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pivotCache/pivotCacheDefinition7.xml" ContentType="application/vnd.openxmlformats-officedocument.spreadsheetml.pivotCacheDefinition+xml"/>
  <Override PartName="/xl/pivotCache/pivotCacheRecords7.xml" ContentType="application/vnd.openxmlformats-officedocument.spreadsheetml.pivotCacheRecords+xml"/>
  <Override PartName="/xl/pivotCache/pivotCacheDefinition8.xml" ContentType="application/vnd.openxmlformats-officedocument.spreadsheetml.pivotCacheDefinition+xml"/>
  <Override PartName="/xl/pivotCache/pivotCacheRecords8.xml" ContentType="application/vnd.openxmlformats-officedocument.spreadsheetml.pivotCacheRecords+xml"/>
  <Override PartName="/xl/pivotCache/pivotCacheDefinition9.xml" ContentType="application/vnd.openxmlformats-officedocument.spreadsheetml.pivotCacheDefinition+xml"/>
  <Override PartName="/xl/pivotCache/pivotCacheRecords9.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3.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4.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charts/chart28.xml" ContentType="application/vnd.openxmlformats-officedocument.drawingml.chart+xml"/>
  <Override PartName="/xl/charts/style28.xml" ContentType="application/vnd.ms-office.chartstyle+xml"/>
  <Override PartName="/xl/charts/colors28.xml" ContentType="application/vnd.ms-office.chartcolorstyle+xml"/>
  <Override PartName="/xl/charts/chart29.xml" ContentType="application/vnd.openxmlformats-officedocument.drawingml.chart+xml"/>
  <Override PartName="/xl/charts/style29.xml" ContentType="application/vnd.ms-office.chartstyle+xml"/>
  <Override PartName="/xl/charts/colors29.xml" ContentType="application/vnd.ms-office.chartcolorstyle+xml"/>
  <Override PartName="/xl/charts/chart30.xml" ContentType="application/vnd.openxmlformats-officedocument.drawingml.chart+xml"/>
  <Override PartName="/xl/charts/style30.xml" ContentType="application/vnd.ms-office.chartstyle+xml"/>
  <Override PartName="/xl/charts/colors30.xml" ContentType="application/vnd.ms-office.chartcolorstyle+xml"/>
  <Override PartName="/xl/charts/chart31.xml" ContentType="application/vnd.openxmlformats-officedocument.drawingml.chart+xml"/>
  <Override PartName="/xl/charts/chart32.xml" ContentType="application/vnd.openxmlformats-officedocument.drawingml.chart+xml"/>
  <Override PartName="/xl/charts/style31.xml" ContentType="application/vnd.ms-office.chartstyle+xml"/>
  <Override PartName="/xl/charts/colors31.xml" ContentType="application/vnd.ms-office.chartcolorstyle+xml"/>
  <Override PartName="/xl/charts/chart33.xml" ContentType="application/vnd.openxmlformats-officedocument.drawingml.chart+xml"/>
  <Override PartName="/xl/charts/style32.xml" ContentType="application/vnd.ms-office.chartstyle+xml"/>
  <Override PartName="/xl/charts/colors32.xml" ContentType="application/vnd.ms-office.chartcolorstyle+xml"/>
  <Override PartName="/xl/charts/chart34.xml" ContentType="application/vnd.openxmlformats-officedocument.drawingml.chart+xml"/>
  <Override PartName="/xl/charts/style33.xml" ContentType="application/vnd.ms-office.chartstyle+xml"/>
  <Override PartName="/xl/charts/colors33.xml" ContentType="application/vnd.ms-office.chartcolorstyle+xml"/>
  <Override PartName="/xl/drawings/drawing5.xml" ContentType="application/vnd.openxmlformats-officedocument.drawing+xml"/>
  <Override PartName="/xl/charts/chart35.xml" ContentType="application/vnd.openxmlformats-officedocument.drawingml.chart+xml"/>
  <Override PartName="/xl/charts/style34.xml" ContentType="application/vnd.ms-office.chartstyle+xml"/>
  <Override PartName="/xl/charts/colors34.xml" ContentType="application/vnd.ms-office.chartcolorstyle+xml"/>
  <Override PartName="/xl/charts/chart36.xml" ContentType="application/vnd.openxmlformats-officedocument.drawingml.chart+xml"/>
  <Override PartName="/xl/charts/style35.xml" ContentType="application/vnd.ms-office.chartstyle+xml"/>
  <Override PartName="/xl/charts/colors35.xml" ContentType="application/vnd.ms-office.chartcolorstyle+xml"/>
  <Override PartName="/xl/charts/chart37.xml" ContentType="application/vnd.openxmlformats-officedocument.drawingml.chart+xml"/>
  <Override PartName="/xl/charts/style36.xml" ContentType="application/vnd.ms-office.chartstyle+xml"/>
  <Override PartName="/xl/charts/colors36.xml" ContentType="application/vnd.ms-office.chartcolorstyle+xml"/>
  <Override PartName="/xl/charts/chart38.xml" ContentType="application/vnd.openxmlformats-officedocument.drawingml.chart+xml"/>
  <Override PartName="/xl/charts/style37.xml" ContentType="application/vnd.ms-office.chartstyle+xml"/>
  <Override PartName="/xl/charts/colors37.xml" ContentType="application/vnd.ms-office.chartcolorstyle+xml"/>
  <Override PartName="/xl/charts/chart39.xml" ContentType="application/vnd.openxmlformats-officedocument.drawingml.chart+xml"/>
  <Override PartName="/xl/charts/style38.xml" ContentType="application/vnd.ms-office.chartstyle+xml"/>
  <Override PartName="/xl/charts/colors38.xml" ContentType="application/vnd.ms-office.chartcolorstyle+xml"/>
  <Override PartName="/xl/charts/chart40.xml" ContentType="application/vnd.openxmlformats-officedocument.drawingml.chart+xml"/>
  <Override PartName="/xl/charts/style39.xml" ContentType="application/vnd.ms-office.chartstyle+xml"/>
  <Override PartName="/xl/charts/colors39.xml" ContentType="application/vnd.ms-office.chartcolorstyle+xml"/>
  <Override PartName="/xl/charts/chart41.xml" ContentType="application/vnd.openxmlformats-officedocument.drawingml.chart+xml"/>
  <Override PartName="/xl/charts/style40.xml" ContentType="application/vnd.ms-office.chartstyle+xml"/>
  <Override PartName="/xl/charts/colors40.xml" ContentType="application/vnd.ms-office.chartcolorstyle+xml"/>
  <Override PartName="/xl/charts/chart42.xml" ContentType="application/vnd.openxmlformats-officedocument.drawingml.chart+xml"/>
  <Override PartName="/xl/charts/style41.xml" ContentType="application/vnd.ms-office.chartstyle+xml"/>
  <Override PartName="/xl/charts/colors41.xml" ContentType="application/vnd.ms-office.chartcolorstyle+xml"/>
  <Override PartName="/xl/charts/chart43.xml" ContentType="application/vnd.openxmlformats-officedocument.drawingml.chart+xml"/>
  <Override PartName="/xl/charts/style42.xml" ContentType="application/vnd.ms-office.chartstyle+xml"/>
  <Override PartName="/xl/charts/colors42.xml" ContentType="application/vnd.ms-office.chartcolorstyle+xml"/>
  <Override PartName="/xl/charts/chart44.xml" ContentType="application/vnd.openxmlformats-officedocument.drawingml.chart+xml"/>
  <Override PartName="/xl/charts/style43.xml" ContentType="application/vnd.ms-office.chartstyle+xml"/>
  <Override PartName="/xl/charts/colors43.xml" ContentType="application/vnd.ms-office.chartcolorstyle+xml"/>
  <Override PartName="/xl/charts/chart45.xml" ContentType="application/vnd.openxmlformats-officedocument.drawingml.chart+xml"/>
  <Override PartName="/xl/charts/style44.xml" ContentType="application/vnd.ms-office.chartstyle+xml"/>
  <Override PartName="/xl/charts/colors44.xml" ContentType="application/vnd.ms-office.chartcolorstyle+xml"/>
  <Override PartName="/xl/charts/chart46.xml" ContentType="application/vnd.openxmlformats-officedocument.drawingml.chart+xml"/>
  <Override PartName="/xl/charts/style45.xml" ContentType="application/vnd.ms-office.chartstyle+xml"/>
  <Override PartName="/xl/charts/colors45.xml" ContentType="application/vnd.ms-office.chartcolorstyle+xml"/>
  <Override PartName="/xl/charts/chart47.xml" ContentType="application/vnd.openxmlformats-officedocument.drawingml.chart+xml"/>
  <Override PartName="/xl/charts/style46.xml" ContentType="application/vnd.ms-office.chartstyle+xml"/>
  <Override PartName="/xl/charts/colors46.xml" ContentType="application/vnd.ms-office.chartcolorstyle+xml"/>
  <Override PartName="/xl/charts/chart48.xml" ContentType="application/vnd.openxmlformats-officedocument.drawingml.chart+xml"/>
  <Override PartName="/xl/charts/style47.xml" ContentType="application/vnd.ms-office.chartstyle+xml"/>
  <Override PartName="/xl/charts/colors47.xml" ContentType="application/vnd.ms-office.chartcolorstyle+xml"/>
  <Override PartName="/xl/charts/chart49.xml" ContentType="application/vnd.openxmlformats-officedocument.drawingml.chart+xml"/>
  <Override PartName="/xl/charts/style48.xml" ContentType="application/vnd.ms-office.chartstyle+xml"/>
  <Override PartName="/xl/charts/colors48.xml" ContentType="application/vnd.ms-office.chartcolorstyle+xml"/>
  <Override PartName="/xl/charts/chart50.xml" ContentType="application/vnd.openxmlformats-officedocument.drawingml.chart+xml"/>
  <Override PartName="/xl/charts/style49.xml" ContentType="application/vnd.ms-office.chartstyle+xml"/>
  <Override PartName="/xl/charts/colors49.xml" ContentType="application/vnd.ms-office.chartcolorstyle+xml"/>
  <Override PartName="/xl/charts/chart51.xml" ContentType="application/vnd.openxmlformats-officedocument.drawingml.chart+xml"/>
  <Override PartName="/xl/charts/style50.xml" ContentType="application/vnd.ms-office.chartstyle+xml"/>
  <Override PartName="/xl/charts/colors50.xml" ContentType="application/vnd.ms-office.chartcolorstyle+xml"/>
  <Override PartName="/xl/charts/chart52.xml" ContentType="application/vnd.openxmlformats-officedocument.drawingml.chart+xml"/>
  <Override PartName="/xl/charts/style51.xml" ContentType="application/vnd.ms-office.chartstyle+xml"/>
  <Override PartName="/xl/charts/colors51.xml" ContentType="application/vnd.ms-office.chartcolorstyle+xml"/>
  <Override PartName="/xl/drawings/drawing6.xml" ContentType="application/vnd.openxmlformats-officedocument.drawing+xml"/>
  <Override PartName="/xl/charts/chart53.xml" ContentType="application/vnd.openxmlformats-officedocument.drawingml.chart+xml"/>
  <Override PartName="/xl/charts/style52.xml" ContentType="application/vnd.ms-office.chartstyle+xml"/>
  <Override PartName="/xl/charts/colors52.xml" ContentType="application/vnd.ms-office.chartcolorstyle+xml"/>
  <Override PartName="/xl/charts/chart54.xml" ContentType="application/vnd.openxmlformats-officedocument.drawingml.chart+xml"/>
  <Override PartName="/xl/charts/style53.xml" ContentType="application/vnd.ms-office.chartstyle+xml"/>
  <Override PartName="/xl/charts/colors53.xml" ContentType="application/vnd.ms-office.chartcolorstyle+xml"/>
  <Override PartName="/xl/charts/chart55.xml" ContentType="application/vnd.openxmlformats-officedocument.drawingml.chart+xml"/>
  <Override PartName="/xl/charts/style54.xml" ContentType="application/vnd.ms-office.chartstyle+xml"/>
  <Override PartName="/xl/charts/colors54.xml" ContentType="application/vnd.ms-office.chartcolorstyle+xml"/>
  <Override PartName="/xl/charts/chart56.xml" ContentType="application/vnd.openxmlformats-officedocument.drawingml.chart+xml"/>
  <Override PartName="/xl/charts/style55.xml" ContentType="application/vnd.ms-office.chartstyle+xml"/>
  <Override PartName="/xl/charts/colors55.xml" ContentType="application/vnd.ms-office.chartcolorstyle+xml"/>
  <Override PartName="/xl/charts/chart57.xml" ContentType="application/vnd.openxmlformats-officedocument.drawingml.chart+xml"/>
  <Override PartName="/xl/charts/style56.xml" ContentType="application/vnd.ms-office.chartstyle+xml"/>
  <Override PartName="/xl/charts/colors56.xml" ContentType="application/vnd.ms-office.chartcolorstyle+xml"/>
  <Override PartName="/xl/charts/chart58.xml" ContentType="application/vnd.openxmlformats-officedocument.drawingml.chart+xml"/>
  <Override PartName="/xl/charts/style57.xml" ContentType="application/vnd.ms-office.chartstyle+xml"/>
  <Override PartName="/xl/charts/colors57.xml" ContentType="application/vnd.ms-office.chartcolorstyle+xml"/>
  <Override PartName="/xl/charts/chart59.xml" ContentType="application/vnd.openxmlformats-officedocument.drawingml.chart+xml"/>
  <Override PartName="/xl/charts/style58.xml" ContentType="application/vnd.ms-office.chartstyle+xml"/>
  <Override PartName="/xl/charts/colors58.xml" ContentType="application/vnd.ms-office.chartcolorstyle+xml"/>
  <Override PartName="/xl/charts/chart60.xml" ContentType="application/vnd.openxmlformats-officedocument.drawingml.chart+xml"/>
  <Override PartName="/xl/charts/style59.xml" ContentType="application/vnd.ms-office.chartstyle+xml"/>
  <Override PartName="/xl/charts/colors59.xml" ContentType="application/vnd.ms-office.chartcolorstyle+xml"/>
  <Override PartName="/xl/charts/chart61.xml" ContentType="application/vnd.openxmlformats-officedocument.drawingml.chart+xml"/>
  <Override PartName="/xl/charts/style60.xml" ContentType="application/vnd.ms-office.chartstyle+xml"/>
  <Override PartName="/xl/charts/colors60.xml" ContentType="application/vnd.ms-office.chartcolorstyle+xml"/>
  <Override PartName="/xl/charts/chart62.xml" ContentType="application/vnd.openxmlformats-officedocument.drawingml.chart+xml"/>
  <Override PartName="/xl/charts/style61.xml" ContentType="application/vnd.ms-office.chartstyle+xml"/>
  <Override PartName="/xl/charts/colors61.xml" ContentType="application/vnd.ms-office.chartcolorstyle+xml"/>
  <Override PartName="/xl/charts/chart63.xml" ContentType="application/vnd.openxmlformats-officedocument.drawingml.chart+xml"/>
  <Override PartName="/xl/charts/style62.xml" ContentType="application/vnd.ms-office.chartstyle+xml"/>
  <Override PartName="/xl/charts/colors62.xml" ContentType="application/vnd.ms-office.chartcolorstyle+xml"/>
  <Override PartName="/xl/charts/chart64.xml" ContentType="application/vnd.openxmlformats-officedocument.drawingml.chart+xml"/>
  <Override PartName="/xl/charts/style63.xml" ContentType="application/vnd.ms-office.chartstyle+xml"/>
  <Override PartName="/xl/charts/colors63.xml" ContentType="application/vnd.ms-office.chartcolorstyle+xml"/>
  <Override PartName="/xl/charts/chart65.xml" ContentType="application/vnd.openxmlformats-officedocument.drawingml.chart+xml"/>
  <Override PartName="/xl/charts/style64.xml" ContentType="application/vnd.ms-office.chartstyle+xml"/>
  <Override PartName="/xl/charts/colors64.xml" ContentType="application/vnd.ms-office.chartcolorstyle+xml"/>
  <Override PartName="/xl/charts/chart66.xml" ContentType="application/vnd.openxmlformats-officedocument.drawingml.chart+xml"/>
  <Override PartName="/xl/charts/style65.xml" ContentType="application/vnd.ms-office.chartstyle+xml"/>
  <Override PartName="/xl/charts/colors65.xml" ContentType="application/vnd.ms-office.chartcolorstyle+xml"/>
  <Override PartName="/xl/charts/chart67.xml" ContentType="application/vnd.openxmlformats-officedocument.drawingml.chart+xml"/>
  <Override PartName="/xl/charts/style66.xml" ContentType="application/vnd.ms-office.chartstyle+xml"/>
  <Override PartName="/xl/charts/colors66.xml" ContentType="application/vnd.ms-office.chartcolorstyle+xml"/>
  <Override PartName="/xl/charts/chart68.xml" ContentType="application/vnd.openxmlformats-officedocument.drawingml.chart+xml"/>
  <Override PartName="/xl/charts/style67.xml" ContentType="application/vnd.ms-office.chartstyle+xml"/>
  <Override PartName="/xl/charts/colors67.xml" ContentType="application/vnd.ms-office.chartcolorstyle+xml"/>
  <Override PartName="/xl/charts/chart69.xml" ContentType="application/vnd.openxmlformats-officedocument.drawingml.chart+xml"/>
  <Override PartName="/xl/charts/style68.xml" ContentType="application/vnd.ms-office.chartstyle+xml"/>
  <Override PartName="/xl/charts/colors68.xml" ContentType="application/vnd.ms-office.chartcolorstyle+xml"/>
  <Override PartName="/xl/charts/chart70.xml" ContentType="application/vnd.openxmlformats-officedocument.drawingml.chart+xml"/>
  <Override PartName="/xl/charts/style69.xml" ContentType="application/vnd.ms-office.chartstyle+xml"/>
  <Override PartName="/xl/charts/colors69.xml" ContentType="application/vnd.ms-office.chartcolorstyle+xml"/>
  <Override PartName="/xl/charts/chart71.xml" ContentType="application/vnd.openxmlformats-officedocument.drawingml.chart+xml"/>
  <Override PartName="/xl/charts/style70.xml" ContentType="application/vnd.ms-office.chartstyle+xml"/>
  <Override PartName="/xl/charts/colors70.xml" ContentType="application/vnd.ms-office.chartcolorstyle+xml"/>
  <Override PartName="/xl/charts/chart72.xml" ContentType="application/vnd.openxmlformats-officedocument.drawingml.chart+xml"/>
  <Override PartName="/xl/charts/style71.xml" ContentType="application/vnd.ms-office.chartstyle+xml"/>
  <Override PartName="/xl/charts/colors71.xml" ContentType="application/vnd.ms-office.chartcolorstyle+xml"/>
  <Override PartName="/xl/drawings/drawing7.xml" ContentType="application/vnd.openxmlformats-officedocument.drawing+xml"/>
  <Override PartName="/xl/charts/chart73.xml" ContentType="application/vnd.openxmlformats-officedocument.drawingml.chart+xml"/>
  <Override PartName="/xl/charts/style72.xml" ContentType="application/vnd.ms-office.chartstyle+xml"/>
  <Override PartName="/xl/charts/colors72.xml" ContentType="application/vnd.ms-office.chartcolorstyle+xml"/>
  <Override PartName="/xl/charts/chart74.xml" ContentType="application/vnd.openxmlformats-officedocument.drawingml.chart+xml"/>
  <Override PartName="/xl/charts/style73.xml" ContentType="application/vnd.ms-office.chartstyle+xml"/>
  <Override PartName="/xl/charts/colors73.xml" ContentType="application/vnd.ms-office.chartcolorstyle+xml"/>
  <Override PartName="/xl/charts/chart75.xml" ContentType="application/vnd.openxmlformats-officedocument.drawingml.chart+xml"/>
  <Override PartName="/xl/charts/style74.xml" ContentType="application/vnd.ms-office.chartstyle+xml"/>
  <Override PartName="/xl/charts/colors74.xml" ContentType="application/vnd.ms-office.chartcolorstyle+xml"/>
  <Override PartName="/xl/charts/chart76.xml" ContentType="application/vnd.openxmlformats-officedocument.drawingml.chart+xml"/>
  <Override PartName="/xl/charts/style75.xml" ContentType="application/vnd.ms-office.chartstyle+xml"/>
  <Override PartName="/xl/charts/colors75.xml" ContentType="application/vnd.ms-office.chartcolorstyle+xml"/>
  <Override PartName="/xl/charts/chart77.xml" ContentType="application/vnd.openxmlformats-officedocument.drawingml.chart+xml"/>
  <Override PartName="/xl/charts/style76.xml" ContentType="application/vnd.ms-office.chartstyle+xml"/>
  <Override PartName="/xl/charts/colors76.xml" ContentType="application/vnd.ms-office.chartcolorstyle+xml"/>
  <Override PartName="/xl/charts/chart78.xml" ContentType="application/vnd.openxmlformats-officedocument.drawingml.chart+xml"/>
  <Override PartName="/xl/charts/style77.xml" ContentType="application/vnd.ms-office.chartstyle+xml"/>
  <Override PartName="/xl/charts/colors77.xml" ContentType="application/vnd.ms-office.chartcolorstyle+xml"/>
  <Override PartName="/xl/charts/chart79.xml" ContentType="application/vnd.openxmlformats-officedocument.drawingml.chart+xml"/>
  <Override PartName="/xl/charts/style78.xml" ContentType="application/vnd.ms-office.chartstyle+xml"/>
  <Override PartName="/xl/charts/colors78.xml" ContentType="application/vnd.ms-office.chartcolorstyle+xml"/>
  <Override PartName="/xl/charts/chart80.xml" ContentType="application/vnd.openxmlformats-officedocument.drawingml.chart+xml"/>
  <Override PartName="/xl/charts/style79.xml" ContentType="application/vnd.ms-office.chartstyle+xml"/>
  <Override PartName="/xl/charts/colors79.xml" ContentType="application/vnd.ms-office.chartcolorstyle+xml"/>
  <Override PartName="/xl/charts/chart81.xml" ContentType="application/vnd.openxmlformats-officedocument.drawingml.chart+xml"/>
  <Override PartName="/xl/charts/style80.xml" ContentType="application/vnd.ms-office.chartstyle+xml"/>
  <Override PartName="/xl/charts/colors80.xml" ContentType="application/vnd.ms-office.chartcolorstyle+xml"/>
  <Override PartName="/xl/charts/chart82.xml" ContentType="application/vnd.openxmlformats-officedocument.drawingml.chart+xml"/>
  <Override PartName="/xl/charts/style81.xml" ContentType="application/vnd.ms-office.chartstyle+xml"/>
  <Override PartName="/xl/charts/colors81.xml" ContentType="application/vnd.ms-office.chartcolorstyle+xml"/>
  <Override PartName="/xl/charts/chart83.xml" ContentType="application/vnd.openxmlformats-officedocument.drawingml.chart+xml"/>
  <Override PartName="/xl/charts/style82.xml" ContentType="application/vnd.ms-office.chartstyle+xml"/>
  <Override PartName="/xl/charts/colors82.xml" ContentType="application/vnd.ms-office.chartcolorstyle+xml"/>
  <Override PartName="/xl/charts/chart84.xml" ContentType="application/vnd.openxmlformats-officedocument.drawingml.chart+xml"/>
  <Override PartName="/xl/charts/style83.xml" ContentType="application/vnd.ms-office.chartstyle+xml"/>
  <Override PartName="/xl/charts/colors83.xml" ContentType="application/vnd.ms-office.chartcolorstyle+xml"/>
  <Override PartName="/xl/charts/chart85.xml" ContentType="application/vnd.openxmlformats-officedocument.drawingml.chart+xml"/>
  <Override PartName="/xl/charts/style84.xml" ContentType="application/vnd.ms-office.chartstyle+xml"/>
  <Override PartName="/xl/charts/colors84.xml" ContentType="application/vnd.ms-office.chartcolorstyle+xml"/>
  <Override PartName="/xl/charts/chart86.xml" ContentType="application/vnd.openxmlformats-officedocument.drawingml.chart+xml"/>
  <Override PartName="/xl/charts/style85.xml" ContentType="application/vnd.ms-office.chartstyle+xml"/>
  <Override PartName="/xl/charts/colors85.xml" ContentType="application/vnd.ms-office.chartcolorstyle+xml"/>
  <Override PartName="/xl/charts/chart87.xml" ContentType="application/vnd.openxmlformats-officedocument.drawingml.chart+xml"/>
  <Override PartName="/xl/charts/style86.xml" ContentType="application/vnd.ms-office.chartstyle+xml"/>
  <Override PartName="/xl/charts/colors86.xml" ContentType="application/vnd.ms-office.chartcolorstyle+xml"/>
  <Override PartName="/xl/drawings/drawing8.xml" ContentType="application/vnd.openxmlformats-officedocument.drawing+xml"/>
  <Override PartName="/xl/charts/chart88.xml" ContentType="application/vnd.openxmlformats-officedocument.drawingml.chart+xml"/>
  <Override PartName="/xl/charts/style87.xml" ContentType="application/vnd.ms-office.chartstyle+xml"/>
  <Override PartName="/xl/charts/colors87.xml" ContentType="application/vnd.ms-office.chartcolorstyle+xml"/>
  <Override PartName="/xl/charts/chart89.xml" ContentType="application/vnd.openxmlformats-officedocument.drawingml.chart+xml"/>
  <Override PartName="/xl/charts/style88.xml" ContentType="application/vnd.ms-office.chartstyle+xml"/>
  <Override PartName="/xl/charts/colors88.xml" ContentType="application/vnd.ms-office.chartcolorstyle+xml"/>
  <Override PartName="/xl/charts/chart90.xml" ContentType="application/vnd.openxmlformats-officedocument.drawingml.chart+xml"/>
  <Override PartName="/xl/charts/style89.xml" ContentType="application/vnd.ms-office.chartstyle+xml"/>
  <Override PartName="/xl/charts/colors89.xml" ContentType="application/vnd.ms-office.chartcolorstyle+xml"/>
  <Override PartName="/xl/charts/chart91.xml" ContentType="application/vnd.openxmlformats-officedocument.drawingml.chart+xml"/>
  <Override PartName="/xl/charts/style90.xml" ContentType="application/vnd.ms-office.chartstyle+xml"/>
  <Override PartName="/xl/charts/colors90.xml" ContentType="application/vnd.ms-office.chartcolorstyle+xml"/>
  <Override PartName="/xl/charts/chart92.xml" ContentType="application/vnd.openxmlformats-officedocument.drawingml.chart+xml"/>
  <Override PartName="/xl/charts/style91.xml" ContentType="application/vnd.ms-office.chartstyle+xml"/>
  <Override PartName="/xl/charts/colors91.xml" ContentType="application/vnd.ms-office.chartcolorstyle+xml"/>
  <Override PartName="/xl/charts/chart93.xml" ContentType="application/vnd.openxmlformats-officedocument.drawingml.chart+xml"/>
  <Override PartName="/xl/charts/style92.xml" ContentType="application/vnd.ms-office.chartstyle+xml"/>
  <Override PartName="/xl/charts/colors92.xml" ContentType="application/vnd.ms-office.chartcolorstyle+xml"/>
  <Override PartName="/xl/charts/chart94.xml" ContentType="application/vnd.openxmlformats-officedocument.drawingml.chart+xml"/>
  <Override PartName="/xl/charts/style93.xml" ContentType="application/vnd.ms-office.chartstyle+xml"/>
  <Override PartName="/xl/charts/colors93.xml" ContentType="application/vnd.ms-office.chartcolorstyle+xml"/>
  <Override PartName="/xl/charts/chart95.xml" ContentType="application/vnd.openxmlformats-officedocument.drawingml.chart+xml"/>
  <Override PartName="/xl/charts/style94.xml" ContentType="application/vnd.ms-office.chartstyle+xml"/>
  <Override PartName="/xl/charts/colors94.xml" ContentType="application/vnd.ms-office.chartcolorstyle+xml"/>
  <Override PartName="/xl/charts/chart96.xml" ContentType="application/vnd.openxmlformats-officedocument.drawingml.chart+xml"/>
  <Override PartName="/xl/charts/style95.xml" ContentType="application/vnd.ms-office.chartstyle+xml"/>
  <Override PartName="/xl/charts/colors95.xml" ContentType="application/vnd.ms-office.chartcolorstyle+xml"/>
  <Override PartName="/xl/charts/chart97.xml" ContentType="application/vnd.openxmlformats-officedocument.drawingml.chart+xml"/>
  <Override PartName="/xl/charts/style96.xml" ContentType="application/vnd.ms-office.chartstyle+xml"/>
  <Override PartName="/xl/charts/colors96.xml" ContentType="application/vnd.ms-office.chartcolorstyle+xml"/>
  <Override PartName="/xl/charts/chart98.xml" ContentType="application/vnd.openxmlformats-officedocument.drawingml.chart+xml"/>
  <Override PartName="/xl/charts/style97.xml" ContentType="application/vnd.ms-office.chartstyle+xml"/>
  <Override PartName="/xl/charts/colors97.xml" ContentType="application/vnd.ms-office.chartcolorstyle+xml"/>
  <Override PartName="/xl/charts/chart99.xml" ContentType="application/vnd.openxmlformats-officedocument.drawingml.chart+xml"/>
  <Override PartName="/xl/charts/style98.xml" ContentType="application/vnd.ms-office.chartstyle+xml"/>
  <Override PartName="/xl/charts/colors98.xml" ContentType="application/vnd.ms-office.chartcolorstyle+xml"/>
  <Override PartName="/xl/charts/chart100.xml" ContentType="application/vnd.openxmlformats-officedocument.drawingml.chart+xml"/>
  <Override PartName="/xl/charts/style99.xml" ContentType="application/vnd.ms-office.chartstyle+xml"/>
  <Override PartName="/xl/charts/colors99.xml" ContentType="application/vnd.ms-office.chartcolorstyle+xml"/>
  <Override PartName="/xl/charts/chart101.xml" ContentType="application/vnd.openxmlformats-officedocument.drawingml.chart+xml"/>
  <Override PartName="/xl/charts/style100.xml" ContentType="application/vnd.ms-office.chartstyle+xml"/>
  <Override PartName="/xl/charts/colors100.xml" ContentType="application/vnd.ms-office.chartcolorstyle+xml"/>
  <Override PartName="/xl/charts/chart102.xml" ContentType="application/vnd.openxmlformats-officedocument.drawingml.chart+xml"/>
  <Override PartName="/xl/charts/style101.xml" ContentType="application/vnd.ms-office.chartstyle+xml"/>
  <Override PartName="/xl/charts/colors101.xml" ContentType="application/vnd.ms-office.chartcolorstyle+xml"/>
  <Override PartName="/xl/charts/chart103.xml" ContentType="application/vnd.openxmlformats-officedocument.drawingml.chart+xml"/>
  <Override PartName="/xl/charts/style102.xml" ContentType="application/vnd.ms-office.chartstyle+xml"/>
  <Override PartName="/xl/charts/colors102.xml" ContentType="application/vnd.ms-office.chartcolorstyle+xml"/>
  <Override PartName="/xl/charts/chart104.xml" ContentType="application/vnd.openxmlformats-officedocument.drawingml.chart+xml"/>
  <Override PartName="/xl/charts/style103.xml" ContentType="application/vnd.ms-office.chartstyle+xml"/>
  <Override PartName="/xl/charts/colors103.xml" ContentType="application/vnd.ms-office.chartcolorstyle+xml"/>
  <Override PartName="/xl/charts/chart105.xml" ContentType="application/vnd.openxmlformats-officedocument.drawingml.chart+xml"/>
  <Override PartName="/xl/charts/style104.xml" ContentType="application/vnd.ms-office.chartstyle+xml"/>
  <Override PartName="/xl/charts/colors104.xml" ContentType="application/vnd.ms-office.chartcolorstyle+xml"/>
  <Override PartName="/xl/charts/chart106.xml" ContentType="application/vnd.openxmlformats-officedocument.drawingml.chart+xml"/>
  <Override PartName="/xl/charts/style105.xml" ContentType="application/vnd.ms-office.chartstyle+xml"/>
  <Override PartName="/xl/charts/colors105.xml" ContentType="application/vnd.ms-office.chartcolorstyle+xml"/>
  <Override PartName="/xl/charts/chart107.xml" ContentType="application/vnd.openxmlformats-officedocument.drawingml.chart+xml"/>
  <Override PartName="/xl/charts/style106.xml" ContentType="application/vnd.ms-office.chartstyle+xml"/>
  <Override PartName="/xl/charts/colors106.xml" ContentType="application/vnd.ms-office.chartcolorstyle+xml"/>
  <Override PartName="/xl/charts/chart108.xml" ContentType="application/vnd.openxmlformats-officedocument.drawingml.chart+xml"/>
  <Override PartName="/xl/charts/style107.xml" ContentType="application/vnd.ms-office.chartstyle+xml"/>
  <Override PartName="/xl/charts/colors107.xml" ContentType="application/vnd.ms-office.chartcolorstyle+xml"/>
  <Override PartName="/xl/charts/chart109.xml" ContentType="application/vnd.openxmlformats-officedocument.drawingml.chart+xml"/>
  <Override PartName="/xl/charts/style108.xml" ContentType="application/vnd.ms-office.chartstyle+xml"/>
  <Override PartName="/xl/charts/colors108.xml" ContentType="application/vnd.ms-office.chartcolorstyle+xml"/>
  <Override PartName="/xl/charts/chart110.xml" ContentType="application/vnd.openxmlformats-officedocument.drawingml.chart+xml"/>
  <Override PartName="/xl/charts/style109.xml" ContentType="application/vnd.ms-office.chartstyle+xml"/>
  <Override PartName="/xl/charts/colors109.xml" ContentType="application/vnd.ms-office.chartcolorstyle+xml"/>
  <Override PartName="/xl/charts/chart111.xml" ContentType="application/vnd.openxmlformats-officedocument.drawingml.chart+xml"/>
  <Override PartName="/xl/charts/style110.xml" ContentType="application/vnd.ms-office.chartstyle+xml"/>
  <Override PartName="/xl/charts/colors110.xml" ContentType="application/vnd.ms-office.chartcolorstyle+xml"/>
  <Override PartName="/xl/charts/chart112.xml" ContentType="application/vnd.openxmlformats-officedocument.drawingml.chart+xml"/>
  <Override PartName="/xl/charts/style111.xml" ContentType="application/vnd.ms-office.chartstyle+xml"/>
  <Override PartName="/xl/charts/colors111.xml" ContentType="application/vnd.ms-office.chartcolorstyle+xml"/>
  <Override PartName="/xl/charts/chart113.xml" ContentType="application/vnd.openxmlformats-officedocument.drawingml.chart+xml"/>
  <Override PartName="/xl/charts/style112.xml" ContentType="application/vnd.ms-office.chartstyle+xml"/>
  <Override PartName="/xl/charts/colors112.xml" ContentType="application/vnd.ms-office.chartcolorstyle+xml"/>
  <Override PartName="/xl/charts/chart114.xml" ContentType="application/vnd.openxmlformats-officedocument.drawingml.chart+xml"/>
  <Override PartName="/xl/charts/style113.xml" ContentType="application/vnd.ms-office.chartstyle+xml"/>
  <Override PartName="/xl/charts/colors113.xml" ContentType="application/vnd.ms-office.chartcolorstyle+xml"/>
  <Override PartName="/xl/charts/chart115.xml" ContentType="application/vnd.openxmlformats-officedocument.drawingml.chart+xml"/>
  <Override PartName="/xl/charts/style114.xml" ContentType="application/vnd.ms-office.chartstyle+xml"/>
  <Override PartName="/xl/charts/colors114.xml" ContentType="application/vnd.ms-office.chartcolorstyle+xml"/>
  <Override PartName="/xl/charts/chart116.xml" ContentType="application/vnd.openxmlformats-officedocument.drawingml.chart+xml"/>
  <Override PartName="/xl/charts/style115.xml" ContentType="application/vnd.ms-office.chartstyle+xml"/>
  <Override PartName="/xl/charts/colors115.xml" ContentType="application/vnd.ms-office.chartcolorstyle+xml"/>
  <Override PartName="/xl/charts/chart117.xml" ContentType="application/vnd.openxmlformats-officedocument.drawingml.chart+xml"/>
  <Override PartName="/xl/charts/style116.xml" ContentType="application/vnd.ms-office.chartstyle+xml"/>
  <Override PartName="/xl/charts/colors116.xml" ContentType="application/vnd.ms-office.chartcolorstyle+xml"/>
  <Override PartName="/xl/charts/chart118.xml" ContentType="application/vnd.openxmlformats-officedocument.drawingml.chart+xml"/>
  <Override PartName="/xl/charts/style117.xml" ContentType="application/vnd.ms-office.chartstyle+xml"/>
  <Override PartName="/xl/charts/colors117.xml" ContentType="application/vnd.ms-office.chartcolorstyle+xml"/>
  <Override PartName="/xl/charts/chart119.xml" ContentType="application/vnd.openxmlformats-officedocument.drawingml.chart+xml"/>
  <Override PartName="/xl/charts/style118.xml" ContentType="application/vnd.ms-office.chartstyle+xml"/>
  <Override PartName="/xl/charts/colors118.xml" ContentType="application/vnd.ms-office.chartcolorstyle+xml"/>
  <Override PartName="/xl/charts/chart120.xml" ContentType="application/vnd.openxmlformats-officedocument.drawingml.chart+xml"/>
  <Override PartName="/xl/charts/style119.xml" ContentType="application/vnd.ms-office.chartstyle+xml"/>
  <Override PartName="/xl/charts/colors119.xml" ContentType="application/vnd.ms-office.chartcolorstyle+xml"/>
  <Override PartName="/xl/charts/chart121.xml" ContentType="application/vnd.openxmlformats-officedocument.drawingml.chart+xml"/>
  <Override PartName="/xl/charts/style120.xml" ContentType="application/vnd.ms-office.chartstyle+xml"/>
  <Override PartName="/xl/charts/colors120.xml" ContentType="application/vnd.ms-office.chartcolorstyle+xml"/>
  <Override PartName="/xl/charts/chart122.xml" ContentType="application/vnd.openxmlformats-officedocument.drawingml.chart+xml"/>
  <Override PartName="/xl/charts/style121.xml" ContentType="application/vnd.ms-office.chartstyle+xml"/>
  <Override PartName="/xl/charts/colors121.xml" ContentType="application/vnd.ms-office.chartcolorstyle+xml"/>
  <Override PartName="/xl/charts/chart123.xml" ContentType="application/vnd.openxmlformats-officedocument.drawingml.chart+xml"/>
  <Override PartName="/xl/charts/style122.xml" ContentType="application/vnd.ms-office.chartstyle+xml"/>
  <Override PartName="/xl/charts/colors122.xml" ContentType="application/vnd.ms-office.chartcolorstyle+xml"/>
  <Override PartName="/xl/charts/chart124.xml" ContentType="application/vnd.openxmlformats-officedocument.drawingml.chart+xml"/>
  <Override PartName="/xl/charts/style123.xml" ContentType="application/vnd.ms-office.chartstyle+xml"/>
  <Override PartName="/xl/charts/colors123.xml" ContentType="application/vnd.ms-office.chartcolorstyle+xml"/>
  <Override PartName="/xl/charts/chart125.xml" ContentType="application/vnd.openxmlformats-officedocument.drawingml.chart+xml"/>
  <Override PartName="/xl/charts/style124.xml" ContentType="application/vnd.ms-office.chartstyle+xml"/>
  <Override PartName="/xl/charts/colors124.xml" ContentType="application/vnd.ms-office.chartcolorstyle+xml"/>
  <Override PartName="/xl/charts/chart126.xml" ContentType="application/vnd.openxmlformats-officedocument.drawingml.chart+xml"/>
  <Override PartName="/xl/charts/style125.xml" ContentType="application/vnd.ms-office.chartstyle+xml"/>
  <Override PartName="/xl/charts/colors125.xml" ContentType="application/vnd.ms-office.chartcolorstyle+xml"/>
  <Override PartName="/xl/charts/chart127.xml" ContentType="application/vnd.openxmlformats-officedocument.drawingml.chart+xml"/>
  <Override PartName="/xl/charts/style126.xml" ContentType="application/vnd.ms-office.chartstyle+xml"/>
  <Override PartName="/xl/charts/colors126.xml" ContentType="application/vnd.ms-office.chartcolorstyle+xml"/>
  <Override PartName="/xl/charts/chart128.xml" ContentType="application/vnd.openxmlformats-officedocument.drawingml.chart+xml"/>
  <Override PartName="/xl/charts/style127.xml" ContentType="application/vnd.ms-office.chartstyle+xml"/>
  <Override PartName="/xl/charts/colors127.xml" ContentType="application/vnd.ms-office.chartcolorstyle+xml"/>
  <Override PartName="/xl/charts/chart129.xml" ContentType="application/vnd.openxmlformats-officedocument.drawingml.chart+xml"/>
  <Override PartName="/xl/charts/style128.xml" ContentType="application/vnd.ms-office.chartstyle+xml"/>
  <Override PartName="/xl/charts/colors128.xml" ContentType="application/vnd.ms-office.chartcolorstyle+xml"/>
  <Override PartName="/xl/charts/chart130.xml" ContentType="application/vnd.openxmlformats-officedocument.drawingml.chart+xml"/>
  <Override PartName="/xl/charts/style129.xml" ContentType="application/vnd.ms-office.chartstyle+xml"/>
  <Override PartName="/xl/charts/colors129.xml" ContentType="application/vnd.ms-office.chartcolorstyle+xml"/>
  <Override PartName="/xl/charts/chart131.xml" ContentType="application/vnd.openxmlformats-officedocument.drawingml.chart+xml"/>
  <Override PartName="/xl/charts/style130.xml" ContentType="application/vnd.ms-office.chartstyle+xml"/>
  <Override PartName="/xl/charts/colors130.xml" ContentType="application/vnd.ms-office.chartcolorstyle+xml"/>
  <Override PartName="/xl/charts/chart132.xml" ContentType="application/vnd.openxmlformats-officedocument.drawingml.chart+xml"/>
  <Override PartName="/xl/charts/style131.xml" ContentType="application/vnd.ms-office.chartstyle+xml"/>
  <Override PartName="/xl/charts/colors131.xml" ContentType="application/vnd.ms-office.chartcolorstyle+xml"/>
  <Override PartName="/xl/charts/chart133.xml" ContentType="application/vnd.openxmlformats-officedocument.drawingml.chart+xml"/>
  <Override PartName="/xl/charts/style132.xml" ContentType="application/vnd.ms-office.chartstyle+xml"/>
  <Override PartName="/xl/charts/colors132.xml" ContentType="application/vnd.ms-office.chartcolorstyle+xml"/>
  <Override PartName="/xl/charts/chart134.xml" ContentType="application/vnd.openxmlformats-officedocument.drawingml.chart+xml"/>
  <Override PartName="/xl/charts/style133.xml" ContentType="application/vnd.ms-office.chartstyle+xml"/>
  <Override PartName="/xl/charts/colors133.xml" ContentType="application/vnd.ms-office.chartcolorstyle+xml"/>
  <Override PartName="/xl/charts/chart135.xml" ContentType="application/vnd.openxmlformats-officedocument.drawingml.chart+xml"/>
  <Override PartName="/xl/charts/style134.xml" ContentType="application/vnd.ms-office.chartstyle+xml"/>
  <Override PartName="/xl/charts/colors134.xml" ContentType="application/vnd.ms-office.chartcolorstyle+xml"/>
  <Override PartName="/xl/charts/chart136.xml" ContentType="application/vnd.openxmlformats-officedocument.drawingml.chart+xml"/>
  <Override PartName="/xl/charts/style135.xml" ContentType="application/vnd.ms-office.chartstyle+xml"/>
  <Override PartName="/xl/charts/colors135.xml" ContentType="application/vnd.ms-office.chartcolorstyle+xml"/>
  <Override PartName="/xl/charts/chart137.xml" ContentType="application/vnd.openxmlformats-officedocument.drawingml.chart+xml"/>
  <Override PartName="/xl/charts/style136.xml" ContentType="application/vnd.ms-office.chartstyle+xml"/>
  <Override PartName="/xl/charts/colors136.xml" ContentType="application/vnd.ms-office.chartcolorstyle+xml"/>
  <Override PartName="/xl/charts/chart138.xml" ContentType="application/vnd.openxmlformats-officedocument.drawingml.chart+xml"/>
  <Override PartName="/xl/charts/style137.xml" ContentType="application/vnd.ms-office.chartstyle+xml"/>
  <Override PartName="/xl/charts/colors137.xml" ContentType="application/vnd.ms-office.chartcolorstyle+xml"/>
  <Override PartName="/xl/drawings/drawing9.xml" ContentType="application/vnd.openxmlformats-officedocument.drawing+xml"/>
  <Override PartName="/xl/charts/chart139.xml" ContentType="application/vnd.openxmlformats-officedocument.drawingml.chart+xml"/>
  <Override PartName="/xl/charts/style138.xml" ContentType="application/vnd.ms-office.chartstyle+xml"/>
  <Override PartName="/xl/charts/colors138.xml" ContentType="application/vnd.ms-office.chartcolorstyle+xml"/>
  <Override PartName="/xl/charts/chart140.xml" ContentType="application/vnd.openxmlformats-officedocument.drawingml.chart+xml"/>
  <Override PartName="/xl/charts/style139.xml" ContentType="application/vnd.ms-office.chartstyle+xml"/>
  <Override PartName="/xl/charts/colors139.xml" ContentType="application/vnd.ms-office.chartcolorstyle+xml"/>
  <Override PartName="/xl/charts/chart141.xml" ContentType="application/vnd.openxmlformats-officedocument.drawingml.chart+xml"/>
  <Override PartName="/xl/charts/style140.xml" ContentType="application/vnd.ms-office.chartstyle+xml"/>
  <Override PartName="/xl/charts/colors140.xml" ContentType="application/vnd.ms-office.chartcolorstyle+xml"/>
  <Override PartName="/xl/charts/chart142.xml" ContentType="application/vnd.openxmlformats-officedocument.drawingml.chart+xml"/>
  <Override PartName="/xl/charts/style141.xml" ContentType="application/vnd.ms-office.chartstyle+xml"/>
  <Override PartName="/xl/charts/colors141.xml" ContentType="application/vnd.ms-office.chartcolorstyle+xml"/>
  <Override PartName="/xl/charts/chart143.xml" ContentType="application/vnd.openxmlformats-officedocument.drawingml.chart+xml"/>
  <Override PartName="/xl/charts/style142.xml" ContentType="application/vnd.ms-office.chartstyle+xml"/>
  <Override PartName="/xl/charts/colors142.xml" ContentType="application/vnd.ms-office.chartcolorstyle+xml"/>
  <Override PartName="/xl/charts/chart144.xml" ContentType="application/vnd.openxmlformats-officedocument.drawingml.chart+xml"/>
  <Override PartName="/xl/charts/style143.xml" ContentType="application/vnd.ms-office.chartstyle+xml"/>
  <Override PartName="/xl/charts/colors143.xml" ContentType="application/vnd.ms-office.chartcolorstyle+xml"/>
  <Override PartName="/xl/charts/chart145.xml" ContentType="application/vnd.openxmlformats-officedocument.drawingml.chart+xml"/>
  <Override PartName="/xl/charts/style144.xml" ContentType="application/vnd.ms-office.chartstyle+xml"/>
  <Override PartName="/xl/charts/colors144.xml" ContentType="application/vnd.ms-office.chartcolorstyle+xml"/>
  <Override PartName="/xl/charts/chart146.xml" ContentType="application/vnd.openxmlformats-officedocument.drawingml.chart+xml"/>
  <Override PartName="/xl/charts/style145.xml" ContentType="application/vnd.ms-office.chartstyle+xml"/>
  <Override PartName="/xl/charts/colors145.xml" ContentType="application/vnd.ms-office.chartcolorstyle+xml"/>
  <Override PartName="/xl/charts/chart147.xml" ContentType="application/vnd.openxmlformats-officedocument.drawingml.chart+xml"/>
  <Override PartName="/xl/charts/style146.xml" ContentType="application/vnd.ms-office.chartstyle+xml"/>
  <Override PartName="/xl/charts/colors146.xml" ContentType="application/vnd.ms-office.chartcolorstyle+xml"/>
  <Override PartName="/xl/charts/chart148.xml" ContentType="application/vnd.openxmlformats-officedocument.drawingml.chart+xml"/>
  <Override PartName="/xl/charts/style147.xml" ContentType="application/vnd.ms-office.chartstyle+xml"/>
  <Override PartName="/xl/charts/colors147.xml" ContentType="application/vnd.ms-office.chartcolorstyle+xml"/>
  <Override PartName="/xl/charts/chart149.xml" ContentType="application/vnd.openxmlformats-officedocument.drawingml.chart+xml"/>
  <Override PartName="/xl/charts/style148.xml" ContentType="application/vnd.ms-office.chartstyle+xml"/>
  <Override PartName="/xl/charts/colors148.xml" ContentType="application/vnd.ms-office.chartcolorstyle+xml"/>
  <Override PartName="/xl/charts/chart150.xml" ContentType="application/vnd.openxmlformats-officedocument.drawingml.chart+xml"/>
  <Override PartName="/xl/charts/style149.xml" ContentType="application/vnd.ms-office.chartstyle+xml"/>
  <Override PartName="/xl/charts/colors149.xml" ContentType="application/vnd.ms-office.chartcolorstyle+xml"/>
  <Override PartName="/xl/charts/chart151.xml" ContentType="application/vnd.openxmlformats-officedocument.drawingml.chart+xml"/>
  <Override PartName="/xl/charts/style150.xml" ContentType="application/vnd.ms-office.chartstyle+xml"/>
  <Override PartName="/xl/charts/colors150.xml" ContentType="application/vnd.ms-office.chartcolorstyle+xml"/>
  <Override PartName="/xl/charts/chart152.xml" ContentType="application/vnd.openxmlformats-officedocument.drawingml.chart+xml"/>
  <Override PartName="/xl/charts/style151.xml" ContentType="application/vnd.ms-office.chartstyle+xml"/>
  <Override PartName="/xl/charts/colors151.xml" ContentType="application/vnd.ms-office.chartcolorstyle+xml"/>
  <Override PartName="/xl/charts/chart153.xml" ContentType="application/vnd.openxmlformats-officedocument.drawingml.chart+xml"/>
  <Override PartName="/xl/charts/style152.xml" ContentType="application/vnd.ms-office.chartstyle+xml"/>
  <Override PartName="/xl/charts/colors152.xml" ContentType="application/vnd.ms-office.chartcolorstyle+xml"/>
  <Override PartName="/xl/charts/chart154.xml" ContentType="application/vnd.openxmlformats-officedocument.drawingml.chart+xml"/>
  <Override PartName="/xl/charts/style153.xml" ContentType="application/vnd.ms-office.chartstyle+xml"/>
  <Override PartName="/xl/charts/colors153.xml" ContentType="application/vnd.ms-office.chartcolorstyle+xml"/>
  <Override PartName="/xl/charts/chart155.xml" ContentType="application/vnd.openxmlformats-officedocument.drawingml.chart+xml"/>
  <Override PartName="/xl/charts/style154.xml" ContentType="application/vnd.ms-office.chartstyle+xml"/>
  <Override PartName="/xl/charts/colors154.xml" ContentType="application/vnd.ms-office.chartcolorstyle+xml"/>
  <Override PartName="/xl/charts/chart156.xml" ContentType="application/vnd.openxmlformats-officedocument.drawingml.chart+xml"/>
  <Override PartName="/xl/charts/style155.xml" ContentType="application/vnd.ms-office.chartstyle+xml"/>
  <Override PartName="/xl/charts/colors155.xml" ContentType="application/vnd.ms-office.chartcolorstyle+xml"/>
  <Override PartName="/xl/drawings/drawing10.xml" ContentType="application/vnd.openxmlformats-officedocument.drawing+xml"/>
  <Override PartName="/xl/charts/chart157.xml" ContentType="application/vnd.openxmlformats-officedocument.drawingml.chart+xml"/>
  <Override PartName="/xl/charts/style156.xml" ContentType="application/vnd.ms-office.chartstyle+xml"/>
  <Override PartName="/xl/charts/colors156.xml" ContentType="application/vnd.ms-office.chartcolorstyle+xml"/>
  <Override PartName="/xl/charts/chart158.xml" ContentType="application/vnd.openxmlformats-officedocument.drawingml.chart+xml"/>
  <Override PartName="/xl/charts/style157.xml" ContentType="application/vnd.ms-office.chartstyle+xml"/>
  <Override PartName="/xl/charts/colors157.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pivotTables/pivotTable29.xml" ContentType="application/vnd.openxmlformats-officedocument.spreadsheetml.pivotTable+xml"/>
  <Override PartName="/xl/pivotTables/pivotTable30.xml" ContentType="application/vnd.openxmlformats-officedocument.spreadsheetml.pivotTable+xml"/>
  <Override PartName="/xl/pivotTables/pivotTable31.xml" ContentType="application/vnd.openxmlformats-officedocument.spreadsheetml.pivotTable+xml"/>
  <Override PartName="/xl/pivotTables/pivotTable32.xml" ContentType="application/vnd.openxmlformats-officedocument.spreadsheetml.pivotTable+xml"/>
  <Override PartName="/xl/pivotTables/pivotTable33.xml" ContentType="application/vnd.openxmlformats-officedocument.spreadsheetml.pivotTable+xml"/>
  <Override PartName="/xl/pivotTables/pivotTable34.xml" ContentType="application/vnd.openxmlformats-officedocument.spreadsheetml.pivotTable+xml"/>
  <Override PartName="/xl/pivotTables/pivotTable35.xml" ContentType="application/vnd.openxmlformats-officedocument.spreadsheetml.pivotTable+xml"/>
  <Override PartName="/xl/pivotTables/pivotTable36.xml" ContentType="application/vnd.openxmlformats-officedocument.spreadsheetml.pivotTable+xml"/>
  <Override PartName="/xl/pivotTables/pivotTable37.xml" ContentType="application/vnd.openxmlformats-officedocument.spreadsheetml.pivotTable+xml"/>
  <Override PartName="/xl/pivotTables/pivotTable38.xml" ContentType="application/vnd.openxmlformats-officedocument.spreadsheetml.pivotTable+xml"/>
  <Override PartName="/xl/pivotTables/pivotTable39.xml" ContentType="application/vnd.openxmlformats-officedocument.spreadsheetml.pivotTable+xml"/>
  <Override PartName="/xl/pivotTables/pivotTable40.xml" ContentType="application/vnd.openxmlformats-officedocument.spreadsheetml.pivotTable+xml"/>
  <Override PartName="/xl/pivotTables/pivotTable41.xml" ContentType="application/vnd.openxmlformats-officedocument.spreadsheetml.pivotTable+xml"/>
  <Override PartName="/xl/pivotTables/pivotTable42.xml" ContentType="application/vnd.openxmlformats-officedocument.spreadsheetml.pivotTable+xml"/>
  <Override PartName="/xl/pivotTables/pivotTable43.xml" ContentType="application/vnd.openxmlformats-officedocument.spreadsheetml.pivotTable+xml"/>
  <Override PartName="/xl/pivotTables/pivotTable44.xml" ContentType="application/vnd.openxmlformats-officedocument.spreadsheetml.pivotTable+xml"/>
  <Override PartName="/xl/pivotTables/pivotTable45.xml" ContentType="application/vnd.openxmlformats-officedocument.spreadsheetml.pivotTable+xml"/>
  <Override PartName="/xl/pivotTables/pivotTable46.xml" ContentType="application/vnd.openxmlformats-officedocument.spreadsheetml.pivotTable+xml"/>
  <Override PartName="/xl/pivotTables/pivotTable47.xml" ContentType="application/vnd.openxmlformats-officedocument.spreadsheetml.pivotTable+xml"/>
  <Override PartName="/xl/pivotTables/pivotTable48.xml" ContentType="application/vnd.openxmlformats-officedocument.spreadsheetml.pivotTable+xml"/>
  <Override PartName="/xl/pivotTables/pivotTable49.xml" ContentType="application/vnd.openxmlformats-officedocument.spreadsheetml.pivotTable+xml"/>
  <Override PartName="/xl/pivotTables/pivotTable50.xml" ContentType="application/vnd.openxmlformats-officedocument.spreadsheetml.pivotTable+xml"/>
  <Override PartName="/xl/pivotTables/pivotTable51.xml" ContentType="application/vnd.openxmlformats-officedocument.spreadsheetml.pivotTable+xml"/>
  <Override PartName="/xl/pivotTables/pivotTable52.xml" ContentType="application/vnd.openxmlformats-officedocument.spreadsheetml.pivotTable+xml"/>
  <Override PartName="/xl/pivotTables/pivotTable53.xml" ContentType="application/vnd.openxmlformats-officedocument.spreadsheetml.pivotTable+xml"/>
  <Override PartName="/xl/pivotTables/pivotTable54.xml" ContentType="application/vnd.openxmlformats-officedocument.spreadsheetml.pivotTable+xml"/>
  <Override PartName="/xl/pivotTables/pivotTable55.xml" ContentType="application/vnd.openxmlformats-officedocument.spreadsheetml.pivotTable+xml"/>
  <Override PartName="/xl/pivotTables/pivotTable56.xml" ContentType="application/vnd.openxmlformats-officedocument.spreadsheetml.pivotTable+xml"/>
  <Override PartName="/xl/pivotTables/pivotTable57.xml" ContentType="application/vnd.openxmlformats-officedocument.spreadsheetml.pivotTable+xml"/>
  <Override PartName="/xl/pivotTables/pivotTable58.xml" ContentType="application/vnd.openxmlformats-officedocument.spreadsheetml.pivotTable+xml"/>
  <Override PartName="/xl/pivotTables/pivotTable59.xml" ContentType="application/vnd.openxmlformats-officedocument.spreadsheetml.pivotTable+xml"/>
  <Override PartName="/xl/pivotTables/pivotTable60.xml" ContentType="application/vnd.openxmlformats-officedocument.spreadsheetml.pivotTable+xml"/>
  <Override PartName="/xl/pivotTables/pivotTable61.xml" ContentType="application/vnd.openxmlformats-officedocument.spreadsheetml.pivotTable+xml"/>
  <Override PartName="/xl/pivotTables/pivotTable62.xml" ContentType="application/vnd.openxmlformats-officedocument.spreadsheetml.pivotTable+xml"/>
  <Override PartName="/xl/pivotTables/pivotTable63.xml" ContentType="application/vnd.openxmlformats-officedocument.spreadsheetml.pivotTable+xml"/>
  <Override PartName="/xl/pivotTables/pivotTable64.xml" ContentType="application/vnd.openxmlformats-officedocument.spreadsheetml.pivotTable+xml"/>
  <Override PartName="/xl/pivotTables/pivotTable65.xml" ContentType="application/vnd.openxmlformats-officedocument.spreadsheetml.pivotTable+xml"/>
  <Override PartName="/xl/pivotTables/pivotTable66.xml" ContentType="application/vnd.openxmlformats-officedocument.spreadsheetml.pivotTable+xml"/>
  <Override PartName="/xl/pivotTables/pivotTable67.xml" ContentType="application/vnd.openxmlformats-officedocument.spreadsheetml.pivotTable+xml"/>
  <Override PartName="/xl/pivotTables/pivotTable68.xml" ContentType="application/vnd.openxmlformats-officedocument.spreadsheetml.pivotTable+xml"/>
  <Override PartName="/xl/pivotTables/pivotTable69.xml" ContentType="application/vnd.openxmlformats-officedocument.spreadsheetml.pivotTable+xml"/>
  <Override PartName="/xl/pivotTables/pivotTable70.xml" ContentType="application/vnd.openxmlformats-officedocument.spreadsheetml.pivotTable+xml"/>
  <Override PartName="/xl/pivotTables/pivotTable71.xml" ContentType="application/vnd.openxmlformats-officedocument.spreadsheetml.pivotTable+xml"/>
  <Override PartName="/xl/pivotTables/pivotTable72.xml" ContentType="application/vnd.openxmlformats-officedocument.spreadsheetml.pivotTable+xml"/>
  <Override PartName="/xl/pivotTables/pivotTable73.xml" ContentType="application/vnd.openxmlformats-officedocument.spreadsheetml.pivotTable+xml"/>
  <Override PartName="/xl/pivotTables/pivotTable74.xml" ContentType="application/vnd.openxmlformats-officedocument.spreadsheetml.pivotTable+xml"/>
  <Override PartName="/xl/pivotTables/pivotTable75.xml" ContentType="application/vnd.openxmlformats-officedocument.spreadsheetml.pivotTable+xml"/>
  <Override PartName="/xl/pivotTables/pivotTable76.xml" ContentType="application/vnd.openxmlformats-officedocument.spreadsheetml.pivotTable+xml"/>
  <Override PartName="/xl/pivotTables/pivotTable77.xml" ContentType="application/vnd.openxmlformats-officedocument.spreadsheetml.pivotTable+xml"/>
  <Override PartName="/xl/pivotTables/pivotTable78.xml" ContentType="application/vnd.openxmlformats-officedocument.spreadsheetml.pivotTable+xml"/>
  <Override PartName="/xl/pivotTables/pivotTable79.xml" ContentType="application/vnd.openxmlformats-officedocument.spreadsheetml.pivotTable+xml"/>
  <Override PartName="/xl/pivotTables/pivotTable80.xml" ContentType="application/vnd.openxmlformats-officedocument.spreadsheetml.pivotTable+xml"/>
  <Override PartName="/xl/pivotTables/pivotTable81.xml" ContentType="application/vnd.openxmlformats-officedocument.spreadsheetml.pivotTable+xml"/>
  <Override PartName="/xl/pivotTables/pivotTable82.xml" ContentType="application/vnd.openxmlformats-officedocument.spreadsheetml.pivotTable+xml"/>
  <Override PartName="/xl/pivotTables/pivotTable83.xml" ContentType="application/vnd.openxmlformats-officedocument.spreadsheetml.pivotTable+xml"/>
  <Override PartName="/xl/pivotTables/pivotTable84.xml" ContentType="application/vnd.openxmlformats-officedocument.spreadsheetml.pivotTable+xml"/>
  <Override PartName="/xl/pivotTables/pivotTable85.xml" ContentType="application/vnd.openxmlformats-officedocument.spreadsheetml.pivotTable+xml"/>
  <Override PartName="/xl/pivotTables/pivotTable86.xml" ContentType="application/vnd.openxmlformats-officedocument.spreadsheetml.pivotTable+xml"/>
  <Override PartName="/xl/pivotTables/pivotTable87.xml" ContentType="application/vnd.openxmlformats-officedocument.spreadsheetml.pivotTable+xml"/>
  <Override PartName="/xl/pivotTables/pivotTable88.xml" ContentType="application/vnd.openxmlformats-officedocument.spreadsheetml.pivotTable+xml"/>
  <Override PartName="/xl/pivotTables/pivotTable89.xml" ContentType="application/vnd.openxmlformats-officedocument.spreadsheetml.pivotTable+xml"/>
  <Override PartName="/xl/pivotTables/pivotTable90.xml" ContentType="application/vnd.openxmlformats-officedocument.spreadsheetml.pivotTable+xml"/>
  <Override PartName="/xl/pivotTables/pivotTable91.xml" ContentType="application/vnd.openxmlformats-officedocument.spreadsheetml.pivotTable+xml"/>
  <Override PartName="/xl/pivotTables/pivotTable92.xml" ContentType="application/vnd.openxmlformats-officedocument.spreadsheetml.pivotTable+xml"/>
  <Override PartName="/xl/pivotTables/pivotTable93.xml" ContentType="application/vnd.openxmlformats-officedocument.spreadsheetml.pivotTable+xml"/>
  <Override PartName="/xl/pivotTables/pivotTable94.xml" ContentType="application/vnd.openxmlformats-officedocument.spreadsheetml.pivotTable+xml"/>
  <Override PartName="/xl/pivotTables/pivotTable95.xml" ContentType="application/vnd.openxmlformats-officedocument.spreadsheetml.pivotTable+xml"/>
  <Override PartName="/xl/pivotTables/pivotTable96.xml" ContentType="application/vnd.openxmlformats-officedocument.spreadsheetml.pivotTable+xml"/>
  <Override PartName="/xl/pivotTables/pivotTable97.xml" ContentType="application/vnd.openxmlformats-officedocument.spreadsheetml.pivotTable+xml"/>
  <Override PartName="/xl/pivotTables/pivotTable98.xml" ContentType="application/vnd.openxmlformats-officedocument.spreadsheetml.pivotTable+xml"/>
  <Override PartName="/xl/pivotTables/pivotTable99.xml" ContentType="application/vnd.openxmlformats-officedocument.spreadsheetml.pivotTable+xml"/>
  <Override PartName="/xl/pivotTables/pivotTable100.xml" ContentType="application/vnd.openxmlformats-officedocument.spreadsheetml.pivotTable+xml"/>
  <Override PartName="/xl/pivotTables/pivotTable101.xml" ContentType="application/vnd.openxmlformats-officedocument.spreadsheetml.pivotTable+xml"/>
  <Override PartName="/xl/pivotTables/pivotTable102.xml" ContentType="application/vnd.openxmlformats-officedocument.spreadsheetml.pivotTable+xml"/>
  <Override PartName="/xl/pivotTables/pivotTable103.xml" ContentType="application/vnd.openxmlformats-officedocument.spreadsheetml.pivotTable+xml"/>
  <Override PartName="/xl/pivotTables/pivotTable104.xml" ContentType="application/vnd.openxmlformats-officedocument.spreadsheetml.pivotTable+xml"/>
  <Override PartName="/xl/pivotTables/pivotTable105.xml" ContentType="application/vnd.openxmlformats-officedocument.spreadsheetml.pivotTable+xml"/>
  <Override PartName="/xl/pivotTables/pivotTable106.xml" ContentType="application/vnd.openxmlformats-officedocument.spreadsheetml.pivotTable+xml"/>
  <Override PartName="/xl/pivotTables/pivotTable107.xml" ContentType="application/vnd.openxmlformats-officedocument.spreadsheetml.pivotTable+xml"/>
  <Override PartName="/xl/pivotTables/pivotTable108.xml" ContentType="application/vnd.openxmlformats-officedocument.spreadsheetml.pivotTable+xml"/>
  <Override PartName="/xl/pivotTables/pivotTable109.xml" ContentType="application/vnd.openxmlformats-officedocument.spreadsheetml.pivotTable+xml"/>
  <Override PartName="/xl/pivotTables/pivotTable110.xml" ContentType="application/vnd.openxmlformats-officedocument.spreadsheetml.pivotTable+xml"/>
  <Override PartName="/xl/pivotTables/pivotTable111.xml" ContentType="application/vnd.openxmlformats-officedocument.spreadsheetml.pivotTable+xml"/>
  <Override PartName="/xl/pivotTables/pivotTable112.xml" ContentType="application/vnd.openxmlformats-officedocument.spreadsheetml.pivotTable+xml"/>
  <Override PartName="/xl/comments2.xml" ContentType="application/vnd.openxmlformats-officedocument.spreadsheetml.comment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updateLinks="always" codeName="ThisWorkbook"/>
  <mc:AlternateContent xmlns:mc="http://schemas.openxmlformats.org/markup-compatibility/2006">
    <mc:Choice Requires="x15">
      <x15ac:absPath xmlns:x15ac="http://schemas.microsoft.com/office/spreadsheetml/2010/11/ac" url="https://globaldenso.sharepoint.com/sites/AP_000045/EF-ATTRACTIVE/Shared Documents/KPI Center Test/"/>
    </mc:Choice>
  </mc:AlternateContent>
  <xr:revisionPtr revIDLastSave="14114" documentId="8_{68627602-8402-44C1-BAE3-C986737EA780}" xr6:coauthVersionLast="47" xr6:coauthVersionMax="47" xr10:uidLastSave="{1905B6F8-B881-4081-B0A5-D20738AA2204}"/>
  <bookViews>
    <workbookView xWindow="28680" yWindow="-120" windowWidth="29040" windowHeight="15720" tabRatio="802" firstSheet="2" activeTab="2" xr2:uid="{BB9E549B-DBA2-45FF-A8A5-2DC213422C54}"/>
  </bookViews>
  <sheets>
    <sheet name="Timeline Feb'26" sheetId="18" state="hidden" r:id="rId1"/>
    <sheet name="Overview" sheetId="19" state="hidden" r:id="rId2"/>
    <sheet name="Summary_SDM" sheetId="2" r:id="rId3"/>
    <sheet name="Summary_SKD" sheetId="9" r:id="rId4"/>
    <sheet name="Safety" sheetId="1" r:id="rId5"/>
    <sheet name="Q_Claim" sheetId="4" r:id="rId6"/>
    <sheet name="Q-Loss" sheetId="17" r:id="rId7"/>
    <sheet name="Delivery" sheetId="7" r:id="rId8"/>
    <sheet name="Compliane" sheetId="12" r:id="rId9"/>
    <sheet name="Environment" sheetId="8" r:id="rId10"/>
    <sheet name="Attractive" sheetId="10" r:id="rId11"/>
    <sheet name="Sheet1" sheetId="11" r:id="rId12"/>
    <sheet name="Data" sheetId="3" r:id="rId13"/>
    <sheet name="SKD_data" sheetId="13" r:id="rId14"/>
    <sheet name="SDM_Data" sheetId="14" r:id="rId15"/>
  </sheets>
  <externalReferences>
    <externalReference r:id="rId16"/>
  </externalReferences>
  <definedNames>
    <definedName name="_xlnm._FilterDatabase" localSheetId="8" hidden="1">Compliane!$F$38:$N$39</definedName>
    <definedName name="_xlnm._FilterDatabase" localSheetId="2" hidden="1">Summary_SDM!$B$3:$AC$108</definedName>
    <definedName name="_xlnm._FilterDatabase" localSheetId="3" hidden="1">Summary_SKD!$B$3:$AA$49</definedName>
    <definedName name="ExternalData_1" localSheetId="14" hidden="1">SDM_Data!$A$1:$BRZ$1348</definedName>
    <definedName name="ExternalData_1" localSheetId="13" hidden="1">SKD_data!$A$1:$U$584</definedName>
  </definedNames>
  <calcPr calcId="191028"/>
  <pivotCaches>
    <pivotCache cacheId="0" r:id="rId17"/>
    <pivotCache cacheId="1" r:id="rId18"/>
    <pivotCache cacheId="2" r:id="rId19"/>
    <pivotCache cacheId="3" r:id="rId20"/>
    <pivotCache cacheId="4" r:id="rId21"/>
    <pivotCache cacheId="14" r:id="rId22"/>
    <pivotCache cacheId="21" r:id="rId23"/>
    <pivotCache cacheId="27" r:id="rId24"/>
    <pivotCache cacheId="32" r:id="rId25"/>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9" i="7" l="1"/>
  <c r="S54" i="2" l="1"/>
  <c r="F39" i="4"/>
  <c r="S60" i="2" l="1"/>
  <c r="S58" i="2"/>
  <c r="B19" i="10"/>
  <c r="C19" i="10"/>
  <c r="D19" i="10"/>
  <c r="A19" i="10"/>
  <c r="G19" i="10"/>
  <c r="H19" i="10"/>
  <c r="I19" i="10"/>
  <c r="F19" i="10"/>
  <c r="L73" i="2" l="1"/>
  <c r="M73" i="2"/>
  <c r="P73" i="2"/>
  <c r="J20" i="2"/>
  <c r="K19" i="12"/>
  <c r="G60" i="12"/>
  <c r="H60" i="12"/>
  <c r="I60" i="12"/>
  <c r="F60" i="12"/>
  <c r="B82" i="12"/>
  <c r="C82" i="12"/>
  <c r="D82" i="12"/>
  <c r="A82" i="12"/>
  <c r="B60" i="12"/>
  <c r="C60" i="12"/>
  <c r="D60" i="12"/>
  <c r="A60" i="12"/>
  <c r="L19" i="12"/>
  <c r="M19" i="12"/>
  <c r="N19" i="12"/>
  <c r="BV93" i="3"/>
  <c r="BU93" i="3"/>
  <c r="BV90" i="3"/>
  <c r="BU90" i="3"/>
  <c r="BV87" i="3"/>
  <c r="BU87" i="3"/>
  <c r="L39" i="12"/>
  <c r="M39" i="12"/>
  <c r="N39" i="12"/>
  <c r="K39" i="12"/>
  <c r="G39" i="12"/>
  <c r="H39" i="12"/>
  <c r="I39" i="12"/>
  <c r="F39" i="12"/>
  <c r="B39" i="12"/>
  <c r="C39" i="12"/>
  <c r="D39" i="12"/>
  <c r="A39" i="12"/>
  <c r="K39" i="7"/>
  <c r="G19" i="7"/>
  <c r="H19" i="7"/>
  <c r="I19" i="7"/>
  <c r="B19" i="7"/>
  <c r="C19" i="7"/>
  <c r="D19" i="7"/>
  <c r="A19" i="7"/>
  <c r="L38" i="17"/>
  <c r="M38" i="17"/>
  <c r="N38" i="17"/>
  <c r="K38" i="17"/>
  <c r="G38" i="17"/>
  <c r="H38" i="17"/>
  <c r="I38" i="17"/>
  <c r="F38" i="17"/>
  <c r="B38" i="17"/>
  <c r="C38" i="17"/>
  <c r="D38" i="17"/>
  <c r="A38" i="17"/>
  <c r="G19" i="17"/>
  <c r="H19" i="17"/>
  <c r="I19" i="17"/>
  <c r="F19" i="17"/>
  <c r="B19" i="17"/>
  <c r="C19" i="17"/>
  <c r="D19" i="17"/>
  <c r="A19" i="17"/>
  <c r="L39" i="4"/>
  <c r="M39" i="4"/>
  <c r="N39" i="4"/>
  <c r="K39" i="4"/>
  <c r="S20" i="2" s="1"/>
  <c r="G39" i="4"/>
  <c r="H39" i="4"/>
  <c r="I39" i="4"/>
  <c r="S21" i="2"/>
  <c r="B39" i="4"/>
  <c r="C39" i="4"/>
  <c r="D39" i="4"/>
  <c r="G19" i="4"/>
  <c r="H19" i="4"/>
  <c r="I19" i="4"/>
  <c r="F19" i="4"/>
  <c r="B19" i="4"/>
  <c r="C19" i="4"/>
  <c r="D19" i="4"/>
  <c r="A19" i="4"/>
  <c r="D20" i="1"/>
  <c r="E20" i="1"/>
  <c r="B20" i="1"/>
  <c r="S5" i="2" s="1"/>
  <c r="B112" i="3"/>
  <c r="C112" i="3"/>
  <c r="F112" i="3"/>
  <c r="G112" i="3"/>
  <c r="BG95" i="3"/>
  <c r="BJ95" i="3"/>
  <c r="BK95" i="3"/>
  <c r="BN95" i="3"/>
  <c r="BO95" i="3"/>
  <c r="BR95" i="3"/>
  <c r="BS95" i="3"/>
  <c r="BW95" i="3"/>
  <c r="BX95" i="3"/>
  <c r="BY95" i="3"/>
  <c r="BZ95" i="3"/>
  <c r="CA95" i="3"/>
  <c r="CB95" i="3"/>
  <c r="CC95" i="3"/>
  <c r="CD95" i="3"/>
  <c r="W95" i="3"/>
  <c r="X95" i="3"/>
  <c r="Y95" i="3"/>
  <c r="Z95" i="3"/>
  <c r="AA95" i="3"/>
  <c r="AB95" i="3"/>
  <c r="AC95" i="3"/>
  <c r="AD95" i="3"/>
  <c r="AE95" i="3"/>
  <c r="AF95" i="3"/>
  <c r="AG95" i="3"/>
  <c r="AH95" i="3"/>
  <c r="AI95" i="3"/>
  <c r="AK95" i="3"/>
  <c r="AL95" i="3"/>
  <c r="AM95" i="3"/>
  <c r="AO95" i="3"/>
  <c r="AP95" i="3"/>
  <c r="AQ95" i="3"/>
  <c r="AS95" i="3"/>
  <c r="B95" i="3"/>
  <c r="C95" i="3"/>
  <c r="F95" i="3"/>
  <c r="G95" i="3"/>
  <c r="J95" i="3"/>
  <c r="K95" i="3"/>
  <c r="M95" i="3"/>
  <c r="N95" i="3"/>
  <c r="O95" i="3"/>
  <c r="Q95" i="3"/>
  <c r="R95" i="3"/>
  <c r="S95" i="3"/>
  <c r="U95" i="3"/>
  <c r="D79" i="3"/>
  <c r="E79" i="3"/>
  <c r="F79" i="3"/>
  <c r="G79" i="3"/>
  <c r="J79" i="3"/>
  <c r="K79" i="3"/>
  <c r="N79" i="3"/>
  <c r="O79" i="3"/>
  <c r="R79" i="3"/>
  <c r="S79" i="3"/>
  <c r="V79" i="3"/>
  <c r="W79" i="3"/>
  <c r="AB79" i="3"/>
  <c r="AC79" i="3"/>
  <c r="AD79" i="3"/>
  <c r="AE79" i="3"/>
  <c r="AH79" i="3"/>
  <c r="AI79" i="3"/>
  <c r="B63" i="3"/>
  <c r="C63" i="3"/>
  <c r="F63" i="3"/>
  <c r="G63" i="3"/>
  <c r="J63" i="3"/>
  <c r="K63" i="3"/>
  <c r="N63" i="3"/>
  <c r="O63" i="3"/>
  <c r="R63" i="3"/>
  <c r="S63" i="3"/>
  <c r="B48" i="3"/>
  <c r="C48" i="3"/>
  <c r="D48" i="3"/>
  <c r="F48" i="3"/>
  <c r="G48" i="3"/>
  <c r="J48" i="3"/>
  <c r="K48" i="3"/>
  <c r="N48" i="3"/>
  <c r="O48" i="3"/>
  <c r="P48" i="3"/>
  <c r="Q48" i="3"/>
  <c r="R48" i="3"/>
  <c r="S48" i="3"/>
  <c r="T48" i="3"/>
  <c r="U48" i="3"/>
  <c r="B31" i="3"/>
  <c r="C31" i="3"/>
  <c r="F31" i="3"/>
  <c r="G31" i="3"/>
  <c r="I31" i="3"/>
  <c r="J31" i="3"/>
  <c r="M31" i="3"/>
  <c r="N31" i="3"/>
  <c r="Q31" i="3"/>
  <c r="R31" i="3"/>
  <c r="U31" i="3"/>
  <c r="V31" i="3"/>
  <c r="Y31" i="3"/>
  <c r="Z31" i="3"/>
  <c r="AC31" i="3"/>
  <c r="AD31" i="3"/>
  <c r="C14" i="3"/>
  <c r="D14" i="3"/>
  <c r="G14" i="3"/>
  <c r="I14" i="3"/>
  <c r="J14" i="3"/>
  <c r="K14" i="3"/>
  <c r="L14" i="3"/>
  <c r="M14" i="3"/>
  <c r="N14" i="3"/>
  <c r="O14" i="3"/>
  <c r="AL79" i="3"/>
  <c r="AM79" i="3"/>
  <c r="N73" i="2" l="1"/>
  <c r="Q73" i="2" s="1"/>
  <c r="L16" i="9"/>
  <c r="L17" i="9"/>
  <c r="I47" i="2" l="1"/>
  <c r="J47" i="2"/>
  <c r="I46" i="2"/>
  <c r="J46" i="2"/>
  <c r="B17" i="19"/>
  <c r="G7" i="19"/>
  <c r="G8" i="19"/>
  <c r="F7" i="19"/>
  <c r="F8" i="19"/>
  <c r="E17" i="19"/>
  <c r="Y18" i="2"/>
  <c r="A1" i="19"/>
  <c r="M16" i="9"/>
  <c r="N16" i="9" s="1"/>
  <c r="M17" i="9"/>
  <c r="N17" i="9" s="1"/>
  <c r="M18" i="9"/>
  <c r="M19" i="9"/>
  <c r="M20" i="9"/>
  <c r="M21" i="9"/>
  <c r="I44" i="9"/>
  <c r="J44" i="9"/>
  <c r="I45" i="9"/>
  <c r="J45" i="9"/>
  <c r="I46" i="9"/>
  <c r="J46" i="9"/>
  <c r="I47" i="9"/>
  <c r="J47" i="9"/>
  <c r="K47" i="2" l="1"/>
  <c r="K46" i="2"/>
  <c r="G19" i="8" l="1"/>
  <c r="H19" i="8"/>
  <c r="I19" i="8"/>
  <c r="F19" i="8"/>
  <c r="AF96" i="3" l="1"/>
  <c r="AF110" i="3" s="1"/>
  <c r="AF90" i="3"/>
  <c r="AF104" i="3" s="1"/>
  <c r="AF91" i="3"/>
  <c r="AF105" i="3" s="1"/>
  <c r="AF92" i="3"/>
  <c r="AF106" i="3" s="1"/>
  <c r="AF93" i="3"/>
  <c r="AF107" i="3" s="1"/>
  <c r="AF94" i="3"/>
  <c r="AF108" i="3" s="1"/>
  <c r="AF109" i="3"/>
  <c r="L82" i="12"/>
  <c r="M82" i="12"/>
  <c r="N82" i="12"/>
  <c r="K82" i="12"/>
  <c r="L101" i="12"/>
  <c r="M101" i="12"/>
  <c r="N101" i="12"/>
  <c r="K101" i="12"/>
  <c r="CC96" i="3"/>
  <c r="G82" i="12"/>
  <c r="H82" i="12"/>
  <c r="I82" i="12"/>
  <c r="F82" i="12"/>
  <c r="CD86" i="3" l="1"/>
  <c r="CD87" i="3"/>
  <c r="CD88" i="3"/>
  <c r="CD89" i="3"/>
  <c r="CD90" i="3"/>
  <c r="CD91" i="3"/>
  <c r="CD92" i="3"/>
  <c r="CD93" i="3"/>
  <c r="CD94" i="3"/>
  <c r="CD85" i="3"/>
  <c r="BZ86" i="3"/>
  <c r="BZ87" i="3"/>
  <c r="BZ88" i="3"/>
  <c r="BZ89" i="3"/>
  <c r="BZ90" i="3"/>
  <c r="BZ91" i="3"/>
  <c r="BZ92" i="3"/>
  <c r="BZ93" i="3"/>
  <c r="BZ94" i="3"/>
  <c r="BY86" i="3"/>
  <c r="BY87" i="3"/>
  <c r="BY88" i="3"/>
  <c r="BY89" i="3"/>
  <c r="BY90" i="3"/>
  <c r="BY91" i="3"/>
  <c r="BY92" i="3"/>
  <c r="BY93" i="3"/>
  <c r="BY94" i="3"/>
  <c r="BY85" i="3"/>
  <c r="BZ85" i="3"/>
  <c r="CC86" i="3"/>
  <c r="CC87" i="3"/>
  <c r="CC88" i="3"/>
  <c r="CC89" i="3"/>
  <c r="CC90" i="3"/>
  <c r="CC91" i="3"/>
  <c r="CC92" i="3"/>
  <c r="CC93" i="3"/>
  <c r="CC94" i="3"/>
  <c r="CC85" i="3"/>
  <c r="CB86" i="3"/>
  <c r="CB87" i="3"/>
  <c r="CB88" i="3"/>
  <c r="CB89" i="3"/>
  <c r="CB90" i="3"/>
  <c r="CB91" i="3"/>
  <c r="CB92" i="3"/>
  <c r="CB93" i="3"/>
  <c r="CB94" i="3"/>
  <c r="CB85" i="3"/>
  <c r="CA86" i="3"/>
  <c r="CA87" i="3"/>
  <c r="CA88" i="3"/>
  <c r="CA89" i="3"/>
  <c r="CA90" i="3"/>
  <c r="CA91" i="3"/>
  <c r="CA92" i="3"/>
  <c r="CA93" i="3"/>
  <c r="CA94" i="3"/>
  <c r="CA96" i="3"/>
  <c r="CA85" i="3"/>
  <c r="BX86" i="3"/>
  <c r="BX87" i="3"/>
  <c r="BX88" i="3"/>
  <c r="BX89" i="3"/>
  <c r="BX90" i="3"/>
  <c r="BX91" i="3"/>
  <c r="BX92" i="3"/>
  <c r="BX93" i="3"/>
  <c r="BX94" i="3"/>
  <c r="BX85" i="3"/>
  <c r="BW86" i="3"/>
  <c r="BW87" i="3"/>
  <c r="BW88" i="3"/>
  <c r="BW89" i="3"/>
  <c r="BW90" i="3"/>
  <c r="BW91" i="3"/>
  <c r="BW92" i="3"/>
  <c r="BW93" i="3"/>
  <c r="BW94" i="3"/>
  <c r="BW96" i="3"/>
  <c r="BW85" i="3"/>
  <c r="B111" i="3" l="1"/>
  <c r="C111" i="3"/>
  <c r="F111" i="3"/>
  <c r="G111" i="3"/>
  <c r="BS94" i="3"/>
  <c r="BR94" i="3"/>
  <c r="BO94" i="3"/>
  <c r="BN94" i="3"/>
  <c r="BK94" i="3"/>
  <c r="BJ94" i="3"/>
  <c r="BG94" i="3"/>
  <c r="AU93" i="3"/>
  <c r="AI94" i="3"/>
  <c r="AI108" i="3" s="1"/>
  <c r="AK94" i="3"/>
  <c r="AK108" i="3" s="1"/>
  <c r="AL94" i="3"/>
  <c r="AM94" i="3"/>
  <c r="AO94" i="3"/>
  <c r="AP94" i="3"/>
  <c r="AQ94" i="3"/>
  <c r="AS94" i="3"/>
  <c r="B94" i="3"/>
  <c r="C94" i="3"/>
  <c r="F94" i="3"/>
  <c r="G94" i="3"/>
  <c r="J94" i="3"/>
  <c r="K94" i="3"/>
  <c r="M94" i="3"/>
  <c r="N94" i="3"/>
  <c r="O94" i="3"/>
  <c r="Q94" i="3"/>
  <c r="R94" i="3"/>
  <c r="S94" i="3"/>
  <c r="U94" i="3"/>
  <c r="V94" i="3"/>
  <c r="W94" i="3"/>
  <c r="W108" i="3" s="1"/>
  <c r="X94" i="3"/>
  <c r="Y94" i="3"/>
  <c r="Y108" i="3" s="1"/>
  <c r="Z94" i="3"/>
  <c r="AA94" i="3"/>
  <c r="AA108" i="3" s="1"/>
  <c r="AB94" i="3"/>
  <c r="AC94" i="3"/>
  <c r="AC108" i="3" s="1"/>
  <c r="AD94" i="3"/>
  <c r="AD108" i="3" s="1"/>
  <c r="AE94" i="3"/>
  <c r="AE108" i="3" s="1"/>
  <c r="AG94" i="3"/>
  <c r="AG108" i="3" s="1"/>
  <c r="AH94" i="3"/>
  <c r="AH108" i="3" s="1"/>
  <c r="D78" i="3"/>
  <c r="E78" i="3"/>
  <c r="F78" i="3"/>
  <c r="G78" i="3"/>
  <c r="J78" i="3"/>
  <c r="K78" i="3"/>
  <c r="N78" i="3"/>
  <c r="O78" i="3"/>
  <c r="R78" i="3"/>
  <c r="S78" i="3"/>
  <c r="V78" i="3"/>
  <c r="W78" i="3"/>
  <c r="AB78" i="3"/>
  <c r="AC78" i="3"/>
  <c r="AD78" i="3"/>
  <c r="AE78" i="3"/>
  <c r="AH78" i="3"/>
  <c r="AI78" i="3"/>
  <c r="AL78" i="3"/>
  <c r="AM78" i="3"/>
  <c r="B62" i="3"/>
  <c r="C62" i="3"/>
  <c r="F62" i="3"/>
  <c r="G62" i="3"/>
  <c r="J62" i="3"/>
  <c r="K62" i="3"/>
  <c r="N62" i="3"/>
  <c r="O62" i="3"/>
  <c r="R62" i="3"/>
  <c r="S62" i="3"/>
  <c r="B47" i="3"/>
  <c r="C47" i="3"/>
  <c r="D47" i="3"/>
  <c r="F47" i="3"/>
  <c r="G47" i="3"/>
  <c r="J47" i="3"/>
  <c r="K47" i="3"/>
  <c r="N47" i="3"/>
  <c r="O47" i="3"/>
  <c r="P47" i="3"/>
  <c r="Q47" i="3"/>
  <c r="R47" i="3"/>
  <c r="S47" i="3"/>
  <c r="T47" i="3"/>
  <c r="U47" i="3"/>
  <c r="C30" i="3"/>
  <c r="F30" i="3"/>
  <c r="G30" i="3"/>
  <c r="I30" i="3"/>
  <c r="J30" i="3"/>
  <c r="M30" i="3"/>
  <c r="N30" i="3"/>
  <c r="Q30" i="3"/>
  <c r="R30" i="3"/>
  <c r="U30" i="3"/>
  <c r="V30" i="3"/>
  <c r="Y30" i="3"/>
  <c r="Z30" i="3"/>
  <c r="AC30" i="3"/>
  <c r="AD30" i="3"/>
  <c r="D13" i="3"/>
  <c r="G13" i="3"/>
  <c r="I13" i="3"/>
  <c r="J13" i="3"/>
  <c r="K13" i="3"/>
  <c r="L13" i="3"/>
  <c r="M13" i="3"/>
  <c r="N13" i="3"/>
  <c r="O13" i="3"/>
  <c r="M9" i="9"/>
  <c r="L9" i="9"/>
  <c r="Z43" i="9" l="1"/>
  <c r="Z42" i="9"/>
  <c r="AA27" i="9"/>
  <c r="AA29" i="9"/>
  <c r="AA30" i="9"/>
  <c r="AA36" i="9"/>
  <c r="M23" i="9"/>
  <c r="M22" i="9"/>
  <c r="AQ86" i="3"/>
  <c r="AQ87" i="3"/>
  <c r="AQ88" i="3"/>
  <c r="AQ89" i="3"/>
  <c r="AQ90" i="3"/>
  <c r="AQ91" i="3"/>
  <c r="AQ92" i="3"/>
  <c r="AQ93" i="3"/>
  <c r="AQ85" i="3"/>
  <c r="AM86" i="3"/>
  <c r="AM87" i="3"/>
  <c r="AM93" i="3"/>
  <c r="AM96" i="3"/>
  <c r="AM85" i="3"/>
  <c r="O11" i="3"/>
  <c r="O12" i="3"/>
  <c r="R7" i="3"/>
  <c r="R8" i="3" s="1"/>
  <c r="R9" i="3" s="1"/>
  <c r="R10" i="3" s="1"/>
  <c r="R11" i="3" s="1"/>
  <c r="R12" i="3" s="1"/>
  <c r="R13" i="3" s="1"/>
  <c r="R14" i="3" s="1"/>
  <c r="R15" i="3" s="1"/>
  <c r="R6" i="3"/>
  <c r="R5" i="3"/>
  <c r="BE93" i="3" l="1"/>
  <c r="BD93" i="3"/>
  <c r="BC93" i="3"/>
  <c r="BB93" i="3"/>
  <c r="BA93" i="3"/>
  <c r="AZ93" i="3"/>
  <c r="AY93" i="3"/>
  <c r="AX93" i="3"/>
  <c r="AW93" i="3"/>
  <c r="AV93" i="3"/>
  <c r="BF93" i="3" l="1"/>
  <c r="BG93" i="3"/>
  <c r="BJ93" i="3"/>
  <c r="BK93" i="3"/>
  <c r="BN93" i="3"/>
  <c r="BO93" i="3"/>
  <c r="BS93" i="3"/>
  <c r="BT93" i="3" s="1"/>
  <c r="BT94" i="3" s="1"/>
  <c r="BT95" i="3" s="1"/>
  <c r="L39" i="8"/>
  <c r="M39" i="8"/>
  <c r="N39" i="8"/>
  <c r="K39" i="8"/>
  <c r="K19" i="8"/>
  <c r="L19" i="4"/>
  <c r="M19" i="4"/>
  <c r="N19" i="4"/>
  <c r="K19" i="4"/>
  <c r="C110" i="3"/>
  <c r="F110" i="3"/>
  <c r="G110" i="3"/>
  <c r="C93" i="3"/>
  <c r="F93" i="3"/>
  <c r="G93" i="3"/>
  <c r="J93" i="3"/>
  <c r="K93" i="3"/>
  <c r="M93" i="3"/>
  <c r="N93" i="3"/>
  <c r="O93" i="3"/>
  <c r="Q93" i="3"/>
  <c r="R93" i="3"/>
  <c r="S93" i="3"/>
  <c r="U93" i="3"/>
  <c r="V93" i="3"/>
  <c r="W93" i="3"/>
  <c r="W107" i="3" s="1"/>
  <c r="X93" i="3"/>
  <c r="Y93" i="3"/>
  <c r="Y107" i="3" s="1"/>
  <c r="Z93" i="3"/>
  <c r="AA93" i="3"/>
  <c r="AA107" i="3" s="1"/>
  <c r="AB93" i="3"/>
  <c r="AC93" i="3"/>
  <c r="AC107" i="3" s="1"/>
  <c r="AD93" i="3"/>
  <c r="AD107" i="3" s="1"/>
  <c r="AE93" i="3"/>
  <c r="AE107" i="3" s="1"/>
  <c r="AG93" i="3"/>
  <c r="AG107" i="3" s="1"/>
  <c r="AH93" i="3"/>
  <c r="AH107" i="3" s="1"/>
  <c r="AI93" i="3"/>
  <c r="AI107" i="3" s="1"/>
  <c r="AK93" i="3"/>
  <c r="AK107" i="3" s="1"/>
  <c r="AL93" i="3"/>
  <c r="AO93" i="3"/>
  <c r="AP93" i="3"/>
  <c r="AS93" i="3"/>
  <c r="D77" i="3"/>
  <c r="E77" i="3"/>
  <c r="F77" i="3"/>
  <c r="G77" i="3"/>
  <c r="J77" i="3"/>
  <c r="K77" i="3"/>
  <c r="N77" i="3"/>
  <c r="O77" i="3"/>
  <c r="R77" i="3"/>
  <c r="S77" i="3"/>
  <c r="V77" i="3"/>
  <c r="W77" i="3"/>
  <c r="AB77" i="3"/>
  <c r="AC77" i="3"/>
  <c r="AD77" i="3"/>
  <c r="AE77" i="3"/>
  <c r="AH77" i="3"/>
  <c r="AI77" i="3"/>
  <c r="AL77" i="3"/>
  <c r="AM77" i="3"/>
  <c r="K61" i="3"/>
  <c r="N61" i="3"/>
  <c r="O61" i="3"/>
  <c r="R61" i="3"/>
  <c r="S61" i="3"/>
  <c r="F61" i="3"/>
  <c r="G61" i="3"/>
  <c r="C61" i="3"/>
  <c r="B46" i="3"/>
  <c r="C46" i="3"/>
  <c r="D46" i="3"/>
  <c r="F46" i="3"/>
  <c r="G46" i="3"/>
  <c r="J46" i="3"/>
  <c r="K46" i="3"/>
  <c r="N46" i="3"/>
  <c r="O46" i="3"/>
  <c r="P46" i="3"/>
  <c r="Q46" i="3"/>
  <c r="R46" i="3"/>
  <c r="S46" i="3"/>
  <c r="T46" i="3"/>
  <c r="U46" i="3"/>
  <c r="C29" i="3"/>
  <c r="F29" i="3"/>
  <c r="G29" i="3"/>
  <c r="I29" i="3"/>
  <c r="J29" i="3"/>
  <c r="M29" i="3"/>
  <c r="N29" i="3"/>
  <c r="Q29" i="3"/>
  <c r="R29" i="3"/>
  <c r="U29" i="3"/>
  <c r="V29" i="3"/>
  <c r="Y29" i="3"/>
  <c r="Z29" i="3"/>
  <c r="AC29" i="3"/>
  <c r="AD29" i="3"/>
  <c r="D12" i="3"/>
  <c r="G12" i="3"/>
  <c r="I12" i="3"/>
  <c r="J12" i="3"/>
  <c r="K12" i="3"/>
  <c r="L12" i="3"/>
  <c r="M12" i="3"/>
  <c r="N12" i="3"/>
  <c r="J15" i="2" l="1"/>
  <c r="O16" i="9"/>
  <c r="P16" i="9"/>
  <c r="O17" i="9"/>
  <c r="P17" i="9"/>
  <c r="O18" i="9"/>
  <c r="P18" i="9"/>
  <c r="O19" i="9"/>
  <c r="P19" i="9"/>
  <c r="O20" i="9"/>
  <c r="P20" i="9"/>
  <c r="O21" i="9"/>
  <c r="P21" i="9"/>
  <c r="O26" i="9"/>
  <c r="O27" i="9"/>
  <c r="O28" i="9"/>
  <c r="O29" i="9"/>
  <c r="O30" i="9"/>
  <c r="O31" i="9"/>
  <c r="O34" i="9"/>
  <c r="O35" i="9"/>
  <c r="O36" i="9"/>
  <c r="O37" i="9"/>
  <c r="P37" i="9"/>
  <c r="O38" i="9"/>
  <c r="P38" i="9"/>
  <c r="P8" i="2" l="1"/>
  <c r="P9" i="2"/>
  <c r="P102" i="2"/>
  <c r="P101" i="2"/>
  <c r="Q18" i="2"/>
  <c r="Q48" i="2"/>
  <c r="Q49" i="2"/>
  <c r="Q50" i="2"/>
  <c r="Q51" i="2"/>
  <c r="Q52" i="2"/>
  <c r="Q53" i="2"/>
  <c r="Q63" i="2"/>
  <c r="Q66" i="2"/>
  <c r="Q71" i="2"/>
  <c r="Q72" i="2"/>
  <c r="Q76" i="2"/>
  <c r="Q82" i="2"/>
  <c r="Q83" i="2"/>
  <c r="P46" i="2"/>
  <c r="P47" i="2"/>
  <c r="P48" i="2"/>
  <c r="P49" i="2"/>
  <c r="P50" i="2"/>
  <c r="P51" i="2"/>
  <c r="P52" i="2"/>
  <c r="P53" i="2"/>
  <c r="P58" i="2"/>
  <c r="P59" i="2"/>
  <c r="P60" i="2"/>
  <c r="P61" i="2"/>
  <c r="P62" i="2"/>
  <c r="P63" i="2"/>
  <c r="P66" i="2"/>
  <c r="P68" i="2"/>
  <c r="P69" i="2"/>
  <c r="P70" i="2"/>
  <c r="P71" i="2"/>
  <c r="P72" i="2"/>
  <c r="P74" i="2"/>
  <c r="P75" i="2"/>
  <c r="P76" i="2"/>
  <c r="P77" i="2"/>
  <c r="P78" i="2"/>
  <c r="P79" i="2"/>
  <c r="P80" i="2"/>
  <c r="P81" i="2"/>
  <c r="P82" i="2"/>
  <c r="P83" i="2"/>
  <c r="P88" i="2"/>
  <c r="P94" i="2"/>
  <c r="B2" i="2"/>
  <c r="L9" i="2"/>
  <c r="M9" i="2"/>
  <c r="N8" i="2" l="1"/>
  <c r="N9" i="2"/>
  <c r="Q9" i="2" s="1"/>
  <c r="Q8" i="2" l="1"/>
  <c r="Y8" i="2"/>
  <c r="M54" i="2"/>
  <c r="AK91" i="3" l="1"/>
  <c r="AK105" i="3" s="1"/>
  <c r="AK92" i="3"/>
  <c r="AK106" i="3" s="1"/>
  <c r="AK90" i="3"/>
  <c r="AK104" i="3" s="1"/>
  <c r="AG91" i="3"/>
  <c r="AG105" i="3" s="1"/>
  <c r="AG92" i="3"/>
  <c r="AG106" i="3" s="1"/>
  <c r="AG90" i="3"/>
  <c r="AG104" i="3" s="1"/>
  <c r="AC92" i="3"/>
  <c r="AC91" i="3"/>
  <c r="AC90" i="3"/>
  <c r="Y91" i="3"/>
  <c r="Y92" i="3"/>
  <c r="Y90" i="3"/>
  <c r="B59" i="8" l="1"/>
  <c r="C59" i="8"/>
  <c r="D59" i="8"/>
  <c r="A59" i="8"/>
  <c r="E76" i="3" l="1"/>
  <c r="F76" i="3"/>
  <c r="G76" i="3"/>
  <c r="J76" i="3"/>
  <c r="K76" i="3"/>
  <c r="N76" i="3"/>
  <c r="O76" i="3"/>
  <c r="R76" i="3"/>
  <c r="S76" i="3"/>
  <c r="V76" i="3"/>
  <c r="W76" i="3"/>
  <c r="AB76" i="3"/>
  <c r="AC76" i="3"/>
  <c r="AD76" i="3"/>
  <c r="AE76" i="3"/>
  <c r="AH76" i="3"/>
  <c r="AI76" i="3"/>
  <c r="AL76" i="3"/>
  <c r="AM76" i="3"/>
  <c r="C60" i="3" l="1"/>
  <c r="F60" i="3"/>
  <c r="G60" i="3"/>
  <c r="J60" i="3"/>
  <c r="K60" i="3"/>
  <c r="N60" i="3"/>
  <c r="O60" i="3"/>
  <c r="R60" i="3"/>
  <c r="S60" i="3"/>
  <c r="M15" i="9" l="1"/>
  <c r="L15" i="9"/>
  <c r="J15" i="9"/>
  <c r="I15" i="9"/>
  <c r="M14" i="9"/>
  <c r="L14" i="9"/>
  <c r="J14" i="9"/>
  <c r="I14" i="9"/>
  <c r="M13" i="9"/>
  <c r="L13" i="9"/>
  <c r="J13" i="9"/>
  <c r="I13" i="9"/>
  <c r="M12" i="9"/>
  <c r="L12" i="9"/>
  <c r="J12" i="9"/>
  <c r="I12" i="9"/>
  <c r="M11" i="9"/>
  <c r="L11" i="9"/>
  <c r="J11" i="9"/>
  <c r="I11" i="9"/>
  <c r="M10" i="9"/>
  <c r="L10" i="9"/>
  <c r="J10" i="9"/>
  <c r="I10" i="9"/>
  <c r="N15" i="9" l="1"/>
  <c r="N12" i="9"/>
  <c r="P12" i="9" s="1"/>
  <c r="K14" i="9"/>
  <c r="O14" i="9" s="1"/>
  <c r="K15" i="9"/>
  <c r="K12" i="9"/>
  <c r="O12" i="9" s="1"/>
  <c r="N10" i="9"/>
  <c r="P10" i="9" s="1"/>
  <c r="K11" i="9"/>
  <c r="N13" i="9"/>
  <c r="K10" i="9"/>
  <c r="O10" i="9" s="1"/>
  <c r="K13" i="9"/>
  <c r="N11" i="9"/>
  <c r="N14" i="9"/>
  <c r="P14" i="9" s="1"/>
  <c r="B109" i="3"/>
  <c r="C109" i="3"/>
  <c r="F109" i="3"/>
  <c r="G109" i="3"/>
  <c r="BF92" i="3"/>
  <c r="BG92" i="3"/>
  <c r="BJ92" i="3"/>
  <c r="BK92" i="3"/>
  <c r="BN92" i="3"/>
  <c r="BO92" i="3"/>
  <c r="BR92" i="3"/>
  <c r="B92" i="3"/>
  <c r="C92" i="3"/>
  <c r="F92" i="3"/>
  <c r="G92" i="3"/>
  <c r="J92" i="3"/>
  <c r="K92" i="3"/>
  <c r="M92" i="3"/>
  <c r="N92" i="3"/>
  <c r="O92" i="3"/>
  <c r="Q92" i="3"/>
  <c r="R92" i="3"/>
  <c r="S92" i="3"/>
  <c r="U92" i="3"/>
  <c r="V92" i="3"/>
  <c r="W92" i="3"/>
  <c r="W106" i="3" s="1"/>
  <c r="X92" i="3"/>
  <c r="Y106" i="3"/>
  <c r="Z92" i="3"/>
  <c r="AA92" i="3"/>
  <c r="AA106" i="3" s="1"/>
  <c r="AB92" i="3"/>
  <c r="AC106" i="3"/>
  <c r="AD92" i="3"/>
  <c r="AD106" i="3" s="1"/>
  <c r="AE92" i="3"/>
  <c r="AE106" i="3" s="1"/>
  <c r="AH92" i="3"/>
  <c r="AH106" i="3" s="1"/>
  <c r="AI92" i="3"/>
  <c r="AI106" i="3" s="1"/>
  <c r="AL92" i="3"/>
  <c r="AO92" i="3"/>
  <c r="AP92" i="3"/>
  <c r="AS92" i="3"/>
  <c r="B45" i="3"/>
  <c r="C45" i="3"/>
  <c r="D45" i="3"/>
  <c r="F45" i="3"/>
  <c r="G45" i="3"/>
  <c r="J45" i="3"/>
  <c r="K45" i="3"/>
  <c r="N45" i="3"/>
  <c r="O45" i="3"/>
  <c r="P45" i="3"/>
  <c r="Q45" i="3"/>
  <c r="R45" i="3"/>
  <c r="S45" i="3"/>
  <c r="T45" i="3"/>
  <c r="U45" i="3"/>
  <c r="Z27" i="3"/>
  <c r="AC27" i="3"/>
  <c r="AD27" i="3"/>
  <c r="Z28" i="3"/>
  <c r="AC28" i="3"/>
  <c r="AD28" i="3"/>
  <c r="B28" i="3"/>
  <c r="C28" i="3"/>
  <c r="F28" i="3"/>
  <c r="G28" i="3"/>
  <c r="I28" i="3"/>
  <c r="J28" i="3"/>
  <c r="M28" i="3"/>
  <c r="N28" i="3"/>
  <c r="Q28" i="3"/>
  <c r="R28" i="3"/>
  <c r="U28" i="3"/>
  <c r="V28" i="3"/>
  <c r="Y28" i="3"/>
  <c r="D11" i="3"/>
  <c r="G11" i="3"/>
  <c r="I11" i="3"/>
  <c r="J11" i="3"/>
  <c r="L11" i="3"/>
  <c r="M11" i="3"/>
  <c r="N11" i="3"/>
  <c r="S44" i="3"/>
  <c r="T44" i="3"/>
  <c r="U44" i="3"/>
  <c r="Q44" i="3"/>
  <c r="O44" i="3"/>
  <c r="L34" i="9"/>
  <c r="M34" i="9"/>
  <c r="L35" i="9"/>
  <c r="M35" i="9"/>
  <c r="L36" i="9"/>
  <c r="M36" i="9"/>
  <c r="L68" i="2"/>
  <c r="M68" i="2"/>
  <c r="L69" i="2"/>
  <c r="M69" i="2"/>
  <c r="L70" i="2"/>
  <c r="M70" i="2"/>
  <c r="P11" i="9" l="1"/>
  <c r="Z11" i="9"/>
  <c r="O13" i="9"/>
  <c r="AA13" i="9"/>
  <c r="P13" i="9"/>
  <c r="Z13" i="9"/>
  <c r="O11" i="9"/>
  <c r="AA11" i="9"/>
  <c r="O15" i="9"/>
  <c r="AA15" i="9"/>
  <c r="P15" i="9"/>
  <c r="Z15" i="9"/>
  <c r="N36" i="9"/>
  <c r="N34" i="9"/>
  <c r="N35" i="9"/>
  <c r="N70" i="2"/>
  <c r="N69" i="2"/>
  <c r="N68" i="2"/>
  <c r="X110" i="3"/>
  <c r="X109" i="3"/>
  <c r="X86" i="3"/>
  <c r="X87" i="3"/>
  <c r="X88" i="3"/>
  <c r="X89" i="3"/>
  <c r="X90" i="3"/>
  <c r="X91" i="3"/>
  <c r="X105" i="3" s="1"/>
  <c r="X106" i="3"/>
  <c r="X107" i="3"/>
  <c r="X108" i="3"/>
  <c r="Q68" i="2" l="1"/>
  <c r="Y67" i="2"/>
  <c r="Q70" i="2"/>
  <c r="Y69" i="2"/>
  <c r="Q69" i="2"/>
  <c r="Y68" i="2"/>
  <c r="X104" i="3"/>
  <c r="X103" i="3"/>
  <c r="P35" i="9"/>
  <c r="Z35" i="9"/>
  <c r="P34" i="9"/>
  <c r="Z34" i="9"/>
  <c r="P36" i="9"/>
  <c r="Z36" i="9"/>
  <c r="AA86" i="3"/>
  <c r="AA87" i="3"/>
  <c r="AA88" i="3"/>
  <c r="AA89" i="3"/>
  <c r="AA103" i="3" s="1"/>
  <c r="AA90" i="3"/>
  <c r="AA104" i="3" s="1"/>
  <c r="AA91" i="3"/>
  <c r="AA105" i="3" s="1"/>
  <c r="AA85" i="3"/>
  <c r="Z86" i="3"/>
  <c r="Z87" i="3"/>
  <c r="Z88" i="3"/>
  <c r="Z89" i="3"/>
  <c r="Z103" i="3" s="1"/>
  <c r="Z90" i="3"/>
  <c r="Z104" i="3" s="1"/>
  <c r="Z91" i="3"/>
  <c r="Z105" i="3" s="1"/>
  <c r="Z106" i="3"/>
  <c r="Z107" i="3"/>
  <c r="Z108" i="3"/>
  <c r="Z109" i="3"/>
  <c r="Z96" i="3"/>
  <c r="Z110" i="3" s="1"/>
  <c r="Z85" i="3"/>
  <c r="AK86" i="3"/>
  <c r="AK87" i="3"/>
  <c r="AK88" i="3"/>
  <c r="AK89" i="3"/>
  <c r="AK103" i="3" s="1"/>
  <c r="AJ86" i="3"/>
  <c r="AJ87" i="3"/>
  <c r="AJ88" i="3"/>
  <c r="AJ89" i="3"/>
  <c r="AJ103" i="3" s="1"/>
  <c r="AJ96" i="3"/>
  <c r="AJ110" i="3" s="1"/>
  <c r="AG86" i="3"/>
  <c r="AG87" i="3"/>
  <c r="AG88" i="3"/>
  <c r="AG89" i="3"/>
  <c r="AG103" i="3" s="1"/>
  <c r="AG85" i="3"/>
  <c r="AF86" i="3"/>
  <c r="AF87" i="3"/>
  <c r="AF88" i="3"/>
  <c r="AF89" i="3"/>
  <c r="AF103" i="3" s="1"/>
  <c r="AF85" i="3"/>
  <c r="AE86" i="3"/>
  <c r="AE87" i="3"/>
  <c r="AE88" i="3"/>
  <c r="AE89" i="3"/>
  <c r="AE103" i="3" s="1"/>
  <c r="AE90" i="3"/>
  <c r="AE104" i="3" s="1"/>
  <c r="AE91" i="3"/>
  <c r="AE105" i="3" s="1"/>
  <c r="AE85" i="3"/>
  <c r="AD86" i="3"/>
  <c r="AD87" i="3"/>
  <c r="AD88" i="3"/>
  <c r="AD89" i="3"/>
  <c r="AD103" i="3" s="1"/>
  <c r="AD90" i="3"/>
  <c r="AD104" i="3" s="1"/>
  <c r="AD91" i="3"/>
  <c r="AD105" i="3" s="1"/>
  <c r="AD109" i="3"/>
  <c r="AD96" i="3"/>
  <c r="AD110" i="3" s="1"/>
  <c r="AD85" i="3"/>
  <c r="G103" i="3"/>
  <c r="G104" i="3"/>
  <c r="G105" i="3"/>
  <c r="G106" i="3"/>
  <c r="G107" i="3"/>
  <c r="G108" i="3"/>
  <c r="G102" i="3"/>
  <c r="I102" i="3" s="1"/>
  <c r="F103" i="3"/>
  <c r="F104" i="3"/>
  <c r="F105" i="3"/>
  <c r="F106" i="3"/>
  <c r="F107" i="3"/>
  <c r="F108" i="3"/>
  <c r="F113" i="3"/>
  <c r="F102" i="3"/>
  <c r="H102" i="3"/>
  <c r="C108" i="3"/>
  <c r="C103" i="3"/>
  <c r="C104" i="3"/>
  <c r="C105" i="3"/>
  <c r="C106" i="3"/>
  <c r="C107" i="3"/>
  <c r="C102" i="3"/>
  <c r="B103" i="3"/>
  <c r="B104" i="3"/>
  <c r="B105" i="3"/>
  <c r="B106" i="3"/>
  <c r="B107" i="3"/>
  <c r="B108" i="3"/>
  <c r="B110" i="3"/>
  <c r="B113" i="3"/>
  <c r="B102" i="3"/>
  <c r="H112" i="3" l="1"/>
  <c r="E112" i="3"/>
  <c r="E111" i="3"/>
  <c r="H111" i="3"/>
  <c r="E110" i="3"/>
  <c r="H110" i="3"/>
  <c r="H109" i="3"/>
  <c r="E109" i="3"/>
  <c r="E108" i="3"/>
  <c r="I103" i="3"/>
  <c r="I104" i="3" s="1"/>
  <c r="I105" i="3" s="1"/>
  <c r="I106" i="3" s="1"/>
  <c r="I107" i="3" s="1"/>
  <c r="I108" i="3" s="1"/>
  <c r="I109" i="3" s="1"/>
  <c r="I110" i="3" s="1"/>
  <c r="I111" i="3" s="1"/>
  <c r="I112" i="3" s="1"/>
  <c r="I45" i="2" l="1"/>
  <c r="J45" i="2"/>
  <c r="K45" i="2" l="1"/>
  <c r="P45" i="2" s="1"/>
  <c r="L74" i="2" l="1"/>
  <c r="M74" i="2"/>
  <c r="L75" i="2"/>
  <c r="M75" i="2"/>
  <c r="BV85" i="3"/>
  <c r="BU96" i="3"/>
  <c r="BU85" i="3"/>
  <c r="BS86" i="3"/>
  <c r="BS87" i="3"/>
  <c r="BS88" i="3"/>
  <c r="BS89" i="3"/>
  <c r="BS90" i="3"/>
  <c r="BS91" i="3"/>
  <c r="BS85" i="3"/>
  <c r="BR86" i="3"/>
  <c r="BR87" i="3"/>
  <c r="BR88" i="3"/>
  <c r="BR89" i="3"/>
  <c r="BR90" i="3"/>
  <c r="BR91" i="3"/>
  <c r="BR93" i="3"/>
  <c r="BR96" i="3"/>
  <c r="BR85" i="3"/>
  <c r="BO86" i="3"/>
  <c r="BO87" i="3"/>
  <c r="BO88" i="3"/>
  <c r="BO89" i="3"/>
  <c r="BO90" i="3"/>
  <c r="BO91" i="3"/>
  <c r="BO85" i="3"/>
  <c r="BN86" i="3"/>
  <c r="BN87" i="3"/>
  <c r="BN88" i="3"/>
  <c r="BN89" i="3"/>
  <c r="BN90" i="3"/>
  <c r="BN91" i="3"/>
  <c r="BN85" i="3"/>
  <c r="BK86" i="3"/>
  <c r="BK87" i="3"/>
  <c r="BK88" i="3"/>
  <c r="BK89" i="3"/>
  <c r="BK90" i="3"/>
  <c r="BK91" i="3"/>
  <c r="BK85" i="3"/>
  <c r="BJ86" i="3"/>
  <c r="BJ87" i="3"/>
  <c r="BJ88" i="3"/>
  <c r="BJ89" i="3"/>
  <c r="BJ90" i="3"/>
  <c r="BJ91" i="3"/>
  <c r="BJ96" i="3"/>
  <c r="BJ85" i="3"/>
  <c r="BG86" i="3"/>
  <c r="BG87" i="3"/>
  <c r="BG88" i="3"/>
  <c r="BG89" i="3"/>
  <c r="BG90" i="3"/>
  <c r="BG91" i="3"/>
  <c r="BG85" i="3"/>
  <c r="BF86" i="3"/>
  <c r="BF87" i="3"/>
  <c r="BF88" i="3"/>
  <c r="BF89" i="3"/>
  <c r="BF90" i="3"/>
  <c r="BF91" i="3"/>
  <c r="BF94" i="3"/>
  <c r="BF95" i="3"/>
  <c r="BF96" i="3"/>
  <c r="BF85" i="3"/>
  <c r="BE90" i="3"/>
  <c r="BE87" i="3"/>
  <c r="BD96" i="3"/>
  <c r="BD90" i="3"/>
  <c r="BD87" i="3"/>
  <c r="BA90" i="3"/>
  <c r="BA87" i="3"/>
  <c r="AZ96" i="3"/>
  <c r="AZ90" i="3"/>
  <c r="AZ87" i="3"/>
  <c r="AW90" i="3"/>
  <c r="AW87" i="3"/>
  <c r="AV96" i="3"/>
  <c r="AV90" i="3"/>
  <c r="AV87" i="3"/>
  <c r="AU90" i="3"/>
  <c r="AU87" i="3"/>
  <c r="AT96" i="3"/>
  <c r="AT93" i="3"/>
  <c r="AT90" i="3"/>
  <c r="AT87" i="3"/>
  <c r="AS91" i="3"/>
  <c r="AO91" i="3"/>
  <c r="AS86" i="3"/>
  <c r="AS87" i="3"/>
  <c r="AS88" i="3"/>
  <c r="AS89" i="3"/>
  <c r="AS90" i="3"/>
  <c r="AS85" i="3"/>
  <c r="AP86" i="3"/>
  <c r="AP87" i="3"/>
  <c r="AP88" i="3"/>
  <c r="AP89" i="3"/>
  <c r="AP90" i="3"/>
  <c r="AP91" i="3"/>
  <c r="AP96" i="3"/>
  <c r="AP85" i="3"/>
  <c r="AO86" i="3"/>
  <c r="AO87" i="3"/>
  <c r="AO88" i="3"/>
  <c r="AO89" i="3"/>
  <c r="AO90" i="3"/>
  <c r="AO85" i="3"/>
  <c r="AL86" i="3"/>
  <c r="AL87" i="3"/>
  <c r="AL88" i="3"/>
  <c r="AL89" i="3"/>
  <c r="AL90" i="3"/>
  <c r="AL91" i="3"/>
  <c r="AL96" i="3"/>
  <c r="AL85" i="3"/>
  <c r="W86" i="3"/>
  <c r="W87" i="3"/>
  <c r="W88" i="3"/>
  <c r="W89" i="3"/>
  <c r="W103" i="3" s="1"/>
  <c r="W90" i="3"/>
  <c r="W104" i="3" s="1"/>
  <c r="W91" i="3"/>
  <c r="W105" i="3" s="1"/>
  <c r="AC86" i="3"/>
  <c r="AC87" i="3"/>
  <c r="AC88" i="3"/>
  <c r="AC89" i="3"/>
  <c r="AC104" i="3"/>
  <c r="AC103" i="3" s="1"/>
  <c r="AC105" i="3"/>
  <c r="AC85" i="3"/>
  <c r="AB86" i="3"/>
  <c r="AB87" i="3"/>
  <c r="AB88" i="3"/>
  <c r="AB89" i="3"/>
  <c r="AB103" i="3" s="1"/>
  <c r="AB90" i="3"/>
  <c r="AB104" i="3" s="1"/>
  <c r="AB91" i="3"/>
  <c r="AB105" i="3" s="1"/>
  <c r="AB106" i="3"/>
  <c r="AB107" i="3"/>
  <c r="AB108" i="3"/>
  <c r="AB109" i="3"/>
  <c r="AB96" i="3"/>
  <c r="AB110" i="3" s="1"/>
  <c r="AB85" i="3"/>
  <c r="Y86" i="3"/>
  <c r="Y87" i="3"/>
  <c r="Y88" i="3"/>
  <c r="Y89" i="3"/>
  <c r="Y103" i="3" s="1"/>
  <c r="Y104" i="3"/>
  <c r="Y105" i="3"/>
  <c r="Y85" i="3"/>
  <c r="X85" i="3"/>
  <c r="W85" i="3"/>
  <c r="V106" i="3"/>
  <c r="V107" i="3"/>
  <c r="V108" i="3"/>
  <c r="V95" i="3"/>
  <c r="V109" i="3" s="1"/>
  <c r="V96" i="3"/>
  <c r="V110" i="3" s="1"/>
  <c r="V86" i="3"/>
  <c r="V87" i="3"/>
  <c r="V88" i="3"/>
  <c r="V89" i="3"/>
  <c r="V103" i="3" s="1"/>
  <c r="V90" i="3"/>
  <c r="V104" i="3" s="1"/>
  <c r="V91" i="3"/>
  <c r="V105" i="3" s="1"/>
  <c r="V85" i="3"/>
  <c r="S91" i="3"/>
  <c r="U86" i="3"/>
  <c r="U87" i="3"/>
  <c r="U88" i="3"/>
  <c r="U89" i="3"/>
  <c r="U90" i="3"/>
  <c r="U91" i="3"/>
  <c r="U85" i="3"/>
  <c r="R86" i="3"/>
  <c r="R87" i="3"/>
  <c r="R88" i="3"/>
  <c r="R89" i="3"/>
  <c r="R90" i="3"/>
  <c r="R91" i="3"/>
  <c r="R96" i="3"/>
  <c r="R85" i="3"/>
  <c r="K91" i="3"/>
  <c r="M91" i="3"/>
  <c r="O91" i="3"/>
  <c r="Q86" i="3"/>
  <c r="Q87" i="3"/>
  <c r="Q88" i="3"/>
  <c r="Q89" i="3"/>
  <c r="Q90" i="3"/>
  <c r="Q91" i="3"/>
  <c r="Q85" i="3"/>
  <c r="N86" i="3"/>
  <c r="N87" i="3"/>
  <c r="N88" i="3"/>
  <c r="N89" i="3"/>
  <c r="N90" i="3"/>
  <c r="N91" i="3"/>
  <c r="N96" i="3"/>
  <c r="N85" i="3"/>
  <c r="M86" i="3"/>
  <c r="M87" i="3"/>
  <c r="M88" i="3"/>
  <c r="M89" i="3"/>
  <c r="M90" i="3"/>
  <c r="M85" i="3"/>
  <c r="J86" i="3"/>
  <c r="J87" i="3"/>
  <c r="J88" i="3"/>
  <c r="J89" i="3"/>
  <c r="J90" i="3"/>
  <c r="J91" i="3"/>
  <c r="J96" i="3"/>
  <c r="J85" i="3"/>
  <c r="G86" i="3"/>
  <c r="G87" i="3"/>
  <c r="G88" i="3"/>
  <c r="G89" i="3"/>
  <c r="G90" i="3"/>
  <c r="G91" i="3"/>
  <c r="G85" i="3"/>
  <c r="F96" i="3"/>
  <c r="F91" i="3"/>
  <c r="F90" i="3"/>
  <c r="F89" i="3"/>
  <c r="F88" i="3"/>
  <c r="F87" i="3"/>
  <c r="F86" i="3"/>
  <c r="F85" i="3"/>
  <c r="C86" i="3"/>
  <c r="C87" i="3"/>
  <c r="C88" i="3"/>
  <c r="C89" i="3"/>
  <c r="C90" i="3"/>
  <c r="C91" i="3"/>
  <c r="C85" i="3"/>
  <c r="B86" i="3"/>
  <c r="B87" i="3"/>
  <c r="B88" i="3"/>
  <c r="B89" i="3"/>
  <c r="B90" i="3"/>
  <c r="B91" i="3"/>
  <c r="B93" i="3"/>
  <c r="B96" i="3"/>
  <c r="B85" i="3"/>
  <c r="AM70" i="3"/>
  <c r="AM71" i="3"/>
  <c r="AM72" i="3"/>
  <c r="AM73" i="3"/>
  <c r="AM74" i="3"/>
  <c r="AM75" i="3"/>
  <c r="AM69" i="3"/>
  <c r="AL70" i="3"/>
  <c r="AL71" i="3"/>
  <c r="AL72" i="3"/>
  <c r="AL73" i="3"/>
  <c r="AL74" i="3"/>
  <c r="AL75" i="3"/>
  <c r="AL80" i="3"/>
  <c r="AL69" i="3"/>
  <c r="AI70" i="3"/>
  <c r="AI71" i="3"/>
  <c r="AI72" i="3"/>
  <c r="AI73" i="3"/>
  <c r="AI74" i="3"/>
  <c r="AI75" i="3"/>
  <c r="AI69" i="3"/>
  <c r="AH70" i="3"/>
  <c r="AH71" i="3"/>
  <c r="AH72" i="3"/>
  <c r="AH73" i="3"/>
  <c r="AH74" i="3"/>
  <c r="AH75" i="3"/>
  <c r="AH80" i="3"/>
  <c r="AH69" i="3"/>
  <c r="AE70" i="3"/>
  <c r="AE71" i="3"/>
  <c r="AE72" i="3"/>
  <c r="AE73" i="3"/>
  <c r="AE74" i="3"/>
  <c r="AE75" i="3"/>
  <c r="AE69" i="3"/>
  <c r="AD70" i="3"/>
  <c r="AD71" i="3"/>
  <c r="AD72" i="3"/>
  <c r="AD73" i="3"/>
  <c r="AD74" i="3"/>
  <c r="AD75" i="3"/>
  <c r="AD80" i="3"/>
  <c r="AD69" i="3"/>
  <c r="AC70" i="3"/>
  <c r="AC71" i="3"/>
  <c r="AC72" i="3"/>
  <c r="AC73" i="3"/>
  <c r="AC74" i="3"/>
  <c r="AC75" i="3"/>
  <c r="AC69" i="3"/>
  <c r="AB72" i="3"/>
  <c r="AB73" i="3"/>
  <c r="AB74" i="3"/>
  <c r="AB75" i="3"/>
  <c r="AB80" i="3"/>
  <c r="AB70" i="3"/>
  <c r="AB71" i="3"/>
  <c r="AB69" i="3"/>
  <c r="W70" i="3"/>
  <c r="W71" i="3"/>
  <c r="W72" i="3"/>
  <c r="W73" i="3"/>
  <c r="W74" i="3"/>
  <c r="W75" i="3"/>
  <c r="W69" i="3"/>
  <c r="V70" i="3"/>
  <c r="V71" i="3"/>
  <c r="V72" i="3"/>
  <c r="V73" i="3"/>
  <c r="V74" i="3"/>
  <c r="V75" i="3"/>
  <c r="V80" i="3"/>
  <c r="V69" i="3"/>
  <c r="S70" i="3"/>
  <c r="S71" i="3"/>
  <c r="S72" i="3"/>
  <c r="S73" i="3"/>
  <c r="S74" i="3"/>
  <c r="S75" i="3"/>
  <c r="S69" i="3"/>
  <c r="R70" i="3"/>
  <c r="R71" i="3"/>
  <c r="R72" i="3"/>
  <c r="R73" i="3"/>
  <c r="R74" i="3"/>
  <c r="R75" i="3"/>
  <c r="R80" i="3"/>
  <c r="R69" i="3"/>
  <c r="O75" i="3"/>
  <c r="O70" i="3"/>
  <c r="O71" i="3"/>
  <c r="O72" i="3"/>
  <c r="O73" i="3"/>
  <c r="O74" i="3"/>
  <c r="O69" i="3"/>
  <c r="N70" i="3"/>
  <c r="N71" i="3"/>
  <c r="N72" i="3"/>
  <c r="N73" i="3"/>
  <c r="N74" i="3"/>
  <c r="N75" i="3"/>
  <c r="N80" i="3"/>
  <c r="N69" i="3"/>
  <c r="K70" i="3"/>
  <c r="K71" i="3"/>
  <c r="K72" i="3"/>
  <c r="K73" i="3"/>
  <c r="K74" i="3"/>
  <c r="K75" i="3"/>
  <c r="K69" i="3"/>
  <c r="J72" i="3"/>
  <c r="J73" i="3"/>
  <c r="J74" i="3"/>
  <c r="J75" i="3"/>
  <c r="J80" i="3"/>
  <c r="J70" i="3"/>
  <c r="J71" i="3"/>
  <c r="J69" i="3"/>
  <c r="G75" i="3"/>
  <c r="G70" i="3"/>
  <c r="G71" i="3"/>
  <c r="G72" i="3"/>
  <c r="G73" i="3"/>
  <c r="G74" i="3"/>
  <c r="G69" i="3"/>
  <c r="F70" i="3"/>
  <c r="F71" i="3"/>
  <c r="F72" i="3"/>
  <c r="F73" i="3"/>
  <c r="F74" i="3"/>
  <c r="F75" i="3"/>
  <c r="F80" i="3"/>
  <c r="F69" i="3"/>
  <c r="E75" i="3"/>
  <c r="E70" i="3"/>
  <c r="E71" i="3"/>
  <c r="E72" i="3"/>
  <c r="E73" i="3"/>
  <c r="E74" i="3"/>
  <c r="E69" i="3"/>
  <c r="D70" i="3"/>
  <c r="D71" i="3"/>
  <c r="D72" i="3"/>
  <c r="D73" i="3"/>
  <c r="D74" i="3"/>
  <c r="D75" i="3"/>
  <c r="D76" i="3"/>
  <c r="D80" i="3"/>
  <c r="D69" i="3"/>
  <c r="S54" i="3"/>
  <c r="S55" i="3"/>
  <c r="S56" i="3"/>
  <c r="S57" i="3"/>
  <c r="S58" i="3"/>
  <c r="S59" i="3"/>
  <c r="S53" i="3"/>
  <c r="R54" i="3"/>
  <c r="R55" i="3"/>
  <c r="R56" i="3"/>
  <c r="R57" i="3"/>
  <c r="R58" i="3"/>
  <c r="R59" i="3"/>
  <c r="R64" i="3"/>
  <c r="R53" i="3"/>
  <c r="O54" i="3"/>
  <c r="O55" i="3"/>
  <c r="O56" i="3"/>
  <c r="O57" i="3"/>
  <c r="O58" i="3"/>
  <c r="O59" i="3"/>
  <c r="O53" i="3"/>
  <c r="N54" i="3"/>
  <c r="N55" i="3"/>
  <c r="N56" i="3"/>
  <c r="N57" i="3"/>
  <c r="N58" i="3"/>
  <c r="N59" i="3"/>
  <c r="N64" i="3"/>
  <c r="N53" i="3"/>
  <c r="K54" i="3"/>
  <c r="K55" i="3"/>
  <c r="K56" i="3"/>
  <c r="K57" i="3"/>
  <c r="K58" i="3"/>
  <c r="K59" i="3"/>
  <c r="K53" i="3"/>
  <c r="J54" i="3"/>
  <c r="J55" i="3"/>
  <c r="J56" i="3"/>
  <c r="J57" i="3"/>
  <c r="J58" i="3"/>
  <c r="J59" i="3"/>
  <c r="J61" i="3"/>
  <c r="J64" i="3"/>
  <c r="J53" i="3"/>
  <c r="G56" i="3"/>
  <c r="G57" i="3"/>
  <c r="G58" i="3"/>
  <c r="G59" i="3"/>
  <c r="G54" i="3"/>
  <c r="G55" i="3"/>
  <c r="G53" i="3"/>
  <c r="F54" i="3"/>
  <c r="F55" i="3"/>
  <c r="F56" i="3"/>
  <c r="F57" i="3"/>
  <c r="F58" i="3"/>
  <c r="F59" i="3"/>
  <c r="F64" i="3"/>
  <c r="F53" i="3"/>
  <c r="C59" i="3"/>
  <c r="C54" i="3"/>
  <c r="C55" i="3"/>
  <c r="C56" i="3"/>
  <c r="C57" i="3"/>
  <c r="C58" i="3"/>
  <c r="C53" i="3"/>
  <c r="B54" i="3"/>
  <c r="B55" i="3"/>
  <c r="B56" i="3"/>
  <c r="B57" i="3"/>
  <c r="B58" i="3"/>
  <c r="B59" i="3"/>
  <c r="B60" i="3"/>
  <c r="B61" i="3"/>
  <c r="B64" i="3"/>
  <c r="B53" i="3"/>
  <c r="K39" i="3"/>
  <c r="K40" i="3"/>
  <c r="K41" i="3"/>
  <c r="K42" i="3"/>
  <c r="K43" i="3"/>
  <c r="K44" i="3"/>
  <c r="K38" i="3"/>
  <c r="J40" i="3"/>
  <c r="J41" i="3"/>
  <c r="J42" i="3"/>
  <c r="J43" i="3"/>
  <c r="J44" i="3"/>
  <c r="J49" i="3"/>
  <c r="J39" i="3"/>
  <c r="J38" i="3"/>
  <c r="G39" i="3"/>
  <c r="G40" i="3"/>
  <c r="G41" i="3"/>
  <c r="G42" i="3"/>
  <c r="G43" i="3"/>
  <c r="G44" i="3"/>
  <c r="G38" i="3"/>
  <c r="F39" i="3"/>
  <c r="F40" i="3"/>
  <c r="F41" i="3"/>
  <c r="F42" i="3"/>
  <c r="F43" i="3"/>
  <c r="F44" i="3"/>
  <c r="F49" i="3"/>
  <c r="F38" i="3"/>
  <c r="D39" i="3"/>
  <c r="D40" i="3"/>
  <c r="D41" i="3"/>
  <c r="D42" i="3"/>
  <c r="D43" i="3"/>
  <c r="D44" i="3"/>
  <c r="D49" i="3"/>
  <c r="D38" i="3"/>
  <c r="C39" i="3"/>
  <c r="C40" i="3"/>
  <c r="C41" i="3"/>
  <c r="C42" i="3"/>
  <c r="C43" i="3"/>
  <c r="C44" i="3"/>
  <c r="C38" i="3"/>
  <c r="B39" i="3"/>
  <c r="B40" i="3"/>
  <c r="B41" i="3"/>
  <c r="B42" i="3"/>
  <c r="B43" i="3"/>
  <c r="B44" i="3"/>
  <c r="B49" i="3"/>
  <c r="B38" i="3"/>
  <c r="G22" i="3"/>
  <c r="G23" i="3"/>
  <c r="G24" i="3"/>
  <c r="G25" i="3"/>
  <c r="G26" i="3"/>
  <c r="G27" i="3"/>
  <c r="G21" i="3"/>
  <c r="H21" i="3" s="1"/>
  <c r="F22" i="3"/>
  <c r="F23" i="3"/>
  <c r="F24" i="3"/>
  <c r="F25" i="3"/>
  <c r="F26" i="3"/>
  <c r="F27" i="3"/>
  <c r="F32" i="3"/>
  <c r="F21" i="3"/>
  <c r="V27" i="3"/>
  <c r="V24" i="3"/>
  <c r="V25" i="3"/>
  <c r="V26" i="3"/>
  <c r="V22" i="3"/>
  <c r="V23" i="3"/>
  <c r="V21" i="3"/>
  <c r="U32" i="3"/>
  <c r="U25" i="3"/>
  <c r="U26" i="3"/>
  <c r="U27" i="3"/>
  <c r="U22" i="3"/>
  <c r="U23" i="3"/>
  <c r="U24" i="3"/>
  <c r="U21" i="3"/>
  <c r="R27" i="3"/>
  <c r="R22" i="3"/>
  <c r="R23" i="3"/>
  <c r="R24" i="3"/>
  <c r="R25" i="3"/>
  <c r="R26" i="3"/>
  <c r="R21" i="3"/>
  <c r="Q25" i="3"/>
  <c r="Q26" i="3"/>
  <c r="Q27" i="3"/>
  <c r="Q32" i="3"/>
  <c r="Q22" i="3"/>
  <c r="Q23" i="3"/>
  <c r="Q24" i="3"/>
  <c r="Q21" i="3"/>
  <c r="N22" i="3"/>
  <c r="N23" i="3"/>
  <c r="N24" i="3"/>
  <c r="N25" i="3"/>
  <c r="N26" i="3"/>
  <c r="N27" i="3"/>
  <c r="N21" i="3"/>
  <c r="M26" i="3"/>
  <c r="M27" i="3"/>
  <c r="M32" i="3"/>
  <c r="M22" i="3"/>
  <c r="M23" i="3"/>
  <c r="M24" i="3"/>
  <c r="M25" i="3"/>
  <c r="M21" i="3"/>
  <c r="J22" i="3"/>
  <c r="J23" i="3"/>
  <c r="J24" i="3"/>
  <c r="J25" i="3"/>
  <c r="J26" i="3"/>
  <c r="J27" i="3"/>
  <c r="J21" i="3"/>
  <c r="I32" i="3"/>
  <c r="I27" i="3"/>
  <c r="I26" i="3"/>
  <c r="I24" i="3"/>
  <c r="I25" i="3"/>
  <c r="I22" i="3"/>
  <c r="I23" i="3"/>
  <c r="I21" i="3"/>
  <c r="B21" i="3"/>
  <c r="C22" i="3"/>
  <c r="C23" i="3"/>
  <c r="C24" i="3"/>
  <c r="C25" i="3"/>
  <c r="C26" i="3"/>
  <c r="C27" i="3"/>
  <c r="C21" i="3"/>
  <c r="B24" i="3"/>
  <c r="B25" i="3"/>
  <c r="B26" i="3"/>
  <c r="B27" i="3"/>
  <c r="B29" i="3"/>
  <c r="B30" i="3"/>
  <c r="B32" i="3"/>
  <c r="B23" i="3"/>
  <c r="B22" i="3"/>
  <c r="O5" i="3"/>
  <c r="O6" i="3"/>
  <c r="O7" i="3"/>
  <c r="O8" i="3"/>
  <c r="O9" i="3"/>
  <c r="O10" i="3"/>
  <c r="O4" i="3"/>
  <c r="N5" i="3"/>
  <c r="N6" i="3"/>
  <c r="N7" i="3"/>
  <c r="N8" i="3"/>
  <c r="N9" i="3"/>
  <c r="N10" i="3"/>
  <c r="N4" i="3"/>
  <c r="M5" i="3"/>
  <c r="M6" i="3"/>
  <c r="M7" i="3"/>
  <c r="M8" i="3"/>
  <c r="M9" i="3"/>
  <c r="M10" i="3"/>
  <c r="M4" i="3"/>
  <c r="L10" i="3"/>
  <c r="L8" i="3"/>
  <c r="L9" i="3"/>
  <c r="L5" i="3"/>
  <c r="L6" i="3"/>
  <c r="L7" i="3"/>
  <c r="L4" i="3"/>
  <c r="K5" i="3"/>
  <c r="K6" i="3"/>
  <c r="K7" i="3"/>
  <c r="K8" i="3"/>
  <c r="K9" i="3"/>
  <c r="K10" i="3"/>
  <c r="K4" i="3"/>
  <c r="J5" i="3"/>
  <c r="J6" i="3"/>
  <c r="J7" i="3"/>
  <c r="J8" i="3"/>
  <c r="J9" i="3"/>
  <c r="J10" i="3"/>
  <c r="J15" i="3"/>
  <c r="J4" i="3"/>
  <c r="I6" i="3"/>
  <c r="I7" i="3"/>
  <c r="I8" i="3"/>
  <c r="I9" i="3"/>
  <c r="I10" i="3"/>
  <c r="I15" i="3"/>
  <c r="I5" i="3"/>
  <c r="I4" i="3"/>
  <c r="G5" i="3"/>
  <c r="G6" i="3"/>
  <c r="G7" i="3"/>
  <c r="G8" i="3"/>
  <c r="G9" i="3"/>
  <c r="G10" i="3"/>
  <c r="G4" i="3"/>
  <c r="D10" i="3"/>
  <c r="D5" i="3"/>
  <c r="D6" i="3"/>
  <c r="D7" i="3"/>
  <c r="D8" i="3"/>
  <c r="D9" i="3"/>
  <c r="D4" i="3"/>
  <c r="C5" i="3"/>
  <c r="C6" i="3"/>
  <c r="C7" i="3"/>
  <c r="C8" i="3"/>
  <c r="C9" i="3"/>
  <c r="C10" i="3"/>
  <c r="C11" i="3"/>
  <c r="C12" i="3"/>
  <c r="C13" i="3"/>
  <c r="C15" i="3"/>
  <c r="C4" i="3"/>
  <c r="I86" i="2"/>
  <c r="J86" i="2"/>
  <c r="J85" i="2"/>
  <c r="I85" i="2"/>
  <c r="J84" i="2"/>
  <c r="I84" i="2"/>
  <c r="U63" i="3" l="1"/>
  <c r="L31" i="3"/>
  <c r="D63" i="3"/>
  <c r="P63" i="3"/>
  <c r="Q79" i="3"/>
  <c r="AG79" i="3"/>
  <c r="BQ95" i="3"/>
  <c r="L79" i="3"/>
  <c r="D31" i="3"/>
  <c r="K31" i="3"/>
  <c r="P79" i="3"/>
  <c r="AF79" i="3"/>
  <c r="T95" i="3"/>
  <c r="I95" i="3"/>
  <c r="I48" i="3"/>
  <c r="BL95" i="3"/>
  <c r="P31" i="3"/>
  <c r="M48" i="3"/>
  <c r="H63" i="3"/>
  <c r="M63" i="3"/>
  <c r="H95" i="3"/>
  <c r="BP95" i="3"/>
  <c r="W31" i="3"/>
  <c r="I63" i="3"/>
  <c r="D95" i="3"/>
  <c r="E48" i="3"/>
  <c r="T63" i="3"/>
  <c r="U79" i="3"/>
  <c r="T31" i="3"/>
  <c r="H48" i="3"/>
  <c r="I79" i="3"/>
  <c r="Y79" i="3"/>
  <c r="AN95" i="3"/>
  <c r="O31" i="3"/>
  <c r="T79" i="3"/>
  <c r="E31" i="3"/>
  <c r="L63" i="3"/>
  <c r="L95" i="3"/>
  <c r="AR95" i="3"/>
  <c r="X31" i="3"/>
  <c r="L48" i="3"/>
  <c r="M79" i="3"/>
  <c r="BH95" i="3"/>
  <c r="BI95" i="3"/>
  <c r="Q63" i="3"/>
  <c r="S31" i="3"/>
  <c r="E63" i="3"/>
  <c r="H79" i="3"/>
  <c r="X79" i="3"/>
  <c r="E95" i="3"/>
  <c r="P95" i="3"/>
  <c r="BM95" i="3"/>
  <c r="AN79" i="3"/>
  <c r="AK79" i="3"/>
  <c r="AJ79" i="3"/>
  <c r="AO79" i="3"/>
  <c r="F14" i="3"/>
  <c r="E14" i="3"/>
  <c r="N74" i="2"/>
  <c r="Q74" i="2" s="1"/>
  <c r="E23" i="3"/>
  <c r="E24" i="3"/>
  <c r="E22" i="3"/>
  <c r="E25" i="3"/>
  <c r="E26" i="3"/>
  <c r="E27" i="3"/>
  <c r="E28" i="3"/>
  <c r="E29" i="3"/>
  <c r="E30" i="3"/>
  <c r="E21" i="3"/>
  <c r="I78" i="3"/>
  <c r="I47" i="3"/>
  <c r="U78" i="3"/>
  <c r="AG78" i="3"/>
  <c r="L94" i="3"/>
  <c r="E94" i="3"/>
  <c r="AN94" i="3"/>
  <c r="I62" i="3"/>
  <c r="T30" i="3"/>
  <c r="E47" i="3"/>
  <c r="D62" i="3"/>
  <c r="Q62" i="3"/>
  <c r="P78" i="3"/>
  <c r="AN78" i="3"/>
  <c r="BL94" i="3"/>
  <c r="L30" i="3"/>
  <c r="X30" i="3"/>
  <c r="U62" i="3"/>
  <c r="BP94" i="3"/>
  <c r="O30" i="3"/>
  <c r="E62" i="3"/>
  <c r="T94" i="3"/>
  <c r="BQ94" i="3"/>
  <c r="H47" i="3"/>
  <c r="H78" i="3"/>
  <c r="T78" i="3"/>
  <c r="AF78" i="3"/>
  <c r="D94" i="3"/>
  <c r="P94" i="3"/>
  <c r="M47" i="3"/>
  <c r="M78" i="3"/>
  <c r="Y78" i="3"/>
  <c r="AK78" i="3"/>
  <c r="AR94" i="3"/>
  <c r="BI94" i="3"/>
  <c r="D30" i="3"/>
  <c r="H62" i="3"/>
  <c r="I94" i="3"/>
  <c r="P62" i="3"/>
  <c r="K30" i="3"/>
  <c r="W30" i="3"/>
  <c r="T62" i="3"/>
  <c r="BH94" i="3"/>
  <c r="P30" i="3"/>
  <c r="L47" i="3"/>
  <c r="M62" i="3"/>
  <c r="L78" i="3"/>
  <c r="X78" i="3"/>
  <c r="AJ78" i="3"/>
  <c r="Q78" i="3"/>
  <c r="AO78" i="3"/>
  <c r="H94" i="3"/>
  <c r="BM94" i="3"/>
  <c r="S30" i="3"/>
  <c r="L62" i="3"/>
  <c r="F13" i="3"/>
  <c r="E13" i="3"/>
  <c r="BP93" i="3"/>
  <c r="BI93" i="3"/>
  <c r="BH93" i="3"/>
  <c r="BM93" i="3"/>
  <c r="BL93" i="3"/>
  <c r="BQ93" i="3"/>
  <c r="K29" i="3"/>
  <c r="H77" i="3"/>
  <c r="P93" i="3"/>
  <c r="AN93" i="3"/>
  <c r="T29" i="3"/>
  <c r="P61" i="3"/>
  <c r="Q77" i="3"/>
  <c r="X77" i="3"/>
  <c r="E93" i="3"/>
  <c r="L93" i="3"/>
  <c r="T93" i="3"/>
  <c r="E12" i="3"/>
  <c r="F12" i="3"/>
  <c r="L46" i="3"/>
  <c r="H61" i="3"/>
  <c r="AK77" i="3"/>
  <c r="D93" i="3"/>
  <c r="L29" i="3"/>
  <c r="S29" i="3"/>
  <c r="I77" i="3"/>
  <c r="P77" i="3"/>
  <c r="D29" i="3"/>
  <c r="E46" i="3"/>
  <c r="U61" i="3"/>
  <c r="AJ77" i="3"/>
  <c r="AR93" i="3"/>
  <c r="M61" i="3"/>
  <c r="T61" i="3"/>
  <c r="U77" i="3"/>
  <c r="I93" i="3"/>
  <c r="X29" i="3"/>
  <c r="I46" i="3"/>
  <c r="E61" i="3"/>
  <c r="L61" i="3"/>
  <c r="AO77" i="3"/>
  <c r="W29" i="3"/>
  <c r="M77" i="3"/>
  <c r="T77" i="3"/>
  <c r="H93" i="3"/>
  <c r="P29" i="3"/>
  <c r="H46" i="3"/>
  <c r="AG77" i="3"/>
  <c r="AN77" i="3"/>
  <c r="O29" i="3"/>
  <c r="L77" i="3"/>
  <c r="Q61" i="3"/>
  <c r="Y77" i="3"/>
  <c r="AF77" i="3"/>
  <c r="M46" i="3"/>
  <c r="I61" i="3"/>
  <c r="I76" i="3"/>
  <c r="Q76" i="3"/>
  <c r="Y76" i="3"/>
  <c r="AG76" i="3"/>
  <c r="AO76" i="3"/>
  <c r="H76" i="3"/>
  <c r="P76" i="3"/>
  <c r="X76" i="3"/>
  <c r="AF76" i="3"/>
  <c r="AN76" i="3"/>
  <c r="U76" i="3"/>
  <c r="AK76" i="3"/>
  <c r="M76" i="3"/>
  <c r="L76" i="3"/>
  <c r="T76" i="3"/>
  <c r="AJ76" i="3"/>
  <c r="E60" i="3"/>
  <c r="M60" i="3"/>
  <c r="U60" i="3"/>
  <c r="T60" i="3"/>
  <c r="I60" i="3"/>
  <c r="Q60" i="3"/>
  <c r="P60" i="3"/>
  <c r="D60" i="3"/>
  <c r="L60" i="3"/>
  <c r="H60" i="3"/>
  <c r="BI92" i="3"/>
  <c r="M45" i="3"/>
  <c r="BP92" i="3"/>
  <c r="X28" i="3"/>
  <c r="W28" i="3"/>
  <c r="F11" i="3"/>
  <c r="E92" i="3"/>
  <c r="AN92" i="3"/>
  <c r="AR92" i="3"/>
  <c r="P28" i="3"/>
  <c r="E45" i="3"/>
  <c r="BH92" i="3"/>
  <c r="I92" i="3"/>
  <c r="P92" i="3"/>
  <c r="H92" i="3"/>
  <c r="O28" i="3"/>
  <c r="E11" i="3"/>
  <c r="L45" i="3"/>
  <c r="D92" i="3"/>
  <c r="L85" i="3"/>
  <c r="L92" i="3"/>
  <c r="I45" i="3"/>
  <c r="T92" i="3"/>
  <c r="BM92" i="3"/>
  <c r="D28" i="3"/>
  <c r="L28" i="3"/>
  <c r="T28" i="3"/>
  <c r="H45" i="3"/>
  <c r="BL92" i="3"/>
  <c r="K28" i="3"/>
  <c r="S28" i="3"/>
  <c r="BQ92" i="3"/>
  <c r="N75" i="2"/>
  <c r="Q75" i="2" s="1"/>
  <c r="BQ91" i="3"/>
  <c r="BP91" i="3"/>
  <c r="L91" i="3"/>
  <c r="I91" i="3"/>
  <c r="E91" i="3"/>
  <c r="M75" i="3"/>
  <c r="AO75" i="3"/>
  <c r="Q75" i="3"/>
  <c r="AK75" i="3"/>
  <c r="U75" i="3"/>
  <c r="AG75" i="3"/>
  <c r="I75" i="3"/>
  <c r="Y75" i="3"/>
  <c r="U59" i="3"/>
  <c r="E59" i="3"/>
  <c r="M59" i="3"/>
  <c r="Q59" i="3"/>
  <c r="I59" i="3"/>
  <c r="L27" i="3"/>
  <c r="M44" i="3"/>
  <c r="E44" i="3"/>
  <c r="F10" i="3"/>
  <c r="P5" i="3"/>
  <c r="P6" i="3" s="1"/>
  <c r="P7" i="3" s="1"/>
  <c r="P8" i="3" s="1"/>
  <c r="P9" i="3" s="1"/>
  <c r="P10" i="3" s="1"/>
  <c r="I44" i="3"/>
  <c r="P27" i="3"/>
  <c r="E39" i="3"/>
  <c r="T27" i="3"/>
  <c r="X27" i="3"/>
  <c r="E43" i="3"/>
  <c r="E42" i="3"/>
  <c r="E41" i="3"/>
  <c r="E40" i="3"/>
  <c r="K86" i="2"/>
  <c r="P86" i="2" s="1"/>
  <c r="K84" i="2"/>
  <c r="P84" i="2" s="1"/>
  <c r="K85" i="2"/>
  <c r="P85" i="2" s="1"/>
  <c r="P11" i="3" l="1"/>
  <c r="P12" i="3" s="1"/>
  <c r="P13" i="3" s="1"/>
  <c r="P14" i="3" s="1"/>
  <c r="M6" i="2"/>
  <c r="M7" i="2"/>
  <c r="M10" i="2"/>
  <c r="M11" i="2"/>
  <c r="M12" i="2"/>
  <c r="M13" i="2"/>
  <c r="M14" i="2"/>
  <c r="M15" i="2"/>
  <c r="M16" i="2"/>
  <c r="M17" i="2"/>
  <c r="M18" i="2"/>
  <c r="M19" i="2"/>
  <c r="M20" i="2"/>
  <c r="M21" i="2"/>
  <c r="M22" i="2"/>
  <c r="M23" i="2"/>
  <c r="M24" i="2"/>
  <c r="M25" i="2"/>
  <c r="M27" i="2"/>
  <c r="M28" i="2"/>
  <c r="M29" i="2"/>
  <c r="M30" i="2"/>
  <c r="M31" i="2"/>
  <c r="M32" i="2"/>
  <c r="M33" i="2"/>
  <c r="M34" i="2"/>
  <c r="M35" i="2"/>
  <c r="M36" i="2"/>
  <c r="M37" i="2"/>
  <c r="M38" i="2"/>
  <c r="M39" i="2"/>
  <c r="M40" i="2"/>
  <c r="M41" i="2"/>
  <c r="M42" i="2"/>
  <c r="M43" i="2"/>
  <c r="M44" i="2"/>
  <c r="M45" i="2"/>
  <c r="M46" i="2"/>
  <c r="M47" i="2"/>
  <c r="M48" i="2"/>
  <c r="M49" i="2"/>
  <c r="M50" i="2"/>
  <c r="M51" i="2"/>
  <c r="M52" i="2"/>
  <c r="M53" i="2"/>
  <c r="M55" i="2"/>
  <c r="M56" i="2"/>
  <c r="M57" i="2"/>
  <c r="M58" i="2"/>
  <c r="M59" i="2"/>
  <c r="M60" i="2"/>
  <c r="M61" i="2"/>
  <c r="M62" i="2"/>
  <c r="M63" i="2"/>
  <c r="M64" i="2"/>
  <c r="M65" i="2"/>
  <c r="M66" i="2"/>
  <c r="M67" i="2"/>
  <c r="M76" i="2"/>
  <c r="M77" i="2"/>
  <c r="M78" i="2"/>
  <c r="M79" i="2"/>
  <c r="M80" i="2"/>
  <c r="M81" i="2"/>
  <c r="M84" i="2"/>
  <c r="M85" i="2"/>
  <c r="M86" i="2"/>
  <c r="M87" i="2"/>
  <c r="M88" i="2"/>
  <c r="M89" i="2"/>
  <c r="M90" i="2"/>
  <c r="M91" i="2"/>
  <c r="M92" i="2"/>
  <c r="M93" i="2"/>
  <c r="M94" i="2"/>
  <c r="M95" i="2"/>
  <c r="M96" i="2"/>
  <c r="M97" i="2"/>
  <c r="M98" i="2"/>
  <c r="M99" i="2"/>
  <c r="M100" i="2"/>
  <c r="M101" i="2"/>
  <c r="M102" i="2"/>
  <c r="M103" i="2"/>
  <c r="M104" i="2"/>
  <c r="M105" i="2"/>
  <c r="M106" i="2"/>
  <c r="M107" i="2"/>
  <c r="M108" i="2"/>
  <c r="M5" i="2"/>
  <c r="L6" i="2"/>
  <c r="L7" i="2"/>
  <c r="L10" i="2"/>
  <c r="L11" i="2"/>
  <c r="L12" i="2"/>
  <c r="L13" i="2"/>
  <c r="L14" i="2"/>
  <c r="L15" i="2"/>
  <c r="L16" i="2"/>
  <c r="L17" i="2"/>
  <c r="L18" i="2"/>
  <c r="L19" i="2"/>
  <c r="L20" i="2"/>
  <c r="L21" i="2"/>
  <c r="L22" i="2"/>
  <c r="L23" i="2"/>
  <c r="L24" i="2"/>
  <c r="L25" i="2"/>
  <c r="L27" i="2"/>
  <c r="L28" i="2"/>
  <c r="L29" i="2"/>
  <c r="L30" i="2"/>
  <c r="L31" i="2"/>
  <c r="L32" i="2"/>
  <c r="L33" i="2"/>
  <c r="L34" i="2"/>
  <c r="L35" i="2"/>
  <c r="L36" i="2"/>
  <c r="L37" i="2"/>
  <c r="L38" i="2"/>
  <c r="L39" i="2"/>
  <c r="L40" i="2"/>
  <c r="L41" i="2"/>
  <c r="L42" i="2"/>
  <c r="L43" i="2"/>
  <c r="L44" i="2"/>
  <c r="L45" i="2"/>
  <c r="L46" i="2"/>
  <c r="L47" i="2"/>
  <c r="L54" i="2"/>
  <c r="L55" i="2"/>
  <c r="L56" i="2"/>
  <c r="L57" i="2"/>
  <c r="L58" i="2"/>
  <c r="L59" i="2"/>
  <c r="L60" i="2"/>
  <c r="L61" i="2"/>
  <c r="L62" i="2"/>
  <c r="L63" i="2"/>
  <c r="L64" i="2"/>
  <c r="L65" i="2"/>
  <c r="L66" i="2"/>
  <c r="L67" i="2"/>
  <c r="L76" i="2"/>
  <c r="L77" i="2"/>
  <c r="L78" i="2"/>
  <c r="L79" i="2"/>
  <c r="L80" i="2"/>
  <c r="L81" i="2"/>
  <c r="L84" i="2"/>
  <c r="L85" i="2"/>
  <c r="L86" i="2"/>
  <c r="L87" i="2"/>
  <c r="L88" i="2"/>
  <c r="L89" i="2"/>
  <c r="L90" i="2"/>
  <c r="L91" i="2"/>
  <c r="L92" i="2"/>
  <c r="L93" i="2"/>
  <c r="L94" i="2"/>
  <c r="L95" i="2"/>
  <c r="L96" i="2"/>
  <c r="L97" i="2"/>
  <c r="L98" i="2"/>
  <c r="L99" i="2"/>
  <c r="L100" i="2"/>
  <c r="L101" i="2"/>
  <c r="L102" i="2"/>
  <c r="L103" i="2"/>
  <c r="L104" i="2"/>
  <c r="L105" i="2"/>
  <c r="L106" i="2"/>
  <c r="L107" i="2"/>
  <c r="L108" i="2"/>
  <c r="L5" i="2"/>
  <c r="J6" i="2"/>
  <c r="J7" i="2"/>
  <c r="J10" i="2"/>
  <c r="J11" i="2"/>
  <c r="J12" i="2"/>
  <c r="J13" i="2"/>
  <c r="J14" i="2"/>
  <c r="J16" i="2"/>
  <c r="J17" i="2"/>
  <c r="J18" i="2"/>
  <c r="J19" i="2"/>
  <c r="J21" i="2"/>
  <c r="J22" i="2"/>
  <c r="J23" i="2"/>
  <c r="J24" i="2"/>
  <c r="J25" i="2"/>
  <c r="J26" i="2"/>
  <c r="J27" i="2"/>
  <c r="J28" i="2"/>
  <c r="J29" i="2"/>
  <c r="J30" i="2"/>
  <c r="J31" i="2"/>
  <c r="J32" i="2"/>
  <c r="J33" i="2"/>
  <c r="J34" i="2"/>
  <c r="J37" i="2"/>
  <c r="J38" i="2"/>
  <c r="J39" i="2"/>
  <c r="J40" i="2"/>
  <c r="J41" i="2"/>
  <c r="J42" i="2"/>
  <c r="J43" i="2"/>
  <c r="J44" i="2"/>
  <c r="J54" i="2"/>
  <c r="J55" i="2"/>
  <c r="J56" i="2"/>
  <c r="J57" i="2"/>
  <c r="J64" i="2"/>
  <c r="J65" i="2"/>
  <c r="J66" i="2"/>
  <c r="J67" i="2"/>
  <c r="J76" i="2"/>
  <c r="J87" i="2"/>
  <c r="J89" i="2"/>
  <c r="J90" i="2"/>
  <c r="J91" i="2"/>
  <c r="J92" i="2"/>
  <c r="J93" i="2"/>
  <c r="J95" i="2"/>
  <c r="J96" i="2"/>
  <c r="J97" i="2"/>
  <c r="J98" i="2"/>
  <c r="J99" i="2"/>
  <c r="J100" i="2"/>
  <c r="J103" i="2"/>
  <c r="J104" i="2"/>
  <c r="J105" i="2"/>
  <c r="J106" i="2"/>
  <c r="J107" i="2"/>
  <c r="J108" i="2"/>
  <c r="J5" i="2"/>
  <c r="I6" i="2"/>
  <c r="I7" i="2"/>
  <c r="I10" i="2"/>
  <c r="I11" i="2"/>
  <c r="I12" i="2"/>
  <c r="I13" i="2"/>
  <c r="I14" i="2"/>
  <c r="I15" i="2"/>
  <c r="I16" i="2"/>
  <c r="I17" i="2"/>
  <c r="I18" i="2"/>
  <c r="I19" i="2"/>
  <c r="I20" i="2"/>
  <c r="I21" i="2"/>
  <c r="I22" i="2"/>
  <c r="I23" i="2"/>
  <c r="I24" i="2"/>
  <c r="I25" i="2"/>
  <c r="I26" i="2"/>
  <c r="I27" i="2"/>
  <c r="I28" i="2"/>
  <c r="I29" i="2"/>
  <c r="I30" i="2"/>
  <c r="I31" i="2"/>
  <c r="I32" i="2"/>
  <c r="I33" i="2"/>
  <c r="I34" i="2"/>
  <c r="I37" i="2"/>
  <c r="I38" i="2"/>
  <c r="I39" i="2"/>
  <c r="I40" i="2"/>
  <c r="I41" i="2"/>
  <c r="I42" i="2"/>
  <c r="I43" i="2"/>
  <c r="I44" i="2"/>
  <c r="I54" i="2"/>
  <c r="I55" i="2"/>
  <c r="I56" i="2"/>
  <c r="I57" i="2"/>
  <c r="I64" i="2"/>
  <c r="I65" i="2"/>
  <c r="I66" i="2"/>
  <c r="I67" i="2"/>
  <c r="I76" i="2"/>
  <c r="I87" i="2"/>
  <c r="I89" i="2"/>
  <c r="I90" i="2"/>
  <c r="I91" i="2"/>
  <c r="I92" i="2"/>
  <c r="I93" i="2"/>
  <c r="I95" i="2"/>
  <c r="I96" i="2"/>
  <c r="I97" i="2"/>
  <c r="I98" i="2"/>
  <c r="I99" i="2"/>
  <c r="I100" i="2"/>
  <c r="I103" i="2"/>
  <c r="I104" i="2"/>
  <c r="I105" i="2"/>
  <c r="I106" i="2"/>
  <c r="I107" i="2"/>
  <c r="I108" i="2"/>
  <c r="I5" i="2"/>
  <c r="K107" i="2" l="1"/>
  <c r="K57" i="2"/>
  <c r="K56" i="2"/>
  <c r="K10" i="2"/>
  <c r="K14" i="2"/>
  <c r="K13" i="2"/>
  <c r="P13" i="2" s="1"/>
  <c r="K7" i="2"/>
  <c r="N5" i="2"/>
  <c r="K12" i="2"/>
  <c r="K11" i="2"/>
  <c r="P11" i="2" s="1"/>
  <c r="N54" i="2"/>
  <c r="Q54" i="2" s="1"/>
  <c r="N55" i="2"/>
  <c r="Q55" i="2" s="1"/>
  <c r="K54" i="2"/>
  <c r="K55" i="2"/>
  <c r="K91" i="2"/>
  <c r="P91" i="2" l="1"/>
  <c r="Z90" i="2"/>
  <c r="AH88" i="3"/>
  <c r="AI88" i="3"/>
  <c r="AH89" i="3"/>
  <c r="AH103" i="3" s="1"/>
  <c r="AI89" i="3"/>
  <c r="AI103" i="3" s="1"/>
  <c r="AH90" i="3"/>
  <c r="AH104" i="3" s="1"/>
  <c r="AI90" i="3"/>
  <c r="AI104" i="3" s="1"/>
  <c r="AH91" i="3"/>
  <c r="AH105" i="3" s="1"/>
  <c r="AI91" i="3"/>
  <c r="AI105" i="3" s="1"/>
  <c r="AH109" i="3"/>
  <c r="AH96" i="3"/>
  <c r="AH110" i="3" s="1"/>
  <c r="B39" i="8"/>
  <c r="C39" i="8"/>
  <c r="D39" i="8"/>
  <c r="A39" i="8"/>
  <c r="L19" i="8"/>
  <c r="M19" i="8"/>
  <c r="N19" i="8"/>
  <c r="B19" i="8"/>
  <c r="C19" i="8"/>
  <c r="D19" i="8"/>
  <c r="A19" i="8"/>
  <c r="AJ90" i="3" l="1"/>
  <c r="AJ104" i="3" s="1"/>
  <c r="AJ105" i="3" s="1"/>
  <c r="AJ106" i="3" s="1"/>
  <c r="AJ107" i="3" s="1"/>
  <c r="N62" i="2"/>
  <c r="Q62" i="2" s="1"/>
  <c r="Y74" i="2"/>
  <c r="Y61" i="2" l="1"/>
  <c r="AJ91" i="3"/>
  <c r="K18" i="2"/>
  <c r="Z85" i="2"/>
  <c r="P18" i="2" l="1"/>
  <c r="Z18" i="2"/>
  <c r="AJ92" i="3"/>
  <c r="U39" i="3"/>
  <c r="U40" i="3"/>
  <c r="U41" i="3"/>
  <c r="U42" i="3"/>
  <c r="U43" i="3"/>
  <c r="U38" i="3"/>
  <c r="T39" i="3"/>
  <c r="T40" i="3"/>
  <c r="T41" i="3"/>
  <c r="T42" i="3"/>
  <c r="T43" i="3"/>
  <c r="T49" i="3"/>
  <c r="T38" i="3"/>
  <c r="S39" i="3"/>
  <c r="S40" i="3"/>
  <c r="S41" i="3"/>
  <c r="S42" i="3"/>
  <c r="S43" i="3"/>
  <c r="S38" i="3"/>
  <c r="AJ93" i="3" l="1"/>
  <c r="E107" i="3"/>
  <c r="N81" i="2"/>
  <c r="N80" i="2"/>
  <c r="N79" i="2"/>
  <c r="N78" i="2"/>
  <c r="N77" i="2"/>
  <c r="AJ94" i="3" l="1"/>
  <c r="Y76" i="2"/>
  <c r="Q77" i="2"/>
  <c r="Y79" i="2"/>
  <c r="Q80" i="2"/>
  <c r="Y77" i="2"/>
  <c r="Q78" i="2"/>
  <c r="Y78" i="2"/>
  <c r="Q79" i="2"/>
  <c r="Y80" i="2"/>
  <c r="Q81" i="2"/>
  <c r="N85" i="2"/>
  <c r="Q85" i="2" s="1"/>
  <c r="AJ108" i="3" l="1"/>
  <c r="AJ95" i="3"/>
  <c r="AJ109" i="3" s="1"/>
  <c r="L40" i="9"/>
  <c r="M40" i="9"/>
  <c r="L41" i="9"/>
  <c r="M41" i="9"/>
  <c r="L42" i="9"/>
  <c r="M42" i="9"/>
  <c r="L43" i="9"/>
  <c r="M43" i="9"/>
  <c r="L44" i="9"/>
  <c r="M44" i="9"/>
  <c r="L45" i="9"/>
  <c r="M45" i="9"/>
  <c r="L46" i="9"/>
  <c r="M46" i="9"/>
  <c r="L47" i="9"/>
  <c r="M47" i="9"/>
  <c r="L48" i="9"/>
  <c r="M48" i="9"/>
  <c r="L49" i="9"/>
  <c r="M49" i="9"/>
  <c r="M39" i="9"/>
  <c r="L39" i="9"/>
  <c r="J40" i="9"/>
  <c r="J41" i="9"/>
  <c r="J48" i="9"/>
  <c r="J49" i="9"/>
  <c r="J39" i="9"/>
  <c r="I40" i="9"/>
  <c r="I41" i="9"/>
  <c r="I48" i="9"/>
  <c r="I49" i="9"/>
  <c r="I39" i="9"/>
  <c r="M6" i="9"/>
  <c r="M7" i="9"/>
  <c r="M8" i="9"/>
  <c r="M24" i="9"/>
  <c r="M25" i="9"/>
  <c r="M26" i="9"/>
  <c r="M27" i="9"/>
  <c r="M28" i="9"/>
  <c r="M29" i="9"/>
  <c r="M30" i="9"/>
  <c r="M31" i="9"/>
  <c r="M32" i="9"/>
  <c r="M33" i="9"/>
  <c r="M37" i="9"/>
  <c r="M38" i="9"/>
  <c r="M5" i="9"/>
  <c r="L6" i="9"/>
  <c r="L7" i="9"/>
  <c r="L8" i="9"/>
  <c r="L22" i="9"/>
  <c r="L23" i="9"/>
  <c r="L24" i="9"/>
  <c r="L25" i="9"/>
  <c r="L26" i="9"/>
  <c r="L27" i="9"/>
  <c r="L28" i="9"/>
  <c r="L29" i="9"/>
  <c r="L30" i="9"/>
  <c r="L31" i="9"/>
  <c r="L32" i="9"/>
  <c r="L33" i="9"/>
  <c r="L37" i="9"/>
  <c r="L38" i="9"/>
  <c r="L5" i="9"/>
  <c r="J6" i="9"/>
  <c r="J7" i="9"/>
  <c r="J8" i="9"/>
  <c r="J9" i="9"/>
  <c r="J22" i="9"/>
  <c r="J23" i="9"/>
  <c r="J24" i="9"/>
  <c r="J25" i="9"/>
  <c r="J32" i="9"/>
  <c r="J33" i="9"/>
  <c r="J34" i="9"/>
  <c r="J37" i="9"/>
  <c r="J38" i="9"/>
  <c r="J5" i="9"/>
  <c r="I22" i="9"/>
  <c r="I23" i="9"/>
  <c r="I24" i="9"/>
  <c r="I25" i="9"/>
  <c r="I32" i="9"/>
  <c r="I33" i="9"/>
  <c r="I6" i="9"/>
  <c r="I7" i="9"/>
  <c r="I8" i="9"/>
  <c r="I9" i="9"/>
  <c r="I5" i="9"/>
  <c r="BC90" i="3"/>
  <c r="BC87" i="3"/>
  <c r="BB96" i="3"/>
  <c r="BB90" i="3"/>
  <c r="BB87" i="3"/>
  <c r="AY90" i="3"/>
  <c r="AY87" i="3"/>
  <c r="AX96" i="3"/>
  <c r="AX90" i="3"/>
  <c r="AX87" i="3"/>
  <c r="AK85" i="3"/>
  <c r="AJ85" i="3"/>
  <c r="AI86" i="3"/>
  <c r="AI87" i="3"/>
  <c r="AI85" i="3"/>
  <c r="AH86" i="3"/>
  <c r="AH87" i="3"/>
  <c r="AH85" i="3"/>
  <c r="S86" i="3"/>
  <c r="S87" i="3"/>
  <c r="S88" i="3"/>
  <c r="S89" i="3"/>
  <c r="S90" i="3"/>
  <c r="S85" i="3"/>
  <c r="O86" i="3"/>
  <c r="O87" i="3"/>
  <c r="O88" i="3"/>
  <c r="O89" i="3"/>
  <c r="O90" i="3"/>
  <c r="O85" i="3"/>
  <c r="K90" i="3"/>
  <c r="K86" i="3"/>
  <c r="K87" i="3"/>
  <c r="K88" i="3"/>
  <c r="K89" i="3"/>
  <c r="K85" i="3"/>
  <c r="R39" i="3"/>
  <c r="R40" i="3"/>
  <c r="R41" i="3"/>
  <c r="R42" i="3"/>
  <c r="R43" i="3"/>
  <c r="R44" i="3"/>
  <c r="R49" i="3"/>
  <c r="R38" i="3"/>
  <c r="Q39" i="3"/>
  <c r="Q40" i="3"/>
  <c r="Q41" i="3"/>
  <c r="Q42" i="3"/>
  <c r="Q43" i="3"/>
  <c r="Q38" i="3"/>
  <c r="P39" i="3"/>
  <c r="P40" i="3"/>
  <c r="P41" i="3"/>
  <c r="P42" i="3"/>
  <c r="P43" i="3"/>
  <c r="P44" i="3"/>
  <c r="P49" i="3"/>
  <c r="P38" i="3"/>
  <c r="O43" i="3"/>
  <c r="O39" i="3"/>
  <c r="O40" i="3"/>
  <c r="O41" i="3"/>
  <c r="O42" i="3"/>
  <c r="O38" i="3"/>
  <c r="N39" i="3"/>
  <c r="N40" i="3"/>
  <c r="N41" i="3"/>
  <c r="N42" i="3"/>
  <c r="N43" i="3"/>
  <c r="N44" i="3"/>
  <c r="N49" i="3"/>
  <c r="N38" i="3"/>
  <c r="AD26" i="3"/>
  <c r="AD22" i="3"/>
  <c r="AD23" i="3"/>
  <c r="AD24" i="3"/>
  <c r="AD25" i="3"/>
  <c r="AD21" i="3"/>
  <c r="AC22" i="3"/>
  <c r="AC23" i="3"/>
  <c r="AC24" i="3"/>
  <c r="AC25" i="3"/>
  <c r="AC26" i="3"/>
  <c r="AC32" i="3"/>
  <c r="AC21" i="3"/>
  <c r="Z22" i="3"/>
  <c r="Z23" i="3"/>
  <c r="Z24" i="3"/>
  <c r="Z25" i="3"/>
  <c r="Z26" i="3"/>
  <c r="Z21" i="3"/>
  <c r="Y22" i="3"/>
  <c r="Y23" i="3"/>
  <c r="Y24" i="3"/>
  <c r="Y25" i="3"/>
  <c r="Y26" i="3"/>
  <c r="Y27" i="3"/>
  <c r="Y32" i="3"/>
  <c r="Y21" i="3"/>
  <c r="AE31" i="3" l="1"/>
  <c r="AA31" i="3"/>
  <c r="AA30" i="3"/>
  <c r="AE30" i="3"/>
  <c r="K49" i="9"/>
  <c r="K48" i="9"/>
  <c r="AA48" i="9" s="1"/>
  <c r="AA29" i="3"/>
  <c r="AE29" i="3"/>
  <c r="AA27" i="3"/>
  <c r="AA28" i="3"/>
  <c r="AE27" i="3"/>
  <c r="AE28" i="3"/>
  <c r="N24" i="9"/>
  <c r="N23" i="9"/>
  <c r="P23" i="9" s="1"/>
  <c r="N22" i="9"/>
  <c r="N25" i="9"/>
  <c r="P25" i="9" s="1"/>
  <c r="K25" i="9"/>
  <c r="O25" i="9" s="1"/>
  <c r="K24" i="9"/>
  <c r="O24" i="9" s="1"/>
  <c r="K23" i="9"/>
  <c r="O23" i="9" s="1"/>
  <c r="K22" i="9"/>
  <c r="O22" i="9" s="1"/>
  <c r="N31" i="9"/>
  <c r="P31" i="9" s="1"/>
  <c r="N30" i="9"/>
  <c r="O43" i="9"/>
  <c r="O42" i="9"/>
  <c r="K47" i="9"/>
  <c r="P30" i="9" l="1"/>
  <c r="Z30" i="9"/>
  <c r="AA24" i="9"/>
  <c r="P22" i="9"/>
  <c r="Z22" i="9"/>
  <c r="P24" i="9"/>
  <c r="Z24" i="9"/>
  <c r="AA22" i="9"/>
  <c r="O47" i="9"/>
  <c r="AA47" i="9"/>
  <c r="N58" i="2" l="1"/>
  <c r="Q58" i="2" s="1"/>
  <c r="N59" i="2"/>
  <c r="Q59" i="2" s="1"/>
  <c r="N60" i="2"/>
  <c r="Q60" i="2" s="1"/>
  <c r="N61" i="2"/>
  <c r="Q61" i="2" s="1"/>
  <c r="Y59" i="2" l="1"/>
  <c r="Y57" i="2"/>
  <c r="BT85" i="3"/>
  <c r="E105" i="3"/>
  <c r="E106" i="3"/>
  <c r="BT86" i="3" l="1"/>
  <c r="BT87" i="3" s="1"/>
  <c r="BT88" i="3" s="1"/>
  <c r="BT89" i="3" s="1"/>
  <c r="BT90" i="3" s="1"/>
  <c r="BT91" i="3" s="1"/>
  <c r="Y73" i="2"/>
  <c r="N26" i="9" l="1"/>
  <c r="P26" i="9" s="1"/>
  <c r="N27" i="9"/>
  <c r="P27" i="9" s="1"/>
  <c r="N28" i="9"/>
  <c r="P28" i="9" s="1"/>
  <c r="N29" i="9"/>
  <c r="P29" i="9" s="1"/>
  <c r="Z55" i="2"/>
  <c r="Z29" i="9" l="1"/>
  <c r="Z27" i="9"/>
  <c r="N57" i="2"/>
  <c r="N56" i="2"/>
  <c r="Y55" i="2" l="1"/>
  <c r="Q56" i="2"/>
  <c r="Q57" i="2"/>
  <c r="D27" i="2"/>
  <c r="D28" i="2" s="1"/>
  <c r="D29" i="2" s="1"/>
  <c r="D30" i="2" s="1"/>
  <c r="D31" i="2" s="1"/>
  <c r="D32" i="2" s="1"/>
  <c r="D33" i="2" s="1"/>
  <c r="D35" i="2" s="1"/>
  <c r="D37" i="2" s="1"/>
  <c r="D39" i="2" s="1"/>
  <c r="D40" i="2" s="1"/>
  <c r="D41" i="2" s="1"/>
  <c r="D42" i="2" s="1"/>
  <c r="D43" i="2" s="1"/>
  <c r="D44" i="2" s="1"/>
  <c r="D45" i="2" s="1"/>
  <c r="D46" i="2" s="1"/>
  <c r="D48" i="2" s="1"/>
  <c r="D50" i="2" s="1"/>
  <c r="D52" i="2" s="1"/>
  <c r="D54" i="2" s="1"/>
  <c r="D15" i="2"/>
  <c r="D6" i="2"/>
  <c r="D102" i="3"/>
  <c r="D103" i="3" s="1"/>
  <c r="D104" i="3" s="1"/>
  <c r="D105" i="3" s="1"/>
  <c r="D106" i="3" s="1"/>
  <c r="D107" i="3" s="1"/>
  <c r="D108" i="3" s="1"/>
  <c r="E104" i="3"/>
  <c r="H104" i="3"/>
  <c r="D16" i="2" l="1"/>
  <c r="D17" i="2" s="1"/>
  <c r="D18" i="2" s="1"/>
  <c r="D19" i="2" s="1"/>
  <c r="D20" i="2" s="1"/>
  <c r="D21" i="2" s="1"/>
  <c r="D22" i="2" s="1"/>
  <c r="D24" i="2" s="1"/>
  <c r="D25" i="2" s="1"/>
  <c r="D109" i="3"/>
  <c r="M43" i="3"/>
  <c r="I43" i="3"/>
  <c r="H43" i="3"/>
  <c r="L43" i="3"/>
  <c r="L42" i="3"/>
  <c r="L41" i="3"/>
  <c r="H41" i="3"/>
  <c r="H42" i="3"/>
  <c r="M42" i="3"/>
  <c r="M41" i="3"/>
  <c r="I41" i="3"/>
  <c r="I42" i="3"/>
  <c r="D56" i="2"/>
  <c r="D58" i="2" s="1"/>
  <c r="D60" i="2" s="1"/>
  <c r="D62" i="2" s="1"/>
  <c r="D64" i="2" s="1"/>
  <c r="D66" i="2" s="1"/>
  <c r="D68" i="2" s="1"/>
  <c r="D69" i="2" s="1"/>
  <c r="D70" i="2" s="1"/>
  <c r="D71" i="2" s="1"/>
  <c r="D72" i="2" s="1"/>
  <c r="D73" i="2" s="1"/>
  <c r="D74" i="2" s="1"/>
  <c r="D75" i="2" s="1"/>
  <c r="D76" i="2" s="1"/>
  <c r="D77" i="2" s="1"/>
  <c r="D78" i="2" s="1"/>
  <c r="D79" i="2" s="1"/>
  <c r="D80" i="2" s="1"/>
  <c r="D81" i="2" s="1"/>
  <c r="D82" i="2" s="1"/>
  <c r="D83" i="2" s="1"/>
  <c r="D84" i="2" s="1"/>
  <c r="D86" i="2" s="1"/>
  <c r="D87" i="2" s="1"/>
  <c r="D89" i="2" s="1"/>
  <c r="D91" i="2" s="1"/>
  <c r="D92" i="2" s="1"/>
  <c r="D93" i="2" s="1"/>
  <c r="D94" i="2" s="1"/>
  <c r="D95" i="2" s="1"/>
  <c r="D96" i="2" s="1"/>
  <c r="D98" i="2" s="1"/>
  <c r="D99" i="2" s="1"/>
  <c r="D101" i="2" s="1"/>
  <c r="D102" i="2" s="1"/>
  <c r="D103" i="2" s="1"/>
  <c r="D105" i="2" s="1"/>
  <c r="D107" i="2" s="1"/>
  <c r="H22" i="3"/>
  <c r="E103" i="3"/>
  <c r="E102" i="3"/>
  <c r="D11" i="19" l="1"/>
  <c r="D7" i="19"/>
  <c r="D8" i="19"/>
  <c r="D10" i="19"/>
  <c r="D9" i="19"/>
  <c r="D110" i="3"/>
  <c r="H23" i="3"/>
  <c r="H24" i="3" s="1"/>
  <c r="H25" i="3" s="1"/>
  <c r="H26" i="3" s="1"/>
  <c r="H27" i="3" s="1"/>
  <c r="H28" i="3" s="1"/>
  <c r="H29" i="3" s="1"/>
  <c r="H30" i="3" s="1"/>
  <c r="H31" i="3" s="1"/>
  <c r="D111" i="3" l="1"/>
  <c r="F9" i="3"/>
  <c r="D112" i="3" l="1"/>
  <c r="D113" i="3" s="1"/>
  <c r="F8" i="3"/>
  <c r="F7" i="3"/>
  <c r="F6" i="3"/>
  <c r="K6" i="9"/>
  <c r="K8" i="9"/>
  <c r="O8" i="9" s="1"/>
  <c r="K7" i="9"/>
  <c r="K9" i="9"/>
  <c r="K67" i="2"/>
  <c r="K32" i="9"/>
  <c r="AA32" i="9" s="1"/>
  <c r="K33" i="9"/>
  <c r="O33" i="9" s="1"/>
  <c r="K65" i="2"/>
  <c r="P65" i="2" s="1"/>
  <c r="K64" i="2"/>
  <c r="G98" i="3"/>
  <c r="AJ74" i="3"/>
  <c r="X74" i="3"/>
  <c r="P67" i="2" l="1"/>
  <c r="Z66" i="2"/>
  <c r="O9" i="9"/>
  <c r="AA9" i="9"/>
  <c r="O7" i="9"/>
  <c r="AA7" i="9"/>
  <c r="O6" i="9"/>
  <c r="AA6" i="9"/>
  <c r="O32" i="9"/>
  <c r="Z63" i="2"/>
  <c r="P64" i="2"/>
  <c r="I74" i="3"/>
  <c r="AN74" i="3"/>
  <c r="AG74" i="3"/>
  <c r="AO74" i="3"/>
  <c r="Y74" i="3"/>
  <c r="AK74" i="3"/>
  <c r="M74" i="3"/>
  <c r="L74" i="3"/>
  <c r="T74" i="3"/>
  <c r="H74" i="3"/>
  <c r="BP90" i="3"/>
  <c r="D90" i="3"/>
  <c r="H90" i="3"/>
  <c r="BQ90" i="3"/>
  <c r="BP89" i="3"/>
  <c r="BP88" i="3"/>
  <c r="BQ89" i="3"/>
  <c r="BQ88" i="3"/>
  <c r="H89" i="3"/>
  <c r="H88" i="3"/>
  <c r="X73" i="3"/>
  <c r="X72" i="3"/>
  <c r="AN73" i="3"/>
  <c r="AN72" i="3"/>
  <c r="AR85" i="3"/>
  <c r="AJ72" i="3"/>
  <c r="AJ73" i="3"/>
  <c r="L72" i="3"/>
  <c r="L73" i="3"/>
  <c r="T72" i="3"/>
  <c r="T73" i="3"/>
  <c r="AO73" i="3"/>
  <c r="AO72" i="3"/>
  <c r="AG72" i="3"/>
  <c r="AG73" i="3"/>
  <c r="AN85" i="3"/>
  <c r="H72" i="3"/>
  <c r="H73" i="3"/>
  <c r="Y73" i="3"/>
  <c r="Y72" i="3"/>
  <c r="M72" i="3"/>
  <c r="M73" i="3"/>
  <c r="D88" i="3"/>
  <c r="D89" i="3"/>
  <c r="I72" i="3"/>
  <c r="I73" i="3"/>
  <c r="AK72" i="3"/>
  <c r="AK73" i="3"/>
  <c r="Y71" i="3"/>
  <c r="L71" i="3"/>
  <c r="AK71" i="3"/>
  <c r="I71" i="3"/>
  <c r="BP87" i="3"/>
  <c r="AO71" i="3"/>
  <c r="BI87" i="3"/>
  <c r="T71" i="3"/>
  <c r="X71" i="3"/>
  <c r="AG69" i="3"/>
  <c r="AG71" i="3"/>
  <c r="AN71" i="3"/>
  <c r="AJ71" i="3"/>
  <c r="H71" i="3"/>
  <c r="M71" i="3"/>
  <c r="BL87" i="3"/>
  <c r="BQ87" i="3"/>
  <c r="BM87" i="3"/>
  <c r="BH87" i="3"/>
  <c r="H87" i="3"/>
  <c r="D87" i="3"/>
  <c r="AO70" i="3"/>
  <c r="M70" i="3"/>
  <c r="AK70" i="3"/>
  <c r="BL96" i="3"/>
  <c r="BP85" i="3"/>
  <c r="BQ85" i="3"/>
  <c r="BQ86" i="3"/>
  <c r="BP86" i="3"/>
  <c r="BL86" i="3"/>
  <c r="BL89" i="3"/>
  <c r="BM86" i="3"/>
  <c r="BM89" i="3"/>
  <c r="BL85" i="3"/>
  <c r="BL88" i="3"/>
  <c r="BL91" i="3"/>
  <c r="BM85" i="3"/>
  <c r="BM88" i="3"/>
  <c r="BM91" i="3"/>
  <c r="BL90" i="3"/>
  <c r="BM90" i="3"/>
  <c r="BH85" i="3"/>
  <c r="BH88" i="3"/>
  <c r="BH91" i="3"/>
  <c r="BI85" i="3"/>
  <c r="BI88" i="3"/>
  <c r="BI91" i="3"/>
  <c r="BH86" i="3"/>
  <c r="BH89" i="3"/>
  <c r="BI86" i="3"/>
  <c r="BI89" i="3"/>
  <c r="BH90" i="3"/>
  <c r="BI90" i="3"/>
  <c r="I85" i="3"/>
  <c r="H86" i="3"/>
  <c r="H85" i="3"/>
  <c r="H96" i="3"/>
  <c r="H91" i="3"/>
  <c r="D86" i="3"/>
  <c r="E85" i="3"/>
  <c r="D85" i="3"/>
  <c r="D96" i="3"/>
  <c r="D91" i="3"/>
  <c r="Y70" i="3"/>
  <c r="T70" i="3"/>
  <c r="X75" i="3"/>
  <c r="AJ75" i="3"/>
  <c r="AG70" i="3"/>
  <c r="T80" i="3"/>
  <c r="AK69" i="3"/>
  <c r="X70" i="3"/>
  <c r="AJ69" i="3"/>
  <c r="Y69" i="3"/>
  <c r="AJ80" i="3"/>
  <c r="AJ70" i="3"/>
  <c r="L75" i="3"/>
  <c r="X80" i="3"/>
  <c r="T75" i="3"/>
  <c r="AO69" i="3"/>
  <c r="L70" i="3"/>
  <c r="L80" i="3"/>
  <c r="M69" i="3"/>
  <c r="I70" i="3"/>
  <c r="I69" i="3"/>
  <c r="U58" i="3"/>
  <c r="M58" i="3" l="1"/>
  <c r="Q58" i="3"/>
  <c r="M56" i="3"/>
  <c r="M57" i="3"/>
  <c r="U56" i="3"/>
  <c r="U57" i="3"/>
  <c r="Q56" i="3"/>
  <c r="Q57" i="3"/>
  <c r="L56" i="3"/>
  <c r="L57" i="3"/>
  <c r="M55" i="3"/>
  <c r="L55" i="3"/>
  <c r="Q53" i="3"/>
  <c r="Q55" i="3"/>
  <c r="U53" i="3"/>
  <c r="U55" i="3"/>
  <c r="M54" i="3"/>
  <c r="Q54" i="3"/>
  <c r="L59" i="3"/>
  <c r="U54" i="3"/>
  <c r="L58" i="3"/>
  <c r="M53" i="3"/>
  <c r="L54" i="3"/>
  <c r="L53" i="3"/>
  <c r="L64" i="3"/>
  <c r="I58" i="3" l="1"/>
  <c r="L40" i="3"/>
  <c r="I40" i="3"/>
  <c r="E58" i="3" l="1"/>
  <c r="I56" i="3"/>
  <c r="I57" i="3"/>
  <c r="E57" i="3"/>
  <c r="E56" i="3"/>
  <c r="D57" i="3"/>
  <c r="D56" i="3"/>
  <c r="AE25" i="3"/>
  <c r="AE24" i="3"/>
  <c r="AA24" i="3"/>
  <c r="AA25" i="3"/>
  <c r="AA23" i="3"/>
  <c r="AE23" i="3"/>
  <c r="H40" i="3"/>
  <c r="M40" i="3"/>
  <c r="E55" i="3"/>
  <c r="I55" i="3"/>
  <c r="D55" i="3"/>
  <c r="M38" i="3"/>
  <c r="I39" i="3"/>
  <c r="AE22" i="3"/>
  <c r="I54" i="3"/>
  <c r="E54" i="3"/>
  <c r="AB22" i="3"/>
  <c r="AB23" i="3" s="1"/>
  <c r="AB24" i="3" s="1"/>
  <c r="AB25" i="3" s="1"/>
  <c r="AB26" i="3" s="1"/>
  <c r="AB27" i="3" s="1"/>
  <c r="AB28" i="3" s="1"/>
  <c r="AB29" i="3" s="1"/>
  <c r="AB30" i="3" s="1"/>
  <c r="AB31" i="3" s="1"/>
  <c r="AE21" i="3"/>
  <c r="AF21" i="3"/>
  <c r="AE32" i="3"/>
  <c r="AF22" i="3"/>
  <c r="AF23" i="3" s="1"/>
  <c r="AF24" i="3" s="1"/>
  <c r="AF25" i="3" s="1"/>
  <c r="AF26" i="3" s="1"/>
  <c r="AF27" i="3" s="1"/>
  <c r="AF28" i="3" s="1"/>
  <c r="AF29" i="3" s="1"/>
  <c r="AF30" i="3" s="1"/>
  <c r="AF31" i="3" s="1"/>
  <c r="AA26" i="3"/>
  <c r="AA22" i="3"/>
  <c r="AE26" i="3"/>
  <c r="AA21" i="3"/>
  <c r="AB21" i="3"/>
  <c r="AA32" i="3"/>
  <c r="M39" i="3"/>
  <c r="L39" i="3"/>
  <c r="D54" i="3"/>
  <c r="D53" i="3"/>
  <c r="E53" i="3"/>
  <c r="D64" i="3"/>
  <c r="D61" i="3"/>
  <c r="I53" i="3"/>
  <c r="H44" i="3"/>
  <c r="D59" i="3"/>
  <c r="D58" i="3"/>
  <c r="L38" i="3"/>
  <c r="L49" i="3"/>
  <c r="L44" i="3"/>
  <c r="E38" i="3"/>
  <c r="H39" i="3"/>
  <c r="I38" i="3"/>
  <c r="H49" i="3"/>
  <c r="X26" i="3" l="1"/>
  <c r="T26" i="3"/>
  <c r="K26" i="3"/>
  <c r="W26" i="3"/>
  <c r="S26" i="3"/>
  <c r="L26" i="3"/>
  <c r="O26" i="3"/>
  <c r="P26" i="3"/>
  <c r="D26" i="3"/>
  <c r="S24" i="3"/>
  <c r="S25" i="3"/>
  <c r="O24" i="3"/>
  <c r="O25" i="3"/>
  <c r="W24" i="3"/>
  <c r="W25" i="3"/>
  <c r="D25" i="3"/>
  <c r="D24" i="3"/>
  <c r="L24" i="3"/>
  <c r="L25" i="3"/>
  <c r="K24" i="3"/>
  <c r="K25" i="3"/>
  <c r="X24" i="3"/>
  <c r="X25" i="3"/>
  <c r="P24" i="3"/>
  <c r="P25" i="3"/>
  <c r="T24" i="3"/>
  <c r="T25" i="3"/>
  <c r="T23" i="3"/>
  <c r="K23" i="3"/>
  <c r="W23" i="3"/>
  <c r="S23" i="3"/>
  <c r="X23" i="3"/>
  <c r="D23" i="3"/>
  <c r="L23" i="3"/>
  <c r="P21" i="3"/>
  <c r="P23" i="3"/>
  <c r="O23" i="3"/>
  <c r="X22" i="3"/>
  <c r="L22" i="3"/>
  <c r="T22" i="3"/>
  <c r="X21" i="3"/>
  <c r="O27" i="3"/>
  <c r="O22" i="3"/>
  <c r="O32" i="3"/>
  <c r="P22" i="3"/>
  <c r="T21" i="3"/>
  <c r="K27" i="3"/>
  <c r="K22" i="3"/>
  <c r="K21" i="3"/>
  <c r="L21" i="3"/>
  <c r="K32" i="3"/>
  <c r="D22" i="3"/>
  <c r="D21" i="3"/>
  <c r="D32" i="3"/>
  <c r="D27" i="3"/>
  <c r="H103" i="3"/>
  <c r="H105" i="3"/>
  <c r="H106" i="3"/>
  <c r="H107" i="3"/>
  <c r="H108" i="3"/>
  <c r="H113" i="3"/>
  <c r="O49" i="9" l="1"/>
  <c r="O48" i="9"/>
  <c r="K46" i="9"/>
  <c r="K45" i="9"/>
  <c r="O45" i="9" s="1"/>
  <c r="K44" i="9"/>
  <c r="K41" i="9"/>
  <c r="O41" i="9" s="1"/>
  <c r="K40" i="9"/>
  <c r="K39" i="9"/>
  <c r="O39" i="9" l="1"/>
  <c r="AA39" i="9"/>
  <c r="O40" i="9"/>
  <c r="AA40" i="9"/>
  <c r="O44" i="9"/>
  <c r="AA44" i="9"/>
  <c r="O46" i="9"/>
  <c r="AA46" i="9"/>
  <c r="K24" i="2"/>
  <c r="AN70" i="3"/>
  <c r="AN75" i="3"/>
  <c r="AN80" i="3"/>
  <c r="AN69" i="3"/>
  <c r="X69" i="3"/>
  <c r="T69" i="3"/>
  <c r="L69" i="3"/>
  <c r="H70" i="3"/>
  <c r="H75" i="3"/>
  <c r="H80" i="3"/>
  <c r="H69" i="3"/>
  <c r="B2" i="9"/>
  <c r="P24" i="2" l="1"/>
  <c r="Z24" i="2"/>
  <c r="N84" i="2"/>
  <c r="Q84" i="2" s="1"/>
  <c r="N49" i="9"/>
  <c r="P49" i="9" s="1"/>
  <c r="N43" i="9"/>
  <c r="P43" i="9" s="1"/>
  <c r="N47" i="9"/>
  <c r="N41" i="9"/>
  <c r="P41" i="9" s="1"/>
  <c r="N48" i="9"/>
  <c r="Z48" i="9" s="1"/>
  <c r="N44" i="9"/>
  <c r="Z44" i="9" s="1"/>
  <c r="N42" i="9"/>
  <c r="P42" i="9" s="1"/>
  <c r="N46" i="9"/>
  <c r="Z46" i="9" s="1"/>
  <c r="N45" i="9"/>
  <c r="P45" i="9" s="1"/>
  <c r="N8" i="9"/>
  <c r="P8" i="9" s="1"/>
  <c r="N9" i="9"/>
  <c r="P9" i="9" l="1"/>
  <c r="Z9" i="9"/>
  <c r="P47" i="9"/>
  <c r="Z47" i="9"/>
  <c r="P44" i="9"/>
  <c r="P46" i="9"/>
  <c r="P48" i="9"/>
  <c r="T8" i="9"/>
  <c r="V8" i="9"/>
  <c r="U8" i="9" l="1"/>
  <c r="T10" i="9"/>
  <c r="W32" i="3"/>
  <c r="W27" i="3"/>
  <c r="W22" i="3"/>
  <c r="W21" i="3"/>
  <c r="E9" i="3" l="1"/>
  <c r="E8" i="3"/>
  <c r="E7" i="3"/>
  <c r="E6" i="3"/>
  <c r="F4" i="3"/>
  <c r="F5" i="3"/>
  <c r="E5" i="3"/>
  <c r="E10" i="3"/>
  <c r="E15" i="3"/>
  <c r="E4" i="3"/>
  <c r="H38" i="3" l="1"/>
  <c r="S22" i="3"/>
  <c r="S27" i="3"/>
  <c r="S32" i="3"/>
  <c r="S21" i="3"/>
  <c r="O21" i="3"/>
  <c r="P4" i="3"/>
  <c r="Z84" i="2" l="1"/>
  <c r="Y83" i="2" l="1"/>
  <c r="Z83" i="2"/>
  <c r="N41" i="2" l="1"/>
  <c r="K96" i="2"/>
  <c r="K97" i="2"/>
  <c r="P97" i="2" s="1"/>
  <c r="K106" i="2"/>
  <c r="P106" i="2" s="1"/>
  <c r="K108" i="2"/>
  <c r="P108" i="2" s="1"/>
  <c r="K87" i="2"/>
  <c r="P87" i="2" s="1"/>
  <c r="K93" i="2"/>
  <c r="P93" i="2" s="1"/>
  <c r="K104" i="2"/>
  <c r="P104" i="2" s="1"/>
  <c r="Z106" i="2" l="1"/>
  <c r="P107" i="2"/>
  <c r="Y40" i="2"/>
  <c r="Q41" i="2"/>
  <c r="Z95" i="2"/>
  <c r="P96" i="2"/>
  <c r="Z92" i="2"/>
  <c r="Z86" i="2"/>
  <c r="K20" i="2"/>
  <c r="P20" i="2" s="1"/>
  <c r="K19" i="2"/>
  <c r="P19" i="2" s="1"/>
  <c r="N23" i="2"/>
  <c r="N22" i="2"/>
  <c r="Y22" i="2" s="1"/>
  <c r="K41" i="2"/>
  <c r="N43" i="2"/>
  <c r="N31" i="2"/>
  <c r="Y30" i="2" s="1"/>
  <c r="K42" i="2"/>
  <c r="Z53" i="2"/>
  <c r="N32" i="2"/>
  <c r="Y31" i="2" s="1"/>
  <c r="Z44" i="2"/>
  <c r="K38" i="2"/>
  <c r="P38" i="2" s="1"/>
  <c r="N45" i="2"/>
  <c r="K37" i="2"/>
  <c r="Z36" i="2" s="1"/>
  <c r="N42" i="2"/>
  <c r="N40" i="2"/>
  <c r="K44" i="2"/>
  <c r="N39" i="2"/>
  <c r="Y38" i="2" s="1"/>
  <c r="Y53" i="2"/>
  <c r="N46" i="2"/>
  <c r="N44" i="2"/>
  <c r="N47" i="2"/>
  <c r="Q47" i="2" s="1"/>
  <c r="N30" i="2"/>
  <c r="Y29" i="2" s="1"/>
  <c r="K40" i="2"/>
  <c r="N28" i="2"/>
  <c r="Y27" i="2" s="1"/>
  <c r="N27" i="2"/>
  <c r="Y26" i="2" s="1"/>
  <c r="K27" i="2"/>
  <c r="Z26" i="2" s="1"/>
  <c r="K25" i="2"/>
  <c r="Z25" i="2" s="1"/>
  <c r="K23" i="2"/>
  <c r="K21" i="2"/>
  <c r="Z21" i="2" s="1"/>
  <c r="K17" i="2"/>
  <c r="Z17" i="2" s="1"/>
  <c r="K16" i="2"/>
  <c r="Z16" i="2" s="1"/>
  <c r="K22" i="2"/>
  <c r="Z22" i="2" s="1"/>
  <c r="C8" i="19" s="1"/>
  <c r="K15" i="2"/>
  <c r="Z15" i="2" s="1"/>
  <c r="Z14" i="2"/>
  <c r="P42" i="2" l="1"/>
  <c r="Z41" i="2"/>
  <c r="Q42" i="2"/>
  <c r="Y41" i="2"/>
  <c r="Q23" i="2"/>
  <c r="O22" i="2"/>
  <c r="Q22" i="2"/>
  <c r="Q27" i="2"/>
  <c r="Z39" i="2"/>
  <c r="P40" i="2"/>
  <c r="Q32" i="2"/>
  <c r="P22" i="2"/>
  <c r="P37" i="2"/>
  <c r="Y44" i="2"/>
  <c r="Q45" i="2"/>
  <c r="P14" i="2"/>
  <c r="Y45" i="2"/>
  <c r="Q46" i="2"/>
  <c r="P17" i="2"/>
  <c r="Q31" i="2"/>
  <c r="P27" i="2"/>
  <c r="Q28" i="2"/>
  <c r="Z19" i="2"/>
  <c r="C7" i="19" s="1"/>
  <c r="Q30" i="2"/>
  <c r="P15" i="2"/>
  <c r="Q39" i="2"/>
  <c r="Z43" i="2"/>
  <c r="P44" i="2"/>
  <c r="Z40" i="2"/>
  <c r="P41" i="2"/>
  <c r="Z20" i="2"/>
  <c r="Y43" i="2"/>
  <c r="Q44" i="2"/>
  <c r="P16" i="2"/>
  <c r="P21" i="2"/>
  <c r="Y42" i="2"/>
  <c r="Q43" i="2"/>
  <c r="P25" i="2"/>
  <c r="Y39" i="2"/>
  <c r="Q40" i="2"/>
  <c r="Z7" i="2"/>
  <c r="P7" i="2"/>
  <c r="Z45" i="2" l="1"/>
  <c r="N96" i="2" l="1"/>
  <c r="Y95" i="2" l="1"/>
  <c r="Q96" i="2"/>
  <c r="N94" i="2"/>
  <c r="P74" i="3"/>
  <c r="Q74" i="3"/>
  <c r="N88" i="2"/>
  <c r="O88" i="2" l="1"/>
  <c r="Q88" i="2"/>
  <c r="Y93" i="2"/>
  <c r="Q94" i="2"/>
  <c r="Q71" i="3"/>
  <c r="Q73" i="3"/>
  <c r="Q72" i="3"/>
  <c r="P71" i="3"/>
  <c r="P72" i="3"/>
  <c r="P73" i="3"/>
  <c r="U74" i="3"/>
  <c r="K92" i="2"/>
  <c r="Z91" i="2" s="1"/>
  <c r="P75" i="3"/>
  <c r="P80" i="3"/>
  <c r="P70" i="3"/>
  <c r="P69" i="3"/>
  <c r="Q70" i="3"/>
  <c r="Q69" i="3"/>
  <c r="AF74" i="3"/>
  <c r="K95" i="2"/>
  <c r="P95" i="2" s="1"/>
  <c r="K90" i="2"/>
  <c r="P90" i="2" s="1"/>
  <c r="K89" i="2"/>
  <c r="Z88" i="2" s="1"/>
  <c r="Z94" i="2" l="1"/>
  <c r="P92" i="2"/>
  <c r="P89" i="2"/>
  <c r="AF71" i="3"/>
  <c r="AF73" i="3"/>
  <c r="AF72" i="3"/>
  <c r="U71" i="3"/>
  <c r="U73" i="3"/>
  <c r="U72" i="3"/>
  <c r="AF69" i="3"/>
  <c r="AF70" i="3"/>
  <c r="AF80" i="3"/>
  <c r="AF75" i="3"/>
  <c r="U69" i="3"/>
  <c r="U70" i="3"/>
  <c r="K26" i="2" l="1"/>
  <c r="P26" i="2" l="1"/>
  <c r="H55" i="3"/>
  <c r="H56" i="3"/>
  <c r="H57" i="3"/>
  <c r="H54" i="3"/>
  <c r="H64" i="3"/>
  <c r="H58" i="3"/>
  <c r="H59" i="3"/>
  <c r="H53" i="3"/>
  <c r="N7" i="9" l="1"/>
  <c r="Z7" i="9" s="1"/>
  <c r="N6" i="9"/>
  <c r="Z6" i="9" s="1"/>
  <c r="N5" i="9"/>
  <c r="K5" i="9"/>
  <c r="P6" i="9" l="1"/>
  <c r="AA5" i="9"/>
  <c r="O5" i="9"/>
  <c r="Z5" i="9"/>
  <c r="P5" i="9"/>
  <c r="P7" i="9"/>
  <c r="K105" i="2"/>
  <c r="K103" i="2"/>
  <c r="N102" i="2"/>
  <c r="N101" i="2"/>
  <c r="Z102" i="2" l="1"/>
  <c r="P103" i="2"/>
  <c r="Y100" i="2"/>
  <c r="Q101" i="2"/>
  <c r="Y101" i="2"/>
  <c r="Q102" i="2"/>
  <c r="Z104" i="2"/>
  <c r="P105" i="2"/>
  <c r="O101" i="2"/>
  <c r="O102" i="2"/>
  <c r="N107" i="2" l="1"/>
  <c r="N106" i="2"/>
  <c r="Q106" i="2" s="1"/>
  <c r="N108" i="2"/>
  <c r="Q108" i="2" s="1"/>
  <c r="N104" i="2"/>
  <c r="Q104" i="2" s="1"/>
  <c r="N105" i="2"/>
  <c r="N103" i="2"/>
  <c r="Y104" i="2" l="1"/>
  <c r="Q105" i="2"/>
  <c r="Y102" i="2"/>
  <c r="Q103" i="2"/>
  <c r="Y106" i="2"/>
  <c r="Q107" i="2"/>
  <c r="K5" i="2"/>
  <c r="K6" i="2"/>
  <c r="N7" i="2"/>
  <c r="Z13" i="2"/>
  <c r="N14" i="2"/>
  <c r="Y14" i="2" s="1"/>
  <c r="Z12" i="2" l="1"/>
  <c r="P12" i="2"/>
  <c r="Q14" i="2"/>
  <c r="Z10" i="2"/>
  <c r="P10" i="2"/>
  <c r="Z6" i="2"/>
  <c r="P6" i="2"/>
  <c r="Y7" i="2"/>
  <c r="Q7" i="2"/>
  <c r="Z11" i="2"/>
  <c r="Z5" i="2"/>
  <c r="P5" i="2"/>
  <c r="N13" i="2"/>
  <c r="N6" i="2"/>
  <c r="Q6" i="2" s="1"/>
  <c r="N12" i="2"/>
  <c r="N10" i="2"/>
  <c r="Q5" i="2"/>
  <c r="N11" i="2"/>
  <c r="Q13" i="2" l="1"/>
  <c r="Y13" i="2"/>
  <c r="Y11" i="2"/>
  <c r="Q11" i="2"/>
  <c r="Y10" i="2"/>
  <c r="Q10" i="2"/>
  <c r="Y12" i="2"/>
  <c r="Q12" i="2"/>
  <c r="Y6" i="2"/>
  <c r="O5" i="2"/>
  <c r="Y5" i="2"/>
  <c r="O13" i="2"/>
  <c r="N97" i="2" l="1"/>
  <c r="Q97" i="2" s="1"/>
  <c r="K34" i="2" l="1"/>
  <c r="P34" i="2" s="1"/>
  <c r="K33" i="2" l="1"/>
  <c r="Z32" i="2" s="1"/>
  <c r="P33" i="2" l="1"/>
  <c r="N34" i="2"/>
  <c r="Q34" i="2" s="1"/>
  <c r="N39" i="9" l="1"/>
  <c r="Z39" i="9" s="1"/>
  <c r="N40" i="9"/>
  <c r="Z40" i="9" s="1"/>
  <c r="P40" i="9" l="1"/>
  <c r="P39" i="9"/>
  <c r="N33" i="9"/>
  <c r="P33" i="9" s="1"/>
  <c r="N32" i="9"/>
  <c r="Z32" i="9" s="1"/>
  <c r="P32" i="9" l="1"/>
  <c r="V14" i="9"/>
  <c r="T14" i="9"/>
  <c r="U14" i="9" l="1"/>
  <c r="T16" i="9"/>
  <c r="Y84" i="2" l="1"/>
  <c r="N37" i="2" l="1"/>
  <c r="Y36" i="2" s="1"/>
  <c r="Q37" i="2" l="1"/>
  <c r="N33" i="2"/>
  <c r="Y32" i="2" s="1"/>
  <c r="Q33" i="2" l="1"/>
  <c r="N35" i="2"/>
  <c r="N36" i="2"/>
  <c r="Q36" i="2" s="1"/>
  <c r="Y34" i="2" l="1"/>
  <c r="Q35" i="2"/>
  <c r="N38" i="2"/>
  <c r="Q38" i="2" s="1"/>
  <c r="K43" i="2" l="1"/>
  <c r="K39" i="2"/>
  <c r="Z38" i="2" s="1"/>
  <c r="P39" i="2" l="1"/>
  <c r="Z42" i="2"/>
  <c r="P43" i="2"/>
  <c r="I86" i="3"/>
  <c r="I88" i="3"/>
  <c r="I90" i="3" l="1"/>
  <c r="I87" i="3"/>
  <c r="E86" i="3"/>
  <c r="I89" i="3"/>
  <c r="N86" i="2" l="1"/>
  <c r="Y85" i="2" l="1"/>
  <c r="Q86" i="2"/>
  <c r="E90" i="3"/>
  <c r="E87" i="3"/>
  <c r="E88" i="3"/>
  <c r="E89" i="3"/>
  <c r="N93" i="2" l="1"/>
  <c r="N91" i="2"/>
  <c r="Y90" i="2" s="1"/>
  <c r="N92" i="2"/>
  <c r="Y91" i="2" s="1"/>
  <c r="N87" i="2"/>
  <c r="Q92" i="2" l="1"/>
  <c r="Q91" i="2"/>
  <c r="Y86" i="2"/>
  <c r="Q87" i="2"/>
  <c r="Y92" i="2"/>
  <c r="Q93" i="2"/>
  <c r="N95" i="2"/>
  <c r="Y94" i="2" l="1"/>
  <c r="Q95" i="2"/>
  <c r="N89" i="2"/>
  <c r="N90" i="2"/>
  <c r="Q90" i="2" s="1"/>
  <c r="Y88" i="2" l="1"/>
  <c r="Q89" i="2"/>
  <c r="N24" i="2"/>
  <c r="Y24" i="2" s="1"/>
  <c r="Q24" i="2" l="1"/>
  <c r="N16" i="2"/>
  <c r="N17" i="2"/>
  <c r="Y17" i="2" s="1"/>
  <c r="N15" i="2"/>
  <c r="Q15" i="2" l="1"/>
  <c r="Y15" i="2"/>
  <c r="Q16" i="2"/>
  <c r="Y16" i="2"/>
  <c r="Q17" i="2"/>
  <c r="N21" i="2"/>
  <c r="Y21" i="2" s="1"/>
  <c r="N19" i="2"/>
  <c r="Q19" i="2" s="1"/>
  <c r="O15" i="2"/>
  <c r="N20" i="2"/>
  <c r="O16" i="2"/>
  <c r="Y19" i="2" l="1"/>
  <c r="Y20" i="2"/>
  <c r="Q20" i="2"/>
  <c r="Q21" i="2"/>
  <c r="K98" i="2"/>
  <c r="Z97" i="2" l="1"/>
  <c r="P98" i="2"/>
  <c r="Q26" i="2" l="1"/>
  <c r="N98" i="2"/>
  <c r="Y97" i="2" l="1"/>
  <c r="Q98" i="2"/>
  <c r="P55" i="3"/>
  <c r="P54" i="3"/>
  <c r="P53" i="3"/>
  <c r="P56" i="3"/>
  <c r="P57" i="3"/>
  <c r="T55" i="3"/>
  <c r="N25" i="2"/>
  <c r="Y25" i="2" s="1"/>
  <c r="T53" i="3"/>
  <c r="T54" i="3"/>
  <c r="T57" i="3"/>
  <c r="T56" i="3"/>
  <c r="K28" i="2"/>
  <c r="Z27" i="2" s="1"/>
  <c r="K29" i="2"/>
  <c r="Z28" i="2" s="1"/>
  <c r="Q25" i="2" l="1"/>
  <c r="P29" i="2"/>
  <c r="P28" i="2"/>
  <c r="N29" i="2"/>
  <c r="Y28" i="2" s="1"/>
  <c r="T64" i="3"/>
  <c r="T58" i="3"/>
  <c r="T59" i="3"/>
  <c r="P58" i="3"/>
  <c r="P64" i="3"/>
  <c r="P59" i="3"/>
  <c r="Q29" i="2" l="1"/>
  <c r="K99" i="2"/>
  <c r="Z98" i="2" l="1"/>
  <c r="P99" i="2"/>
  <c r="K100" i="2"/>
  <c r="P100" i="2" s="1"/>
  <c r="N100" i="2" l="1"/>
  <c r="Q100" i="2" s="1"/>
  <c r="N99" i="2"/>
  <c r="Q99" i="2" s="1"/>
  <c r="O99" i="2" l="1"/>
  <c r="V20" i="2" s="1"/>
  <c r="Y98" i="2"/>
  <c r="N64" i="2" l="1"/>
  <c r="Y63" i="2" l="1"/>
  <c r="Q64" i="2"/>
  <c r="N67" i="2"/>
  <c r="Y66" i="2" l="1"/>
  <c r="Q67" i="2"/>
  <c r="N65" i="2"/>
  <c r="Q65" i="2" s="1"/>
  <c r="V14" i="2" l="1"/>
  <c r="X14" i="2"/>
  <c r="P36" i="2"/>
  <c r="Z34" i="2"/>
  <c r="K32" i="2"/>
  <c r="Z31" i="2" s="1"/>
  <c r="K31" i="2"/>
  <c r="Z30" i="2" s="1"/>
  <c r="K30" i="2"/>
  <c r="Z29" i="2" s="1"/>
  <c r="P32" i="2" l="1"/>
  <c r="P30" i="2"/>
  <c r="P31" i="2"/>
  <c r="P35" i="2"/>
  <c r="W14" i="2"/>
  <c r="L90" i="3"/>
  <c r="L88" i="3"/>
  <c r="L87" i="3"/>
  <c r="L86" i="3"/>
  <c r="L96" i="3"/>
  <c r="L89" i="3"/>
  <c r="T91" i="3"/>
  <c r="T90" i="3"/>
  <c r="T86" i="3"/>
  <c r="T85" i="3"/>
  <c r="T88" i="3"/>
  <c r="T96" i="3"/>
  <c r="T89" i="3"/>
  <c r="T87" i="3"/>
  <c r="P90" i="3"/>
  <c r="P85" i="3"/>
  <c r="P88" i="3"/>
  <c r="P96" i="3"/>
  <c r="P91" i="3"/>
  <c r="P89" i="3"/>
  <c r="P86" i="3"/>
  <c r="P87" i="3"/>
  <c r="AN86" i="3"/>
  <c r="AN90" i="3"/>
  <c r="AN91" i="3"/>
  <c r="AN89" i="3"/>
  <c r="AN88" i="3"/>
  <c r="AN87" i="3"/>
  <c r="AN96" i="3"/>
  <c r="AR89" i="3"/>
  <c r="AR86" i="3"/>
  <c r="AR87" i="3"/>
  <c r="AR90" i="3"/>
  <c r="AR88" i="3"/>
  <c r="AR96" i="3"/>
  <c r="AR91" i="3"/>
  <c r="V16" i="2"/>
  <c r="V7" i="2" l="1"/>
  <c r="X7" i="2"/>
  <c r="W7" i="2" l="1"/>
  <c r="V9"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Sirirath Muangnongwa (SDM)</author>
  </authors>
  <commentList>
    <comment ref="H44" authorId="0" shapeId="0" xr:uid="{E5A595C4-1F40-4544-928A-803D6D5418E7}">
      <text>
        <r>
          <rPr>
            <b/>
            <sz val="9"/>
            <color indexed="81"/>
            <rFont val="Tahoma"/>
            <family val="2"/>
          </rPr>
          <t>Sirirath Muangnongwa (SDM):</t>
        </r>
        <r>
          <rPr>
            <sz val="9"/>
            <color indexed="81"/>
            <rFont val="Tahoma"/>
            <family val="2"/>
          </rPr>
          <t xml:space="preserv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Janchai Hormchuen (SDM)</author>
  </authors>
  <commentList>
    <comment ref="N83" authorId="0" shapeId="0" xr:uid="{42BF331D-8C34-4C32-B859-0E813BC27763}">
      <text>
        <r>
          <rPr>
            <b/>
            <sz val="9"/>
            <color indexed="81"/>
            <rFont val="Tahoma"/>
            <family val="2"/>
          </rPr>
          <t xml:space="preserve">no record invoice on system
</t>
        </r>
      </text>
    </comment>
    <comment ref="R83" authorId="0" shapeId="0" xr:uid="{0E5A167C-D315-4967-98BF-EA0BED40EE4A}">
      <text>
        <r>
          <rPr>
            <b/>
            <sz val="9"/>
            <color indexed="81"/>
            <rFont val="Tahoma"/>
            <family val="2"/>
          </rPr>
          <t>waiting approve, no submit  with over start using date</t>
        </r>
      </text>
    </comment>
    <comment ref="Q84" authorId="0" shapeId="0" xr:uid="{4B47419C-6165-49C8-81B0-961EBCFA8A93}">
      <text>
        <r>
          <rPr>
            <b/>
            <sz val="9"/>
            <color indexed="81"/>
            <rFont val="Tahoma"/>
            <family val="2"/>
          </rPr>
          <t xml:space="preserve">no record invoice on system
</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1549F3E-B209-4022-9E86-C6D4DA76A4DA}" keepAlive="1" name="Query - Append1" description="Connection to the 'Append1' query in the workbook." type="5" refreshedVersion="8" background="1" saveData="1">
    <dbPr connection="Provider=Microsoft.Mashup.OleDb.1;Data Source=$Workbook$;Location=Append1;Extended Properties=&quot;&quot;" command="SELECT * FROM [Append1]"/>
  </connection>
  <connection id="2" xr16:uid="{10E052DE-59CC-4C93-BA18-C6B38F807223}" keepAlive="1" name="Query - Compliance" description="Connection to the 'Compliance' query in the workbook." type="5" refreshedVersion="0" background="1" saveData="1">
    <dbPr connection="Provider=Microsoft.Mashup.OleDb.1;Data Source=$Workbook$;Location=Compliance;Extended Properties=&quot;&quot;" command="SELECT * FROM [Compliance]"/>
  </connection>
  <connection id="3" xr16:uid="{D15C34C6-2A33-4D05-964C-011D3C4A711E}" keepAlive="1" name="Query - Cost" description="Connection to the 'Cost' query in the workbook." type="5" refreshedVersion="0" background="1" saveData="1">
    <dbPr connection="Provider=Microsoft.Mashup.OleDb.1;Data Source=$Workbook$;Location=Cost;Extended Properties=&quot;&quot;" command="SELECT * FROM [Cost]"/>
  </connection>
  <connection id="4" xr16:uid="{76B42191-A30C-44BB-95A2-46549378F711}" keepAlive="1" name="Query - Quality" description="Connection to the 'Quality' query in the workbook." type="5" refreshedVersion="8" background="1" saveData="1">
    <dbPr connection="Provider=Microsoft.Mashup.OleDb.1;Data Source=$Workbook$;Location=Quality;Extended Properties=&quot;&quot;" command="SELECT * FROM [Quality]"/>
  </connection>
  <connection id="5" xr16:uid="{C3C02E7C-3F89-459F-A556-AF1656E20D97}" keepAlive="1" name="Query - SDM_Acttractive" description="Connection to the 'SDM_Acttractive' query in the workbook." type="5" refreshedVersion="0" background="1">
    <dbPr connection="Provider=Microsoft.Mashup.OleDb.1;Data Source=$Workbook$;Location=SDM_Acttractive;Extended Properties=&quot;&quot;" command="SELECT * FROM [SDM_Acttractive]"/>
  </connection>
  <connection id="6" xr16:uid="{CDB93F81-3ADB-461B-81F9-FF3C36F566FD}" keepAlive="1" name="Query - SDM_Compliance" description="Connection to the 'SDM_Compliance' query in the workbook." type="5" refreshedVersion="0" background="1">
    <dbPr connection="Provider=Microsoft.Mashup.OleDb.1;Data Source=$Workbook$;Location=SDM_Compliance;Extended Properties=&quot;&quot;" command="SELECT * FROM [SDM_Compliance]"/>
  </connection>
  <connection id="7" xr16:uid="{3D9050ED-8E50-4CAB-B8BD-9ED275473ACC}" keepAlive="1" name="Query - SDM_Cost" description="Connection to the 'SDM_Cost' query in the workbook." type="5" refreshedVersion="0" background="1">
    <dbPr connection="Provider=Microsoft.Mashup.OleDb.1;Data Source=$Workbook$;Location=SDM_Cost;Extended Properties=&quot;&quot;" command="SELECT * FROM [SDM_Cost]"/>
  </connection>
  <connection id="8" xr16:uid="{1A82ADD8-F228-47DB-867F-DCD4883E9204}" keepAlive="1" name="Query - SDM_Delivery" description="Connection to the 'SDM_Delivery' query in the workbook." type="5" refreshedVersion="0" background="1">
    <dbPr connection="Provider=Microsoft.Mashup.OleDb.1;Data Source=$Workbook$;Location=SDM_Delivery;Extended Properties=&quot;&quot;" command="SELECT * FROM [SDM_Delivery]"/>
  </connection>
  <connection id="9" xr16:uid="{FC84B8E7-9E44-41B6-8F0B-2FA771426EB1}" keepAlive="1" name="Query - SDM_Envi" description="Connection to the 'SDM_Envi' query in the workbook." type="5" refreshedVersion="0" background="1">
    <dbPr connection="Provider=Microsoft.Mashup.OleDb.1;Data Source=$Workbook$;Location=SDM_Envi;Extended Properties=&quot;&quot;" command="SELECT * FROM [SDM_Envi]"/>
  </connection>
  <connection id="10" xr16:uid="{B69B03C7-DAFD-40CC-82D5-6271E11DF841}" keepAlive="1" name="Query - SDM_HR" description="Connection to the 'SDM_HR' query in the workbook." type="5" refreshedVersion="0" background="1">
    <dbPr connection="Provider=Microsoft.Mashup.OleDb.1;Data Source=$Workbook$;Location=SDM_HR;Extended Properties=&quot;&quot;" command="SELECT * FROM [SDM_HR]"/>
  </connection>
  <connection id="11" xr16:uid="{AAAE180C-7AF9-4DD8-BA2C-3629A97B5BA3}" keepAlive="1" name="Query - SDM_Quality" description="Connection to the 'SDM_Quality' query in the workbook." type="5" refreshedVersion="0" background="1">
    <dbPr connection="Provider=Microsoft.Mashup.OleDb.1;Data Source=$Workbook$;Location=SDM_Quality;Extended Properties=&quot;&quot;" command="SELECT * FROM [SDM_Quality]"/>
  </connection>
  <connection id="12" xr16:uid="{179C53D3-4E0F-49CC-BC47-87BDB2F0E7AD}" keepAlive="1" name="Query - SDM_Safety" description="Connection to the 'SDM_Safety' query in the workbook." type="5" refreshedVersion="0" background="1">
    <dbPr connection="Provider=Microsoft.Mashup.OleDb.1;Data Source=$Workbook$;Location=SDM_Safety;Extended Properties=&quot;&quot;" command="SELECT * FROM [SDM_Safety]"/>
  </connection>
</connections>
</file>

<file path=xl/sharedStrings.xml><?xml version="1.0" encoding="utf-8"?>
<sst xmlns="http://schemas.openxmlformats.org/spreadsheetml/2006/main" count="21375" uniqueCount="2842">
  <si>
    <t>Company Measurement</t>
  </si>
  <si>
    <t>Month</t>
  </si>
  <si>
    <t>Accumulate</t>
  </si>
  <si>
    <t>Total</t>
  </si>
  <si>
    <t>Achieved</t>
  </si>
  <si>
    <t>Unachieved</t>
  </si>
  <si>
    <t>1. Safety</t>
  </si>
  <si>
    <t>2. Quality</t>
  </si>
  <si>
    <t>3. Delivery</t>
  </si>
  <si>
    <t>4. Compliance</t>
  </si>
  <si>
    <t>5. HR</t>
  </si>
  <si>
    <t>-</t>
  </si>
  <si>
    <t>6. Attractive</t>
  </si>
  <si>
    <t>7.Envi.</t>
  </si>
  <si>
    <t>8. Cost</t>
  </si>
  <si>
    <t>Freq.</t>
  </si>
  <si>
    <t>Unit</t>
  </si>
  <si>
    <t>FY25 Target</t>
  </si>
  <si>
    <t>Target</t>
  </si>
  <si>
    <t>Result</t>
  </si>
  <si>
    <t>Judge</t>
  </si>
  <si>
    <t>Accu. Target</t>
  </si>
  <si>
    <t>Accu. Result</t>
  </si>
  <si>
    <t>Accu. Judge</t>
  </si>
  <si>
    <t>President award</t>
  </si>
  <si>
    <t xml:space="preserve">  Explain Item
●：Need
○：No Need
</t>
  </si>
  <si>
    <t>Key of problem</t>
  </si>
  <si>
    <t>Explain item/No.</t>
  </si>
  <si>
    <t>Overview result</t>
  </si>
  <si>
    <t>Acc</t>
  </si>
  <si>
    <t>Monthly</t>
  </si>
  <si>
    <t>Accu.</t>
  </si>
  <si>
    <t>C/S</t>
  </si>
  <si>
    <t>worksite</t>
  </si>
  <si>
    <t>1-Grade accident</t>
  </si>
  <si>
    <t>1/M</t>
  </si>
  <si>
    <t>Case</t>
  </si>
  <si>
    <t>SHE Monthly /19-Mar</t>
  </si>
  <si>
    <t>Monthly result</t>
  </si>
  <si>
    <t>Reoccurrence</t>
  </si>
  <si>
    <t xml:space="preserve">Report by </t>
  </si>
  <si>
    <t>Worksite</t>
  </si>
  <si>
    <t>Near miss</t>
  </si>
  <si>
    <t>s</t>
  </si>
  <si>
    <t>K.Wannapa MGR</t>
  </si>
  <si>
    <t>8-High risk audit (New)</t>
  </si>
  <si>
    <t>1/Y</t>
  </si>
  <si>
    <r>
      <rPr>
        <sz val="10"/>
        <color rgb="FF0000FF"/>
        <rFont val="Yu Gothic UI"/>
        <family val="2"/>
      </rPr>
      <t xml:space="preserve">8-High risk audit </t>
    </r>
    <r>
      <rPr>
        <sz val="8"/>
        <color rgb="FF0000FF"/>
        <rFont val="Yu Gothic UI"/>
        <family val="2"/>
      </rPr>
      <t>(Reccourance)</t>
    </r>
  </si>
  <si>
    <t>Traffic</t>
  </si>
  <si>
    <t>Fatal</t>
  </si>
  <si>
    <t>c</t>
  </si>
  <si>
    <t>Injury</t>
  </si>
  <si>
    <t>Illegal &amp; dangerous driving</t>
  </si>
  <si>
    <t>K.Tharathip MGR</t>
  </si>
  <si>
    <t>Accumulate result</t>
  </si>
  <si>
    <t>Hit</t>
  </si>
  <si>
    <t>Hit something</t>
  </si>
  <si>
    <t>Claim</t>
  </si>
  <si>
    <t>Critical claim</t>
  </si>
  <si>
    <t>0-km claim (Official)</t>
  </si>
  <si>
    <t>1. STM HP5S Engine cannot start (F/M Glue)
Cause: Glue from jig ball air leak test at cylinder grinding process</t>
  </si>
  <si>
    <t>Quality monthly 11-Mar
Report by Suphatcha MGR</t>
  </si>
  <si>
    <t>0-km claim (All DN response)</t>
  </si>
  <si>
    <t>Market claim</t>
  </si>
  <si>
    <t>X</t>
  </si>
  <si>
    <t>OGC claim</t>
  </si>
  <si>
    <t>President award result</t>
  </si>
  <si>
    <t>Supplier NCR</t>
  </si>
  <si>
    <t>Internal NCR</t>
  </si>
  <si>
    <t>Loss</t>
  </si>
  <si>
    <t>Cost of spoilage</t>
  </si>
  <si>
    <t>%</t>
  </si>
  <si>
    <t>GDP +1.24MB :P/L NG 1,146pcs [Plan 0.24%/Act 0.73%/Diff +0.49%]
1) Occure material DNTH cutting 601 run-out NG forecast end of Mar'26 (Forecast Mar'26 Over +1.2MB) 
2) Occure in SDM process Relief seat grd. CPK 1.33 improvement M/C &amp; Jig accuracy</t>
  </si>
  <si>
    <t>MB</t>
  </si>
  <si>
    <t xml:space="preserve"> </t>
  </si>
  <si>
    <t>Quality loss</t>
  </si>
  <si>
    <t>Long BM  &gt;3 hr</t>
  </si>
  <si>
    <t>Priority shipment line  &gt; 3hr</t>
  </si>
  <si>
    <t>Unplanned holiday working</t>
  </si>
  <si>
    <t>OT unplanned recovery from m/c BM</t>
  </si>
  <si>
    <t>Day</t>
  </si>
  <si>
    <t>On plan delivery</t>
  </si>
  <si>
    <t>Nearmiss deliviery delay &gt; 30 mins</t>
  </si>
  <si>
    <t>Premium/Unplanned freight</t>
  </si>
  <si>
    <t>Business compliance</t>
  </si>
  <si>
    <t>Accident</t>
  </si>
  <si>
    <t>Nearmiss</t>
  </si>
  <si>
    <t>Incident</t>
  </si>
  <si>
    <t>Result of Nov'25</t>
  </si>
  <si>
    <t>Urgent purchasing</t>
  </si>
  <si>
    <t>Urgent purchasing clear within3 Month</t>
  </si>
  <si>
    <t>Special purchasing</t>
  </si>
  <si>
    <t>Information security</t>
  </si>
  <si>
    <t>Critical/Incident</t>
  </si>
  <si>
    <t xml:space="preserve">Lead to incident </t>
  </si>
  <si>
    <t>E-mail traing result</t>
  </si>
  <si>
    <t>1/3M</t>
  </si>
  <si>
    <t>Human compliance</t>
  </si>
  <si>
    <t>Asset control</t>
  </si>
  <si>
    <t>Fixed asset loss</t>
  </si>
  <si>
    <t>Idle Fixed Assets</t>
  </si>
  <si>
    <t>CIP (No using date)</t>
  </si>
  <si>
    <t>CIP (Document not complete)</t>
  </si>
  <si>
    <t>CIP &gt; 12 Month</t>
  </si>
  <si>
    <t>CIP &gt; 18 Month</t>
  </si>
  <si>
    <t>Un-received Order &gt;12 [expense]</t>
  </si>
  <si>
    <t>Un-received Order &gt;18 [Investment]</t>
  </si>
  <si>
    <t>Inventory variance</t>
  </si>
  <si>
    <t>1/6M</t>
  </si>
  <si>
    <t>+/-0.5%</t>
  </si>
  <si>
    <t>Result of 1st time (Sep)</t>
  </si>
  <si>
    <t>Spare part inventory</t>
  </si>
  <si>
    <t>Holding part</t>
  </si>
  <si>
    <t>Housing porosity, GDP head no plating and Shoe stain.  (Continue)</t>
  </si>
  <si>
    <t>Slow moving of FG</t>
  </si>
  <si>
    <t>Slow moving of Parts&amp;RM</t>
  </si>
  <si>
    <t>Result of Dec'25</t>
  </si>
  <si>
    <t>Slow moving of Spare Parts</t>
  </si>
  <si>
    <t>Dead stock of FG, PART &amp; RM</t>
  </si>
  <si>
    <t>Dead stock of Spare parts</t>
  </si>
  <si>
    <t>Compliance survey score</t>
  </si>
  <si>
    <t>All topics score 
&lt; 1.20 points</t>
  </si>
  <si>
    <t>Socre</t>
  </si>
  <si>
    <t>J-SOX audit score</t>
  </si>
  <si>
    <t>Deficiency</t>
  </si>
  <si>
    <t>Result of Sep (J-Sox report)</t>
  </si>
  <si>
    <t>Information security audit score</t>
  </si>
  <si>
    <t>Voice of employee (Bad News First)</t>
  </si>
  <si>
    <t>Annual compulsory training</t>
  </si>
  <si>
    <t>HR training</t>
  </si>
  <si>
    <t>Curriculum/%</t>
  </si>
  <si>
    <t>Complete 100%</t>
  </si>
  <si>
    <t>Dept. Training</t>
  </si>
  <si>
    <t>Persons/%</t>
  </si>
  <si>
    <t>Mgmt. Training</t>
  </si>
  <si>
    <t>Person/
ability level</t>
  </si>
  <si>
    <t xml:space="preserve"> - Complete project 
 - LIFO rank up</t>
  </si>
  <si>
    <t>Pre boarding promotion</t>
  </si>
  <si>
    <t>system</t>
  </si>
  <si>
    <t>Complete functional 60%</t>
  </si>
  <si>
    <t>Post boarding promotion</t>
  </si>
  <si>
    <t>MSS+e score</t>
  </si>
  <si>
    <t xml:space="preserve">Engagement </t>
  </si>
  <si>
    <t>Non-value work reduction</t>
  </si>
  <si>
    <t>Direct</t>
  </si>
  <si>
    <t>Hrs/Month</t>
  </si>
  <si>
    <t>3,500 (33%)</t>
  </si>
  <si>
    <t>Indirect</t>
  </si>
  <si>
    <t>Hrs</t>
  </si>
  <si>
    <t>42,350 Hrs.(10%)</t>
  </si>
  <si>
    <t>Safety DX Project delay from waiting PO approval and workflow analysis
MT waiting start GO-Live Periodic system in FY26 (New data)</t>
  </si>
  <si>
    <t>Projects with Universities</t>
  </si>
  <si>
    <t>Project</t>
  </si>
  <si>
    <t>7.Environment</t>
  </si>
  <si>
    <t>Energy</t>
  </si>
  <si>
    <r>
      <t>CO</t>
    </r>
    <r>
      <rPr>
        <vertAlign val="subscript"/>
        <sz val="10"/>
        <color theme="1" tint="0.249977111117893"/>
        <rFont val="Yu Gothic UI"/>
        <family val="2"/>
      </rPr>
      <t>2</t>
    </r>
    <r>
      <rPr>
        <sz val="10"/>
        <color theme="1" tint="0.249977111117893"/>
        <rFont val="Yu Gothic UI"/>
        <family val="2"/>
      </rPr>
      <t xml:space="preserve"> emission</t>
    </r>
  </si>
  <si>
    <t>ton</t>
  </si>
  <si>
    <t>SHE Monthly, Pinnaree PAM ( (19-Mar) Approve by P/MD/EVP</t>
  </si>
  <si>
    <r>
      <t>CO</t>
    </r>
    <r>
      <rPr>
        <vertAlign val="subscript"/>
        <sz val="10"/>
        <color theme="1" tint="0.249977111117893"/>
        <rFont val="Yu Gothic UI"/>
        <family val="2"/>
      </rPr>
      <t>2</t>
    </r>
    <r>
      <rPr>
        <sz val="10"/>
        <color theme="1" tint="0.249977111117893"/>
        <rFont val="Yu Gothic UI"/>
        <family val="2"/>
      </rPr>
      <t xml:space="preserve"> basic unit</t>
    </r>
  </si>
  <si>
    <t>ton/VAP-MB</t>
  </si>
  <si>
    <t>Energy saving</t>
  </si>
  <si>
    <t>Energy saving day</t>
  </si>
  <si>
    <t>Oct'25 result</t>
  </si>
  <si>
    <r>
      <t xml:space="preserve">Energy cost </t>
    </r>
    <r>
      <rPr>
        <sz val="9"/>
        <color rgb="FF0412D9"/>
        <rFont val="Yu Gothic UI"/>
        <family val="2"/>
      </rPr>
      <t>(Electricity + Natural gas +N2)</t>
    </r>
  </si>
  <si>
    <t>Water</t>
  </si>
  <si>
    <t>Water usage</t>
  </si>
  <si>
    <r>
      <t>m</t>
    </r>
    <r>
      <rPr>
        <vertAlign val="superscript"/>
        <sz val="9"/>
        <color theme="1" tint="0.249977111117893"/>
        <rFont val="Yu Gothic UI"/>
        <family val="2"/>
      </rPr>
      <t>3</t>
    </r>
  </si>
  <si>
    <t>Water reduciton</t>
  </si>
  <si>
    <r>
      <t xml:space="preserve">Water cost </t>
    </r>
    <r>
      <rPr>
        <sz val="9"/>
        <color rgb="FF0412D9"/>
        <rFont val="Yu Gothic UI"/>
        <family val="2"/>
      </rPr>
      <t>(Water treatment + Wastewater)</t>
    </r>
  </si>
  <si>
    <t>Waste</t>
  </si>
  <si>
    <r>
      <t>Waste reduction</t>
    </r>
    <r>
      <rPr>
        <sz val="9"/>
        <color theme="1" tint="0.249977111117893"/>
        <rFont val="Yu Gothic UI"/>
        <family val="2"/>
      </rPr>
      <t xml:space="preserve"> (Ton/VAP-MB )</t>
    </r>
  </si>
  <si>
    <t>Ton/VAP-MB</t>
  </si>
  <si>
    <t>Waste reduction</t>
  </si>
  <si>
    <t>Ton</t>
  </si>
  <si>
    <t>Sales</t>
  </si>
  <si>
    <t>Profit</t>
  </si>
  <si>
    <t>Amount</t>
  </si>
  <si>
    <t>Ratio</t>
  </si>
  <si>
    <t>BEP</t>
  </si>
  <si>
    <t>Fixed cost C/D</t>
  </si>
  <si>
    <t>Productivity</t>
  </si>
  <si>
    <t>Direct (%)</t>
  </si>
  <si>
    <t>Direct (Ninku)</t>
  </si>
  <si>
    <t>Ninku</t>
  </si>
  <si>
    <t>Indirect (%)</t>
  </si>
  <si>
    <t>Indirect (Ninku)</t>
  </si>
  <si>
    <t>Labour cost</t>
  </si>
  <si>
    <t>Frequency</t>
  </si>
  <si>
    <t xml:space="preserve">  Explain Item in PMM
●：Need
○：No Need</t>
  </si>
  <si>
    <t>1.[One Times] SCV Kakou delay scrap NG (Keep Body Valve yellow stain  for analysis root cause) 
2.[Cont.] DF2 NG alarm over judge M/C 
   - NG alarm sealing leak , part cap Fuel fiter NG No.0100 NG 1.8%</t>
  </si>
  <si>
    <t>40.87MB</t>
  </si>
  <si>
    <t xml:space="preserve">CIP &gt; 18 Month </t>
  </si>
  <si>
    <t>SKD expense :
PD common : 6 cases = 1.60 MB
PUR common : 2 cases = 1.79 MB
**Data date of 10 Mar'26**</t>
  </si>
  <si>
    <t>SKD Investment
PU common : 18 cases = 25.44 MB
PD (Fuel filter) : 7 cases = 0.744 MB
PD (Valve) 4 cases = 1.57 MB
**Data date of 10 Mar'26**</t>
  </si>
  <si>
    <t>Resul of Dec'25</t>
  </si>
  <si>
    <t>Sale</t>
  </si>
  <si>
    <t>SiF tranfer  Expat MP</t>
  </si>
  <si>
    <t>Reason</t>
  </si>
  <si>
    <t>Recover activity</t>
  </si>
  <si>
    <t>Forecas result (Total)</t>
  </si>
  <si>
    <t>forecase  recovery Month</t>
  </si>
  <si>
    <t>1.Level up Awareness &amp; review role &amp; response of authorized person (Owner activity, Owner area &amp; Security guard) 
2.Establish the regulation (Type of truck – Operation – Area) by centralized control and reduce fragmented control</t>
  </si>
  <si>
    <t>End Effect month</t>
  </si>
  <si>
    <t>Start Effect month</t>
  </si>
  <si>
    <t xml:space="preserve">1. DMHU Plug rail Coating peeling
Cause: Under invesitgate with supplier &amp; DIAT
</t>
  </si>
  <si>
    <t>Purchasing</t>
  </si>
  <si>
    <t xml:space="preserve">Target </t>
  </si>
  <si>
    <t>Safety</t>
  </si>
  <si>
    <t>Pump/M</t>
  </si>
  <si>
    <t>(All)</t>
  </si>
  <si>
    <t>Pump/A</t>
  </si>
  <si>
    <t>INJ/M</t>
  </si>
  <si>
    <t>INJ/A</t>
  </si>
  <si>
    <t>Vavle</t>
  </si>
  <si>
    <t>SOL</t>
  </si>
  <si>
    <t>UC/M</t>
  </si>
  <si>
    <t>UC/A</t>
  </si>
  <si>
    <t>GDP</t>
  </si>
  <si>
    <t>SIFS/DF</t>
  </si>
  <si>
    <t>TIE</t>
  </si>
  <si>
    <t>WH</t>
  </si>
  <si>
    <t>MT</t>
  </si>
  <si>
    <t>QA&amp;QC</t>
  </si>
  <si>
    <t>ADM</t>
  </si>
  <si>
    <t>PE</t>
  </si>
  <si>
    <t>PC</t>
  </si>
  <si>
    <t>SPD</t>
  </si>
  <si>
    <t>SE</t>
  </si>
  <si>
    <t>Sum of Pump/M</t>
  </si>
  <si>
    <t>Column Labels</t>
  </si>
  <si>
    <t>Sum of Pump/A</t>
  </si>
  <si>
    <t>Sum of INJ/M</t>
  </si>
  <si>
    <t>Sum of INJ/A</t>
  </si>
  <si>
    <t>Sum of Vavle</t>
  </si>
  <si>
    <t>Sum of SOL</t>
  </si>
  <si>
    <t>Sum of UC/M</t>
  </si>
  <si>
    <t>Sum of UC/A</t>
  </si>
  <si>
    <t>Sum of GDP</t>
  </si>
  <si>
    <t>Sum of SIFS/DF</t>
  </si>
  <si>
    <t>Sum of TIE</t>
  </si>
  <si>
    <t>Sum of WH</t>
  </si>
  <si>
    <t>Sum of MT</t>
  </si>
  <si>
    <t>Sum of QA&amp;QC</t>
  </si>
  <si>
    <t>Sum of ADM</t>
  </si>
  <si>
    <t>Sum of PE</t>
  </si>
  <si>
    <t>Sum of PC</t>
  </si>
  <si>
    <t>Sum of SPD</t>
  </si>
  <si>
    <t>Sum of SE</t>
  </si>
  <si>
    <t>Row Labels</t>
  </si>
  <si>
    <t>8-High risk audit</t>
  </si>
  <si>
    <t>Grand Total</t>
  </si>
  <si>
    <t>Apr</t>
  </si>
  <si>
    <t>May</t>
  </si>
  <si>
    <t>Jun</t>
  </si>
  <si>
    <t>Jul</t>
  </si>
  <si>
    <t>Aug</t>
  </si>
  <si>
    <t>Sep</t>
  </si>
  <si>
    <t>Oct</t>
  </si>
  <si>
    <t>Nov</t>
  </si>
  <si>
    <t>Dec</t>
  </si>
  <si>
    <t>Jan</t>
  </si>
  <si>
    <t>Feb</t>
  </si>
  <si>
    <t>Mar</t>
  </si>
  <si>
    <t>Quality</t>
  </si>
  <si>
    <t xml:space="preserve">Sub </t>
  </si>
  <si>
    <t xml:space="preserve"> Pump/M</t>
  </si>
  <si>
    <t xml:space="preserve"> Pump/A</t>
  </si>
  <si>
    <t xml:space="preserve"> INJ/M</t>
  </si>
  <si>
    <t xml:space="preserve"> INJ/A</t>
  </si>
  <si>
    <t xml:space="preserve"> Vavle</t>
  </si>
  <si>
    <t xml:space="preserve"> SOL</t>
  </si>
  <si>
    <t xml:space="preserve"> UC/M</t>
  </si>
  <si>
    <t xml:space="preserve"> UC/A</t>
  </si>
  <si>
    <t xml:space="preserve"> GDP</t>
  </si>
  <si>
    <t xml:space="preserve"> SIFS/DF</t>
  </si>
  <si>
    <t>-T_Pump/M</t>
  </si>
  <si>
    <t>Sum of T_Pump/A</t>
  </si>
  <si>
    <t>-Pump/A</t>
  </si>
  <si>
    <t>-T_INJ/M</t>
  </si>
  <si>
    <t>-INJ/M</t>
  </si>
  <si>
    <t>-T_INJ/A</t>
  </si>
  <si>
    <t>-INJ/A</t>
  </si>
  <si>
    <t>- T_Vavle</t>
  </si>
  <si>
    <t>-Vavle</t>
  </si>
  <si>
    <t>-T_SOL</t>
  </si>
  <si>
    <t>-SOL</t>
  </si>
  <si>
    <t>-T_UC/M</t>
  </si>
  <si>
    <t>-UC/M</t>
  </si>
  <si>
    <t>-T_UC/A</t>
  </si>
  <si>
    <t>- UC/A</t>
  </si>
  <si>
    <t>-T_GDP</t>
  </si>
  <si>
    <t>-GDP</t>
  </si>
  <si>
    <t>-T_SIFS/DF</t>
  </si>
  <si>
    <t>-SIFS/DF</t>
  </si>
  <si>
    <t>Delivery</t>
  </si>
  <si>
    <t>-Pump/M</t>
  </si>
  <si>
    <t>- INJ/M</t>
  </si>
  <si>
    <t>-UC/A</t>
  </si>
  <si>
    <t>- GDP</t>
  </si>
  <si>
    <t>Compliance</t>
  </si>
  <si>
    <t>- SOL</t>
  </si>
  <si>
    <t>- UC/M</t>
  </si>
  <si>
    <t>- WH</t>
  </si>
  <si>
    <t>-TIE</t>
  </si>
  <si>
    <t>-QA&amp;QC</t>
  </si>
  <si>
    <t>-ADM</t>
  </si>
  <si>
    <t>-PE</t>
  </si>
  <si>
    <t>-PC</t>
  </si>
  <si>
    <t>-SE</t>
  </si>
  <si>
    <t>Count of measurment</t>
  </si>
  <si>
    <t>- PE</t>
  </si>
  <si>
    <t>CIP (Docufment not complete)</t>
  </si>
  <si>
    <t xml:space="preserve">CIP &gt;12 Month </t>
  </si>
  <si>
    <t xml:space="preserve">CIP &gt;18 Month </t>
  </si>
  <si>
    <t>CIP (Docufment not complete) Total</t>
  </si>
  <si>
    <t>CIP (No using date) Total</t>
  </si>
  <si>
    <t>CIP &gt;12 Month  Total</t>
  </si>
  <si>
    <t>CIP &gt;18 Month  Total</t>
  </si>
  <si>
    <t>Special purchasing Total</t>
  </si>
  <si>
    <t>Un-received Order &gt;12 [expense] Total</t>
  </si>
  <si>
    <t>Un-received Order &gt;18 [Investment] Total</t>
  </si>
  <si>
    <t>Urgent purchasing Total</t>
  </si>
  <si>
    <t>Urgent purchasing clear within3 Month Total</t>
  </si>
  <si>
    <t>-PUMP+CR</t>
  </si>
  <si>
    <t>-INJ</t>
  </si>
  <si>
    <t>-UC</t>
  </si>
  <si>
    <t>-SKD</t>
  </si>
  <si>
    <t>-Warehouse Fac#1</t>
  </si>
  <si>
    <t>-Warehouse Fac#2</t>
  </si>
  <si>
    <t>Sum of Office Fac#2</t>
  </si>
  <si>
    <t>Water -PD</t>
  </si>
  <si>
    <t>Water-Utility</t>
  </si>
  <si>
    <t>CO2 basic unit</t>
  </si>
  <si>
    <t>CO2 emission</t>
  </si>
  <si>
    <t>Energy cost (Electricity + Natural gas +N2)</t>
  </si>
  <si>
    <t>Water cost (Water treatment + Wastewater)</t>
  </si>
  <si>
    <t>m3</t>
  </si>
  <si>
    <t>-RC</t>
  </si>
  <si>
    <t>- HP3</t>
  </si>
  <si>
    <t>-HP5</t>
  </si>
  <si>
    <t>-HP5E</t>
  </si>
  <si>
    <t>Loss-RC</t>
  </si>
  <si>
    <t>Sum of G2&amp;G3</t>
  </si>
  <si>
    <t>Sum of G4</t>
  </si>
  <si>
    <t>Sum of UC</t>
  </si>
  <si>
    <t>Sum of SCV</t>
  </si>
  <si>
    <t>Sum of DF</t>
  </si>
  <si>
    <t>Sum of PCV/PRV</t>
  </si>
  <si>
    <t>Pump/M : Target</t>
  </si>
  <si>
    <t>Pump/M : result</t>
  </si>
  <si>
    <t>Pump/A : Target</t>
  </si>
  <si>
    <t>Pump/A : Result</t>
  </si>
  <si>
    <t>INJ/M : Target</t>
  </si>
  <si>
    <t>INJ/M : Result</t>
  </si>
  <si>
    <t>INJ/A : Target</t>
  </si>
  <si>
    <t>INJ/A : Result</t>
  </si>
  <si>
    <t>UC/M: Target</t>
  </si>
  <si>
    <t>UC/M  : Result</t>
  </si>
  <si>
    <t>UC/A : Target</t>
  </si>
  <si>
    <t>UC/A : Result</t>
  </si>
  <si>
    <t>GDP : Target</t>
  </si>
  <si>
    <t>GDP : Result</t>
  </si>
  <si>
    <t>Vavle : Target</t>
  </si>
  <si>
    <t>Vavle : Result</t>
  </si>
  <si>
    <t>SOL : Target</t>
  </si>
  <si>
    <t>SOL : Result</t>
  </si>
  <si>
    <t>SIFS/DF : Target</t>
  </si>
  <si>
    <t xml:space="preserve"> SIFS/DF  : Result</t>
  </si>
  <si>
    <t>case</t>
  </si>
  <si>
    <t>Near miss (T)</t>
  </si>
  <si>
    <t>Near miss (Accu. T)</t>
  </si>
  <si>
    <t>Near miss (Accu. R)</t>
  </si>
  <si>
    <t>Hit something (T)</t>
  </si>
  <si>
    <t>Hit something (Accu. T)</t>
  </si>
  <si>
    <t>FY24 result</t>
  </si>
  <si>
    <t>SKD</t>
  </si>
  <si>
    <t>Accu.Target</t>
  </si>
  <si>
    <t>Accu.result</t>
  </si>
  <si>
    <t>Accu.Result</t>
  </si>
  <si>
    <t>Official _Result</t>
  </si>
  <si>
    <t>Official _Accu.Result</t>
  </si>
  <si>
    <t>All DN response_Result</t>
  </si>
  <si>
    <t>All DN response_Accu.Result</t>
  </si>
  <si>
    <t>Environment</t>
  </si>
  <si>
    <t>M3</t>
  </si>
  <si>
    <t>Waste reduction (Ton/VAP-MB )</t>
  </si>
  <si>
    <t xml:space="preserve"> Compliance</t>
  </si>
  <si>
    <t>SDM</t>
  </si>
  <si>
    <t>SKD-Idle FA</t>
  </si>
  <si>
    <t>SDM-Idle FA</t>
  </si>
  <si>
    <t>SKD-No using date</t>
  </si>
  <si>
    <t>SDM-CIP (No using date)</t>
  </si>
  <si>
    <t>SKD-Doc. Not complete</t>
  </si>
  <si>
    <t>SDM-Doc. Not complete</t>
  </si>
  <si>
    <t>T. Remain &gt; 12M</t>
  </si>
  <si>
    <t>Act.Remain &gt;12 M</t>
  </si>
  <si>
    <t>Result &gt;18 M</t>
  </si>
  <si>
    <t>T. Remain &gt; 18M</t>
  </si>
  <si>
    <t>Act.Remain &gt;18 M</t>
  </si>
  <si>
    <t>Result CIP&gt;12 M</t>
  </si>
  <si>
    <t>Target CIP&gt;18 M</t>
  </si>
  <si>
    <t>SKD Result&gt;12 M</t>
  </si>
  <si>
    <t>SDM Result&gt;12 M</t>
  </si>
  <si>
    <t>target</t>
  </si>
  <si>
    <t>SKD Result &gt;18M</t>
  </si>
  <si>
    <t>SDM Result&gt;18M</t>
  </si>
  <si>
    <t>SKD-Target</t>
  </si>
  <si>
    <t>SKD-Result</t>
  </si>
  <si>
    <t>SDM-Target</t>
  </si>
  <si>
    <t>SDM-Result</t>
  </si>
  <si>
    <t>No. of case</t>
  </si>
  <si>
    <t>Improved</t>
  </si>
  <si>
    <t>Accu.case</t>
  </si>
  <si>
    <t>Accu.Improved</t>
  </si>
  <si>
    <t>Near miss_Target</t>
  </si>
  <si>
    <t>Near miss_result</t>
  </si>
  <si>
    <t>Near miss_result Accu.</t>
  </si>
  <si>
    <t>E-Mail Training_Target</t>
  </si>
  <si>
    <t>E-Mail Training_Result</t>
  </si>
  <si>
    <t>Target Remain &gt; 18M</t>
  </si>
  <si>
    <t>Target Remain &gt; 12M</t>
  </si>
  <si>
    <t>Category</t>
  </si>
  <si>
    <t>no</t>
  </si>
  <si>
    <t>measurment</t>
  </si>
  <si>
    <t>Main</t>
  </si>
  <si>
    <t>Main relate</t>
  </si>
  <si>
    <t>Accu Target</t>
  </si>
  <si>
    <t>Accu result</t>
  </si>
  <si>
    <t>Forecast</t>
  </si>
  <si>
    <t xml:space="preserve"> Forecast  result (Total)</t>
  </si>
  <si>
    <t>Recovery month</t>
  </si>
  <si>
    <t>Remark</t>
  </si>
  <si>
    <t>Description of Target</t>
  </si>
  <si>
    <t>Column21</t>
  </si>
  <si>
    <t>QA</t>
  </si>
  <si>
    <t>PD,PE, QC</t>
  </si>
  <si>
    <t>PD</t>
  </si>
  <si>
    <t>PC,PE,QC</t>
  </si>
  <si>
    <t xml:space="preserve">%NG over 0.01%  main from PD4 Valve  has 2 abnormal 
1.[One Times] PCV&amp;PRV : Body S/A Stator Laser Welding NG (Welding position abnormal ) effect from FM from jig test quality  stick on stopper base of jig  prevent by CCTV C/M  by improve check jig after test work  and add OM control jig test jig (O)
2.[One Times] SCV: Body Valve Cylindrical Grd. OD &amp; Total Length NG from ball screw of grind axi has backlash over C/M  by overhaul M/C to improvement ball screw are stable </t>
  </si>
  <si>
    <t>This issue are C/M to normal NG level , Next month are follow plan of CoS reduction</t>
  </si>
  <si>
    <t>NG "0"</t>
  </si>
  <si>
    <t>Aug'25</t>
  </si>
  <si>
    <t>%NG Over
1.(Cont.) : NG increase : NG fill resin at epoxy process. Now, consult KDJP for new condition setting / New windows 
(Jul 25 -&gt; 1.18%  Plan Oct’25-&gt; 0.60%)
2.(One Time) : Housing load low/high from point press fit deform from chuck rough cutting . &lt;Action&gt; TOMOKEN in-side shape, Monitor daily 2QA (Jul’25 =0.49%/ Plan Aug’25=0.47%)
3.(Cont.) : NG from mold die at final INS process abnormal form epoxy process Now, action by change temp. at mold-die, Monitor daily 2QA (Jul25 = 0.42% Plan Aug’25 = 0.10%)
4.(One Time) : Drop from M/C deburring from cylinder receive work abnormal. &lt;Action&gt; change cylinder and new centering, Monitor daily 2QA (Jul’25 0.43%/Plan Aug’25=0.41%)</t>
  </si>
  <si>
    <t xml:space="preserve"> Monitor daily 2QA and Discution KDJP New test process window ,Add NG new item reduce, Next month are follow plan of CoS reduction</t>
  </si>
  <si>
    <t xml:space="preserve">
Sep'25
Aug'25</t>
  </si>
  <si>
    <t xml:space="preserve">PD4 Sol. 
'G4.5S - (Cont.) NG from mold die at final INS process item epoxy hole abnormal form epoxy process Now, action by change temp. at mold-die [+297 KB]
G4.5S -(Cont.) NG from terminal welding process  from change power supply. Now, difficult to test process windows for finding condition matching with new power supply &amp; welding current, Monitor daily 2QA [+103 KB]
Next step:Consult maker check copper wiring between machine with E/E
G2G3 -(Cont.) NG increase : NG fill resin at epoxy process. Now, consult KDJP for new condition setting / New windows [+138 KB]
</t>
  </si>
  <si>
    <t xml:space="preserve"> Monitor daily 2QA and Discution KDJP New test process window ,Add NG new item  reduce , Next month are follow plan of CoS reduction</t>
  </si>
  <si>
    <t xml:space="preserve">
Sep'25
Aug'25</t>
  </si>
  <si>
    <t xml:space="preserve">1.(Cont.) : G2,G3 NG Over plan : NG fill resin at epoxy process. Cause : Mat,l condition change  Now, consult KDJP for new condition setting / New windows /KDJP ( Plan Aug’25-&gt; 0.94%)
New item action  increase drying time from 5 min to 6 min. In the washing process 
G4,G4.5 -(Cont.) Housing press fit  NG load low from any factor. ID part housing big not unstable.[PD,PE,SQA : Item consult for process improve with supplier YUHARA ]
1.SKD Share the offset machine method  9.451-9.453 mm compared to all machines.Complete 
2.Request part rank ID lower 9.445-9.446mm PE for evaluate  by PE New windows expand rank ID lower (n=720 pcs.) On process 
3.Prodcution Temporarily separates unstable ID values ​​from the workpiece.[M/C No.8,19] /PD Shorting ID 100% by pin No go OD 9.455mm./Control Work OK set to Assy G4 only 
  Start 17Sep'25 
</t>
  </si>
  <si>
    <t>1.(Cont.) G2,3 : Monitor daily 2QA and Discution KDJP New test process window and find other factor ,
2.Discussion with supplier and GENBA for request improve dimension concern this problem
3.Add NG new item  reduce , Next month are follow plan of CoS reduction</t>
  </si>
  <si>
    <t>Sep'25
Aug'25</t>
  </si>
  <si>
    <t xml:space="preserve">1.(Cont.) G2,3 : Process Epoxy molding has NG Fill resin decrease from  151 KB to 48 KB but not follow target
New item action  increase drying time from 5 min to 6 min. In the washing process, there is a tendency for NG to decrease. Currently in discussion with KDJP to find out other factors (in progress).
2.(Cont.) G4.5 : Process Housing press fit NG load increase from 271 KB to 870 KB / Root cause : any factor.Part Housing  High OD size unstable
   - Effect from part keep data have NG unstable from MC supplier. Now on process discussion with supplier and GENBA at YUHARA for request improve dimension concern this problem Monitoring daily 2QA 
3.(Cont.) G4 : NG Housing press fit load increase from 173 KB to 270 KB / 
 - Separate unstable ID parts from M/C No.8,19 from the production list./Temporary PD check ID inspection 100% before production for problematic lots.
 </t>
  </si>
  <si>
    <t xml:space="preserve">
Sep'25
Dec'25</t>
  </si>
  <si>
    <t xml:space="preserve">1.G2,G3 Process Epoxy molding  NG Fill resin decrease from  0.56 % to 0.18% Review process windows review time of dryer from 5&gt;6sec.
2.G3 Process Connector leak line.5 NG connecter leak Increased by 0% to 0.15% effect by change new type  nozzle , brand heater for action temp. swing. Now, Action by new condition setting (QCPC) And Next action will YOKOTEN annealing terminal before a’ssy line/On process monitorring
G4.5  Housing press fit  NG load low main effect fron raw material ID upper limit (Within STD DWG) from NC-19 (YUHARA)
Temp. action : Separate raw mat'l from NC-19 (YUHARA) &amp; sorting ID before sent to PD line 
Permanance action : Adjust target ID rank from 9.447-9.458mm to 9.445-9.455mm Within STD DWG) / Now; On process PE test &amp; EV </t>
  </si>
  <si>
    <t>Sep'25
Oct'25
Dec'25</t>
  </si>
  <si>
    <t xml:space="preserve">G2G3S - (Cont.) : NG connecter leak [+129 KB] Main effect from connecter mold L5 effect by change new type  nozzle , brand heater for action temp. swing. Now, Action by new condition setting (QCPC)And Next action will YOKOTEN annealing terminal before a’ssy line/On process monitorring Result estimate : Oct/25
G2G3S - (One time.) : NG Epoxy Hole [+90 KB] Main effect from mahcine condition &amp; method control at genba production.NG Epoxy hole effect from more apply cure coat problem ejector pin not down. Now, action by big cleaning mold &amp; stop apply cure coat 
Result estimate : Sep/25
G4.5S - (Cont.) : Action NG NG housing press fit decrease from PD maintain control item TOMOKEN , washing process and special sorting ID housing from NC-19 [-309 KB ]
</t>
  </si>
  <si>
    <t xml:space="preserve">1.G2,G3 (Cont. Process connector molding L.5  NG connecter leak  effect by change new type  nozzle , brand heater for action temp. swing. Now, Action by return old equipment and condition setting (QCPC).(Aug- Oct/25) 
2.Valve Over  [One Times] Kakou Needle BKD &amp; Valve S/A Final Spec.cancel limit sample for action NG needle Dakon flow out to customer NG 11%   
3.PCV (One time) Intake Valve Seat Suction ID Grd. Have NG grinding abnormal NG 2%  </t>
  </si>
  <si>
    <t xml:space="preserve">Recovery by New pile up : PRV : Body vale concentric NG in Nov'25  (0.07MB/Month) </t>
  </si>
  <si>
    <t>Nov'25
Oct'25
Oct'25</t>
  </si>
  <si>
    <t xml:space="preserve">Over plan .0.08MB from  irregular 2  items.
1.G2,G3 (Cont. Process connector molding L.5  NG connecter leak  effect by change new type  nozzle , brand heater for action temp. swing. Now, Action by return old equipment and condition setting (QCPC).(Aug- Oct/25) (+51 KB )
2.SCVOver  [One Times] Kakou Needle BKD &amp; Valve S/A Final Spec.unclear  limit sample for action NG needle Dakon   End of October +66KB
3.PCV (One time) Intake Valve Seat Suction ID Grd. Have NG grinding abnormal  End of October +22KB  
Recoverry  by  PRV : Body valve concentric NG in Nov '25  (0.07 MB / Month) </t>
  </si>
  <si>
    <t>3.20MB</t>
  </si>
  <si>
    <t xml:space="preserve">1.G4,G4.5 (Cont.): Pro. Housing  fit process NG housing press fit decrease from PD maintain control item TOKOTEN,  Special sorting ID housing from NC-19 and next action will increase OD stator inner(NDK) for improve load press fit , line.1 Change IAI robot press fit Refer L.4 for level up centering  (complete: Nov’25) 
2.G4,G4.5 (One time.): Pro. deburring process NG drop in machine decrease from PD keep data problem and control change spare part upper jig (Due Date: Nov’25) (-0.108%)
3.PCV,PRV (Con.) Pro. Clearance reduce NG Clearance,  production separate Rod push OD  same rank 
(Due Date: Nov’25 , -0.02%)  </t>
  </si>
  <si>
    <t xml:space="preserve"> Maintain action control</t>
  </si>
  <si>
    <t>Save  =- 402KB
1.G4,G4.5 (Cont.): Pro. Housing  fit process NG housing press fit decrease from PD maintain control item TOMOKEN, Washing process, Special sorting ID housing from NC-19 and next action  will increase OD stator inner for improve load press fit (Due Date : Nov’25) (-213 KB)
2.G4,G4.5 (One time): Pro. deburring process NG drop in machine decrease from PD keep data problem and control change spare part upper jig (Due Date: Nov’25) (-162 KB)
3.PCV,PRV (Con.) Pro. Clearance reduce NG Clearance ,  production separate Rod push OD  same rank 
(Due Date: Nov’25 , -27KB)</t>
  </si>
  <si>
    <t>3.24MB</t>
  </si>
  <si>
    <t>1.G4,G4.5 (Cont.): Pro. housing  fit process NG housing press fit decrease from PD maintain control item TOKOTEN, Special sorting ID housing from NC-19 and next action will increase OD stator inner(NDK) for improve load press fit , line.1 Change IAI robot press fit Refer L.4 for level up centering  (complete: Nov’25) (-0.122)
2.G4,G4.5 (One time.): Pro. deburring process NG drop in machine decrease from PD keep data problem and control change spare part upper jig (Due Date: Nov’25) (-0.04%)</t>
  </si>
  <si>
    <t>Save  =- 288KB
1.G4,G4.5 (Cont.): Pro. Housing  fit process NG housing press fit decrease from PD maintain control item TOMOKEN, Washing process, Special sorting ID housing from NC-19 and next action  will increase OD stator inner for improve load press fit (Due Date : Nov’25) (-213 KB)
2.G4,G4.5 (One time): Pro. deburring process NG drop in machine decrease from PD keep data problem and control change spare part upper jig (Due Date: Nov’25) (-129 KB)</t>
  </si>
  <si>
    <t>3.19MB</t>
  </si>
  <si>
    <t>1.G4,G4.5 (Cont.): Pro. housing fit process NG housing press fit decrease (complete: Nov’25) (-0.5%)
2.PRV Body Valve 4W NG concentric NG (-0.59%)
3. Armature Rod push OD grinding NG  ( -1.64%)</t>
  </si>
  <si>
    <t xml:space="preserve"> Maintain action control
1. PD maintain control item TOKOTEN, PD start run new lot M/C NC-19 after overhaul and next action will increase OD stator inner (NDK) for improve load press fit , line.1 Change IAI robot press fit Refer L.4 for level up centering
2. Action new calibration method
3. Action Separate rank rod push reduce clearance NG</t>
  </si>
  <si>
    <t xml:space="preserve">1.G4,G4.5 (Cont.): Pro. housing fit process NG housing press fit decrease  (complete: Nov’25) (-0.62KB)
2.PRV Body Valve 4W NG concentric NG  (-92KB)  
3.Armature rod push OD grinding NG  (-59KB) </t>
  </si>
  <si>
    <t xml:space="preserve">SCV NG Body valve yellow stain  
Action  Change  method for cleaning DI water and pump.
DF2 NG alarm over jude M/C 
Action Maker change new inset mold Current MG 0%
</t>
  </si>
  <si>
    <t xml:space="preserve">1.[One Times] SCV Kakou delay scrap NG (Keep Body Valve yellow stain  for analysis root cause)  (+147 KB)
2.[Cont.] DF2 NG alarm over judge M/C 
   - NG alarm sealing leak , part cap Fuel fiter NG No.0100 </t>
  </si>
  <si>
    <t>PU</t>
  </si>
  <si>
    <t>All</t>
  </si>
  <si>
    <t>&lt;73</t>
  </si>
  <si>
    <t>&lt;32.4</t>
  </si>
  <si>
    <t>&lt;43</t>
  </si>
  <si>
    <t>&lt;78.7</t>
  </si>
  <si>
    <t>ACC</t>
  </si>
  <si>
    <t>PD,PE,QA</t>
  </si>
  <si>
    <t>Under clarity FY23 item, 
Based on 25AOP, will start monitoring from Jul</t>
  </si>
  <si>
    <t>PC/WH</t>
  </si>
  <si>
    <t>PD,PE,QA,QC</t>
  </si>
  <si>
    <t>PD,PE</t>
  </si>
  <si>
    <t>3.00%</t>
  </si>
  <si>
    <t>Quarterly Result</t>
  </si>
  <si>
    <t>Yearly Result</t>
  </si>
  <si>
    <t>PD,QC</t>
  </si>
  <si>
    <t>Yearly result</t>
  </si>
  <si>
    <t>Dead stock of Spare parts (Scrap)</t>
  </si>
  <si>
    <t>Deficiency = 0</t>
  </si>
  <si>
    <t>CIP (No using date)
No record INV on system
PE : 52.48 MB.
PU : 37.32 MB. (Main : Mold-Down payment 1st50%)
PD : 11.3 MB. (Main : Project down payment)</t>
  </si>
  <si>
    <t xml:space="preserve">CIP (Document not complete)
Under process approval &amp; No submit analysis
PE : 44.83 MB.
PU :  0.22 MB. (Main : Mold-Down payment 1st50%)
PD : 5.06 MB. </t>
  </si>
  <si>
    <t>CIP&gt;12 Month
PE : 15.6 MB No feed back from user
PU : 3.3 MB. Waiting ISIR submit (Mold)
PD : 1.8 MB. Waiting Acc register FA in Jul'25</t>
  </si>
  <si>
    <t>CIP &gt;18 Month
PE : 8.1 MB. (3.4 MB. Waiting Acc register FA in Jul'25 &amp; 3.1 MB. Postpone from company situation &amp;1.6 MB. Under process approval-user)
PU :  27.5 MB. Mold (22. MB. Mold Still NG &amp; 5.0 MB Waiting ISIR submit)
PD : 1.2 MB. ( 0.6 MB. Wairing Acc register FA in Jul'25 &amp; 0.6  MB. Delay from test camera)</t>
  </si>
  <si>
    <t>Under negotiate with supplier to cancel PO</t>
  </si>
  <si>
    <t>Action : Feedback history of usage and lifetime for re-order timing
Kadai : Set action standard for slow moving part from Production Phase out,
Machine transferred and Long lifetime</t>
  </si>
  <si>
    <t>- Promote part fot PM activity
- Global spare part sharing RGC
- Special discount for supplier
- 2nd Hand market</t>
  </si>
  <si>
    <t xml:space="preserve">CIP (Document not complete)
Under process approval &amp; submit analysis
PE : 44.83 MB.
PU :  0.22 MB. (Main : Mold-Down payment 1st50%)
PD : 5.06 MB. </t>
  </si>
  <si>
    <t>CIP&gt;12 Month
Over revise plan : 
  PE : 3.42 MB. Delay issue analysis FA &amp;  submit document over due.
Remind :
1.Plan start using in Aug'25 : 
   PE : 5.68 MB. (4.04 MB.Delay issue analysis FA)
2.Planned to be used within the next 3 months. : 
   PU : 0.83 MB Mold waiting test</t>
  </si>
  <si>
    <t>CIP&gt;12 Month
PE : 9.88 MB (8.61 Doc. Not complete , Waiting Acc register 1.26 MB.)
PU : 3.3 MB. (0.86 Doc. Not complete , Waiting Acc register 1.1 MB.)
PD : 5.16 MB. (2.87 Down payment 1st 30% ,Waiting Acc register FA in Aug'25 2.37)</t>
  </si>
  <si>
    <t>CIP&gt;18 Month
Over plan :  
1.Over original Plan but no revise paln :
   PD : 0.5 MB. Delay from test camera
2.Over revise plan : 
   PD : 0.65 MB. Delay issue analysis FA
   PU : 0.12 MB. Waiting ISIR approve 
Remind :
1.Plan start using in Aug'25 : 
   PE : 3.3 MB. Mainly from PE's Postpone project
   PU : 1.5 MB. Waiting ISIR approve
2.Planned to be used within the next 3 months. : 
   PU : 27.65 MB. Mold waiting ISIR Submit &amp; approve</t>
  </si>
  <si>
    <t>CIP &gt;18 Month
PE : 6.32 MB. (2.22 MB. Waiting Acc register FA in Aug'25 &amp; 3.2 MB. Postpone from company situation &amp; 0.96 MB. Under process approval-user)
PU :  29.32 MB. Mold (21.65 MB. Mold Still NG &amp; 7.67 MB Waiting ISIR submit&amp;Approve)
PD : 1.16 MB. ( 0.6 MB. Wairing Acc register FA in Aug'25 &amp; 0.6  MB. Delay from test camera)</t>
  </si>
  <si>
    <t>User &amp; Maker are discussing responsibility of machine (partial build)</t>
  </si>
  <si>
    <t>CIP (No using date)
No record INV on system
PE : 32.3 MB.
PU : 36.5 MB. (Main: Mold-Down payment 1st 50%)
PD : 8.9 MB. (Main: Project down payment)</t>
  </si>
  <si>
    <t xml:space="preserve">CIP (Document not complete)
Under process approval &amp; No submit analysis
PE : 38.3 MB.
PU : 0.2 MB. (Main : Mold-Down payment 1st50%)
PD : 13.7 MB. </t>
  </si>
  <si>
    <t>CIP&gt;12 Month
Over revise plan : 
 PU : 1.0 MB. POM Recycling (Plan : Aug &gt; Sep'25)
 PE : 2.0 MB. Document complete over due.(Plan : Aug &gt; Sep'25)
Remind :
1.Plan start using in Sep'25 :
 PE : 0.3 MB.PCV/PRV Modify Laser Amature
        2.6 MB. DF Making new Jig &amp; New M/C)
 PD : 1.6 MB. DF V-S RECORD (UNITSERVER))
 2.Planned to be used within the next 3 months. :
 PD : 2.8 MB. (PCV/PRV) Under installation process (Plan : Dec'25)
 PU : 0.8 Mold Waiting ISIR approve (Plan : Oct'25)
 PE : 2.8 MB. PCV/PRV AUTO FILL POWDER 
       1.8 MB. SIFS Modify M/C</t>
  </si>
  <si>
    <t xml:space="preserve">CIP&gt;18 Month
Over plan :  
1.Over original Plan but no revise paln :
   PD : 0.5 MB. Delay from test camera (Plan : Oct'24)
2.Over revise plan :
 PD : 1.6 MB. (G4) Under spearate FA type for register (Plan : Jun &gt; Sep'25)
 PU : 1.7 MB. Mold Waiting ISIR approve (Plan : Aug'25)
 PE : 0.6 MB. Delay issue analysis FA &amp; document complete over due. (Plan : Aug &gt; Sep'25)
Remind :
1.Plan start using in Sep'25 : 
 PD : 0.8 MB. V-S RECORD (UNITSERVER)
2.Planned to be used within the next 3 months. : 
 PE : 1.5 MB. New M/C PCV/PRV (Plan : Oct'25)
 PU : 28 MB. Mold Waiting ISIR  &amp; Under process test (Plan : Oct'25 &amp; Dec'25)
   </t>
  </si>
  <si>
    <t>CIP (No using date)
No record INV on system
PE : 20.85 MB.
PU : 35.28 MB. (Main: Mold-Down payment 1st 50%)
PD : 3.9 MB. 
PC :  0.02 MB.
MT : 0.03 MB.</t>
  </si>
  <si>
    <t xml:space="preserve">CIP (Document not complete)
Under process approval &amp; No submit analysis
PE : 28.99 MB.
PU : 1.33 MB. 
PD : 19.2 MB. </t>
  </si>
  <si>
    <t>4</t>
  </si>
  <si>
    <t>(CIIP &gt;12 M)
Document is not complete on time 
PD : 1.74 MB. ~ in Oct already completed / Acc. will register in Oct'25
Transfer in Apr.26 1case 1.7MB</t>
  </si>
  <si>
    <t>3.99</t>
  </si>
  <si>
    <t>(CIP &gt; 18 M) 
Document is not complete on time 
PD : 0.8 MB.
PU : 2.77 MB.
PE : 0.22 MB. ~ in Oct already completed / Acc. will register in Oct'25
Transfer in Apr.26 1case 1.06 MB</t>
  </si>
  <si>
    <t>CIP (No using date)
No record INV on system
PE : 13.03 MB.
PU : 34.18 MB. (Main: Mold-Down payment 1st 50%)
PD : 3.9 MB. 
PC :  0.02 MB.
MT : 0.03 MB.</t>
  </si>
  <si>
    <t>51.160000000000004</t>
  </si>
  <si>
    <t xml:space="preserve">CIP (Document not complete)
Under process approval &amp; No submit analysis
PE : 28.72 MB.
PU : 1.33 MB. 
PD : 17.92 MB. </t>
  </si>
  <si>
    <t>3</t>
  </si>
  <si>
    <t>(CIIP &gt;12 M)
9item 1.3MB were completed before the Dec.25 target
Over revise plan : 
PU : 1.7 MB.  2 Case (Mold Waiting ISIR submit)
Add Oct'25:
PU : 2.7 MB. 2 Case (Mold Waiting ISIR submit) (no memo, plan to complete)
PE : 2.3 MB. 2 Case (Already issue Memo for revise plan // under process installation in Nov'25 &amp; Under clear kadai remain problem about Quality  in Apr'26)
PD : 1.44 MB. 1  Case (Already issue Memo for revise plan from Sep'25 to Jan'25 during testing)</t>
  </si>
  <si>
    <t>4.1399999999999997</t>
  </si>
  <si>
    <t xml:space="preserve">(CIP &gt; 18 M) 
Over revise plan : 
PU : 17.36 MB.  13 Case (Mold Waiting ISIR submit)
</t>
  </si>
  <si>
    <t>Reason (Quality issue) : PE- For support customer claim (Toyota) at union leak HP5 housing</t>
  </si>
  <si>
    <t>Reason : 1. PE - High performance from previous order due to this maker have drawing (Experience to making for DNJP) 
2. MT - Special purchase to order THK with direct distributor (THK)</t>
  </si>
  <si>
    <t xml:space="preserve">CIP (No using date)
No record INV on system
PE : 5 MB.
PU : 33.5 MB. (Main: Mold-Down payment 1st 50%)
PD : 0.4 MB. 
</t>
  </si>
  <si>
    <t>CIP (Document not complete)
Under process approval &amp; No submit analysis
PE : 21.9 MB.
PU : 1.3 MB. 
PD : 8.8 MB.</t>
  </si>
  <si>
    <t>(CIP &gt;12 M)
Add Nov.25:
PD : 2.1 MB. 2 Case (PROJECT AUTO LOADER ADHESIVE GRAIN EXTRUDER MACHINE, QUALITY IMPROVEMENT FOR CUTTING BLADES WORK)
PE : 0.9 MB. 1  Case (INSTALL ROBO CYLINDER AND CONTROL LOAD)
Over revise plan : 
PE : 0.6 MB. 1 Case  (UNDER INSTALLATION AUTO LOAD GH SIFS )
Transfer in Apr.26 1case 1.7MB</t>
  </si>
  <si>
    <t>- PD delay plan from supplier (MAXWELL)  
Now during M/C juning  3 M/C ( SOP Feb'25)</t>
  </si>
  <si>
    <t>3.02</t>
  </si>
  <si>
    <t>0</t>
  </si>
  <si>
    <t>(CIP &gt; 18 M) 
Over revise plan : 
PU : 20.2 MB.  16 Case (Mold Waiting ISIR submit)
Transfer in Apr.26 1case 1.1MB</t>
  </si>
  <si>
    <t>Reason : (PE SKD = 1 item) Quality issue to improvement auto tape station (flow not balance CT ro packing FG box) - Plan finish within Nov'25</t>
  </si>
  <si>
    <t>Reason : (Quality improvement)
PD4 : Diesel2 = 3  Case  (11M.) Improvement cylinder to prevent oil and improvement working step of Auto loader 
Change cylinder IAI control and modify Auto loader 2 Unit  , Modify Conveyor 1 Unit  (Matching Grinding)
PE : SKD = 1 Case (7M.) Improvement machine and add AUTO LOADER 
LOADER MACHINE OXIDANT = 2 Unit, LOADER DEMAGNETIC = 2 Unit, NEW AUTO LOADER WASHING = 2 Unit  
(HP5 Line5,Line6)</t>
  </si>
  <si>
    <t xml:space="preserve">CIP (No using date)
No record INV on system
PE : 10.21 MB.
PU : 25.02 MB. 
PD : 1.42 MB. 
MT : 0.04 MB.
PC : 0.02 MB.
</t>
  </si>
  <si>
    <t>CIP (Document not complete)
Under process approval &amp; No submit analysis
PE : 28.58 MB.
PU : 1.3 MB. 
PD : 17.13 MB.</t>
  </si>
  <si>
    <t xml:space="preserve">(CIP &gt;12 M)
Advance: 9item 1.3MB since Oct.25
Add Dec.25:
-
Over revise plan : 
PE : 0.6MB. 1 Case  (UNDER INSTALLATION AUTO LOAD GH SIFS )
Transfer in FY26
PE : 1case 1.7MB (WASHING SOL 1W (G2G3) MC1 &amp; MC2)
</t>
  </si>
  <si>
    <t>(CIP &gt; 18 M) 
Advance: 1item 1.55MB were completed before the Mar.26 target
Add Dec.25: -
Over revise plan : -
Transfer in FY26
 - PU 17Case 21MB (Mold)
 - PE 1Case 1MB (AUTO LOADER 4SLOT PROCESING AT AMATURE S/A)</t>
  </si>
  <si>
    <t xml:space="preserve">&gt;12 M
1.)MT 4 Case 4/1.36 Mb.:Job PM &amp; Inspection MC.
2) SPD 3 Case/ 0.66 MB Job Cutting Tool
</t>
  </si>
  <si>
    <t>&gt;18 M
1.)SKD-PE 12 Case/5.86 Mb.:Job Modify MC.
2.)ADM-SKD-PU 25 Case/36 MB.:Job Mold-Die.</t>
  </si>
  <si>
    <t>Slow moving from Advanc stock for SIFS transfer to ACP</t>
  </si>
  <si>
    <t>Already explained in TMM 13-Jan-26 topic FY25 Obsoleted part
SKD slow movement situation
1. Mold &amp; Dies 22.4 MB (70%) : Process changed
2. Jig &amp; Tools 7.7 MB (24%) : Model changed
3. PD spare part 0.9 MB (3%) : Machine modified
4. Machine spare part 0.8 MB (3%) : Part deteriorated
※Under root cause invetigation &amp; review history (SDM &amp; SKD)
※Re-consider target for FY26</t>
  </si>
  <si>
    <t>Reason :(PE SKD) = 5 Item) Quality issue 
1. Modify MC to imrpove quality at DF4 = 1 case
2. Overhaul MC to prevent KADAI SIFS product = 1 case
3. Support new model 581D = 3 cases</t>
  </si>
  <si>
    <t xml:space="preserve">CIP (No using date)
No record INV on system
PE : 8.95 MB.
PU : 23.32 MB. 
PD : 0.18 MB. 
MT : 0.04 MB.
</t>
  </si>
  <si>
    <t>CIP (Document not complete)
Under process approval &amp; No submit analysis
PE : 43 case, 26.44 MB.
PD : 11 case, 9.52 MB.</t>
  </si>
  <si>
    <t xml:space="preserve">(CIP &gt;12 M)
Advance: 2case 1.7MB were completed before Feb.26 target
Add Jan.26:-
Over revise plan : 
PD : 1 Case 1.4MB  (UNDER SUPPLIER PROCESS)
Transfer in FY26
PE : 1case 1.7MB (WASHING SOL 1W (G2G3) MC1 &amp; MC2)
</t>
  </si>
  <si>
    <t>(CIP &gt; 18 M) 
Add Jan.26: -
Over revise plan : -
Transfer in FY26
 - PU 17Case 21MB (Mold)
 - PE 1Case 1MB (AUTO LOADER 4SLOT PROCESING AT AMATURE S/A)</t>
  </si>
  <si>
    <t xml:space="preserve">&gt;12 M
1.)MT 4 Case 4/1.36 Mb.:Job PM &amp; Inspection MC.
2) ADM-SKD-PU = 2 Case/ 1.8 MB Job Mold Repair
</t>
  </si>
  <si>
    <t>&gt;18 M
1.)SKD-PE 11 Case/4.27 Mb.:Job Modify MC.
2.)ADM-SKD-PU 20 Case/26.5 MB.:Job Mold-Die.</t>
  </si>
  <si>
    <t xml:space="preserve">CIP (No using date)
No record INV on system
PE : 12 case, 6.86 MB.
PU : 12 case, 18.49 MB. 
PD : 3 case, 3.57 MB. 
MT : 1 case, 0.04 MB.
</t>
  </si>
  <si>
    <t>CIP (Document not complete)
Under process approval &amp; No submit analysis
PE : 7 case, 4.6 MB.
PU : 3 case, 2.09 MB.
PD : 9 case, 8.01 MB.</t>
  </si>
  <si>
    <t>(CIP &gt; 18 M) 
Advance: 1case 1.06MB were completed before Apr.26 target
Add Feb.26: -
Over revise plan : 
PU : 2 cases 1.76MB (Mold pipe straight : waiting supplier memo for difference amt in PO, ROM recycling system : under negotiate with supplier for credit note)
Transfer in FY26
 - PU 17Case 21MB (Mold)
 - PE 1Case 1MB (AUTO LOADER 4SLOT PROCESING AT AMATURE S/A)</t>
  </si>
  <si>
    <t>SKD expense &gt;12 M
SKD-PD : 4 cases / 0.328 MB.:Job Cutting tool
SKD-MT&amp;FAC : 4 case / 1.359 MB.:Job PM Machine</t>
  </si>
  <si>
    <t>SKD Investment &gt;18
SKD-DMIN : 22 case / 26.215 MB.:Job Mold-die
SKD-PR : 8 case / 4.193 MB.:Job Kaizen MC.</t>
  </si>
  <si>
    <t>Already declared in Top Management Mtg Jan'26
1.Part Making of SCV line change model part 
Ex. Clamp, Work guide 
Q’ty 6 items (0.015 MB)
2.Spare part mold Upper and Loser die Solenoid G4 had been changed
Q’ty 2 items (lower die=0.62 MB) 
3.PD Spare part the Collet has change
Q’ty 1 item (Collet = 0.0001 MB)
4.MC Spare the Soft Urethane  Deteriorate part 
Q’ty 2 items</t>
  </si>
  <si>
    <t>Advance 1item 1.55MB trf in Dec.25</t>
  </si>
  <si>
    <t>8.1425339599999997</t>
  </si>
  <si>
    <t>Cost</t>
  </si>
  <si>
    <t>All Expense (KB),Investment (KB) Manpower (Prs)</t>
  </si>
  <si>
    <t>All
(IOT, DX, Attractive etc.)</t>
  </si>
  <si>
    <t>OT support SIFS line transfer</t>
  </si>
  <si>
    <t>No</t>
  </si>
  <si>
    <t>Accu. result</t>
  </si>
  <si>
    <t>Column19</t>
  </si>
  <si>
    <t>Column20</t>
  </si>
  <si>
    <t>Column22</t>
  </si>
  <si>
    <t>Column23</t>
  </si>
  <si>
    <t>Column24</t>
  </si>
  <si>
    <t>Column25</t>
  </si>
  <si>
    <t>Column26</t>
  </si>
  <si>
    <t>No.</t>
  </si>
  <si>
    <t>Column27</t>
  </si>
  <si>
    <t>Column28</t>
  </si>
  <si>
    <t>Column29</t>
  </si>
  <si>
    <t>Column30</t>
  </si>
  <si>
    <t>Column31</t>
  </si>
  <si>
    <t>Column32</t>
  </si>
  <si>
    <t>Column33</t>
  </si>
  <si>
    <t>Column34</t>
  </si>
  <si>
    <t>Column35</t>
  </si>
  <si>
    <t>Column36</t>
  </si>
  <si>
    <t>Column37</t>
  </si>
  <si>
    <t>Column38</t>
  </si>
  <si>
    <t>Column39</t>
  </si>
  <si>
    <t>Column40</t>
  </si>
  <si>
    <t>Column41</t>
  </si>
  <si>
    <t>Column42</t>
  </si>
  <si>
    <t>Column43</t>
  </si>
  <si>
    <t>Column44</t>
  </si>
  <si>
    <t>Column45</t>
  </si>
  <si>
    <t>Column46</t>
  </si>
  <si>
    <t>Column47</t>
  </si>
  <si>
    <t>Column48</t>
  </si>
  <si>
    <t>Column49</t>
  </si>
  <si>
    <t>Column50</t>
  </si>
  <si>
    <t>Column51</t>
  </si>
  <si>
    <t>Column52</t>
  </si>
  <si>
    <t>Column53</t>
  </si>
  <si>
    <t>Column54</t>
  </si>
  <si>
    <t>Column55</t>
  </si>
  <si>
    <t>Column56</t>
  </si>
  <si>
    <t>Column57</t>
  </si>
  <si>
    <t>Column58</t>
  </si>
  <si>
    <t>Column59</t>
  </si>
  <si>
    <t>Column60</t>
  </si>
  <si>
    <t>Column61</t>
  </si>
  <si>
    <t>Column62</t>
  </si>
  <si>
    <t>Column63</t>
  </si>
  <si>
    <t>Column64</t>
  </si>
  <si>
    <t>Column65</t>
  </si>
  <si>
    <t>Column66</t>
  </si>
  <si>
    <t>Column67</t>
  </si>
  <si>
    <t>Column68</t>
  </si>
  <si>
    <t>Column69</t>
  </si>
  <si>
    <t>Column70</t>
  </si>
  <si>
    <t>Column71</t>
  </si>
  <si>
    <t>Column72</t>
  </si>
  <si>
    <t>Column73</t>
  </si>
  <si>
    <t>Column74</t>
  </si>
  <si>
    <t>Column75</t>
  </si>
  <si>
    <t>Column76</t>
  </si>
  <si>
    <t>Column77</t>
  </si>
  <si>
    <t>Column78</t>
  </si>
  <si>
    <t>Column79</t>
  </si>
  <si>
    <t>Column80</t>
  </si>
  <si>
    <t>Column81</t>
  </si>
  <si>
    <t>Column82</t>
  </si>
  <si>
    <t>Column83</t>
  </si>
  <si>
    <t>Column84</t>
  </si>
  <si>
    <t>Column85</t>
  </si>
  <si>
    <t>Column86</t>
  </si>
  <si>
    <t>Column87</t>
  </si>
  <si>
    <t>Column88</t>
  </si>
  <si>
    <t>Column89</t>
  </si>
  <si>
    <t>Column90</t>
  </si>
  <si>
    <t>Column91</t>
  </si>
  <si>
    <t>Column92</t>
  </si>
  <si>
    <t>Column93</t>
  </si>
  <si>
    <t>Column94</t>
  </si>
  <si>
    <t>Column95</t>
  </si>
  <si>
    <t>Column96</t>
  </si>
  <si>
    <t>Column97</t>
  </si>
  <si>
    <t>Column98</t>
  </si>
  <si>
    <t>Column99</t>
  </si>
  <si>
    <t>Column100</t>
  </si>
  <si>
    <t>Column101</t>
  </si>
  <si>
    <t>Column102</t>
  </si>
  <si>
    <t>Column103</t>
  </si>
  <si>
    <t>Column104</t>
  </si>
  <si>
    <t>Column105</t>
  </si>
  <si>
    <t>Column106</t>
  </si>
  <si>
    <t>Column107</t>
  </si>
  <si>
    <t>Column108</t>
  </si>
  <si>
    <t>Column109</t>
  </si>
  <si>
    <t>Column110</t>
  </si>
  <si>
    <t>Column111</t>
  </si>
  <si>
    <t>Column112</t>
  </si>
  <si>
    <t>Column113</t>
  </si>
  <si>
    <t>Column114</t>
  </si>
  <si>
    <t>Column115</t>
  </si>
  <si>
    <t>Column116</t>
  </si>
  <si>
    <t>Column117</t>
  </si>
  <si>
    <t>Column118</t>
  </si>
  <si>
    <t>Column119</t>
  </si>
  <si>
    <t>Column120</t>
  </si>
  <si>
    <t>Column121</t>
  </si>
  <si>
    <t>Column122</t>
  </si>
  <si>
    <t>Column123</t>
  </si>
  <si>
    <t>Column124</t>
  </si>
  <si>
    <t>Column125</t>
  </si>
  <si>
    <t>Column126</t>
  </si>
  <si>
    <t>Column127</t>
  </si>
  <si>
    <t>Column128</t>
  </si>
  <si>
    <t>Column129</t>
  </si>
  <si>
    <t>Column130</t>
  </si>
  <si>
    <t>Column131</t>
  </si>
  <si>
    <t>Column132</t>
  </si>
  <si>
    <t>Column133</t>
  </si>
  <si>
    <t>Column134</t>
  </si>
  <si>
    <t>Column135</t>
  </si>
  <si>
    <t>Column136</t>
  </si>
  <si>
    <t>Column137</t>
  </si>
  <si>
    <t>Column138</t>
  </si>
  <si>
    <t>Column139</t>
  </si>
  <si>
    <t>Column140</t>
  </si>
  <si>
    <t>Column141</t>
  </si>
  <si>
    <t>Column142</t>
  </si>
  <si>
    <t>Column143</t>
  </si>
  <si>
    <t>Column144</t>
  </si>
  <si>
    <t>Column145</t>
  </si>
  <si>
    <t>Column146</t>
  </si>
  <si>
    <t>Column147</t>
  </si>
  <si>
    <t>Column148</t>
  </si>
  <si>
    <t>Column149</t>
  </si>
  <si>
    <t>Column150</t>
  </si>
  <si>
    <t>Column151</t>
  </si>
  <si>
    <t>Column152</t>
  </si>
  <si>
    <t>Column153</t>
  </si>
  <si>
    <t>Column154</t>
  </si>
  <si>
    <t>Column155</t>
  </si>
  <si>
    <t>Column156</t>
  </si>
  <si>
    <t>Column157</t>
  </si>
  <si>
    <t>Column158</t>
  </si>
  <si>
    <t>Column159</t>
  </si>
  <si>
    <t>Column160</t>
  </si>
  <si>
    <t>Column161</t>
  </si>
  <si>
    <t>Column162</t>
  </si>
  <si>
    <t>Column163</t>
  </si>
  <si>
    <t>Column164</t>
  </si>
  <si>
    <t>Column165</t>
  </si>
  <si>
    <t>Column166</t>
  </si>
  <si>
    <t>Column167</t>
  </si>
  <si>
    <t>Column168</t>
  </si>
  <si>
    <t>Column169</t>
  </si>
  <si>
    <t>Column170</t>
  </si>
  <si>
    <t>Column171</t>
  </si>
  <si>
    <t>Column172</t>
  </si>
  <si>
    <t>Column173</t>
  </si>
  <si>
    <t>Column174</t>
  </si>
  <si>
    <t>Column175</t>
  </si>
  <si>
    <t>Column176</t>
  </si>
  <si>
    <t>Column177</t>
  </si>
  <si>
    <t>Column178</t>
  </si>
  <si>
    <t>Column179</t>
  </si>
  <si>
    <t>Column180</t>
  </si>
  <si>
    <t>Column181</t>
  </si>
  <si>
    <t>Column182</t>
  </si>
  <si>
    <t>Column183</t>
  </si>
  <si>
    <t>Column184</t>
  </si>
  <si>
    <t>Column185</t>
  </si>
  <si>
    <t>Column186</t>
  </si>
  <si>
    <t>Column187</t>
  </si>
  <si>
    <t>Column188</t>
  </si>
  <si>
    <t>Column189</t>
  </si>
  <si>
    <t>Column190</t>
  </si>
  <si>
    <t>Column191</t>
  </si>
  <si>
    <t>Column192</t>
  </si>
  <si>
    <t>Column193</t>
  </si>
  <si>
    <t>Column194</t>
  </si>
  <si>
    <t>Column195</t>
  </si>
  <si>
    <t>Column196</t>
  </si>
  <si>
    <t>Column197</t>
  </si>
  <si>
    <t>Column198</t>
  </si>
  <si>
    <t>Column199</t>
  </si>
  <si>
    <t>Column200</t>
  </si>
  <si>
    <t>Column201</t>
  </si>
  <si>
    <t>Column202</t>
  </si>
  <si>
    <t>Column203</t>
  </si>
  <si>
    <t>Column204</t>
  </si>
  <si>
    <t>Column205</t>
  </si>
  <si>
    <t>Column206</t>
  </si>
  <si>
    <t>Column207</t>
  </si>
  <si>
    <t>Column208</t>
  </si>
  <si>
    <t>Column209</t>
  </si>
  <si>
    <t>Column210</t>
  </si>
  <si>
    <t>Column211</t>
  </si>
  <si>
    <t>Column212</t>
  </si>
  <si>
    <t>Column213</t>
  </si>
  <si>
    <t>Column214</t>
  </si>
  <si>
    <t>Column215</t>
  </si>
  <si>
    <t>Column216</t>
  </si>
  <si>
    <t>Column217</t>
  </si>
  <si>
    <t>Column218</t>
  </si>
  <si>
    <t>Column219</t>
  </si>
  <si>
    <t>Column220</t>
  </si>
  <si>
    <t>Column221</t>
  </si>
  <si>
    <t>Column222</t>
  </si>
  <si>
    <t>Column223</t>
  </si>
  <si>
    <t>Column224</t>
  </si>
  <si>
    <t>Column225</t>
  </si>
  <si>
    <t>Column226</t>
  </si>
  <si>
    <t>Column227</t>
  </si>
  <si>
    <t>Column228</t>
  </si>
  <si>
    <t>Column229</t>
  </si>
  <si>
    <t>Column230</t>
  </si>
  <si>
    <t>Column231</t>
  </si>
  <si>
    <t>Column232</t>
  </si>
  <si>
    <t>Column233</t>
  </si>
  <si>
    <t>Column234</t>
  </si>
  <si>
    <t>Column235</t>
  </si>
  <si>
    <t>Column236</t>
  </si>
  <si>
    <t>Column237</t>
  </si>
  <si>
    <t>Column238</t>
  </si>
  <si>
    <t>Column239</t>
  </si>
  <si>
    <t>Column240</t>
  </si>
  <si>
    <t>Column241</t>
  </si>
  <si>
    <t>Column242</t>
  </si>
  <si>
    <t>Column243</t>
  </si>
  <si>
    <t>Column244</t>
  </si>
  <si>
    <t>Column245</t>
  </si>
  <si>
    <t>Column246</t>
  </si>
  <si>
    <t>Column247</t>
  </si>
  <si>
    <t>Column248</t>
  </si>
  <si>
    <t>Column249</t>
  </si>
  <si>
    <t>Column250</t>
  </si>
  <si>
    <t>Column251</t>
  </si>
  <si>
    <t>Column252</t>
  </si>
  <si>
    <t>Column253</t>
  </si>
  <si>
    <t>Column254</t>
  </si>
  <si>
    <t>Column255</t>
  </si>
  <si>
    <t>Column256</t>
  </si>
  <si>
    <t>Column257</t>
  </si>
  <si>
    <t>Column258</t>
  </si>
  <si>
    <t>Column259</t>
  </si>
  <si>
    <t>Column260</t>
  </si>
  <si>
    <t>Column261</t>
  </si>
  <si>
    <t>Column262</t>
  </si>
  <si>
    <t>Column263</t>
  </si>
  <si>
    <t>Column264</t>
  </si>
  <si>
    <t>Column265</t>
  </si>
  <si>
    <t>Column266</t>
  </si>
  <si>
    <t>Column267</t>
  </si>
  <si>
    <t>Column268</t>
  </si>
  <si>
    <t>Column269</t>
  </si>
  <si>
    <t>Column270</t>
  </si>
  <si>
    <t>Column271</t>
  </si>
  <si>
    <t>Column272</t>
  </si>
  <si>
    <t>Column273</t>
  </si>
  <si>
    <t>Column274</t>
  </si>
  <si>
    <t>Column275</t>
  </si>
  <si>
    <t>Column276</t>
  </si>
  <si>
    <t>Column277</t>
  </si>
  <si>
    <t>Column278</t>
  </si>
  <si>
    <t>Column279</t>
  </si>
  <si>
    <t>Column280</t>
  </si>
  <si>
    <t>Column281</t>
  </si>
  <si>
    <t>Column282</t>
  </si>
  <si>
    <t>Column283</t>
  </si>
  <si>
    <t>Column284</t>
  </si>
  <si>
    <t>Column285</t>
  </si>
  <si>
    <t>Column286</t>
  </si>
  <si>
    <t>Column287</t>
  </si>
  <si>
    <t>Column288</t>
  </si>
  <si>
    <t>Column289</t>
  </si>
  <si>
    <t>Column290</t>
  </si>
  <si>
    <t>Column291</t>
  </si>
  <si>
    <t>Column292</t>
  </si>
  <si>
    <t>Column293</t>
  </si>
  <si>
    <t>Column294</t>
  </si>
  <si>
    <t>Column295</t>
  </si>
  <si>
    <t>Column296</t>
  </si>
  <si>
    <t>Column297</t>
  </si>
  <si>
    <t>Column298</t>
  </si>
  <si>
    <t>Column299</t>
  </si>
  <si>
    <t>Column300</t>
  </si>
  <si>
    <t>Column301</t>
  </si>
  <si>
    <t>Column302</t>
  </si>
  <si>
    <t>Column303</t>
  </si>
  <si>
    <t>Column304</t>
  </si>
  <si>
    <t>Column305</t>
  </si>
  <si>
    <t>Column306</t>
  </si>
  <si>
    <t>Column307</t>
  </si>
  <si>
    <t>Column308</t>
  </si>
  <si>
    <t>Column309</t>
  </si>
  <si>
    <t>Column310</t>
  </si>
  <si>
    <t>Column311</t>
  </si>
  <si>
    <t>Column312</t>
  </si>
  <si>
    <t>Column313</t>
  </si>
  <si>
    <t>Column314</t>
  </si>
  <si>
    <t>Column315</t>
  </si>
  <si>
    <t>Column316</t>
  </si>
  <si>
    <t>Column317</t>
  </si>
  <si>
    <t>Column318</t>
  </si>
  <si>
    <t>Column319</t>
  </si>
  <si>
    <t>Column320</t>
  </si>
  <si>
    <t>Column321</t>
  </si>
  <si>
    <t>Column322</t>
  </si>
  <si>
    <t>Column323</t>
  </si>
  <si>
    <t>Column324</t>
  </si>
  <si>
    <t>Column325</t>
  </si>
  <si>
    <t>Column326</t>
  </si>
  <si>
    <t>Column327</t>
  </si>
  <si>
    <t>Column328</t>
  </si>
  <si>
    <t>Column329</t>
  </si>
  <si>
    <t>Column330</t>
  </si>
  <si>
    <t>Column331</t>
  </si>
  <si>
    <t>Column332</t>
  </si>
  <si>
    <t>Column333</t>
  </si>
  <si>
    <t>Column334</t>
  </si>
  <si>
    <t>Column335</t>
  </si>
  <si>
    <t>Column336</t>
  </si>
  <si>
    <t>Column337</t>
  </si>
  <si>
    <t>Column338</t>
  </si>
  <si>
    <t>Column339</t>
  </si>
  <si>
    <t>Column340</t>
  </si>
  <si>
    <t>Column341</t>
  </si>
  <si>
    <t>Column342</t>
  </si>
  <si>
    <t>Column343</t>
  </si>
  <si>
    <t>Column344</t>
  </si>
  <si>
    <t>Column345</t>
  </si>
  <si>
    <t>Column346</t>
  </si>
  <si>
    <t>Column347</t>
  </si>
  <si>
    <t>Column348</t>
  </si>
  <si>
    <t>Column349</t>
  </si>
  <si>
    <t>Column350</t>
  </si>
  <si>
    <t>Column351</t>
  </si>
  <si>
    <t>Column352</t>
  </si>
  <si>
    <t>Column353</t>
  </si>
  <si>
    <t>Column354</t>
  </si>
  <si>
    <t>Column355</t>
  </si>
  <si>
    <t>Column356</t>
  </si>
  <si>
    <t>Column357</t>
  </si>
  <si>
    <t>Column358</t>
  </si>
  <si>
    <t>Column359</t>
  </si>
  <si>
    <t>Column360</t>
  </si>
  <si>
    <t>Column361</t>
  </si>
  <si>
    <t>Column362</t>
  </si>
  <si>
    <t>Column363</t>
  </si>
  <si>
    <t>Column364</t>
  </si>
  <si>
    <t>Column365</t>
  </si>
  <si>
    <t>Column366</t>
  </si>
  <si>
    <t>Column367</t>
  </si>
  <si>
    <t>Column368</t>
  </si>
  <si>
    <t>Column369</t>
  </si>
  <si>
    <t>Column370</t>
  </si>
  <si>
    <t>Column371</t>
  </si>
  <si>
    <t>Column372</t>
  </si>
  <si>
    <t>Column373</t>
  </si>
  <si>
    <t>Column374</t>
  </si>
  <si>
    <t>Column375</t>
  </si>
  <si>
    <t>Column376</t>
  </si>
  <si>
    <t>Column377</t>
  </si>
  <si>
    <t>Column378</t>
  </si>
  <si>
    <t>Column379</t>
  </si>
  <si>
    <t>Column380</t>
  </si>
  <si>
    <t>Column381</t>
  </si>
  <si>
    <t>Column382</t>
  </si>
  <si>
    <t>Column383</t>
  </si>
  <si>
    <t>Column384</t>
  </si>
  <si>
    <t>Column385</t>
  </si>
  <si>
    <t>Column386</t>
  </si>
  <si>
    <t>Column387</t>
  </si>
  <si>
    <t>Column388</t>
  </si>
  <si>
    <t>Column389</t>
  </si>
  <si>
    <t>Column390</t>
  </si>
  <si>
    <t>Column391</t>
  </si>
  <si>
    <t>Column392</t>
  </si>
  <si>
    <t>Column393</t>
  </si>
  <si>
    <t>Column394</t>
  </si>
  <si>
    <t>Column395</t>
  </si>
  <si>
    <t>Column396</t>
  </si>
  <si>
    <t>Column397</t>
  </si>
  <si>
    <t>Column398</t>
  </si>
  <si>
    <t>Column399</t>
  </si>
  <si>
    <t>Column400</t>
  </si>
  <si>
    <t>Column401</t>
  </si>
  <si>
    <t>Column402</t>
  </si>
  <si>
    <t>Column403</t>
  </si>
  <si>
    <t>Column404</t>
  </si>
  <si>
    <t>Column405</t>
  </si>
  <si>
    <t>Column406</t>
  </si>
  <si>
    <t>Column407</t>
  </si>
  <si>
    <t>Column408</t>
  </si>
  <si>
    <t>Column409</t>
  </si>
  <si>
    <t>Column410</t>
  </si>
  <si>
    <t>Column411</t>
  </si>
  <si>
    <t>Column412</t>
  </si>
  <si>
    <t>Column413</t>
  </si>
  <si>
    <t>Column414</t>
  </si>
  <si>
    <t>Column415</t>
  </si>
  <si>
    <t>Column416</t>
  </si>
  <si>
    <t>Column417</t>
  </si>
  <si>
    <t>Column418</t>
  </si>
  <si>
    <t>Column419</t>
  </si>
  <si>
    <t>Column420</t>
  </si>
  <si>
    <t>Column421</t>
  </si>
  <si>
    <t>Column422</t>
  </si>
  <si>
    <t>Column423</t>
  </si>
  <si>
    <t>Column424</t>
  </si>
  <si>
    <t>Column425</t>
  </si>
  <si>
    <t>Column426</t>
  </si>
  <si>
    <t>Column427</t>
  </si>
  <si>
    <t>Column428</t>
  </si>
  <si>
    <t>Column429</t>
  </si>
  <si>
    <t>Column430</t>
  </si>
  <si>
    <t>Column431</t>
  </si>
  <si>
    <t>Column432</t>
  </si>
  <si>
    <t>Column433</t>
  </si>
  <si>
    <t>Column434</t>
  </si>
  <si>
    <t>Column435</t>
  </si>
  <si>
    <t>Column436</t>
  </si>
  <si>
    <t>Column437</t>
  </si>
  <si>
    <t>Column438</t>
  </si>
  <si>
    <t>Column439</t>
  </si>
  <si>
    <t>Column440</t>
  </si>
  <si>
    <t>Column441</t>
  </si>
  <si>
    <t>Column442</t>
  </si>
  <si>
    <t>Column443</t>
  </si>
  <si>
    <t>Column444</t>
  </si>
  <si>
    <t>Column445</t>
  </si>
  <si>
    <t>Column446</t>
  </si>
  <si>
    <t>Column447</t>
  </si>
  <si>
    <t>Column448</t>
  </si>
  <si>
    <t>Column449</t>
  </si>
  <si>
    <t>Column450</t>
  </si>
  <si>
    <t>Column451</t>
  </si>
  <si>
    <t>Column452</t>
  </si>
  <si>
    <t>Column453</t>
  </si>
  <si>
    <t>Column454</t>
  </si>
  <si>
    <t>Column455</t>
  </si>
  <si>
    <t>Column456</t>
  </si>
  <si>
    <t>Column457</t>
  </si>
  <si>
    <t>Column458</t>
  </si>
  <si>
    <t>Column459</t>
  </si>
  <si>
    <t>Column460</t>
  </si>
  <si>
    <t>Column461</t>
  </si>
  <si>
    <t>Column462</t>
  </si>
  <si>
    <t>Column463</t>
  </si>
  <si>
    <t>Column464</t>
  </si>
  <si>
    <t>Column465</t>
  </si>
  <si>
    <t>Column466</t>
  </si>
  <si>
    <t>Column467</t>
  </si>
  <si>
    <t>Column468</t>
  </si>
  <si>
    <t>Column469</t>
  </si>
  <si>
    <t>Column470</t>
  </si>
  <si>
    <t>Column471</t>
  </si>
  <si>
    <t>Column472</t>
  </si>
  <si>
    <t>Column473</t>
  </si>
  <si>
    <t>Column474</t>
  </si>
  <si>
    <t>Column475</t>
  </si>
  <si>
    <t>Column476</t>
  </si>
  <si>
    <t>Column477</t>
  </si>
  <si>
    <t>Column478</t>
  </si>
  <si>
    <t>Column479</t>
  </si>
  <si>
    <t>Column480</t>
  </si>
  <si>
    <t>Column481</t>
  </si>
  <si>
    <t>Column482</t>
  </si>
  <si>
    <t>Column483</t>
  </si>
  <si>
    <t>Column484</t>
  </si>
  <si>
    <t>Column485</t>
  </si>
  <si>
    <t>Column486</t>
  </si>
  <si>
    <t>Column487</t>
  </si>
  <si>
    <t>Column488</t>
  </si>
  <si>
    <t>Column489</t>
  </si>
  <si>
    <t>Column490</t>
  </si>
  <si>
    <t>Column491</t>
  </si>
  <si>
    <t>Column492</t>
  </si>
  <si>
    <t>Column493</t>
  </si>
  <si>
    <t>Column494</t>
  </si>
  <si>
    <t>Column495</t>
  </si>
  <si>
    <t>Column496</t>
  </si>
  <si>
    <t>Column497</t>
  </si>
  <si>
    <t>Column498</t>
  </si>
  <si>
    <t>Column499</t>
  </si>
  <si>
    <t>Column500</t>
  </si>
  <si>
    <t>Column501</t>
  </si>
  <si>
    <t>Column502</t>
  </si>
  <si>
    <t>Column503</t>
  </si>
  <si>
    <t>Column504</t>
  </si>
  <si>
    <t>Column505</t>
  </si>
  <si>
    <t>Column506</t>
  </si>
  <si>
    <t>Column507</t>
  </si>
  <si>
    <t>Column508</t>
  </si>
  <si>
    <t>Column509</t>
  </si>
  <si>
    <t>Column510</t>
  </si>
  <si>
    <t>Column511</t>
  </si>
  <si>
    <t>Column512</t>
  </si>
  <si>
    <t>Column513</t>
  </si>
  <si>
    <t>Column514</t>
  </si>
  <si>
    <t>Column515</t>
  </si>
  <si>
    <t>Column516</t>
  </si>
  <si>
    <t>Column517</t>
  </si>
  <si>
    <t>Column518</t>
  </si>
  <si>
    <t>Column519</t>
  </si>
  <si>
    <t>Column520</t>
  </si>
  <si>
    <t>Column521</t>
  </si>
  <si>
    <t>Column522</t>
  </si>
  <si>
    <t>Column523</t>
  </si>
  <si>
    <t>Column524</t>
  </si>
  <si>
    <t>Column525</t>
  </si>
  <si>
    <t>Column526</t>
  </si>
  <si>
    <t>Column527</t>
  </si>
  <si>
    <t>Column528</t>
  </si>
  <si>
    <t>Column529</t>
  </si>
  <si>
    <t>Column530</t>
  </si>
  <si>
    <t>Column531</t>
  </si>
  <si>
    <t>Column532</t>
  </si>
  <si>
    <t>Column533</t>
  </si>
  <si>
    <t>Column534</t>
  </si>
  <si>
    <t>Column535</t>
  </si>
  <si>
    <t>Column536</t>
  </si>
  <si>
    <t>Column537</t>
  </si>
  <si>
    <t>Column538</t>
  </si>
  <si>
    <t>Column539</t>
  </si>
  <si>
    <t>Column540</t>
  </si>
  <si>
    <t>Column541</t>
  </si>
  <si>
    <t>Column542</t>
  </si>
  <si>
    <t>Column543</t>
  </si>
  <si>
    <t>Column544</t>
  </si>
  <si>
    <t>Column545</t>
  </si>
  <si>
    <t>Column546</t>
  </si>
  <si>
    <t>Column547</t>
  </si>
  <si>
    <t>Column548</t>
  </si>
  <si>
    <t>Column549</t>
  </si>
  <si>
    <t>Column550</t>
  </si>
  <si>
    <t>Column551</t>
  </si>
  <si>
    <t>Column552</t>
  </si>
  <si>
    <t>Column553</t>
  </si>
  <si>
    <t>Column554</t>
  </si>
  <si>
    <t>Column555</t>
  </si>
  <si>
    <t>Column556</t>
  </si>
  <si>
    <t>Column557</t>
  </si>
  <si>
    <t>Column558</t>
  </si>
  <si>
    <t>Column559</t>
  </si>
  <si>
    <t>Column560</t>
  </si>
  <si>
    <t>Column561</t>
  </si>
  <si>
    <t>Column562</t>
  </si>
  <si>
    <t>Column563</t>
  </si>
  <si>
    <t>Column564</t>
  </si>
  <si>
    <t>Column565</t>
  </si>
  <si>
    <t>Column566</t>
  </si>
  <si>
    <t>Column567</t>
  </si>
  <si>
    <t>Column568</t>
  </si>
  <si>
    <t>Column569</t>
  </si>
  <si>
    <t>Column570</t>
  </si>
  <si>
    <t>Column571</t>
  </si>
  <si>
    <t>Column572</t>
  </si>
  <si>
    <t>Column573</t>
  </si>
  <si>
    <t>Column574</t>
  </si>
  <si>
    <t>Column575</t>
  </si>
  <si>
    <t>Column576</t>
  </si>
  <si>
    <t>Column577</t>
  </si>
  <si>
    <t>Column578</t>
  </si>
  <si>
    <t>Column579</t>
  </si>
  <si>
    <t>Column580</t>
  </si>
  <si>
    <t>Column581</t>
  </si>
  <si>
    <t>Column582</t>
  </si>
  <si>
    <t>Column583</t>
  </si>
  <si>
    <t>Column584</t>
  </si>
  <si>
    <t>Column585</t>
  </si>
  <si>
    <t>Column586</t>
  </si>
  <si>
    <t>Column587</t>
  </si>
  <si>
    <t>Column588</t>
  </si>
  <si>
    <t>Column589</t>
  </si>
  <si>
    <t>Column590</t>
  </si>
  <si>
    <t>Column591</t>
  </si>
  <si>
    <t>Column592</t>
  </si>
  <si>
    <t>Column593</t>
  </si>
  <si>
    <t>Column594</t>
  </si>
  <si>
    <t>Column595</t>
  </si>
  <si>
    <t>Column596</t>
  </si>
  <si>
    <t>Column597</t>
  </si>
  <si>
    <t>Column598</t>
  </si>
  <si>
    <t>Column599</t>
  </si>
  <si>
    <t>Column600</t>
  </si>
  <si>
    <t>Column601</t>
  </si>
  <si>
    <t>Column602</t>
  </si>
  <si>
    <t>Column603</t>
  </si>
  <si>
    <t>Column604</t>
  </si>
  <si>
    <t>Column605</t>
  </si>
  <si>
    <t>Column606</t>
  </si>
  <si>
    <t>Column607</t>
  </si>
  <si>
    <t>Column608</t>
  </si>
  <si>
    <t>Column609</t>
  </si>
  <si>
    <t>Column610</t>
  </si>
  <si>
    <t>Column611</t>
  </si>
  <si>
    <t>Column612</t>
  </si>
  <si>
    <t>Column613</t>
  </si>
  <si>
    <t>Column614</t>
  </si>
  <si>
    <t>Column615</t>
  </si>
  <si>
    <t>Column616</t>
  </si>
  <si>
    <t>Column617</t>
  </si>
  <si>
    <t>Column618</t>
  </si>
  <si>
    <t>Column619</t>
  </si>
  <si>
    <t>Column620</t>
  </si>
  <si>
    <t>Column621</t>
  </si>
  <si>
    <t>Column622</t>
  </si>
  <si>
    <t>Column623</t>
  </si>
  <si>
    <t>Column624</t>
  </si>
  <si>
    <t>Column625</t>
  </si>
  <si>
    <t>Column626</t>
  </si>
  <si>
    <t>Column627</t>
  </si>
  <si>
    <t>Column628</t>
  </si>
  <si>
    <t>Column629</t>
  </si>
  <si>
    <t>Column630</t>
  </si>
  <si>
    <t>Column631</t>
  </si>
  <si>
    <t>Column632</t>
  </si>
  <si>
    <t>Column633</t>
  </si>
  <si>
    <t>Column634</t>
  </si>
  <si>
    <t>Column635</t>
  </si>
  <si>
    <t>Column636</t>
  </si>
  <si>
    <t>Column637</t>
  </si>
  <si>
    <t>Column638</t>
  </si>
  <si>
    <t>Column639</t>
  </si>
  <si>
    <t>Column640</t>
  </si>
  <si>
    <t>Column641</t>
  </si>
  <si>
    <t>Column642</t>
  </si>
  <si>
    <t>Column643</t>
  </si>
  <si>
    <t>Column644</t>
  </si>
  <si>
    <t>Column645</t>
  </si>
  <si>
    <t>Column646</t>
  </si>
  <si>
    <t>Column647</t>
  </si>
  <si>
    <t>Column648</t>
  </si>
  <si>
    <t>Column649</t>
  </si>
  <si>
    <t>Column650</t>
  </si>
  <si>
    <t>Column651</t>
  </si>
  <si>
    <t>Column652</t>
  </si>
  <si>
    <t>Column653</t>
  </si>
  <si>
    <t>Column654</t>
  </si>
  <si>
    <t>Column655</t>
  </si>
  <si>
    <t>Column656</t>
  </si>
  <si>
    <t>Column657</t>
  </si>
  <si>
    <t>Column658</t>
  </si>
  <si>
    <t>Column659</t>
  </si>
  <si>
    <t>Column660</t>
  </si>
  <si>
    <t>Column661</t>
  </si>
  <si>
    <t>Column662</t>
  </si>
  <si>
    <t>Column663</t>
  </si>
  <si>
    <t>Column664</t>
  </si>
  <si>
    <t>Column665</t>
  </si>
  <si>
    <t>Column666</t>
  </si>
  <si>
    <t>Column667</t>
  </si>
  <si>
    <t>Column668</t>
  </si>
  <si>
    <t>Column669</t>
  </si>
  <si>
    <t>Column670</t>
  </si>
  <si>
    <t>Column671</t>
  </si>
  <si>
    <t>Column672</t>
  </si>
  <si>
    <t>Column673</t>
  </si>
  <si>
    <t>Column674</t>
  </si>
  <si>
    <t>Column675</t>
  </si>
  <si>
    <t>Column676</t>
  </si>
  <si>
    <t>Column677</t>
  </si>
  <si>
    <t>Column678</t>
  </si>
  <si>
    <t>Column679</t>
  </si>
  <si>
    <t>Column680</t>
  </si>
  <si>
    <t>Column681</t>
  </si>
  <si>
    <t>Column682</t>
  </si>
  <si>
    <t>Column683</t>
  </si>
  <si>
    <t>Column684</t>
  </si>
  <si>
    <t>Column685</t>
  </si>
  <si>
    <t>Column686</t>
  </si>
  <si>
    <t>Column687</t>
  </si>
  <si>
    <t>Column688</t>
  </si>
  <si>
    <t>Column689</t>
  </si>
  <si>
    <t>Column690</t>
  </si>
  <si>
    <t>Column691</t>
  </si>
  <si>
    <t>Column692</t>
  </si>
  <si>
    <t>Column693</t>
  </si>
  <si>
    <t>Column694</t>
  </si>
  <si>
    <t>Column695</t>
  </si>
  <si>
    <t>Column696</t>
  </si>
  <si>
    <t>Column697</t>
  </si>
  <si>
    <t>Column698</t>
  </si>
  <si>
    <t>Column699</t>
  </si>
  <si>
    <t>Column700</t>
  </si>
  <si>
    <t>Column701</t>
  </si>
  <si>
    <t>Column702</t>
  </si>
  <si>
    <t>Column703</t>
  </si>
  <si>
    <t>Column704</t>
  </si>
  <si>
    <t>Column705</t>
  </si>
  <si>
    <t>Column706</t>
  </si>
  <si>
    <t>Column707</t>
  </si>
  <si>
    <t>Column708</t>
  </si>
  <si>
    <t>Column709</t>
  </si>
  <si>
    <t>Column710</t>
  </si>
  <si>
    <t>Column711</t>
  </si>
  <si>
    <t>Column712</t>
  </si>
  <si>
    <t>Column713</t>
  </si>
  <si>
    <t>Column714</t>
  </si>
  <si>
    <t>Column715</t>
  </si>
  <si>
    <t>Column716</t>
  </si>
  <si>
    <t>Column717</t>
  </si>
  <si>
    <t>Column718</t>
  </si>
  <si>
    <t>Column719</t>
  </si>
  <si>
    <t>Column720</t>
  </si>
  <si>
    <t>Column721</t>
  </si>
  <si>
    <t>Column722</t>
  </si>
  <si>
    <t>Column723</t>
  </si>
  <si>
    <t>Column724</t>
  </si>
  <si>
    <t>Column725</t>
  </si>
  <si>
    <t>Column726</t>
  </si>
  <si>
    <t>Column727</t>
  </si>
  <si>
    <t>Column728</t>
  </si>
  <si>
    <t>Column729</t>
  </si>
  <si>
    <t>Column730</t>
  </si>
  <si>
    <t>Column731</t>
  </si>
  <si>
    <t>Column732</t>
  </si>
  <si>
    <t>Column733</t>
  </si>
  <si>
    <t>Column734</t>
  </si>
  <si>
    <t>Column735</t>
  </si>
  <si>
    <t>Column736</t>
  </si>
  <si>
    <t>Column737</t>
  </si>
  <si>
    <t>Column738</t>
  </si>
  <si>
    <t>Column739</t>
  </si>
  <si>
    <t>Column740</t>
  </si>
  <si>
    <t>Column741</t>
  </si>
  <si>
    <t>Column742</t>
  </si>
  <si>
    <t>Column743</t>
  </si>
  <si>
    <t>Column744</t>
  </si>
  <si>
    <t>Column745</t>
  </si>
  <si>
    <t>Column746</t>
  </si>
  <si>
    <t>Column747</t>
  </si>
  <si>
    <t>Column748</t>
  </si>
  <si>
    <t>Column749</t>
  </si>
  <si>
    <t>Column750</t>
  </si>
  <si>
    <t>Column751</t>
  </si>
  <si>
    <t>Column752</t>
  </si>
  <si>
    <t>Column753</t>
  </si>
  <si>
    <t>Column754</t>
  </si>
  <si>
    <t>Column755</t>
  </si>
  <si>
    <t>Column756</t>
  </si>
  <si>
    <t>Column757</t>
  </si>
  <si>
    <t>Column758</t>
  </si>
  <si>
    <t>Column759</t>
  </si>
  <si>
    <t>Column760</t>
  </si>
  <si>
    <t>Column761</t>
  </si>
  <si>
    <t>Column762</t>
  </si>
  <si>
    <t>Column763</t>
  </si>
  <si>
    <t>Column764</t>
  </si>
  <si>
    <t>Column765</t>
  </si>
  <si>
    <t>Column766</t>
  </si>
  <si>
    <t>Column767</t>
  </si>
  <si>
    <t>Column768</t>
  </si>
  <si>
    <t>Column769</t>
  </si>
  <si>
    <t>Column770</t>
  </si>
  <si>
    <t>Column771</t>
  </si>
  <si>
    <t>Column772</t>
  </si>
  <si>
    <t>Column773</t>
  </si>
  <si>
    <t>Column774</t>
  </si>
  <si>
    <t>Column775</t>
  </si>
  <si>
    <t>Column776</t>
  </si>
  <si>
    <t>Column777</t>
  </si>
  <si>
    <t>Column778</t>
  </si>
  <si>
    <t>Column779</t>
  </si>
  <si>
    <t>Column780</t>
  </si>
  <si>
    <t>Column781</t>
  </si>
  <si>
    <t>Column782</t>
  </si>
  <si>
    <t>Column783</t>
  </si>
  <si>
    <t>Column784</t>
  </si>
  <si>
    <t>Column785</t>
  </si>
  <si>
    <t>Column786</t>
  </si>
  <si>
    <t>Column787</t>
  </si>
  <si>
    <t>Column788</t>
  </si>
  <si>
    <t>Column789</t>
  </si>
  <si>
    <t>Column790</t>
  </si>
  <si>
    <t>Column791</t>
  </si>
  <si>
    <t>Column792</t>
  </si>
  <si>
    <t>Column793</t>
  </si>
  <si>
    <t>Column794</t>
  </si>
  <si>
    <t>Column795</t>
  </si>
  <si>
    <t>Column796</t>
  </si>
  <si>
    <t>Column797</t>
  </si>
  <si>
    <t>Column798</t>
  </si>
  <si>
    <t>Column799</t>
  </si>
  <si>
    <t>Column800</t>
  </si>
  <si>
    <t>Column801</t>
  </si>
  <si>
    <t>Column802</t>
  </si>
  <si>
    <t>Column803</t>
  </si>
  <si>
    <t>Column804</t>
  </si>
  <si>
    <t>Column805</t>
  </si>
  <si>
    <t>Column806</t>
  </si>
  <si>
    <t>Column807</t>
  </si>
  <si>
    <t>Column808</t>
  </si>
  <si>
    <t>Column809</t>
  </si>
  <si>
    <t>Column810</t>
  </si>
  <si>
    <t>Column811</t>
  </si>
  <si>
    <t>Column812</t>
  </si>
  <si>
    <t>Column813</t>
  </si>
  <si>
    <t>Column814</t>
  </si>
  <si>
    <t>Column815</t>
  </si>
  <si>
    <t>Column816</t>
  </si>
  <si>
    <t>Column817</t>
  </si>
  <si>
    <t>Column818</t>
  </si>
  <si>
    <t>Column819</t>
  </si>
  <si>
    <t>Column820</t>
  </si>
  <si>
    <t>Column821</t>
  </si>
  <si>
    <t>Column822</t>
  </si>
  <si>
    <t>Column823</t>
  </si>
  <si>
    <t>Column824</t>
  </si>
  <si>
    <t>Column825</t>
  </si>
  <si>
    <t>Column826</t>
  </si>
  <si>
    <t>Column827</t>
  </si>
  <si>
    <t>Column828</t>
  </si>
  <si>
    <t>Column829</t>
  </si>
  <si>
    <t>Column830</t>
  </si>
  <si>
    <t>Column831</t>
  </si>
  <si>
    <t>Column832</t>
  </si>
  <si>
    <t>Column833</t>
  </si>
  <si>
    <t>Column834</t>
  </si>
  <si>
    <t>Column835</t>
  </si>
  <si>
    <t>Column836</t>
  </si>
  <si>
    <t>Column837</t>
  </si>
  <si>
    <t>Column838</t>
  </si>
  <si>
    <t>Column839</t>
  </si>
  <si>
    <t>Column840</t>
  </si>
  <si>
    <t>Column841</t>
  </si>
  <si>
    <t>Column842</t>
  </si>
  <si>
    <t>Column843</t>
  </si>
  <si>
    <t>Column844</t>
  </si>
  <si>
    <t>Column845</t>
  </si>
  <si>
    <t>Column846</t>
  </si>
  <si>
    <t>Column847</t>
  </si>
  <si>
    <t>Column848</t>
  </si>
  <si>
    <t>Column849</t>
  </si>
  <si>
    <t>Column850</t>
  </si>
  <si>
    <t>Column851</t>
  </si>
  <si>
    <t>Column852</t>
  </si>
  <si>
    <t>Column853</t>
  </si>
  <si>
    <t>Column854</t>
  </si>
  <si>
    <t>Column855</t>
  </si>
  <si>
    <t>Column856</t>
  </si>
  <si>
    <t>Column857</t>
  </si>
  <si>
    <t>Column858</t>
  </si>
  <si>
    <t>Column859</t>
  </si>
  <si>
    <t>Column860</t>
  </si>
  <si>
    <t>Column861</t>
  </si>
  <si>
    <t>Column862</t>
  </si>
  <si>
    <t>Column863</t>
  </si>
  <si>
    <t>Column864</t>
  </si>
  <si>
    <t>Column865</t>
  </si>
  <si>
    <t>Column866</t>
  </si>
  <si>
    <t>Column867</t>
  </si>
  <si>
    <t>Column868</t>
  </si>
  <si>
    <t>Column869</t>
  </si>
  <si>
    <t>Column870</t>
  </si>
  <si>
    <t>Column871</t>
  </si>
  <si>
    <t>Column872</t>
  </si>
  <si>
    <t>Column873</t>
  </si>
  <si>
    <t>Column874</t>
  </si>
  <si>
    <t>Column875</t>
  </si>
  <si>
    <t>Column876</t>
  </si>
  <si>
    <t>Column877</t>
  </si>
  <si>
    <t>Column878</t>
  </si>
  <si>
    <t>Column879</t>
  </si>
  <si>
    <t>Column880</t>
  </si>
  <si>
    <t>Column881</t>
  </si>
  <si>
    <t>Column882</t>
  </si>
  <si>
    <t>Column883</t>
  </si>
  <si>
    <t>Column884</t>
  </si>
  <si>
    <t>Column885</t>
  </si>
  <si>
    <t>Column886</t>
  </si>
  <si>
    <t>Column887</t>
  </si>
  <si>
    <t>Column888</t>
  </si>
  <si>
    <t>Column889</t>
  </si>
  <si>
    <t>Column890</t>
  </si>
  <si>
    <t>Column891</t>
  </si>
  <si>
    <t>Column892</t>
  </si>
  <si>
    <t>Column893</t>
  </si>
  <si>
    <t>Column894</t>
  </si>
  <si>
    <t>Column895</t>
  </si>
  <si>
    <t>Column896</t>
  </si>
  <si>
    <t>Column897</t>
  </si>
  <si>
    <t>Column898</t>
  </si>
  <si>
    <t>Column899</t>
  </si>
  <si>
    <t>Column900</t>
  </si>
  <si>
    <t>Column901</t>
  </si>
  <si>
    <t>Column902</t>
  </si>
  <si>
    <t>Column903</t>
  </si>
  <si>
    <t>Column904</t>
  </si>
  <si>
    <t>Column905</t>
  </si>
  <si>
    <t>Column906</t>
  </si>
  <si>
    <t>Column907</t>
  </si>
  <si>
    <t>Column908</t>
  </si>
  <si>
    <t>Column909</t>
  </si>
  <si>
    <t>Column910</t>
  </si>
  <si>
    <t>Column911</t>
  </si>
  <si>
    <t>Column912</t>
  </si>
  <si>
    <t>Column913</t>
  </si>
  <si>
    <t>Column914</t>
  </si>
  <si>
    <t>Column915</t>
  </si>
  <si>
    <t>Column916</t>
  </si>
  <si>
    <t>Column917</t>
  </si>
  <si>
    <t>Column918</t>
  </si>
  <si>
    <t>Column919</t>
  </si>
  <si>
    <t>Column920</t>
  </si>
  <si>
    <t>Column921</t>
  </si>
  <si>
    <t>Column922</t>
  </si>
  <si>
    <t>Column923</t>
  </si>
  <si>
    <t>Column924</t>
  </si>
  <si>
    <t>Column925</t>
  </si>
  <si>
    <t>Column926</t>
  </si>
  <si>
    <t>Column927</t>
  </si>
  <si>
    <t>Column928</t>
  </si>
  <si>
    <t>Column929</t>
  </si>
  <si>
    <t>Column930</t>
  </si>
  <si>
    <t>Column931</t>
  </si>
  <si>
    <t>Column932</t>
  </si>
  <si>
    <t>Column933</t>
  </si>
  <si>
    <t>Column934</t>
  </si>
  <si>
    <t>Column935</t>
  </si>
  <si>
    <t>Column936</t>
  </si>
  <si>
    <t>Column937</t>
  </si>
  <si>
    <t>Column938</t>
  </si>
  <si>
    <t>Column939</t>
  </si>
  <si>
    <t>Column940</t>
  </si>
  <si>
    <t>Column941</t>
  </si>
  <si>
    <t>Column942</t>
  </si>
  <si>
    <t>Column943</t>
  </si>
  <si>
    <t>Column944</t>
  </si>
  <si>
    <t>Column945</t>
  </si>
  <si>
    <t>Column946</t>
  </si>
  <si>
    <t>Column947</t>
  </si>
  <si>
    <t>Column948</t>
  </si>
  <si>
    <t>Column949</t>
  </si>
  <si>
    <t>Column950</t>
  </si>
  <si>
    <t>Column951</t>
  </si>
  <si>
    <t>Column952</t>
  </si>
  <si>
    <t>Column953</t>
  </si>
  <si>
    <t>Column954</t>
  </si>
  <si>
    <t>Column955</t>
  </si>
  <si>
    <t>Column956</t>
  </si>
  <si>
    <t>Column957</t>
  </si>
  <si>
    <t>Column958</t>
  </si>
  <si>
    <t>Column959</t>
  </si>
  <si>
    <t>Column960</t>
  </si>
  <si>
    <t>Column961</t>
  </si>
  <si>
    <t>Column962</t>
  </si>
  <si>
    <t>Column963</t>
  </si>
  <si>
    <t>Column964</t>
  </si>
  <si>
    <t>Column965</t>
  </si>
  <si>
    <t>Column966</t>
  </si>
  <si>
    <t>Column967</t>
  </si>
  <si>
    <t>Column968</t>
  </si>
  <si>
    <t>Column969</t>
  </si>
  <si>
    <t>Column970</t>
  </si>
  <si>
    <t>Column971</t>
  </si>
  <si>
    <t>Column972</t>
  </si>
  <si>
    <t>Column973</t>
  </si>
  <si>
    <t>Column974</t>
  </si>
  <si>
    <t>Column975</t>
  </si>
  <si>
    <t>Column976</t>
  </si>
  <si>
    <t>Column977</t>
  </si>
  <si>
    <t>Column978</t>
  </si>
  <si>
    <t>Column979</t>
  </si>
  <si>
    <t>Column980</t>
  </si>
  <si>
    <t>Column981</t>
  </si>
  <si>
    <t>Column982</t>
  </si>
  <si>
    <t>Column983</t>
  </si>
  <si>
    <t>Column984</t>
  </si>
  <si>
    <t>Column985</t>
  </si>
  <si>
    <t>Column986</t>
  </si>
  <si>
    <t>Column987</t>
  </si>
  <si>
    <t>Column988</t>
  </si>
  <si>
    <t>Column989</t>
  </si>
  <si>
    <t>Column990</t>
  </si>
  <si>
    <t>Column991</t>
  </si>
  <si>
    <t>Column992</t>
  </si>
  <si>
    <t>Column993</t>
  </si>
  <si>
    <t>Column994</t>
  </si>
  <si>
    <t>Column995</t>
  </si>
  <si>
    <t>Column996</t>
  </si>
  <si>
    <t>Column997</t>
  </si>
  <si>
    <t>Column998</t>
  </si>
  <si>
    <t>Column999</t>
  </si>
  <si>
    <t>Column1000</t>
  </si>
  <si>
    <t>Column1001</t>
  </si>
  <si>
    <t>Column1002</t>
  </si>
  <si>
    <t>Column1003</t>
  </si>
  <si>
    <t>Column1004</t>
  </si>
  <si>
    <t>Column1005</t>
  </si>
  <si>
    <t>Column1006</t>
  </si>
  <si>
    <t>Column1007</t>
  </si>
  <si>
    <t>Column1008</t>
  </si>
  <si>
    <t>Column1009</t>
  </si>
  <si>
    <t>Column1010</t>
  </si>
  <si>
    <t>Column1011</t>
  </si>
  <si>
    <t>Column1012</t>
  </si>
  <si>
    <t>Column1013</t>
  </si>
  <si>
    <t>Column1014</t>
  </si>
  <si>
    <t>Column1015</t>
  </si>
  <si>
    <t>Column1016</t>
  </si>
  <si>
    <t>Column1017</t>
  </si>
  <si>
    <t>Column1018</t>
  </si>
  <si>
    <t>Column1019</t>
  </si>
  <si>
    <t>Column1020</t>
  </si>
  <si>
    <t>Column1021</t>
  </si>
  <si>
    <t>Column1022</t>
  </si>
  <si>
    <t>Column1023</t>
  </si>
  <si>
    <t>Column1024</t>
  </si>
  <si>
    <t>Column1025</t>
  </si>
  <si>
    <t>Column1026</t>
  </si>
  <si>
    <t>Column1027</t>
  </si>
  <si>
    <t>Column1028</t>
  </si>
  <si>
    <t>Column1029</t>
  </si>
  <si>
    <t>Column1030</t>
  </si>
  <si>
    <t>Column1031</t>
  </si>
  <si>
    <t>Column1032</t>
  </si>
  <si>
    <t>Column1033</t>
  </si>
  <si>
    <t>Column1034</t>
  </si>
  <si>
    <t>Column1035</t>
  </si>
  <si>
    <t>Column1036</t>
  </si>
  <si>
    <t>Column1037</t>
  </si>
  <si>
    <t>Column1038</t>
  </si>
  <si>
    <t>Column1039</t>
  </si>
  <si>
    <t>Column1040</t>
  </si>
  <si>
    <t>Column1041</t>
  </si>
  <si>
    <t>Column1042</t>
  </si>
  <si>
    <t>Column1043</t>
  </si>
  <si>
    <t>Column1044</t>
  </si>
  <si>
    <t>Column1045</t>
  </si>
  <si>
    <t>Column1046</t>
  </si>
  <si>
    <t>Column1047</t>
  </si>
  <si>
    <t>Column1048</t>
  </si>
  <si>
    <t>Column1049</t>
  </si>
  <si>
    <t>Column1050</t>
  </si>
  <si>
    <t>Column1051</t>
  </si>
  <si>
    <t>Column1052</t>
  </si>
  <si>
    <t>Column1053</t>
  </si>
  <si>
    <t>Column1054</t>
  </si>
  <si>
    <t>Column1055</t>
  </si>
  <si>
    <t>Column1056</t>
  </si>
  <si>
    <t>Column1057</t>
  </si>
  <si>
    <t>Column1058</t>
  </si>
  <si>
    <t>Column1059</t>
  </si>
  <si>
    <t>Column1060</t>
  </si>
  <si>
    <t>Column1061</t>
  </si>
  <si>
    <t>Column1062</t>
  </si>
  <si>
    <t>Column1063</t>
  </si>
  <si>
    <t>Column1064</t>
  </si>
  <si>
    <t>Column1065</t>
  </si>
  <si>
    <t>Column1066</t>
  </si>
  <si>
    <t>Column1067</t>
  </si>
  <si>
    <t>Column1068</t>
  </si>
  <si>
    <t>Column1069</t>
  </si>
  <si>
    <t>Column1070</t>
  </si>
  <si>
    <t>Column1071</t>
  </si>
  <si>
    <t>Column1072</t>
  </si>
  <si>
    <t>Column1073</t>
  </si>
  <si>
    <t>Column1074</t>
  </si>
  <si>
    <t>Column1075</t>
  </si>
  <si>
    <t>Column1076</t>
  </si>
  <si>
    <t>Column1077</t>
  </si>
  <si>
    <t>Column1078</t>
  </si>
  <si>
    <t>Column1079</t>
  </si>
  <si>
    <t>Column1080</t>
  </si>
  <si>
    <t>Column1081</t>
  </si>
  <si>
    <t>Column1082</t>
  </si>
  <si>
    <t>Column1083</t>
  </si>
  <si>
    <t>Column1084</t>
  </si>
  <si>
    <t>Column1085</t>
  </si>
  <si>
    <t>Column1086</t>
  </si>
  <si>
    <t>Column1087</t>
  </si>
  <si>
    <t>Column1088</t>
  </si>
  <si>
    <t>Column1089</t>
  </si>
  <si>
    <t>Column1090</t>
  </si>
  <si>
    <t>Column1091</t>
  </si>
  <si>
    <t>Column1092</t>
  </si>
  <si>
    <t>Column1093</t>
  </si>
  <si>
    <t>Column1094</t>
  </si>
  <si>
    <t>Column1095</t>
  </si>
  <si>
    <t>Column1096</t>
  </si>
  <si>
    <t>Column1097</t>
  </si>
  <si>
    <t>Column1098</t>
  </si>
  <si>
    <t>Column1099</t>
  </si>
  <si>
    <t>Column1100</t>
  </si>
  <si>
    <t>Column1101</t>
  </si>
  <si>
    <t>Column1102</t>
  </si>
  <si>
    <t>Column1103</t>
  </si>
  <si>
    <t>Column1104</t>
  </si>
  <si>
    <t>Column1105</t>
  </si>
  <si>
    <t>Column1106</t>
  </si>
  <si>
    <t>Column1107</t>
  </si>
  <si>
    <t>Column1108</t>
  </si>
  <si>
    <t>Column1109</t>
  </si>
  <si>
    <t>Column1110</t>
  </si>
  <si>
    <t>Column1111</t>
  </si>
  <si>
    <t>Column1112</t>
  </si>
  <si>
    <t>Column1113</t>
  </si>
  <si>
    <t>Column1114</t>
  </si>
  <si>
    <t>Column1115</t>
  </si>
  <si>
    <t>Column1116</t>
  </si>
  <si>
    <t>Column1117</t>
  </si>
  <si>
    <t>Column1118</t>
  </si>
  <si>
    <t>Column1119</t>
  </si>
  <si>
    <t>Column1120</t>
  </si>
  <si>
    <t>Column1121</t>
  </si>
  <si>
    <t>Column1122</t>
  </si>
  <si>
    <t>Column1123</t>
  </si>
  <si>
    <t>Column1124</t>
  </si>
  <si>
    <t>Column1125</t>
  </si>
  <si>
    <t>Column1126</t>
  </si>
  <si>
    <t>Column1127</t>
  </si>
  <si>
    <t>Column1128</t>
  </si>
  <si>
    <t>Column1129</t>
  </si>
  <si>
    <t>Column1130</t>
  </si>
  <si>
    <t>Column1131</t>
  </si>
  <si>
    <t>Column1132</t>
  </si>
  <si>
    <t>Column1133</t>
  </si>
  <si>
    <t>Column1134</t>
  </si>
  <si>
    <t>Column1135</t>
  </si>
  <si>
    <t>Column1136</t>
  </si>
  <si>
    <t>Column1137</t>
  </si>
  <si>
    <t>Column1138</t>
  </si>
  <si>
    <t>Column1139</t>
  </si>
  <si>
    <t>Column1140</t>
  </si>
  <si>
    <t>Column1141</t>
  </si>
  <si>
    <t>Column1142</t>
  </si>
  <si>
    <t>Column1143</t>
  </si>
  <si>
    <t>Column1144</t>
  </si>
  <si>
    <t>Column1145</t>
  </si>
  <si>
    <t>Column1146</t>
  </si>
  <si>
    <t>Column1147</t>
  </si>
  <si>
    <t>Column1148</t>
  </si>
  <si>
    <t>Column1149</t>
  </si>
  <si>
    <t>Column1150</t>
  </si>
  <si>
    <t>Column1151</t>
  </si>
  <si>
    <t>Column1152</t>
  </si>
  <si>
    <t>Column1153</t>
  </si>
  <si>
    <t>Column1154</t>
  </si>
  <si>
    <t>Column1155</t>
  </si>
  <si>
    <t>Column1156</t>
  </si>
  <si>
    <t>Column1157</t>
  </si>
  <si>
    <t>Column1158</t>
  </si>
  <si>
    <t>Column1159</t>
  </si>
  <si>
    <t>Column1160</t>
  </si>
  <si>
    <t>Column1161</t>
  </si>
  <si>
    <t>Column1162</t>
  </si>
  <si>
    <t>Column1163</t>
  </si>
  <si>
    <t>Column1164</t>
  </si>
  <si>
    <t>Column1165</t>
  </si>
  <si>
    <t>Column1166</t>
  </si>
  <si>
    <t>Column1167</t>
  </si>
  <si>
    <t>Column1168</t>
  </si>
  <si>
    <t>Column1169</t>
  </si>
  <si>
    <t>Column1170</t>
  </si>
  <si>
    <t>Column1171</t>
  </si>
  <si>
    <t>Column1172</t>
  </si>
  <si>
    <t>Column1173</t>
  </si>
  <si>
    <t>Column1174</t>
  </si>
  <si>
    <t>Column1175</t>
  </si>
  <si>
    <t>Column1176</t>
  </si>
  <si>
    <t>Column1177</t>
  </si>
  <si>
    <t>Column1178</t>
  </si>
  <si>
    <t>Column1179</t>
  </si>
  <si>
    <t>Column1180</t>
  </si>
  <si>
    <t>Column1181</t>
  </si>
  <si>
    <t>Column1182</t>
  </si>
  <si>
    <t>Column1183</t>
  </si>
  <si>
    <t>Column1184</t>
  </si>
  <si>
    <t>Column1185</t>
  </si>
  <si>
    <t>Column1186</t>
  </si>
  <si>
    <t>Column1187</t>
  </si>
  <si>
    <t>Column1188</t>
  </si>
  <si>
    <t>Column1189</t>
  </si>
  <si>
    <t>Column1190</t>
  </si>
  <si>
    <t>Column1191</t>
  </si>
  <si>
    <t>Column1192</t>
  </si>
  <si>
    <t>Column1193</t>
  </si>
  <si>
    <t>Column1194</t>
  </si>
  <si>
    <t>Column1195</t>
  </si>
  <si>
    <t>Column1196</t>
  </si>
  <si>
    <t>Column1197</t>
  </si>
  <si>
    <t>Column1198</t>
  </si>
  <si>
    <t>Column1199</t>
  </si>
  <si>
    <t>Column1200</t>
  </si>
  <si>
    <t>Column1201</t>
  </si>
  <si>
    <t>Column1202</t>
  </si>
  <si>
    <t>Column1203</t>
  </si>
  <si>
    <t>Column1204</t>
  </si>
  <si>
    <t>Column1205</t>
  </si>
  <si>
    <t>Column1206</t>
  </si>
  <si>
    <t>Column1207</t>
  </si>
  <si>
    <t>Column1208</t>
  </si>
  <si>
    <t>Column1209</t>
  </si>
  <si>
    <t>Column1210</t>
  </si>
  <si>
    <t>Column1211</t>
  </si>
  <si>
    <t>Column1212</t>
  </si>
  <si>
    <t>Column1213</t>
  </si>
  <si>
    <t>Column1214</t>
  </si>
  <si>
    <t>Column1215</t>
  </si>
  <si>
    <t>Column1216</t>
  </si>
  <si>
    <t>Column1217</t>
  </si>
  <si>
    <t>Column1218</t>
  </si>
  <si>
    <t>Column1219</t>
  </si>
  <si>
    <t>Column1220</t>
  </si>
  <si>
    <t>Column1221</t>
  </si>
  <si>
    <t>Column1222</t>
  </si>
  <si>
    <t>Column1223</t>
  </si>
  <si>
    <t>Column1224</t>
  </si>
  <si>
    <t>Column1225</t>
  </si>
  <si>
    <t>Column1226</t>
  </si>
  <si>
    <t>Column1227</t>
  </si>
  <si>
    <t>Column1228</t>
  </si>
  <si>
    <t>Column1229</t>
  </si>
  <si>
    <t>Column1230</t>
  </si>
  <si>
    <t>Column1231</t>
  </si>
  <si>
    <t>Column1232</t>
  </si>
  <si>
    <t>Column1233</t>
  </si>
  <si>
    <t>Column1234</t>
  </si>
  <si>
    <t>Column1235</t>
  </si>
  <si>
    <t>Column1236</t>
  </si>
  <si>
    <t>Column1237</t>
  </si>
  <si>
    <t>Column1238</t>
  </si>
  <si>
    <t>Column1239</t>
  </si>
  <si>
    <t>Column1240</t>
  </si>
  <si>
    <t>Column1241</t>
  </si>
  <si>
    <t>Column1242</t>
  </si>
  <si>
    <t>Column1243</t>
  </si>
  <si>
    <t>Column1244</t>
  </si>
  <si>
    <t>Column1245</t>
  </si>
  <si>
    <t>Column1246</t>
  </si>
  <si>
    <t>Column1247</t>
  </si>
  <si>
    <t>Column1248</t>
  </si>
  <si>
    <t>Column1249</t>
  </si>
  <si>
    <t>Column1250</t>
  </si>
  <si>
    <t>Column1251</t>
  </si>
  <si>
    <t>Column1252</t>
  </si>
  <si>
    <t>Column1253</t>
  </si>
  <si>
    <t>Column1254</t>
  </si>
  <si>
    <t>Column1255</t>
  </si>
  <si>
    <t>Column1256</t>
  </si>
  <si>
    <t>Column1257</t>
  </si>
  <si>
    <t>Column1258</t>
  </si>
  <si>
    <t>Column1259</t>
  </si>
  <si>
    <t>Column1260</t>
  </si>
  <si>
    <t>Column1261</t>
  </si>
  <si>
    <t>Column1262</t>
  </si>
  <si>
    <t>Column1263</t>
  </si>
  <si>
    <t>Column1264</t>
  </si>
  <si>
    <t>Column1265</t>
  </si>
  <si>
    <t>Column1266</t>
  </si>
  <si>
    <t>Column1267</t>
  </si>
  <si>
    <t>Column1268</t>
  </si>
  <si>
    <t>Column1269</t>
  </si>
  <si>
    <t>Column1270</t>
  </si>
  <si>
    <t>Column1271</t>
  </si>
  <si>
    <t>Column1272</t>
  </si>
  <si>
    <t>Column1273</t>
  </si>
  <si>
    <t>Column1274</t>
  </si>
  <si>
    <t>Column1275</t>
  </si>
  <si>
    <t>Column1276</t>
  </si>
  <si>
    <t>Column1277</t>
  </si>
  <si>
    <t>Column1278</t>
  </si>
  <si>
    <t>Column1279</t>
  </si>
  <si>
    <t>Column1280</t>
  </si>
  <si>
    <t>Column1281</t>
  </si>
  <si>
    <t>Column1282</t>
  </si>
  <si>
    <t>Column1283</t>
  </si>
  <si>
    <t>Column1284</t>
  </si>
  <si>
    <t>Column1285</t>
  </si>
  <si>
    <t>Column1286</t>
  </si>
  <si>
    <t>Column1287</t>
  </si>
  <si>
    <t>Column1288</t>
  </si>
  <si>
    <t>Column1289</t>
  </si>
  <si>
    <t>Column1290</t>
  </si>
  <si>
    <t>Column1291</t>
  </si>
  <si>
    <t>Column1292</t>
  </si>
  <si>
    <t>Column1293</t>
  </si>
  <si>
    <t>Column1294</t>
  </si>
  <si>
    <t>Column1295</t>
  </si>
  <si>
    <t>Column1296</t>
  </si>
  <si>
    <t>Column1297</t>
  </si>
  <si>
    <t>Column1298</t>
  </si>
  <si>
    <t>Column1299</t>
  </si>
  <si>
    <t>Column1300</t>
  </si>
  <si>
    <t>Column1301</t>
  </si>
  <si>
    <t>Column1302</t>
  </si>
  <si>
    <t>Column1303</t>
  </si>
  <si>
    <t>Column1304</t>
  </si>
  <si>
    <t>Column1305</t>
  </si>
  <si>
    <t>Column1306</t>
  </si>
  <si>
    <t>Column1307</t>
  </si>
  <si>
    <t>Column1308</t>
  </si>
  <si>
    <t>Column1309</t>
  </si>
  <si>
    <t>Column1310</t>
  </si>
  <si>
    <t>Column1311</t>
  </si>
  <si>
    <t>Column1312</t>
  </si>
  <si>
    <t>Column1313</t>
  </si>
  <si>
    <t>Column1314</t>
  </si>
  <si>
    <t>Column1315</t>
  </si>
  <si>
    <t>Column1316</t>
  </si>
  <si>
    <t>Column1317</t>
  </si>
  <si>
    <t>Column1318</t>
  </si>
  <si>
    <t>Column1319</t>
  </si>
  <si>
    <t>Column1320</t>
  </si>
  <si>
    <t>Column1321</t>
  </si>
  <si>
    <t>Column1322</t>
  </si>
  <si>
    <t>Column1323</t>
  </si>
  <si>
    <t>Column1324</t>
  </si>
  <si>
    <t>Column1325</t>
  </si>
  <si>
    <t>Column1326</t>
  </si>
  <si>
    <t>Column1327</t>
  </si>
  <si>
    <t>Column1328</t>
  </si>
  <si>
    <t>Column1329</t>
  </si>
  <si>
    <t>Column1330</t>
  </si>
  <si>
    <t>Column1331</t>
  </si>
  <si>
    <t>Column1332</t>
  </si>
  <si>
    <t>Column1333</t>
  </si>
  <si>
    <t>Column1334</t>
  </si>
  <si>
    <t>Column1335</t>
  </si>
  <si>
    <t>Column1336</t>
  </si>
  <si>
    <t>Column1337</t>
  </si>
  <si>
    <t>Column1338</t>
  </si>
  <si>
    <t>Column1339</t>
  </si>
  <si>
    <t>Column1340</t>
  </si>
  <si>
    <t>Column1341</t>
  </si>
  <si>
    <t>Column1342</t>
  </si>
  <si>
    <t>Column1343</t>
  </si>
  <si>
    <t>Column1344</t>
  </si>
  <si>
    <t>Column1345</t>
  </si>
  <si>
    <t>Column1346</t>
  </si>
  <si>
    <t>Column1347</t>
  </si>
  <si>
    <t>Column1348</t>
  </si>
  <si>
    <t>Column1349</t>
  </si>
  <si>
    <t>Column1350</t>
  </si>
  <si>
    <t>Column1351</t>
  </si>
  <si>
    <t>Column1352</t>
  </si>
  <si>
    <t>Column1353</t>
  </si>
  <si>
    <t>Column1354</t>
  </si>
  <si>
    <t>Column1355</t>
  </si>
  <si>
    <t>Column1356</t>
  </si>
  <si>
    <t>Column1357</t>
  </si>
  <si>
    <t>Column1358</t>
  </si>
  <si>
    <t>Column1359</t>
  </si>
  <si>
    <t>Column1360</t>
  </si>
  <si>
    <t>Column1361</t>
  </si>
  <si>
    <t>Column1362</t>
  </si>
  <si>
    <t>Column1363</t>
  </si>
  <si>
    <t>Column1364</t>
  </si>
  <si>
    <t>Column1365</t>
  </si>
  <si>
    <t>Column1366</t>
  </si>
  <si>
    <t>Column1367</t>
  </si>
  <si>
    <t>Column1368</t>
  </si>
  <si>
    <t>Column1369</t>
  </si>
  <si>
    <t>Column1370</t>
  </si>
  <si>
    <t>Column1371</t>
  </si>
  <si>
    <t>Column1372</t>
  </si>
  <si>
    <t>Column1373</t>
  </si>
  <si>
    <t>Column1374</t>
  </si>
  <si>
    <t>Column1375</t>
  </si>
  <si>
    <t>Column1376</t>
  </si>
  <si>
    <t>Column1377</t>
  </si>
  <si>
    <t>Column1378</t>
  </si>
  <si>
    <t>Column1379</t>
  </si>
  <si>
    <t>Column1380</t>
  </si>
  <si>
    <t>Column1381</t>
  </si>
  <si>
    <t>Column1382</t>
  </si>
  <si>
    <t>Column1383</t>
  </si>
  <si>
    <t>Column1384</t>
  </si>
  <si>
    <t>Column1385</t>
  </si>
  <si>
    <t>Column1386</t>
  </si>
  <si>
    <t>Column1387</t>
  </si>
  <si>
    <t>Column1388</t>
  </si>
  <si>
    <t>Column1389</t>
  </si>
  <si>
    <t>Column1390</t>
  </si>
  <si>
    <t>Column1391</t>
  </si>
  <si>
    <t>Column1392</t>
  </si>
  <si>
    <t>Column1393</t>
  </si>
  <si>
    <t>Column1394</t>
  </si>
  <si>
    <t>Column1395</t>
  </si>
  <si>
    <t>Column1396</t>
  </si>
  <si>
    <t>Column1397</t>
  </si>
  <si>
    <t>Column1398</t>
  </si>
  <si>
    <t>Column1399</t>
  </si>
  <si>
    <t>Column1400</t>
  </si>
  <si>
    <t>Column1401</t>
  </si>
  <si>
    <t>Column1402</t>
  </si>
  <si>
    <t>Column1403</t>
  </si>
  <si>
    <t>Column1404</t>
  </si>
  <si>
    <t>Column1405</t>
  </si>
  <si>
    <t>Column1406</t>
  </si>
  <si>
    <t>Column1407</t>
  </si>
  <si>
    <t>Column1408</t>
  </si>
  <si>
    <t>Column1409</t>
  </si>
  <si>
    <t>Column1410</t>
  </si>
  <si>
    <t>Column1411</t>
  </si>
  <si>
    <t>Column1412</t>
  </si>
  <si>
    <t>Column1413</t>
  </si>
  <si>
    <t>Column1414</t>
  </si>
  <si>
    <t>Column1415</t>
  </si>
  <si>
    <t>Column1416</t>
  </si>
  <si>
    <t>Column1417</t>
  </si>
  <si>
    <t>Column1418</t>
  </si>
  <si>
    <t>Column1419</t>
  </si>
  <si>
    <t>Column1420</t>
  </si>
  <si>
    <t>Column1421</t>
  </si>
  <si>
    <t>Column1422</t>
  </si>
  <si>
    <t>Column1423</t>
  </si>
  <si>
    <t>Column1424</t>
  </si>
  <si>
    <t>Column1425</t>
  </si>
  <si>
    <t>Column1426</t>
  </si>
  <si>
    <t>Column1427</t>
  </si>
  <si>
    <t>Column1428</t>
  </si>
  <si>
    <t>Column1429</t>
  </si>
  <si>
    <t>Column1430</t>
  </si>
  <si>
    <t>Column1431</t>
  </si>
  <si>
    <t>Column1432</t>
  </si>
  <si>
    <t>Column1433</t>
  </si>
  <si>
    <t>Column1434</t>
  </si>
  <si>
    <t>Column1435</t>
  </si>
  <si>
    <t>Column1436</t>
  </si>
  <si>
    <t>Column1437</t>
  </si>
  <si>
    <t>Column1438</t>
  </si>
  <si>
    <t>Column1439</t>
  </si>
  <si>
    <t>Column1440</t>
  </si>
  <si>
    <t>Column1441</t>
  </si>
  <si>
    <t>Column1442</t>
  </si>
  <si>
    <t>Column1443</t>
  </si>
  <si>
    <t>Column1444</t>
  </si>
  <si>
    <t>Column1445</t>
  </si>
  <si>
    <t>Column1446</t>
  </si>
  <si>
    <t>Column1447</t>
  </si>
  <si>
    <t>Column1448</t>
  </si>
  <si>
    <t>Column1449</t>
  </si>
  <si>
    <t>Column1450</t>
  </si>
  <si>
    <t>Column1451</t>
  </si>
  <si>
    <t>Column1452</t>
  </si>
  <si>
    <t>Column1453</t>
  </si>
  <si>
    <t>Column1454</t>
  </si>
  <si>
    <t>Column1455</t>
  </si>
  <si>
    <t>Column1456</t>
  </si>
  <si>
    <t>Column1457</t>
  </si>
  <si>
    <t>Column1458</t>
  </si>
  <si>
    <t>Column1459</t>
  </si>
  <si>
    <t>Column1460</t>
  </si>
  <si>
    <t>Column1461</t>
  </si>
  <si>
    <t>Column1462</t>
  </si>
  <si>
    <t>Column1463</t>
  </si>
  <si>
    <t>Column1464</t>
  </si>
  <si>
    <t>Column1465</t>
  </si>
  <si>
    <t>Column1466</t>
  </si>
  <si>
    <t>Column1467</t>
  </si>
  <si>
    <t>Column1468</t>
  </si>
  <si>
    <t>Column1469</t>
  </si>
  <si>
    <t>Column1470</t>
  </si>
  <si>
    <t>Column1471</t>
  </si>
  <si>
    <t>Column1472</t>
  </si>
  <si>
    <t>Column1473</t>
  </si>
  <si>
    <t>Column1474</t>
  </si>
  <si>
    <t>Column1475</t>
  </si>
  <si>
    <t>Column1476</t>
  </si>
  <si>
    <t>Column1477</t>
  </si>
  <si>
    <t>Column1478</t>
  </si>
  <si>
    <t>Column1479</t>
  </si>
  <si>
    <t>Column1480</t>
  </si>
  <si>
    <t>Column1481</t>
  </si>
  <si>
    <t>Column1482</t>
  </si>
  <si>
    <t>Column1483</t>
  </si>
  <si>
    <t>Column1484</t>
  </si>
  <si>
    <t>Column1485</t>
  </si>
  <si>
    <t>Column1486</t>
  </si>
  <si>
    <t>Column1487</t>
  </si>
  <si>
    <t>Column1488</t>
  </si>
  <si>
    <t>Column1489</t>
  </si>
  <si>
    <t>Column1490</t>
  </si>
  <si>
    <t>Column1491</t>
  </si>
  <si>
    <t>Column1492</t>
  </si>
  <si>
    <t>Column1493</t>
  </si>
  <si>
    <t>Column1494</t>
  </si>
  <si>
    <t>Column1495</t>
  </si>
  <si>
    <t>Column1496</t>
  </si>
  <si>
    <t>Column1497</t>
  </si>
  <si>
    <t>Column1498</t>
  </si>
  <si>
    <t>Column1499</t>
  </si>
  <si>
    <t>Column1500</t>
  </si>
  <si>
    <t>Column1501</t>
  </si>
  <si>
    <t>Column1502</t>
  </si>
  <si>
    <t>Column1503</t>
  </si>
  <si>
    <t>Column1504</t>
  </si>
  <si>
    <t>Column1505</t>
  </si>
  <si>
    <t>Column1506</t>
  </si>
  <si>
    <t>Column1507</t>
  </si>
  <si>
    <t>Column1508</t>
  </si>
  <si>
    <t>Column1509</t>
  </si>
  <si>
    <t>Column1510</t>
  </si>
  <si>
    <t>Column1511</t>
  </si>
  <si>
    <t>Column1512</t>
  </si>
  <si>
    <t>Column1513</t>
  </si>
  <si>
    <t>Column1514</t>
  </si>
  <si>
    <t>Column1515</t>
  </si>
  <si>
    <t>Column1516</t>
  </si>
  <si>
    <t>Column1517</t>
  </si>
  <si>
    <t>Column1518</t>
  </si>
  <si>
    <t>Column1519</t>
  </si>
  <si>
    <t>Column1520</t>
  </si>
  <si>
    <t>Column1521</t>
  </si>
  <si>
    <t>Column1522</t>
  </si>
  <si>
    <t>Column1523</t>
  </si>
  <si>
    <t>Column1524</t>
  </si>
  <si>
    <t>Column1525</t>
  </si>
  <si>
    <t>Column1526</t>
  </si>
  <si>
    <t>Column1527</t>
  </si>
  <si>
    <t>Column1528</t>
  </si>
  <si>
    <t>Column1529</t>
  </si>
  <si>
    <t>Column1530</t>
  </si>
  <si>
    <t>Column1531</t>
  </si>
  <si>
    <t>Column1532</t>
  </si>
  <si>
    <t>Column1533</t>
  </si>
  <si>
    <t>Column1534</t>
  </si>
  <si>
    <t>Column1535</t>
  </si>
  <si>
    <t>Column1536</t>
  </si>
  <si>
    <t>Column1537</t>
  </si>
  <si>
    <t>Column1538</t>
  </si>
  <si>
    <t>Column1539</t>
  </si>
  <si>
    <t>Column1540</t>
  </si>
  <si>
    <t>Column1541</t>
  </si>
  <si>
    <t>Column1542</t>
  </si>
  <si>
    <t>Column1543</t>
  </si>
  <si>
    <t>Column1544</t>
  </si>
  <si>
    <t>Column1545</t>
  </si>
  <si>
    <t>Column1546</t>
  </si>
  <si>
    <t>Column1547</t>
  </si>
  <si>
    <t>Column1548</t>
  </si>
  <si>
    <t>Column1549</t>
  </si>
  <si>
    <t>Column1550</t>
  </si>
  <si>
    <t>Column1551</t>
  </si>
  <si>
    <t>Column1552</t>
  </si>
  <si>
    <t>Column1553</t>
  </si>
  <si>
    <t>Column1554</t>
  </si>
  <si>
    <t>Column1555</t>
  </si>
  <si>
    <t>Column1556</t>
  </si>
  <si>
    <t>Column1557</t>
  </si>
  <si>
    <t>Column1558</t>
  </si>
  <si>
    <t>Column1559</t>
  </si>
  <si>
    <t>Column1560</t>
  </si>
  <si>
    <t>Column1561</t>
  </si>
  <si>
    <t>Column1562</t>
  </si>
  <si>
    <t>Column1563</t>
  </si>
  <si>
    <t>Column1564</t>
  </si>
  <si>
    <t>Column1565</t>
  </si>
  <si>
    <t>Column1566</t>
  </si>
  <si>
    <t>Column1567</t>
  </si>
  <si>
    <t>Column1568</t>
  </si>
  <si>
    <t>Column1569</t>
  </si>
  <si>
    <t>Column1570</t>
  </si>
  <si>
    <t>Column1571</t>
  </si>
  <si>
    <t>Column1572</t>
  </si>
  <si>
    <t>Column1573</t>
  </si>
  <si>
    <t>Column1574</t>
  </si>
  <si>
    <t>Column1575</t>
  </si>
  <si>
    <t>Column1576</t>
  </si>
  <si>
    <t>Column1577</t>
  </si>
  <si>
    <t>Column1578</t>
  </si>
  <si>
    <t>Column1579</t>
  </si>
  <si>
    <t>Column1580</t>
  </si>
  <si>
    <t>Column1581</t>
  </si>
  <si>
    <t>Column1582</t>
  </si>
  <si>
    <t>Column1583</t>
  </si>
  <si>
    <t>Column1584</t>
  </si>
  <si>
    <t>Column1585</t>
  </si>
  <si>
    <t>Column1586</t>
  </si>
  <si>
    <t>Column1587</t>
  </si>
  <si>
    <t>Column1588</t>
  </si>
  <si>
    <t>Column1589</t>
  </si>
  <si>
    <t>Column1590</t>
  </si>
  <si>
    <t>Column1591</t>
  </si>
  <si>
    <t>Column1592</t>
  </si>
  <si>
    <t>Column1593</t>
  </si>
  <si>
    <t>Column1594</t>
  </si>
  <si>
    <t>Column1595</t>
  </si>
  <si>
    <t>Column1596</t>
  </si>
  <si>
    <t>Column1597</t>
  </si>
  <si>
    <t>Column1598</t>
  </si>
  <si>
    <t>Column1599</t>
  </si>
  <si>
    <t>Column1600</t>
  </si>
  <si>
    <t>Column1601</t>
  </si>
  <si>
    <t>Column1602</t>
  </si>
  <si>
    <t>Column1603</t>
  </si>
  <si>
    <t>Column1604</t>
  </si>
  <si>
    <t>Column1605</t>
  </si>
  <si>
    <t>Column1606</t>
  </si>
  <si>
    <t>Column1607</t>
  </si>
  <si>
    <t>Column1608</t>
  </si>
  <si>
    <t>Column1609</t>
  </si>
  <si>
    <t>Column1610</t>
  </si>
  <si>
    <t>Column1611</t>
  </si>
  <si>
    <t>Column1612</t>
  </si>
  <si>
    <t>Column1613</t>
  </si>
  <si>
    <t>Column1614</t>
  </si>
  <si>
    <t>Column1615</t>
  </si>
  <si>
    <t>Column1616</t>
  </si>
  <si>
    <t>Column1617</t>
  </si>
  <si>
    <t>Column1618</t>
  </si>
  <si>
    <t>Column1619</t>
  </si>
  <si>
    <t>Column1620</t>
  </si>
  <si>
    <t>Column1621</t>
  </si>
  <si>
    <t>Column1622</t>
  </si>
  <si>
    <t>Column1623</t>
  </si>
  <si>
    <t>Column1624</t>
  </si>
  <si>
    <t>Column1625</t>
  </si>
  <si>
    <t>Column1626</t>
  </si>
  <si>
    <t>Column1627</t>
  </si>
  <si>
    <t>Column1628</t>
  </si>
  <si>
    <t>Column1629</t>
  </si>
  <si>
    <t>Column1630</t>
  </si>
  <si>
    <t>Column1631</t>
  </si>
  <si>
    <t>Column1632</t>
  </si>
  <si>
    <t>Column1633</t>
  </si>
  <si>
    <t>Column1634</t>
  </si>
  <si>
    <t>Column1635</t>
  </si>
  <si>
    <t>Column1636</t>
  </si>
  <si>
    <t>Column1637</t>
  </si>
  <si>
    <t>Column1638</t>
  </si>
  <si>
    <t>Column1639</t>
  </si>
  <si>
    <t>Column1640</t>
  </si>
  <si>
    <t>Column1641</t>
  </si>
  <si>
    <t>Column1642</t>
  </si>
  <si>
    <t>Column1643</t>
  </si>
  <si>
    <t>Column1644</t>
  </si>
  <si>
    <t>Column1645</t>
  </si>
  <si>
    <t>Column1646</t>
  </si>
  <si>
    <t>Column1647</t>
  </si>
  <si>
    <t>Column1648</t>
  </si>
  <si>
    <t>Column1649</t>
  </si>
  <si>
    <t>Column1650</t>
  </si>
  <si>
    <t>Column1651</t>
  </si>
  <si>
    <t>Column1652</t>
  </si>
  <si>
    <t>Column1653</t>
  </si>
  <si>
    <t>Column1654</t>
  </si>
  <si>
    <t>Column1655</t>
  </si>
  <si>
    <t>Column1656</t>
  </si>
  <si>
    <t>Column1657</t>
  </si>
  <si>
    <t>Column1658</t>
  </si>
  <si>
    <t>Column1659</t>
  </si>
  <si>
    <t>Column1660</t>
  </si>
  <si>
    <t>Column1661</t>
  </si>
  <si>
    <t>Column1662</t>
  </si>
  <si>
    <t>Column1663</t>
  </si>
  <si>
    <t>Column1664</t>
  </si>
  <si>
    <t>Column1665</t>
  </si>
  <si>
    <t>Column1666</t>
  </si>
  <si>
    <t>Column1667</t>
  </si>
  <si>
    <t>Column1668</t>
  </si>
  <si>
    <t>Column1669</t>
  </si>
  <si>
    <t>Column1670</t>
  </si>
  <si>
    <t>Column1671</t>
  </si>
  <si>
    <t>Column1672</t>
  </si>
  <si>
    <t>Column1673</t>
  </si>
  <si>
    <t>Column1674</t>
  </si>
  <si>
    <t>Column1675</t>
  </si>
  <si>
    <t>Column1676</t>
  </si>
  <si>
    <t>Column1677</t>
  </si>
  <si>
    <t>Column1678</t>
  </si>
  <si>
    <t>Column1679</t>
  </si>
  <si>
    <t>Column1680</t>
  </si>
  <si>
    <t>Column1681</t>
  </si>
  <si>
    <t>Column1682</t>
  </si>
  <si>
    <t>Column1683</t>
  </si>
  <si>
    <t>Column1684</t>
  </si>
  <si>
    <t>Column1685</t>
  </si>
  <si>
    <t>Column1686</t>
  </si>
  <si>
    <t>Column1687</t>
  </si>
  <si>
    <t>Column1688</t>
  </si>
  <si>
    <t>Column1689</t>
  </si>
  <si>
    <t>Column1690</t>
  </si>
  <si>
    <t>Column1691</t>
  </si>
  <si>
    <t>Column1692</t>
  </si>
  <si>
    <t>Column1693</t>
  </si>
  <si>
    <t>Column1694</t>
  </si>
  <si>
    <t>Column1695</t>
  </si>
  <si>
    <t>Column1696</t>
  </si>
  <si>
    <t>Column1697</t>
  </si>
  <si>
    <t>Column1698</t>
  </si>
  <si>
    <t>Column1699</t>
  </si>
  <si>
    <t>Column1700</t>
  </si>
  <si>
    <t>Column1701</t>
  </si>
  <si>
    <t>Column1702</t>
  </si>
  <si>
    <t>Column1703</t>
  </si>
  <si>
    <t>Column1704</t>
  </si>
  <si>
    <t>Column1705</t>
  </si>
  <si>
    <t>Column1706</t>
  </si>
  <si>
    <t>Column1707</t>
  </si>
  <si>
    <t>Column1708</t>
  </si>
  <si>
    <t>Column1709</t>
  </si>
  <si>
    <t>Column1710</t>
  </si>
  <si>
    <t>Column1711</t>
  </si>
  <si>
    <t>Column1712</t>
  </si>
  <si>
    <t>Column1713</t>
  </si>
  <si>
    <t>Column1714</t>
  </si>
  <si>
    <t>Column1715</t>
  </si>
  <si>
    <t>Column1716</t>
  </si>
  <si>
    <t>Column1717</t>
  </si>
  <si>
    <t>Column1718</t>
  </si>
  <si>
    <t>Column1719</t>
  </si>
  <si>
    <t>Column1720</t>
  </si>
  <si>
    <t>Column1721</t>
  </si>
  <si>
    <t>Column1722</t>
  </si>
  <si>
    <t>Column1723</t>
  </si>
  <si>
    <t>Column1724</t>
  </si>
  <si>
    <t>Column1725</t>
  </si>
  <si>
    <t>Column1726</t>
  </si>
  <si>
    <t>Column1727</t>
  </si>
  <si>
    <t>Column1728</t>
  </si>
  <si>
    <t>Column1729</t>
  </si>
  <si>
    <t>Column1730</t>
  </si>
  <si>
    <t>Column1731</t>
  </si>
  <si>
    <t>Column1732</t>
  </si>
  <si>
    <t>Column1733</t>
  </si>
  <si>
    <t>Column1734</t>
  </si>
  <si>
    <t>Column1735</t>
  </si>
  <si>
    <t>Column1736</t>
  </si>
  <si>
    <t>Column1737</t>
  </si>
  <si>
    <t>Column1738</t>
  </si>
  <si>
    <t>Column1739</t>
  </si>
  <si>
    <t>Column1740</t>
  </si>
  <si>
    <t>Column1741</t>
  </si>
  <si>
    <t>Column1742</t>
  </si>
  <si>
    <t>Column1743</t>
  </si>
  <si>
    <t>Column1744</t>
  </si>
  <si>
    <t>Column1745</t>
  </si>
  <si>
    <t>Column1746</t>
  </si>
  <si>
    <t>Column1747</t>
  </si>
  <si>
    <t>Column1748</t>
  </si>
  <si>
    <t>Column1749</t>
  </si>
  <si>
    <t>Column1750</t>
  </si>
  <si>
    <t>Column1751</t>
  </si>
  <si>
    <t>Column1752</t>
  </si>
  <si>
    <t>Column1753</t>
  </si>
  <si>
    <t>Column1754</t>
  </si>
  <si>
    <t>Column1755</t>
  </si>
  <si>
    <t>Column1756</t>
  </si>
  <si>
    <t>Column1757</t>
  </si>
  <si>
    <t>Column1758</t>
  </si>
  <si>
    <t>Column1759</t>
  </si>
  <si>
    <t>Column1760</t>
  </si>
  <si>
    <t>Column1761</t>
  </si>
  <si>
    <t>Column1762</t>
  </si>
  <si>
    <t>Column1763</t>
  </si>
  <si>
    <t>Column1764</t>
  </si>
  <si>
    <t>Column1765</t>
  </si>
  <si>
    <t>Column1766</t>
  </si>
  <si>
    <t>Column1767</t>
  </si>
  <si>
    <t>Column1768</t>
  </si>
  <si>
    <t>Column1769</t>
  </si>
  <si>
    <t>Column1770</t>
  </si>
  <si>
    <t>Column1771</t>
  </si>
  <si>
    <t>Column1772</t>
  </si>
  <si>
    <t>Column1773</t>
  </si>
  <si>
    <t>Column1774</t>
  </si>
  <si>
    <t>Column1775</t>
  </si>
  <si>
    <t>Column1776</t>
  </si>
  <si>
    <t>Column1777</t>
  </si>
  <si>
    <t>Column1778</t>
  </si>
  <si>
    <t>Column1779</t>
  </si>
  <si>
    <t>Column1780</t>
  </si>
  <si>
    <t>Column1781</t>
  </si>
  <si>
    <t>Column1782</t>
  </si>
  <si>
    <t>Column1783</t>
  </si>
  <si>
    <t>Column1784</t>
  </si>
  <si>
    <t>Column1785</t>
  </si>
  <si>
    <t>Column1786</t>
  </si>
  <si>
    <t>Column1787</t>
  </si>
  <si>
    <t>Column1788</t>
  </si>
  <si>
    <t>Column1789</t>
  </si>
  <si>
    <t>Column1790</t>
  </si>
  <si>
    <t>Column1791</t>
  </si>
  <si>
    <t>Column1792</t>
  </si>
  <si>
    <t>Column1793</t>
  </si>
  <si>
    <t>Column1794</t>
  </si>
  <si>
    <t>Column1795</t>
  </si>
  <si>
    <t>Column1796</t>
  </si>
  <si>
    <t>Column1797</t>
  </si>
  <si>
    <t>Column1798</t>
  </si>
  <si>
    <t>Column1799</t>
  </si>
  <si>
    <t>Column1800</t>
  </si>
  <si>
    <t>Column1801</t>
  </si>
  <si>
    <t>Column1802</t>
  </si>
  <si>
    <t>Column1803</t>
  </si>
  <si>
    <t>Column1804</t>
  </si>
  <si>
    <t>Column1805</t>
  </si>
  <si>
    <t>Column1806</t>
  </si>
  <si>
    <t>Column1807</t>
  </si>
  <si>
    <t>Column1808</t>
  </si>
  <si>
    <t>Column1809</t>
  </si>
  <si>
    <t>Column1810</t>
  </si>
  <si>
    <t>Column1811</t>
  </si>
  <si>
    <t>Column1812</t>
  </si>
  <si>
    <t>Column1813</t>
  </si>
  <si>
    <t>Column1814</t>
  </si>
  <si>
    <t>Column1815</t>
  </si>
  <si>
    <t>Column1816</t>
  </si>
  <si>
    <t>Column1817</t>
  </si>
  <si>
    <t>Column1818</t>
  </si>
  <si>
    <t>Column1819</t>
  </si>
  <si>
    <t>Column1820</t>
  </si>
  <si>
    <t>Column1821</t>
  </si>
  <si>
    <t>Column1822</t>
  </si>
  <si>
    <t>Column1823</t>
  </si>
  <si>
    <t>Column1824</t>
  </si>
  <si>
    <t>Column1825</t>
  </si>
  <si>
    <t>Column1826</t>
  </si>
  <si>
    <t>Column1827</t>
  </si>
  <si>
    <t>Column1828</t>
  </si>
  <si>
    <t>Column1829</t>
  </si>
  <si>
    <t>Column1830</t>
  </si>
  <si>
    <t>Column1831</t>
  </si>
  <si>
    <t>Column1832</t>
  </si>
  <si>
    <t>Column1833</t>
  </si>
  <si>
    <t>Column1834</t>
  </si>
  <si>
    <t>Column1835</t>
  </si>
  <si>
    <t>Column1836</t>
  </si>
  <si>
    <t>Column1837</t>
  </si>
  <si>
    <t>Column1838</t>
  </si>
  <si>
    <t>Column1839</t>
  </si>
  <si>
    <t>Column1840</t>
  </si>
  <si>
    <t>Column1841</t>
  </si>
  <si>
    <t>Column1842</t>
  </si>
  <si>
    <t>no2</t>
  </si>
  <si>
    <t>PD,PC</t>
  </si>
  <si>
    <t>GA</t>
  </si>
  <si>
    <t>ALL</t>
  </si>
  <si>
    <t>Case: Smoke at Laser welding (UC Machining/Pipe) on 23.5.25
Weakness of controlling risk point to cover inside laser machine</t>
  </si>
  <si>
    <t>Level up of Machine system (Design, Inspection &amp; Maintain) company fundamentals in proactively risks management by collaborate with all concern</t>
  </si>
  <si>
    <t>Jul.25</t>
  </si>
  <si>
    <t xml:space="preserve"> -</t>
  </si>
  <si>
    <t>Case: Non-Milk run hit roof's car parking (WH) on 14.7.25
 -Man: Lack of awareness.
 -Condition: RA not cover.
 -System: Not verification system after Implemented.</t>
  </si>
  <si>
    <t>Review Inside Traffic Safety System (Man, System, Condition) by collaborate with all concerns.</t>
  </si>
  <si>
    <t>Mar.26</t>
  </si>
  <si>
    <t xml:space="preserve">Case:  Associates ride motorcycle crash with the car's mirror and subsequently sliding into another parked motorcycle.
Injury: Broken lip 5 lip and treatment at hospital 8 D.
Cause:
 -Man: Unsafe action riding in left lane and not reduce speed at intersection.
 -Condition: Low lighting at night time.
</t>
  </si>
  <si>
    <t xml:space="preserve"> - Create awareness : 1.Dept. who have accident sharing accident case by them self and join in Traffic safety activity
2. Working team sharing this case with KYT
 - Building knowlegge :
1. GA Center traning defensive driving standard 
2. Police coaching &amp; training
3. Promoting how to safe drive at intersection</t>
  </si>
  <si>
    <t>Sep.25</t>
  </si>
  <si>
    <t>Case: Fire &amp; Smoke  at GDP Plunger Honing Machine on 7.8.25
 -Condition: Wire deterioration  &amp; overload inside.
 -System: Lack of system to maintain &amp; verify.</t>
  </si>
  <si>
    <t xml:space="preserve"> 1) Re-inspection wiring in machine &amp; improvement. 
 2) Improvement  the system prevent recurrence by
 - Method keeping and connect Wire 
 - Spec equipment comply with machine condition.</t>
  </si>
  <si>
    <t>Case : Smell burn &amp; Smoke at Dust Collector (UC Machining/Needle rough) on 7.9.25
Weakness of controlling risk point (spatter) inside dust collector</t>
  </si>
  <si>
    <t xml:space="preserve"> -Method : Control interval cleaning tray of dust collector.
-Machine : Control talc feeding &amp; Improve autometic talc feeding.
-Man : Level up owner machine to recognize risk of dust collector &amp; emergency response.</t>
  </si>
  <si>
    <t>Dec.25</t>
  </si>
  <si>
    <t xml:space="preserve">  -</t>
  </si>
  <si>
    <t>Knowleadge &amp; RA not cover</t>
  </si>
  <si>
    <t>Level up of HRD system (Man) by Safety Dojo Learning and reflect to SHE  patrol &amp; S-SEM activity collaborate with all concern</t>
  </si>
  <si>
    <t>22 Nov.25</t>
  </si>
  <si>
    <t xml:space="preserve">Company driver U-Turn car in prohibited U-turn area and sudden cut lane. </t>
  </si>
  <si>
    <t>Punishment : Warning letter
Awareness : 
1. Comittment don't brake a rule in traffic rule
2. Training traffic safety sign &amp; test
Mornitoring :
1. QR code evaluate driver behavior
2. Benchmarking CCTV monitor driver behavior</t>
  </si>
  <si>
    <t>Nov. 2025</t>
  </si>
  <si>
    <t>1.Case : Door of cabinet hit eyebrow’s associate at HPS Pump/Hosing on 10.11.25
Weakness of awareness
2. Case : Smoke from Transformer at Injector MC/Orifice Gr. (MTN) on 27.11.25
Weakness of controlling risk point of PM transformer.</t>
  </si>
  <si>
    <t xml:space="preserve"> -Man : Level up awareness to recognize risk by safety dojo. 
-Method : Review item to inspection Transfomer.
-Machine : Review &amp; Setting criteria for changing.
</t>
  </si>
  <si>
    <t>Associates drink and ride motorcycle and not wearing helmet</t>
  </si>
  <si>
    <t xml:space="preserve">Awareness : 
1. Special measure for drink group
2. Building culture friend warning friend
3. Management promote drink don't drive and wearing safety dress and helmet
4. Remind traffic safety punishment
Mornitoring :
1. Control travel of alcohol party
</t>
  </si>
  <si>
    <t>Dec.2025</t>
  </si>
  <si>
    <t xml:space="preserve">Associates ridded motorcycle into the hole and lost control at nearly motorway  </t>
  </si>
  <si>
    <t>Awareness : 
1. Remind defensive driving
Knowledge : 
1. Giving information about risk area around the company</t>
  </si>
  <si>
    <t>Associate rided motorcycle crash to Truck at Panutnikrom area</t>
  </si>
  <si>
    <t>Awareness : 
1. Watching VDO Impact from accident
2. KYT by themself about prevention accident 
Knowledge : 
1. Specialist traning course-Mitsui Sumitomo
2. Giving information Boost up by Mgnt.</t>
  </si>
  <si>
    <t>Feb.26</t>
  </si>
  <si>
    <t>1.HRD is not sufficient in deep finding risk (Knowledge &amp; Awareness).
2.Activities are not effective in identifying hidden risks.</t>
  </si>
  <si>
    <t>1.Level up Awareness &amp; Knowledge” For find out hidden risk
2.Improve activity to high performance of hidden risk</t>
  </si>
  <si>
    <t xml:space="preserve"> Motorcycle overlap in right side it blind spot and Company driver not comfirmation again</t>
  </si>
  <si>
    <t xml:space="preserve">1. Hazard perception training
2. Real voice feedback from Expat &amp; Associates
3. GPS Monitoring </t>
  </si>
  <si>
    <t>1.Man : Authorized person Not follow regulation
2.System : Not have regulation to specific the Type of truck in each operation.</t>
  </si>
  <si>
    <t>≤3 case</t>
  </si>
  <si>
    <t>HP3-Pipe Fuel : Contaminated inside, rust  (DMHU)
Root cause &amp; C/M are during investigate.</t>
  </si>
  <si>
    <t>N/A 
This problem is sorting before shipment</t>
  </si>
  <si>
    <t>"0"</t>
  </si>
  <si>
    <t>Apr'25</t>
  </si>
  <si>
    <t>QC</t>
  </si>
  <si>
    <t>PD,PE, QA, PU</t>
  </si>
  <si>
    <t>1.Pipe has contaminate inside ID. (DMHU claim)</t>
  </si>
  <si>
    <t>PD,PE, QA</t>
  </si>
  <si>
    <t>AC</t>
  </si>
  <si>
    <t>HP5E Fuel leak, Mitsubishi (Ukraine market) Case #2
Status: Waiting part return to SDM</t>
  </si>
  <si>
    <t>1.Case F/F Part has void
Cause : Found change point is new die and stop used
C/M : On going
KADAI :
1.Repair the mold by adding a 0.05 mm air vent.
2.Hold finished goods (FG): 7,600 pcs and single parts: 9,873 pcs.</t>
  </si>
  <si>
    <t>N/A 
Stop use new die (Cav5/6) may cause of air vent abnormal affect burn mark and viod inside (welding area)</t>
  </si>
  <si>
    <t>(Acc. AP vs Result ▲0.08%) 
Cost of spoilage  P/J On plan</t>
  </si>
  <si>
    <t>Acc. AP vs Result Save ▲4.67MB
May'25 (AP vs Result save ▲2.28MB)
Overall actual sale amount up 120% form AP sale amount</t>
  </si>
  <si>
    <t>HP5E Fuel leak, Mitsubishi  (Japan market)  Case #3, #6
Status: Waiting part return to SDM
HP5E Fuel leak, Mitsubishi  (Japan market)  Case #4, #5
Cause : Cylinder crack
C/M :
1.Use bore scope with video record function
2.Expand ID of material  Φ6.38=&gt;Φ6.38＋α
3.Add 100% current of processing torque detection (in machine)
4.Add flow sensor for each coolant nozzle 100％
5.Not only check but change to record coolant flow rate 1/shift
6.check hardness  (check burn) 1/shift</t>
  </si>
  <si>
    <t>On processing investigate with customer</t>
  </si>
  <si>
    <t>1. UC Pipe Step in ID
Cause : New operator insert part incomplete position.
C/M :
1.Re-training opretor for correct working operation and concern point.
2.Install sensor for detect position of part when put in jig.
2. UC Body abnormal black mark on OD
Cause : Accumulate oil stain in rail of Hole/Seat Grinding because no rail cleaning interval.
C/M : Add cleanning interval 1/W (Temporay) and monitor for set permanent interval.</t>
  </si>
  <si>
    <t xml:space="preserve">Nippo's problem increased, the emergency situation will announce and set up for KPI and activity from Jul'25
</t>
  </si>
  <si>
    <t>"0"
(after start action for Nippo)</t>
  </si>
  <si>
    <t>1. UC Pipe Step in ID (same issue of OGC problem)
Cause : New operator insert part incomplete position.
C/M :
1.Re-training opretor for correct working operation and concern point.
2.Install sensor for detect position of part when put in jig.</t>
  </si>
  <si>
    <t>­</t>
  </si>
  <si>
    <t>(Acc. AP vs Result ▲0.07%) 
Cost of spoilage  P/J On plan</t>
  </si>
  <si>
    <t>Acc. AP vs Result Save ▲5.47MB
Jun'25 (Target vs Result save ▲0.8MB)
Housing cutting, scrap part ‘’insurance claim’’ from problem part drop during transfer to process sorting Cap (+399.6 KB) but The expenses in case are related to insurance.</t>
  </si>
  <si>
    <t>G4.5Si Engine vibration [F/M SUJ2]
Cause : Cutting chip from solenoid stopper
C/M : Addition air blow for remove cutting chip remain</t>
  </si>
  <si>
    <t>During action for improvement.</t>
  </si>
  <si>
    <t>Same as 0km claim (Official)</t>
  </si>
  <si>
    <t>PE3</t>
  </si>
  <si>
    <t>(Acc. AP vs Result ▲0.06%) 
Cost of spoilage  P/J On plan</t>
  </si>
  <si>
    <t>Acc. AP vs Result Save ▲2.29MB
Jul'25 (Target vs Result save ▲1.5MB)</t>
  </si>
  <si>
    <t>HP5E Fuel leak, Mitsubishi (Brazil market) #9
Status: Waiting part return to SDM</t>
  </si>
  <si>
    <t>Furikaeri find out actual root cause</t>
  </si>
  <si>
    <t>No reoccurrence</t>
  </si>
  <si>
    <t>Dec'25</t>
  </si>
  <si>
    <t>G4.5Si for STM Engine rough idle NG [F/M DSUS70DH]
Cause: Cutting chip from Orifice , flow out from washing cannot remove, visual check cannot detect
C/M : Improve visual check ability, pin shape change</t>
  </si>
  <si>
    <t>Ibutsu elimination activity</t>
  </si>
  <si>
    <t>Reduce 50%</t>
  </si>
  <si>
    <t>Nov'25</t>
  </si>
  <si>
    <t>1.HP5S for TIEI Black cap missing
Cause: Risk point from handling for repacking process
C/M : Visual check cap in paper box 
2.G4.5Si for STM Engine rough idle NG [F/M DSUS70DH]
Cause: Cutting chip from Orifice , flow out from washing cannot remove, visual check cannot detect
C/M : Improve visual check ability, pin shape change</t>
  </si>
  <si>
    <t>UC Pipe Outer Diameter NG
Cause: Unclear root cause
C/M: Add check go no go gate to protection flow out</t>
  </si>
  <si>
    <t>Nippo's problem increased, the emergency situation will announce and set up for KPI and activity from Jul'25</t>
  </si>
  <si>
    <t>"0"
(after start action for Nippo)</t>
  </si>
  <si>
    <t xml:space="preserve">1.Screen tear
Cause : Mold repair improper effect to sharp curve occured 
C/M : 1.Mention mold repair method &amp; inspection mold std.
2.Revise appearance inspection method
2.Pipe OD. deformation &amp; has dent (Same as OGCs claim.) ==&gt; This case high risk also from DNHA.
Cause : Simulation test risk process at SAMCO, result not same as claim part, and
Temporary : Supplier 100% apperance check 
3.Inlet pipe discoloration and peel off 
Casue : Hight voltage from part setting (clearance part &amp;Jig)  effect to Cr coating ability.
Temporary : Supplier 100% apperance check </t>
  </si>
  <si>
    <t xml:space="preserve">NIPPO : Emergency improvement activity </t>
  </si>
  <si>
    <t>(Acc. AP vs Result ▲0.04%) 
Cost of spoilage  P/J On plan</t>
  </si>
  <si>
    <t>Company  Acc. AP vs Result Save ▲1.05MB
Monthly (AP vs Result Over +1.24MB)
GDP  (Target  1.9MB / Act. 3.9MB/ Over +2.0MB) Postpone Aug'25 to Sep'25 (+0.8MB) Expense Acc. Save -5.68MB
Irregular NG INS ,P/L NG Target 0.07% /Act.0.44% / Diff +0.37% /NG 763pcs / Re-Occure form Mat’l DNTH L.602  Runout CPK &lt;1.33  C/M : PI separate M/C L.602 Control lot to PD double grinding process relief seat (Result P/L Act.0.07%) / Start Aug'25 to Current Sep'25 ( Root cause analysis  on process DNTH &amp; SQA) 
C/M : Q-Loss company progressive monthly
INJ G4/G4.5 (Over+0.15MB) [One-time] Expense Acc. save -14.8MB
 -INJ G4.5 I-Art Problem : 0-Km Claim engine rough idle NG from STM 
Cause : F/M in orifice hole DSUS70DH
Temporary action : Re-screening F/G form W/H 22,092 pcs /GI NG 40 pcs (NG all point)
C/M : Q-Loss company progressive monthly</t>
  </si>
  <si>
    <t>1. DMNS - UC Pipe leak at air tightness check in Assy line
Cause: Found blow hole and disassembly check not found contamination, So During investigate by simulation test for finding which condition can take blow hole (Target : E/Oct)
C/M: To be discussed after investigation
2. DMHU - Pipe Dimension or bending error [Supplier]
Cause: Under investigation (Wait NG part return, estimate to receive parts by this week)
C/M: To be discussed after investigation.</t>
  </si>
  <si>
    <t>(1)
N/A
(2)
N/A</t>
  </si>
  <si>
    <t>(1)
"0"
(2)
"0"</t>
  </si>
  <si>
    <t>(1)
-
(2)
-</t>
  </si>
  <si>
    <t>Acc. AP/Result ▲0.03%
Monthly Over +0.01%</t>
  </si>
  <si>
    <t>Monthly (AP vs Result Over +0.32MB)
1) GDP NG Month Sep'25 (+1.01MB)
 - NG INS ,P/L  (+0.82MB) No Plan irregular NG
The issue has continued since Aug'25, Problem: The defect reoccurred due to material from DNTH, specifically from machine L.602 /Root Cause: The bearing in the block insert was broken.
 - NG Blow hole (+0.19MB) Plan 0.23%/ Act. 0.17% Cause : Material model SUBARU Lot seat upper small &lt;27.660 (STD 27.640-27.680)
2) UC Machine (+1.05MB) No Plan irregular NG
 - Line Pipe Pase4 over target 1.0% result 1.5% ID &amp; OD Cutting NG
 - Line Pipe Scrap part hold Air leak can’t re-check NG up 0% to 0.25%
 - Line Body  2QA jude. Scrap data Angle seat NG 1.4%
 - Line NDF 2QA jude. Scrap data  DSR Seat Roundness NG 1.1%</t>
  </si>
  <si>
    <t xml:space="preserve">1) GDP NG INS ,P/L (Total +3.2MB/ Sep'25-Aug'25)
 1.1) Corrective Action NG P/L : DNTH has implemented a corrective action by changing to a new bearing for the block insert and introducing a new lot control process for SDM. As a result, the new lot shows a defect rate of 0.02%, which is well within the standard limit of &lt; 0.07%, and consistent with the current performance.
 1.2) Permanace Action P/L NG : DNTH has issued a change in the PCR process design. The new approach separates the tool for rough operations at OP600T8 and adds a new tool at OP700T8. This aims to improve the quality of items by reducing taper run-out at 80°. /SOP : Line 1, 2, 3, and 4 (Starting Dec'25)
 1.3) Corrective Action NG Blow hole seat upper : FUKAJU supplier increase cutting 7-10 µm and changing lot control to SDM current NG Act. 0.12% / Plan 0.23%
2) UC Machine (Forecast over +0.3MB/Month)
 1. Line Pipe (Pase4) / Problem : cutting NG       
          1.Control tool life Tool Reamer PE investigation with DNJP ,Re process window Tooling (SOP Jan'26)
          2.Add Air blow clean tool clear kiriko stuck tool (SOP Dec'25)
 2. Line Pipe Problem : Blow hole NG from MC over judgement 0.25% --&gt;0% Action :
          1.Level up master leak same claim part set master MC auto judgement &amp; detection (SOP Nov'25)
          2.Add dripping process : bouble leak support recheck Air leak NG /Process out line (SOP Dec'25)
          3.Temp. Control Seal tool life 50% from Seal wearing reduce Jig leak NG (SOP Aug'25)
 3. Line Body, Problem : Seat F/N 3 axis data roundness &amp; angle shape NG / Action : 
          1.Improve grinding amount by change Dresser new type same MC 2 Axis 
          2.Change condition grinding by project reborn activity PE project (SOP Jun'26) 
 4. Line NDF, Problem : DSR Seat Roundness NG  / Action : 
          1.Investigation Needle OD roundness NG after process supplier S&amp;P with SQA,PE,PD Team (Nov'25)
         </t>
  </si>
  <si>
    <t>N/A</t>
  </si>
  <si>
    <t>MEC G3S Engine vibration [Fe]
Cause: F/M Fe occur from solenoid stator
During investigate to consider ultrasonic washing
Immediantly action : (SDM Inspection line) Add screening 1 cycle at running process on 6-Nov-25</t>
  </si>
  <si>
    <t>Ibutsu elimination activity &amp; Daily corporate meeting for this issue between SDM/SKD</t>
  </si>
  <si>
    <t xml:space="preserve">DN Service dealer: G3 orifice Incorrect Orifice P/N supply to customer
Cause: PC mistake input information in production plan &amp; no process can detect this problem (no item check)
C/M: 1. PC change from manual to auto input (link with master list)
           2. PD add item check correctness of Part no. on KANBAN &amp; Marking on actual product
</t>
  </si>
  <si>
    <t>Acc. AP/Result ▲0.02%
Monthly Over +0.02%</t>
  </si>
  <si>
    <t>Overall Monthly over 0.45MB (Result  vs AP): Mainly from gasoline product 
1)Found Quality issue of GDP form Daily 2QA [New items : Ikkodemo Rank A]
    1.1)Found bubble leak and melt at C/D welding area abnormal (Model MAZDA)
          Root cause: Protection lens of laser head has foggy (1st time) effect welding abnormal
          C/M: Scope lot sorting 100% and QA Judge scrap abnormal high risk 473 pcs(+0.98MB) and Review,   
          Revise PM items with FTA for early detection before found problem with MTN and PE</t>
  </si>
  <si>
    <t>1) Overall benchmark with JP for worst 5 items of each product. To Finding and Copy idea to countermeasure NG in SDM and SKD..(GM up &amp; JP expat)
2) Cooperlation NG reduction with PE3 &amp; Supplier: Ex.: GDP product in case seat upper blow hole of model Honda and Subaru (Wrost 2nd). To clearing control spec with FUKUJU now trail test estimate result can saveing about 0.3MB/M. Waiting QA notice..(PE3).</t>
  </si>
  <si>
    <t>0.3MB/M</t>
  </si>
  <si>
    <t>G2&amp;G3 Target 0.098  MB Result 1.35 MB Over Plan  1.24 MB
GDP Target 0 MB result 0.52 MB Over plan 0.52 MB
HP5E Target 0 MB    Result 0.44 MB  Over plan  0.44 MB
G4 Target 1.78 MB result 2.17 MB Over plan 0.39 MB</t>
  </si>
  <si>
    <t>TMT INJ G4.5Si Engine vibration [F/M Zn]
Cause: Estimate occur from edge of chute roller and attached to part during handling (lift over)
C/M:
1) Revise operation manual to emphasize operator about pallet pick up sequence to prevent F/M drop into part
2) Emphasize operator and revise operation manual to avoid operator touching on overflow at inspection process</t>
  </si>
  <si>
    <t>1. TMT INJ G4.5Si Engine vibration [F/M Zn]
Same as 0-km claim (official)
2. STM INJ G4.5Si  Overflow cap stuck inside connector
Cause: Under investigation root cause
C/M:
1) Flip plug connector down before visual check to protect overflow cap stuck in plug connector.
2) Under consider furthermore improvement Pokayoke.</t>
  </si>
  <si>
    <t>1. DMHU SCV Air leak failure
Cause: Blowhole on part but Air leak and Visual check cannot detect
C/M: (1) Air leak : Improve leak m/c accuracy by re-calibrate with mass cylinder &amp; adjust upper limit
           (2) Visual check : Improve method from Magnify to HD camery
2. DMNS found UC Nozzle body wrong model
Cause: Underinvestigate (Possible risk from wrong full fill nozzle plate) 
C/M:
1.Improve interlock linkage nozzle plate packaging before full fill plate
2.Installation camera detection nozzle body before shipout</t>
  </si>
  <si>
    <t>Case 1
N/A
Case 2
N/A</t>
  </si>
  <si>
    <t>Case 1
No recurrence
Case 2
"0"</t>
  </si>
  <si>
    <t>Case 1
Dec'25
Case 2
Jun'26</t>
  </si>
  <si>
    <t>1.Internal NCR : Plate Orifice angle of diameter 0.5 NG.</t>
  </si>
  <si>
    <t>KSTH : Supply Chain Quality Improvement Activity.</t>
  </si>
  <si>
    <t>Overall Monthly Save ▲0.08%
Acc. AP/ Result ▲0.03%
Forecast Acc.  Save ▲0.028% (Apr'25 -Mar'26)</t>
  </si>
  <si>
    <t>Result  Acc. AP&amp;RP+Forecast Result 4M Save ▲0.028% (Apr'25 -Mar'26)</t>
  </si>
  <si>
    <t>Forecast 4Month ▲0.028% (Dec'25-Mar'26)</t>
  </si>
  <si>
    <t>Overall Monthly Save ▲2.21MB
Acc. AP/ Result ▲1.49MB
Forecast Acc.  Save ▲3.9MB (Apr'25 -Mar'26)</t>
  </si>
  <si>
    <t>1) Original Plan/Result, Pile up plan/result Acc. AP&amp;RP +Forecast 4M Save ▲3.9MB (Apr'25 -Mar'26)
2) Overall benchmark with JP for worst  5 items of each product.
 -Product INJ G4 benchmark 5 Item /Product INJ G2G3 benchmark 15 Item
 -Other product Pump,UC,GDP not matching item NG with DNJP</t>
  </si>
  <si>
    <t>Forecast 4Month ▲1.69MB (Dec'25-Mar'26)</t>
  </si>
  <si>
    <t>G4 Target 0.82 MB  Result 2.66 MB  Over plan  1.84 MB
G2&amp;G3 Target 0.098  MB Result 1.74 MB Over Plan  1.65 MB
HP5E Target 0 MB result 0.46 MB Over plan 0.46 MB</t>
  </si>
  <si>
    <t>1. DMHU found Rail Chip and burr in M10
Cause : During investigation by  BPE &amp; supplier (Siam NDK)
2. DNHA found UC Body air leak NG
Cause : During investigation</t>
  </si>
  <si>
    <t>Case 1
1. Change inspection method from naked eye to magnify 5X
Case 2
During investigation</t>
  </si>
  <si>
    <t>Case 1
"0"
Case 2
"0"</t>
  </si>
  <si>
    <t>Case 1
Dec'25
Case 2
Dec'25</t>
  </si>
  <si>
    <t>1. DMHU found Rail Chip and burr in M10
Cause : During investigation by  BPE &amp; supplier (Siam NDK)
C/M : Visual check : Change inspection method from naked eye to magnify 5X
2. SDM found lower body crack surface OD.
Cause : During investigation with DIAT MED, DNJP. Potential risk process is forging, under simulation CAE and actual simulation test by 23 Jan'26
C/M : Temporary action : 100% crack check through process.</t>
  </si>
  <si>
    <t>1.Change inspection method (nake eye to magnify 5X)
2.100% inspection crack (through process)</t>
  </si>
  <si>
    <t>Case 1
Jan'26
Case 2
Jan'26</t>
  </si>
  <si>
    <t>Monthly Save ▲0.11%
Acc. AP/ Result ▲0.04%
Cost of spoilage P/J on plan</t>
  </si>
  <si>
    <t>Forecast Acc.  Save ▲0.034% (Apr'25 -Mar'26)</t>
  </si>
  <si>
    <t>Monthly Save ▲1.72MB
Acc. AP/ Result ▲4.36MB</t>
  </si>
  <si>
    <t>Forecast Acc.  Save ▲5.9MB (Apr'25 -Mar'26)</t>
  </si>
  <si>
    <t>HP5E : Target  0.46 Result 2.12 Diff. 2.12 MB
Problem: Pre-hole NG (1.58 MB)/Leakage(Cylinder crack) 0.53 MB
G4 : Target  0.82 Result 2.34 Diff. 1.52 MB
Problem: Remain Kiriko in Orifice hole(DSUS70DH in blind hole) 1.14 MB /Problem : Orifice out hole not circle 0.58 MB
SOL : Target  0 Result 0.56 Diff. 0.56 MB
Material Kake/Su 0.38 MB/Material NG Coercive force high 0.18 MB</t>
  </si>
  <si>
    <t>1. STM G4.5Si Engine vibration [F/M SUS304]
Cause : F/M SUS304, clip (SUS304) worn out when insert to magazine and then drop to shim spacer part.
C/M : Process improvement and enhance Ibutsu elimination activity to achieve zero F/M flow out to customer witnin FY26 (customer expectation).</t>
  </si>
  <si>
    <t>0 km claim main from INJ  F/M issue and 80% reoccurence.
F/M issues : Focusing remains on preventing outflow and applying possible C/M rather than eliminate actual F/M sources.
During analysis FY25 Kadai and set quality improvement plan for FY26.</t>
  </si>
  <si>
    <t>Not achieve target.
Forecast   total = 5 cases
(FY25 SDM target = 4 cases)</t>
  </si>
  <si>
    <t>Within FY26</t>
  </si>
  <si>
    <t>1. Same as above.
2. Mazda GD-P3SH Leak NG at cold tester
Cause : Delivery OD NG (Has step) due to position of work and GW is slip
C/M : Revise STD of verify OD delivery all sliding area &amp; Create  master to confirm GW setting
3. TIEI HP5S Engine cannot start (F/M Al)</t>
  </si>
  <si>
    <t>Same above.</t>
  </si>
  <si>
    <t xml:space="preserve">Not achieve target.
Forecast   total = 11 cases
(FY25 SDM target = 9 cases)
</t>
  </si>
  <si>
    <t xml:space="preserve">1. DMHU found HP3 Pipe discoloration
Cause : Unclear (but this lot is before supplier improve part dry process)
C/M:     Supplier improve part dry process
2. DMHU found G4S Terminal S/A vacuum packaging error
Cause : No STD to confirm packaging condition after vacuum
C/M:     Fix position of vacuum nozzle &amp; vacuum pressure + Add STD check PKG appearance
3. DNHA found UC Air leak NG (UC Nozzle body no welding)
Cause : Under investigation.
4. DMHU found G4 Solenoid resistance lower spec
Cause : Over current supply (found coil &amp; resin burn), under confirm FTA (DENSO &amp; Customer process)
5. DMHU found G4S Plate control thickness lower
Cause : Abnormal handling mistake (Grinding stone runout over spec)
C/M:     Request DMHU to support sorting suspected lot
           (Already change point check of tool runout confirmation in Oct'25) </t>
  </si>
  <si>
    <t>Main problem from Biz. Partner pass -through process and inhouse process.
For Biz. Partner, did not improvement for part through quality assurance at Biz. partner.
For inhouse process:  Main from leak problem, lack of effective C/M.
During analysis FY25 Kadai and set quality improvement plan for FY26.</t>
  </si>
  <si>
    <t xml:space="preserve">Not achieve target.
Forecast   total =  17 cases
(FY25 target = 6 cases)
</t>
  </si>
  <si>
    <t xml:space="preserve">1. DMHU found HP3 Pipe discoloration
Cause: Unclear (but this lot is before supplier improve part dry process)
2.Plate Orifice depth 0.905 over spec
Cause: Loosen retainer to lock part and jig.
Flow out : Machine alarm, irregular management.
3.Plate Orifice angle 78 lower spec.
Cause: Reduce air cut impact to center drill miss alignment.
</t>
  </si>
  <si>
    <t>For OGC part under considering with Top management.
KSTH : Emergency activity kick off begin of Feb'26
1. DMHU found HP3 Pipe discoloration
C/M: Supplier improve part dry process
2.Plate Orifice depth 0.905 over spec
C/M : Daily check jig &amp; retainer condition.
3.Plate Orifice angle 78 lower spec.
C/M : Additon ball end mill and drill to control angle positioning.</t>
  </si>
  <si>
    <t>Not achieve target.
Forecast    total =  15 cases
(FY25 target = 6 cases)</t>
  </si>
  <si>
    <t>Cannot recovery</t>
  </si>
  <si>
    <t>1. INJ G4 Missing Bar Filter at Inlet hole
Lacking point: ​NG management.​
  NG Part was mixed &amp; return mistake process</t>
  </si>
  <si>
    <t>Review outline operation and emphasize associate to operate follow the rule.</t>
  </si>
  <si>
    <t>Forecast  total =  2 cases
(FY25 target = 5 cases)</t>
  </si>
  <si>
    <t>Monthly Save ▲0.05%    Acc. AP/ Result ▲0.04%
Cost of spoilage P/J on plan
Remain KADAI : 
GDP [Plan 1.4MB/Act. 2.79MB/Diff+1.29MB] problem P/L NG 797pcs  [Plan 0.24%/Act 0.93%/Diff +0.69%] over +1.15MB from 
1) Occure material DNTH cutting 601 run-out NG forecast end of Mar'26 (Forecast Feb'26-Mar'26 Over +2.6MB) 
2) Occure in SDM process Relief seat grd. CPK 1.33 improvement M/C &amp; Jig accuracy</t>
  </si>
  <si>
    <t>GDP problem P/L NG situation action plan (Material &amp; Machine)
1.(PE3/BPE) DNTH combine process cutting PCR issue start cutting line 602 (1st lot control to SDM Mar'26) and extend cutting line 601,603,604 Plan end of Mar'26 (On process)
2.PE2&amp;PD Process capability M/C Relief seat grinding CPK &gt;1.33 (On process)
3.PE2&amp;PD next plan reamain KADAI condition grinding (On process)
     -Improve condition grinding machine run-out of material variation (On process)
     -Improve accuracy of jig support work process relief seat gr. (On process)</t>
  </si>
  <si>
    <t>Forecast Acc.  Save ▲0.032% (Apr'25 -Mar'26)</t>
  </si>
  <si>
    <t>Monthly Save ▲1.36MB
Acc. AP/ Result ▲5.57MB</t>
  </si>
  <si>
    <t>Forecast Acc.  Save ▲8.3MB (Apr'25 -Mar'26)</t>
  </si>
  <si>
    <t>Problem close increasing from last month = 9 items.
New issue in Jan'26 = 9 items., no loss cost.
Remaining issue cannot action until root cause C/M.
Kadai : Almost unique problem of SDM/SKD 
Approach : Expands engineering ability for improvement by re-process &amp; design</t>
  </si>
  <si>
    <t>Priority  and set action  plan for overall quality loss (Q-loss &amp; COS) in company in FY26. And strengthen ability of plan and actual control.
(As explained in quality pillar)</t>
  </si>
  <si>
    <t>Not achieve target.
Forecast   = 178.5 MB</t>
  </si>
  <si>
    <t xml:space="preserve">1. STM HP5S Engine cannot start (F/M Glue)
Cause: Glue from jig ball air leak test at cylinder grinding process
</t>
  </si>
  <si>
    <t>C/M: 
1) Change new jig design for prevent glue split.				[Eff. Date : 10 Feb’26]
2) Add split glue removal procedure for ball jig.  				[Eff. Date : 4 Feb’26]
Overall : Improve initial response and upstream Kaizen in FY26.</t>
  </si>
  <si>
    <t>Achieve target.
Forecast total = 4 cases
(FY25 SDM target = 4 cases)</t>
  </si>
  <si>
    <t>Not achieve target.
Forecast total = 11 cases
(FY25 SDM target = 9 cases)</t>
  </si>
  <si>
    <t>C/M: (Temporary) 200% inspection part at supplier before delivery
Overall : Improve initial response and upstream Kaizen in FY26.</t>
  </si>
  <si>
    <t xml:space="preserve">Not achieve target.
Forecast total =  17 cases
(FY25 target = 6 cases)
</t>
  </si>
  <si>
    <t xml:space="preserve">1. DMHU Plug rail Coating peeling
Cause: Under invesitgate with supplier &amp; DIAT
2. G3S Inlet connector missing ball
Cause: Under investigation
</t>
  </si>
  <si>
    <t>C/M: (Temporary) 200% inspection part at supplier before delivery
C/M: (Temporary) 100% Pin gauge check Go-NoGo at STC before delivery to SDM.</t>
  </si>
  <si>
    <t>Not achieve target.
Forcast total = 16 cases
(FY25 target = 6 cases)</t>
  </si>
  <si>
    <t xml:space="preserve">1. Rail Cap pipe fuel return Broken
Cause: Under invesitgation
2. G3S Inlet connector missing ball
Cause: Under investigation
</t>
  </si>
  <si>
    <t>C/M: Under invesitgation
C/M: (Temporary) 100% Pin gauge check Go-NoGo at STC before delivery to SDM.</t>
  </si>
  <si>
    <t>Forecast total =  3 cases
(FY25 target = 5 cases)</t>
  </si>
  <si>
    <t>Monthly Over +0.02%    Acc. AP/ Result ▲0.03%
Cost of spoilage P/J on plan
Remain KADAI : GDP [Plan 3.35MB/Act. 4.59MB/Diff+1.24MB]
Problem P/L NG 1,146pcs [Plan 0.24%/Act 0.73%/Diff +0.49%]
1) Occure material DNTH cutting 601 run-out NG forecast end of Mar'26 (Forecast Mar'26 Over +1.2MB) 
2) Occure in SDM process Relief seat grd. CPK 1.33 improvement M/C &amp; Jig accuracy</t>
  </si>
  <si>
    <t>GDP problem P/L NG situation action plan (Material &amp; Machine)
1.(PE3/BPE) DNTH combine process cutting PCR issue start cutting line 602 (1st lot control to SDM Mar'26) and extend cutting line 601,603,604 Plan end of Mar'26 (On process)
2.PE2&amp;PD Process capability M/C Relief seat grinding CPK &gt;1.33 (On process)
3.PE2&amp;PD next plan reamain KADAI condition grinding (Completed)
     -PD temporary action re-grinding process relief seat lapping 2 time and control depth seat surface &amp; PE Change new type dresser</t>
  </si>
  <si>
    <t>Forecast Acc.  Save ▲0.030% (Apr'25 -Mar'26)</t>
  </si>
  <si>
    <t>Monthly Over +0.6MB
Acc. AP/ Result ▲4.99MB</t>
  </si>
  <si>
    <t>Forecast Acc.  Save ▲8.6MB (Apr'25 -Mar'26)</t>
  </si>
  <si>
    <t>Problem close increasing from last month = 16 items.
New issue in Feb'26 = 15 items.
Remaining issue cannot action until root cause C/M.
Kadai : Almost unique problem of SDM/SKD 
Approach : Expands engineering ability for improvement by re-process &amp; design</t>
  </si>
  <si>
    <t>PE, PC, MT</t>
  </si>
  <si>
    <t>UC Phase #4 SOP
- 1st time Hans Robot (Lack of failure evaluation)
- Misalignment from index table setting and coupling poor spec (Lack of machine acceptance criteria)</t>
  </si>
  <si>
    <t>Proceeding UC Phase #4
%OR level up activity,
daily progress and find out 
root cause countermeasure</t>
  </si>
  <si>
    <t>HP5S Quality issue Fuel Leakage at Cover Bearing.
Part no.
-SM299000-00719D (900 pcs.)
-SM299000-00819D (100 pcs.)
-SM299000-00229D (360 pcs.)</t>
  </si>
  <si>
    <t>UC assy - Auto load mc Gripper alignment &amp; centering caused there are not standard check item and master are not covered all model/station
CR - Auto frettage mc spare part 0 stock
Solenoid - PWP mc Cylinder clamp leak, 1st time occurred, there is not interval change standard and difficult to inspection</t>
  </si>
  <si>
    <t>UC assy - Change BM→PM by　making master and creating standard PM item then transferring skill to Genba
CR - Improve lifetime extension with DAISHIN &amp; Lisk up high risk of spare part to prevent
Solenoid - CBM implement by air flow sensor</t>
  </si>
  <si>
    <t xml:space="preserve">1. UC M/C : PE Sample test 
2. UC Pipe Assy : Quality issued ID 6.0 NG small
3. GDP : Delay shipment to DNEU due to vessel delays effect customer low inventory </t>
  </si>
  <si>
    <t xml:space="preserve">1. DF product : Quality issued Pump leak
2. TH-Cambodia cross border situation </t>
  </si>
  <si>
    <t>1. TH-Cambodia cross border situation 
2. UC Needle S/Avalve : Quality issued Seat leak NG.
3. Start UC Phase 4 MC G.05 delay approve from PD (G.05 move to 2 Axis support DMAT)</t>
  </si>
  <si>
    <t>TH-Cambodia cross border situation</t>
  </si>
  <si>
    <t>1. TH-Cambodia cross border situation 
2. UC Needle S/Avalve : Quality issued Seat leak NG.</t>
  </si>
  <si>
    <t xml:space="preserve">1. TH-Cambodia cross border situation
2. Element : Project new machine spin welding M/C 2 delay from Sep to Oct'25 </t>
  </si>
  <si>
    <t>Wrong model delivery Oring to TPCAP customer 1 case.</t>
  </si>
  <si>
    <t>Level up Reoccurr &amp; Flow out prevention by add process QR scan in Packing line</t>
  </si>
  <si>
    <t>1. TH-Cambodia cross border situation
2. Element : Project new machine spin welding M/C 2 delay from Sep to Oct'25 
3. SCV : Quality issue Air leak NG</t>
  </si>
  <si>
    <t>AR&amp;AS</t>
  </si>
  <si>
    <t>GA&amp;CSR</t>
  </si>
  <si>
    <t>Waiting installation after renovation 8.8MB, Under building (Renovate office) 64MB, Under improvement 15MB</t>
  </si>
  <si>
    <t xml:space="preserve">Re-design machine for support cleanliness issue improvement There are problem at trimming process 8MB,
 Under building (Renovate office) 3MB
</t>
  </si>
  <si>
    <t>Under clear status of last year
As 25AOP : will start monitoring from Jul</t>
  </si>
  <si>
    <t>Durring new criterial improvement process</t>
  </si>
  <si>
    <t>Rank C, on hold budget, pending appropriate allocation</t>
  </si>
  <si>
    <t>Waiting installation after renovation 8.8MB, Under building (Renovate office) 58MB, Under improvement 14MB, waiting PEA approve 4.2MB</t>
  </si>
  <si>
    <t xml:space="preserve">Re-design machine for support cleanliness issue improvement There are problem at trimming process 7.7MB,
 Under building (Renovate office) 8.8MB, Under improvement 5.12MB
</t>
  </si>
  <si>
    <t>Jul'25</t>
  </si>
  <si>
    <t>[Junx3]
3 cases mail training result (FY25/Q1)
SDM - SE = 1, QC1 = 1
SKD - PD5 = 1</t>
  </si>
  <si>
    <t>1. Awareness &amp; Education
- Remind about virus risks via email and small group sessions.
- Share steps for safe handling of suspicious emails (don’t click, report immediately).
2. Corrective Action for Those Who Opened Suspicious Emails
- Mandatory participation in InfoSec training and virus prevention activities.
- Join department morning talks for reminders and reinforcement.
3. Monitoring &amp; Improvement
- Track participation and conduct post-tests.
- Review incident trends and update measures regularly.</t>
  </si>
  <si>
    <t>Sep'25</t>
  </si>
  <si>
    <t>CIP (No using date) Renovate 147MB, PE 39MB</t>
  </si>
  <si>
    <t>CIP (Document not complete) PE 87MB, FAC 32MB, PD 25MB</t>
  </si>
  <si>
    <t>PE: Under improvement 3.4MB,FAC: waiting PEA approve 4.2MB</t>
  </si>
  <si>
    <t xml:space="preserve">PE: 10.5 MB Re-design machine for support cleanliness issue improvement There are problem at trimming process 7.7MB,
 Under improvement 2.8MB
</t>
  </si>
  <si>
    <t>Under discuss with supplier to cancel PO</t>
  </si>
  <si>
    <t>Under discuss with supplier to mbncel PO</t>
  </si>
  <si>
    <t>High number of Quality improvement (from Quality problem) 8 cases
High number of Machine breakdown 8 cases</t>
  </si>
  <si>
    <t>High number of Quality improvement (from Quality problem) 8 cases (PE)
High number of Machine breakdown 8 cases (MT)</t>
  </si>
  <si>
    <t>[Julyx4] 
Awareness issue case (Rule violation) 3 Cases
Share ID/Password (1)QC1 , Camara/Mobile(2)  PD4, PD5
Virus protection 1 Case  = External drive (1) PD3</t>
  </si>
  <si>
    <t>(1) Risk Survey &amp; Monitoring (HoD, Management)
Objective: Understand real issues in rule implementation, perception gaps, and operational risks at dept. level.
Expectation : Identify blind spots for customized communication &amp; control improvement. 
Topic (4 Weak Point) 
1.Virus attack 2. Data control 3. Photograph 4. ID &amp; Password Mngt. 
(2) Refresh Training / Case study &amp; Post test
(3) Small Group Discussion</t>
  </si>
  <si>
    <t>CIP (No using date) Renovate 147MB, PE 44MB, FAC 57 MB</t>
  </si>
  <si>
    <t>CIP (Document not complete) PE 185MB, RENOVATE 68 MB, FAC 40MB, PD 20MB</t>
  </si>
  <si>
    <t>CIP &gt;12 Month
Over revise plan : 
 FAC: waiting PEA approve 4.2MB (Plan : Jul.25)
Remind :
1.Plan start using in Aug'25 : 
 MT : Waiting install web application 0.39 MB
 PE : CR name plate printing 0.13 MB
2.Planned to be used within the next 3 months. : -</t>
  </si>
  <si>
    <t xml:space="preserve">CIP&gt;18 Month
Over revise plan :     -
Remind :
1.Plan start using in Aug'25 : 
2.Planned to be used within the next 3 months. : </t>
  </si>
  <si>
    <t xml:space="preserve"> -Under discuss with supplier to cancel PO : Inventory check at all supply chain</t>
  </si>
  <si>
    <t>Under discuss with supplier to cancel PO : Inventory check at all supply chain</t>
  </si>
  <si>
    <t xml:space="preserve"> -Under discussing with maker for responsible of machine (partial build)</t>
  </si>
  <si>
    <t>Under discussing with maker for responsible of machine (partial build)</t>
  </si>
  <si>
    <t>Quarterly result</t>
  </si>
  <si>
    <t>Urgentder discuss with supplier to cancel PO</t>
  </si>
  <si>
    <t>Specialder discuss with supplier to cancel PO</t>
  </si>
  <si>
    <t>CIP (No using date) Renovate 173MB, 
PE 60MB, FAC 21 MB</t>
  </si>
  <si>
    <t>CIP (Document not complete) PE 85.5 MB, PD 8.9 MB, FAC 21MB</t>
  </si>
  <si>
    <t>PD,PE,MT</t>
  </si>
  <si>
    <t>CIP &gt;12 Month
Over revise plan : 
MT : 0.39 MB. Jig Shop Management System delay from waiting server for installation system (Plan : Aug &gt; Nov.25)
Remind :
1.Plan start using in Sep'25 : -
2.Planned to be used within the next 3 months. : 
PD: 0.52 MB.The design does not cover the work area.It cannot be used and modified for a long time (Plan : Dec.25) 
MT: 0.39 MB.Miscalculation at the server procurement stage(Plan : Nov.25)</t>
  </si>
  <si>
    <t>CIP&gt;18 Month
Over revise plan : -
Remind :
1.Plan start using in Sep'25 : -
2.Planned to be used within the next 3 months. : 
PD: 0.49MB. Waiting add master point check compare same current. (Plan : Dec.25)
PE: 9.8 MB. 
- Re-design machine for support cleanliness issue
- Claim issue leak sealing VH, need to addition camera for visual sealing 100% (Plan : Dec.25)</t>
  </si>
  <si>
    <t>Most items have already decreased. However, there are still pending items as 
&gt; 18 Month PE (8 item/2.07 MB) and MT (1 item/0.22 MB)
&gt;12 Month TIE (3 item /1.19 MB), WH (1 item /0.27 MB)</t>
  </si>
  <si>
    <t>U</t>
  </si>
  <si>
    <t>OT Corruption, ST of PE3</t>
  </si>
  <si>
    <t>Termination and create case study VDO and PR to all asso</t>
  </si>
  <si>
    <t>CIP (No using date) Renovate 2.67MB, GA-ISP 1.2MB
PE 98 MB, FAC 32.04 MB, PC 1.8 MB, SE 2.06 MB</t>
  </si>
  <si>
    <t>CIP (Document not complete) PE 66 MB, PD 6 MB, FAC 19MB</t>
  </si>
  <si>
    <t>CIP &gt;12 Month
Over revise plan : -</t>
  </si>
  <si>
    <t>CIP &gt;18 Month
Over revise plan : -</t>
  </si>
  <si>
    <t>Oct.25</t>
  </si>
  <si>
    <t>Nov.25</t>
  </si>
  <si>
    <t>Monthly over from Housing porosity and  GDP head no plating. Follow up DNTH improvement for housing and during investigate root cause within Nov for GDP.</t>
  </si>
  <si>
    <t>CIP (No using date) Fac26.9MB, PE83.08 MB., 
SE 6.3MB</t>
  </si>
  <si>
    <t>CIP (Document not complete) PE 77.6 MB, 
PD 3.4MB, FAC 12.52MB</t>
  </si>
  <si>
    <t>CIP &gt;12 Month
Over revise plan : -
Add Oct'25: PE 23.46 MB. 12CASE, PD1.94 MB. 8CASE :
PE: 23.09 MB  (Waiting SOP)
CNC COMPACT MACHING CENTER , G4S CONTROL PLATE AFM ADD ON CAMERA.
0.37 MBwaiting analyze
UPGRADE SPEC MODEL COLOR SENSOR
PD: ADD PALLET WASHING, IMPROVEMENT PROBLEM QUALITY F/M BACK OXIDE, ADD TRANSFER LOADER.
Transfer in Jun'26=2 case 0.46 MB.</t>
  </si>
  <si>
    <t>Monthly over from Housing porosity and  GDP head no plating. Follow up DNTH improvement within Dec for housing and during investigate root cause within Nov for GDP.</t>
  </si>
  <si>
    <t>Asset loss</t>
  </si>
  <si>
    <t xml:space="preserve">Improve early feedback for Quick Response by Systemetic alert improvement </t>
  </si>
  <si>
    <t>Based on FY24 DNJP Criteria Incident = 0 Case
Based on FY24  SDM Criteria  Incident = 8 Cases  (Internal Control) +1 New Case : 1 PCx lost / INN dept. 
&lt;Impact&gt; Not operation Biz impact and addressed promptly with  measures in InfoSec respond STD.</t>
  </si>
  <si>
    <t>&lt;Priority Action&gt;
1. [Confirmation Rule] GENBA check 100% verification of all dept IT device by HoD, including spares to ensure actual device align with their dept IT asset Ledger. 
2. [STD Setting] Define criteria for spare devices, including: Types of devices needed, Quantity limits, Keep as rule.
3. [Visualization] Apply clear tags or stickers to all spare devices for easy identification.
4. [Education] Communicate the case study clearly and provide a reminder of the applicable rules.
5. [Monitoring] Conduct 100% physical checks of spare devices by the ISC committee &amp; Include list spare device check in every patrol.</t>
  </si>
  <si>
    <t>CIP (No using date) SE 8.1 MB, PE 70.9 MB., Fac 2.1 MB , PD 2.9 MB</t>
  </si>
  <si>
    <t>CIP (Document not complete) PE 57.79 MB, 
PD 5.6 MB, FAC 3.7 MB</t>
  </si>
  <si>
    <t>Oct'25 result = 3case 
Remark:(31+2) =33 Target FY26
Transfer in Jun'26=2 case 0.4 MB.</t>
  </si>
  <si>
    <t>Plan= 1
Advance from Mar'26=2
Advance from Dec'25=3</t>
  </si>
  <si>
    <t>Monthly over from Housing porosity and  GDP head no plating. Follow up DNTH improvement within Dec for housing and during investigate root cause within Dec for GDP.</t>
  </si>
  <si>
    <t>Complain about risk to Human Compliance 5 cases (Power Harassment 3 cases, Sexual Harassment 1 case, Asset loss: One electric drill was stolen.)</t>
  </si>
  <si>
    <t>1. Involve HOD of each dept to investigate and feedback to AR
2. Control by Hazard Map and involve HoDiv to drive company wide direction.
3. Case study and PR "How to" &amp; "Do &amp; Don’t"
4. Share lessons learned and reinforce the importance of compliance across departments.</t>
  </si>
  <si>
    <t>CIP (No using date) Fac3.3MB, PE 75.6 MB., 
SE 8.27MB</t>
  </si>
  <si>
    <t>CIP (Document not complete) PE 80.6MB, 
PD 4.06 MB, PC 2.8 MB</t>
  </si>
  <si>
    <t>Plan Dec'25 = 6 case
Advance of Jan'26 =1case(0.36MB)
Remark: Target FY26 = 2case
Transfer in Jun'26=2 case 0.4 MB.</t>
  </si>
  <si>
    <t>Plan Dec'25= 2case
Target FY26
Transfer in May'26= 6case (7.68 MB)</t>
  </si>
  <si>
    <t>&gt;12 M
1.)SPD-SDM  92 Case/6.67 MB.:Job Jig Fixture &amp; Cutting Tool)
2.)MT-SDM 32 Case/3.94 MB.:Job Stock tool room  Supply,Oil,Spare Part)
3.)PE-SDM 15 Case/2.08 MB.:Job Kaizen &amp; Jig Fixture)</t>
  </si>
  <si>
    <t>Under arrange delivery plan with User.</t>
  </si>
  <si>
    <t>&gt;18 M
1.)SDM-PE 75 Case/42 MB.:Job Modify MC.
2.)SDM-SPD 19 Case/6.68 MB.:Job Kaizen MC.</t>
  </si>
  <si>
    <t>Under Trial as supplier side.</t>
  </si>
  <si>
    <t>Monthly over from Housing porosity, GDP head no plating and Shoe stain. Follow up DNTH improvement within Feb for housing, during PCR process for GDP and need to discuss with DNJP to solve Shoe stain.</t>
  </si>
  <si>
    <t>Cannot recovery in FY'25 but now core team under review priority to reduce loss cost and forecast budget to link with activity in FY'26</t>
  </si>
  <si>
    <t>Currently there are no items exceed the target. however some items have not yet had issued PO. Mgmt. is request to review these items accordingly.</t>
  </si>
  <si>
    <t>Power Harassment = 2 cases; continues to occur in small forms due to insufficient real‑practice experience./ Sexual Harassment = 1 case; occurred due to untimely response and a lack of continuous reinforcement.</t>
  </si>
  <si>
    <t>Continuous practice (Role Play FY26) and clear communication based on the Hazard Map (Within month) are required to strengthen compliance.</t>
  </si>
  <si>
    <t>CIP (No using date) :
PE 62.93 MB.
SE 8.27MB
PD 1.84 MB.
MT 1.4 MB.</t>
  </si>
  <si>
    <t>CIP (Document not complete) PE 76.32MB, 
PD 4.52 MB.</t>
  </si>
  <si>
    <t>Plan Jan'26 = 2case 
(Advance 1 case on Dec'25,Revise plan from Jan'26 to Apr'26 = 1case)
Advance of Feb'26 = 15 case 
Advance of Mar'26 = 1 case
Remark: Target FY26 = 3case
Transfer in Apr'26= 1case 0.42 MB.
Transfer in Jun'26=2 case 0.41 MB.</t>
  </si>
  <si>
    <t>Advance from Feb'26 = 1case
Target FY26
Transfer in May'26= 6case (7.68 MB)</t>
  </si>
  <si>
    <t>&gt;12 M
1.)SPD-SDM  78 Case/6.41 MB.:Job Jig Fixture &amp; Cutting Tool)
2.)MT-SDM 20 Case/1.70 MB.:Job Stock tool room  Supply,Oil,Spare Part)
3.)PE-SDM 10 Case/2.01 MB.:Job Kaizen &amp; Jig Fixture)</t>
  </si>
  <si>
    <t>&gt;18 M
1.)SDM-PE 66 Case/38.28 MB.:Job Modify MC.
2.)SDM-SPD 19 Case/6.68 MB.:Job Kaizen MC.</t>
  </si>
  <si>
    <t>Monthly over from Housing porosity, GDP head no plating and Shoe stain. Follow up DNTH improvement for housing but trial is not satisfy so considering other idea action, during PCR process for GDP and need to discuss with DNJP to solve Shoe stain.</t>
  </si>
  <si>
    <t>Power Harassment = 1 case; continues to occur in small forms due to insufficient real‑practice experience.</t>
  </si>
  <si>
    <t>CIP (No using date) :
PE 76.5 MB.
SE 8.78MB
PD 4.93 MB.
INN 3.03 MB
FAC 1.9 MB.
MT 1.44 MB.</t>
  </si>
  <si>
    <t>CIP (Document not complete) FAC 5.29MB, PE 86.24MB, 
PD 4.49 MB.</t>
  </si>
  <si>
    <t>Completed in Jan'26 = plan 1 case 
Target FY26
Transfer in May'26= 6case (7.68 MB)
Transfer in Apr'26= 1case (0.43 MB)</t>
  </si>
  <si>
    <t>Expense &gt;12M
SDM-MT&amp;FAC : 65 cases / 4.597 MB.:Job Stock Spare part,Oil)
SDM-SPD&amp;PD : 30 case / 3.149 Mb.: Job.Kaizen MC. &amp; Cutting Tool
SDM-PC : 14 cases / 0.354 MB.:Job Rent for Forklift
SDM-Admin : 14 case / 1.057 MB.:Job Repair</t>
  </si>
  <si>
    <t>Investment &gt;18M
SDM-PE : 70 case / 42.549 MB.:Job Modify MC
SDM-SPD&amp;PE : 15 case / 7.374 Mb.: Job Kaizen MC.</t>
  </si>
  <si>
    <t xml:space="preserve">Already declared in Top Management Mtg Jan'26
1.Part Making of HP3 Housing transferred to supplier NT
Ex. Guide , Loader Jaw , Chuck
Q’ty 55 items (3.07 MB)
2.Spare part change model lower die (0.45 MB)
3.Spare part of MC cancel Ex.Light source , Seal
Q’ty 6 items (0.66 MB)
4.Spare part Deteriorate part part can’t use
Ex. Board , Power supply , O-ring
Q’ty 19 items (0.33 MB)
</t>
  </si>
  <si>
    <t>Sell promote to supplier NT</t>
  </si>
  <si>
    <t>FY26</t>
  </si>
  <si>
    <t xml:space="preserve"> Key Risk Area (Still above Target)
▪Compliance System/Activities remains the largest gap, indicating system usability challenges, unclear processes, and training not yet fully effective
▪Whistleblowing Channels shows continued hesitation and limited trust despite slight improvement</t>
  </si>
  <si>
    <t>▪Simplify workflows, enhance system usability, and deliver targeted.
▪Rebuild trust via anonymous‑first reminders, simplified steps, and repeated assurance of non‑retaliation.</t>
  </si>
  <si>
    <t>Completed in Nov'25 =plan 2case</t>
  </si>
  <si>
    <t>HR</t>
  </si>
  <si>
    <t>HRD</t>
  </si>
  <si>
    <t>Training on plan 100%</t>
  </si>
  <si>
    <t>All (exclude Admin)</t>
  </si>
  <si>
    <t xml:space="preserve"> - 12 person pass program
 - Competency of Project Management individual piority rank up </t>
  </si>
  <si>
    <t xml:space="preserve">Draft concept and preparation PMP program </t>
  </si>
  <si>
    <t>Completed draft program</t>
  </si>
  <si>
    <t>System</t>
  </si>
  <si>
    <t>Complete functional pre boarding promotion 100%</t>
  </si>
  <si>
    <t>Complete functional post boarding promotion 100%</t>
  </si>
  <si>
    <t>AR</t>
  </si>
  <si>
    <t>Executive Confirm expectation of program and discuss with external institute , Survey trainee</t>
  </si>
  <si>
    <t>Completed survey trainee 12 prs</t>
  </si>
  <si>
    <t>Confirm trainee and kick off</t>
  </si>
  <si>
    <t>Completed Kick off program</t>
  </si>
  <si>
    <t>Start program (training and workshop)</t>
  </si>
  <si>
    <t>Completed  training and workshop on 22-23 Jul (Attd 100%)</t>
  </si>
  <si>
    <t>Feedback summary and completed development 12 prs</t>
  </si>
  <si>
    <t xml:space="preserve">
(PD)On process set functional pre boarding promotion </t>
  </si>
  <si>
    <t>On process set functional on boarding promotion(PD)</t>
  </si>
  <si>
    <t>Project Mgnt. 
individual piority 
rank up</t>
  </si>
  <si>
    <t>Attractive</t>
  </si>
  <si>
    <t>Under summary spec for develop
1) E-Measurement 24 Line
2) Auto P-Chart 121 Line
3) Auto X-R chart 125 Line
4) 5M1E Phase II  219 Line
5) PPA New 273 Line</t>
  </si>
  <si>
    <t>INN</t>
  </si>
  <si>
    <t>42,350 (10%)</t>
  </si>
  <si>
    <t>Delay form RPA TTFuji PR issue</t>
  </si>
  <si>
    <t>Start use dev. Process and add new reuirement in 2HY</t>
  </si>
  <si>
    <t>1) Finished: Lean Guest &amp; Visitor process of GA &amp; User</t>
  </si>
  <si>
    <t>1) Industrial Hygiene and Safety
2) Camera detection for counting part at Auto packing M/C
3) Application 5S Shopping Mall  
4) Improvement Recruitment Process by Power Apps &amp; Power Automate</t>
  </si>
  <si>
    <t>Under development system
1) E-Measurement 24 Line
2) Auto P-Chart 121 Line
3) Auto X-R chart 125 Line
4) 5M1E Phase II  219 Line
5) PPA New 273 Line</t>
  </si>
  <si>
    <t>1) LEAN SE muda work
2) E-Facility Request 
3) BP weekly auto report
4) TTFJ Auto issue PR implementation (completed E/May)</t>
  </si>
  <si>
    <t xml:space="preserve">Medical fee 
- Reduce AS Key-in data reduce time of calculation 
900-1200 sheet / month : 10 minute/time = 200Hrs/M
Reduce the number of inquiries from associates regarding remaining medical fees. 
Avg: 10-15minute / case ( 10 cases / day) = 50Hrs/Month
(New) Increasing the time allocated for payment confirmation
- DX Dashboard for support plant tour </t>
  </si>
  <si>
    <t>1) INCREASING CAPACITY EFFICIENCY OF FG AREA
2) Study and Analyze Process OF Packaging Boxes for INCREASING EFFICIENCY
3) Tool Cost down by re-using Dresser Tools.
4) Application Element Auto Packing
5) Low Cost &amp; Flexible robot arm (OVR)</t>
  </si>
  <si>
    <t>Delay caused
1) E-Faciltity Service  addition report dashboard – Go-Live Aug
2) BP Auto weekly report  Bug from MS system, need confirmation from DIAT/IS (the issue has already been fixed).
3) SC Kaizen (WH) Shipping 5-Tools  Waiting YOKOTEN from DIAT</t>
  </si>
  <si>
    <t>Aug: Auto Report for Cost Planning &amp; Purchasing 
Aug: OCR &amp; RPA SWC DocuShare – PD</t>
  </si>
  <si>
    <t xml:space="preserve">E-Facility 
BP Auto weekly report 
SC Kaizen (WH) Shipping 5-Tools </t>
  </si>
  <si>
    <t xml:space="preserve">1) Student internship evaluation by Power Apps &amp; Power Automate
2) Internal Transfer associate by Power Apps &amp; Power Automate
3) Rule &amp; Regulation training online
4) Level Up oil &amp; chemical management
5) Reducing Model Change Time at GDP Inspection Line 1
6) Reduce %variance by reducing tool change time
7) Design of experiments to find the factors that affect seat oil leak in nozzle body assembly.
8) Increase production efficiency by reducing loss time of Model change
</t>
  </si>
  <si>
    <t>1) Student internship evaluation by Power Apps &amp; Power Automate
2) Internal Transfer associate by Power Apps &amp; Power Automate
3) Rule &amp; Regulation training online
4) Level Up oil &amp; chemical management
5) Reducing Model Change Time at GDP Inspection Line 1
6) Reduce %variance by reducing tool change time
7) Design of experiments to find the factors that affect seat oil leak in nozzle body assembly.
8) Increase production efficiency by reducing loss time of Model change</t>
  </si>
  <si>
    <t>Under development system
1) E-Measurement 24 Line
2) Auto P-Chart 273 Line
3) Auto X-R chart 125 Line</t>
  </si>
  <si>
    <t>1) Go-Live E-Facility for Facility &amp; Users (GA,PC,SE)
2) GEN AI &amp; CoPilot for coding
3) T-REX (E-Travelling)</t>
  </si>
  <si>
    <t>1) E-Facility
2) Waste Water  Lab auto report 
3) E-Payment</t>
  </si>
  <si>
    <t>1.  An improvement of efficiency and accuracy in visual sorting process with LEAN approach
2.  Automated P-Q Chart Based Production Planning System
3. Production control box washing improvement productivity for achieve in 2025-2026</t>
  </si>
  <si>
    <t>Deploy 1 Project
-E-Measurement 4 Line (Needle rough, Body) 
Result
1.Body 35.2/35.2 Hr/Month
2.Needle Rough 21.4/43 Hr./Month
3.Pipe line 69.4/0 Hr.Month (Add new)
4.Connector  5.2/0 Hr.Month (Add new)</t>
  </si>
  <si>
    <t xml:space="preserve">
Delay from : 
Energy dashboard because can't transfer data daily, need to modify sever connection, need to request DIAT/IS judgement the solution.
</t>
  </si>
  <si>
    <t xml:space="preserve">
Q-Record smart flow -2500WH  in 2HY</t>
  </si>
  <si>
    <t xml:space="preserve">LEAN SPD muda work
LEAN SE Muda work - SE (Re-arrange training class by combine with DTAT)
Productivity Auto report of SPD
Auto Satationary (Apply from Bidoma of auto tool supply)
Auto Reception </t>
  </si>
  <si>
    <t>1. Promote DENSO Branding as a recruitment. Mentor name : Ms.Darintorn K.
2. Low cost super Pokayoke Mentor name : Mr.Sarawut &amp; Perrapat
3. Anzen Jinzai Ikusei Project โครงการยกระดับผู้ปฏิบัติงานหน้างานและระบบการอบรมด้านความปลอดภัยอย่างมีประสิทธิภาพ Mentor name : Mr.Surasak K &amp; Ms.Wannapa S.</t>
  </si>
  <si>
    <t>Delay expansion of E-Measurement 9 items
Reason : Complete application install and training but can't cancel paper and current working style because PD have feedback voice about can't compare data between each line same as current doing by paper board</t>
  </si>
  <si>
    <t>Add DX tools to help operator can compare data beteen each line by create "virtual board data comparision" that can show all  data of each line to sho in the same dashboard for PD can easly identify differenct point easily more than compare by current paper board
Remark : Can recovery target on Nov'26</t>
  </si>
  <si>
    <t>Deploy addition 2 Project
-E-Measurement 5 Line (Needle FN, Head 5w)
- 5M1E Phase II  81 Line (G4 INJ)</t>
  </si>
  <si>
    <t>WH,  E-Heijunka -1.5K/WH
ACC , Improve claim syst. -1.5K/WH
Quality DX -2.8K/WH
PI Receive Inspect -2.0K/WH
PE PCC system – 0.8K/WH
Energy Dashboard -0.8K/WH
Total: ~10K/WH</t>
  </si>
  <si>
    <t xml:space="preserve"> Pile up item in Oct 
1) e-Facility -2.0K/WH
2) Smart Q-Record -2.5K/WH</t>
  </si>
  <si>
    <t>DX-Memo payment (Innovation)
DX-Posted payment (Innovation)
DX-Waste water auto report (Innovation)
DX-CO2 calculation Platform (Innovation)
DX-Qrecord OCR &amp; RPA ((Innovation)
DX-Safety News Yokoten by GEN-AI &amp; RPA ((Innovation)</t>
  </si>
  <si>
    <t>Remark
• E-measurement in process delay 1 project
1.GDP Head 5W (2.91 Hr./D): Aug’25
2.GDP small part ( 6.12 HR/D): Oct’25
[PD Request addition function compare chart for meeting 2QA]</t>
  </si>
  <si>
    <t>Develop new dashboard function (Completed) for PD can easy compare data, Now PD request trial period for evaluate 2week before accept to cancel paper works --&gt; Can deploy in Dec'25</t>
  </si>
  <si>
    <t>Deploy addition 2 Project
-E-Measurement 4 Line (Head 3W, Plunger GDP, etc)
- PPA New  81 Line (G4 INJ)</t>
  </si>
  <si>
    <t>Delay from : 
- Claim system UAT  with user and revising
- Periodic MT UAT with user delay from PIC mis-understanding the detail of system (need to F2F discussion with HoS)
Unlink Energy data
(Change Direction) Focus on Value-added work, make clear PCC library , Tools control
Pile up Q3 
(New) Safety Auto Training process</t>
  </si>
  <si>
    <t xml:space="preserve">MP Database
WH/Shipping auto report
SMART Q-Record
ACC Auto process (Payment 20%)
Facility Service Auto report
</t>
  </si>
  <si>
    <t>1) LEAN Workshop for KU university
2) Waste Water Auto cal. 
3) Copilot E-Learning
4) ACC Auto Invoice record
5) BP Auto process for AP submission
6) Co2 auto data record platform
7) GEN-AI for Safety Data</t>
  </si>
  <si>
    <t>• E-measurement in process delay 1 project
1.GDP small part ( 5.41 HR/D): Oct’25</t>
  </si>
  <si>
    <t>Recovery E-Measurement 
1. GDP small part ( 5.41 HR/D): Dec’25</t>
  </si>
  <si>
    <t>Deploy addition 2 Project
- 5M1E Phase II  40 Line (G2-3 INJ)
-  PPA New  81 Line (G2-3 INJ)</t>
  </si>
  <si>
    <t xml:space="preserve">FY25 Target 42/KHrs 
Forecast result End of FY26 = 34.6K/Hrs
Diff -7.7K/Hrs
Not achieved :
Delay from: -1K/Hrs (carry over to Sep FY26)
CN Dashboard need to transfer data from SCADA into Internal sever (data processing : still manual)  
PCC System: - 2K/Hrs (carry over to  FY26)
    From expand scope and job purpose review
Safety Dashboard – 4.7K/Hrs (carry over to Feb 26)
    as changed requirement of RA, MC inspection 
    (Review based on  QSMR audit) 
</t>
  </si>
  <si>
    <t>Safety Auto Training process 
PAM Auto report</t>
  </si>
  <si>
    <t>Need to reconfirm with PC,PD,SE</t>
  </si>
  <si>
    <t>FY26 Apr
FY26 Oct</t>
  </si>
  <si>
    <t>1) Module Borrowing Request &amp; Module Inventory Management of GA
2) ระบบเว็บแอปพลิเคชันสำหรับการยืมคืนและจัดการคลังอุปกรณ์ของแผนก
3) เคราะห์ความต้องการ ออกแบบ และพัฒนาเว็บแอปพลิเคชัน สำหรับการยืมคืนและจัดการคลังอุปกรณ์ของแผนก General Affairs &amp; CSR
4) การเรียนรู้บทบาทนักวิเคราะห์ธุรกิจในการพัฒนา ระบบบริหารจัดการคลังอุปกรณ์
5)  Auto Safety training &amp; Certification
6) Auto Invoice record for ACC (Expense)
7) Energy Saving promotion platform</t>
  </si>
  <si>
    <t>Deploy addition  Project
-  PPA New  75 Line</t>
  </si>
  <si>
    <t>Pile up from Copilot x Increase license (Training and PR)
Waste Water Dashboard
Promt coding for generative media</t>
  </si>
  <si>
    <t>1) Auto Budget submit to BP (Automate &amp; Data Query auto summary report)
2) Attractive Working VDO Presentation (Sanook) for Plant tour
3) Addtion Auto Waste water report
4) Auto Trainee request &amp; Approval
5) Study Database structure of Business Planning Expense
6) E-RFQ request by Power Apps
7) RPA for Accounting (Reduce manual work)</t>
  </si>
  <si>
    <t>Completed 
E-Measurment total 149.7 Hr/M (plan89.54hr/M) advance+60.16Hr/M
Delay 1 Project
- 5M1E Phase II (Pump MC/Assy) can't cancel paper from record not completed  (-60Hr/M) will complete FY26/Q2</t>
  </si>
  <si>
    <t>Safety Project delay program connecting &amp; price conclusion with supplier</t>
  </si>
  <si>
    <t>1) Internal Powershift
2) Internal MP transfer system - Dept. level
3) Internal MP transfer system - Company level
4) Internal MP transfer system - Section level
5) ระบบลาของ Temporary &amp; Freelance staffs
6) Recruitment tracking monitor
7) CIP Fixed Asset system</t>
  </si>
  <si>
    <t>Total  401.33 /1122.77  Hr./month
1. PPA   360/360 Hr.  
2. Tool change  41/295 Hr.  (62 times/week *4 week * 10min/60min = 41.33Hr/month) App complete but still can't canceled paper (Can count only double job load at 5ME app)
3. P chart   0/467.77  Hr.  (Delay from P-chart comment, Change platform from M365--&gt;Web app)</t>
  </si>
  <si>
    <t>1.Tool change : Action weekly follow up w/ PD for speed up paper cancel
2. P-Chart : New paralell develop web app to use instead M365 due to app speed response issue</t>
  </si>
  <si>
    <t>Tool change
- Cancel paper April'26
P-Chart
- New web app Aug'26</t>
  </si>
  <si>
    <t xml:space="preserve">
Deploy addition 1 Project
-Auto P-Chart 81 Line (G4 INJ)
-  PPA New  36 Line (GDP)</t>
  </si>
  <si>
    <t>Safety DX Project delay from waiting PO approval and workflow analysis
MT waiting start GO-Live Periodic system in FY26 (New data)</t>
  </si>
  <si>
    <t>- In FY26 attractive team will changing the scope of project which increase efficiency of SQDC (Cross Dept.) instead of working hour reduction and value-added 
- Auto Oil&amp;Chemical usage report</t>
  </si>
  <si>
    <t>Auig'</t>
  </si>
  <si>
    <t>Deploy addition 1 Project
-Auto P-Chart 40 Line (G2-3 INJ)
-- 5M1E Phase II  23 Line (Rail)
-  PPA New  18 Line (UC)</t>
  </si>
  <si>
    <t xml:space="preserve">- Auto CIP </t>
  </si>
  <si>
    <t>Accumulate Apr-May CO2 Emission over +140 t-CO2 from planned, The reason are (1) Co-generation stop (2) No energy day not achieve</t>
  </si>
  <si>
    <t>Loss from Co-generation BM 
-Improve performance after repair, Addition time running
Loss from No Energy day 
-Scope JIT supply
-Reduce loss, air leak, standby m/c</t>
  </si>
  <si>
    <t>Can recovery about 150 t-CO2</t>
  </si>
  <si>
    <t>&lt;40,244</t>
  </si>
  <si>
    <t>-2% FY24 
(2.45 Ton/VAP-MB ,As VAP forcast 17,182 MB)</t>
  </si>
  <si>
    <t>PD,PE,SE</t>
  </si>
  <si>
    <t xml:space="preserve">-7% FY24 </t>
  </si>
  <si>
    <t>-7% FY24 
(3,020 Ton)</t>
  </si>
  <si>
    <t>G4 injector /HP5 modify M/C ,UC machining start up machine</t>
  </si>
  <si>
    <t>Energy saving day not achieve 1 D (17/4/25) +0.22  MB</t>
  </si>
  <si>
    <t>&lt;263.314</t>
  </si>
  <si>
    <t>&lt;306,790</t>
  </si>
  <si>
    <t>PD,PE,GA,SE</t>
  </si>
  <si>
    <t>-1% FY24 
(17.05 Ton/VAP-MB , As VAP forcast 17,182 MB)</t>
  </si>
  <si>
    <t>&lt;10.43</t>
  </si>
  <si>
    <t>-1% FY24 
(0.1920 Ton/VAP-MB)</t>
  </si>
  <si>
    <t>215.51 &gt;&gt; 222.12</t>
  </si>
  <si>
    <t>&lt; 3,298 Tons 
(As VAP forcast 17,182 MB)</t>
  </si>
  <si>
    <t>Loss from Co-generation BM 
-Improve performance after repair, Addition time running
Loss from No Energy day 
-Scope JIT supply
-Reduce loss, air leak, standby m/c and Stop air condition after 17.00 of office area</t>
  </si>
  <si>
    <t>+0.871</t>
  </si>
  <si>
    <t>PD addition production plan and move PM to Sunday that effect from PD volume up and Machine BM issue</t>
  </si>
  <si>
    <t>Prevention BM reoccurence and Quality issue</t>
  </si>
  <si>
    <t>➀ Unit price over plan (+0.48MB)
 ➁ Daily usage increase/Holiday work over plan (+1.4MB)
 ➂ Co-generation long break down (+0.76 MB)​</t>
  </si>
  <si>
    <t>➀ Speed up reduce loss (-0.83 MB/M)
-M/C (Repair air leak 
-Stop lighting in P/D
-Stop air condition after 17.00 of office area</t>
  </si>
  <si>
    <t>Can recovery about 3.00 MB</t>
  </si>
  <si>
    <t>Accumulate Apr-Jun CO2 Emission over +480 t-CO2 from planned, The reason are (1) Co-generation stop (2) No energy day not achieve</t>
  </si>
  <si>
    <t>Can recovery about 490 t-CO2</t>
  </si>
  <si>
    <t>➀ Daily usage increase/Holiday work over plan (+0.47MB)
 ➁ Co-generation long break down (+4.03 MB)​</t>
  </si>
  <si>
    <t>Can recovery about 5.60 MB</t>
  </si>
  <si>
    <t>➀ Unit price over plan (+0.09MB)</t>
  </si>
  <si>
    <t>➀ advance water reduction activity
-Water recycle to reduce RO water usage</t>
  </si>
  <si>
    <t>Can recovery about 0.092 MB</t>
  </si>
  <si>
    <t>Accumulate Apr-Jul CO2 Emission over +766 t-CO2 from planned, The reason are (1) Co-generation stop (2) No energy day not achieve (3) Daily usage increase from production volume up and irrecgular issue</t>
  </si>
  <si>
    <t>Can recovery about 772 t-CO2</t>
  </si>
  <si>
    <t>Accumulate Apr-Jul  +6.94 MB
➀ Daily usage increase/Holiday work over plan (+2.91MB)
 ➁ Co-generation long break down (+4.03 MB)​</t>
  </si>
  <si>
    <t>Can recovery about 7.01 MB</t>
  </si>
  <si>
    <t xml:space="preserve">Monthly result increase from AP +0.01 MB effect from unit price increase +10%(31 THB/m3 to 34 THB/m3)
Accumulate Apr-Jul can acchieve </t>
  </si>
  <si>
    <t>Food waste : Because some reduction activity was delay and some activityies will  effect result on Aug.25</t>
  </si>
  <si>
    <t>Increase the amount of food waste that can be composed to fertilizer.</t>
  </si>
  <si>
    <t>Accumulate Apr-Aug CO2 Emission over +865 t-CO2 from planned, The reason are (1) Co-generation stop (2) No energy day not achieve (3) Daily usage increase from production volume up and irrecgular issue</t>
  </si>
  <si>
    <t>Can recovery about 904 t-CO2</t>
  </si>
  <si>
    <t>Feb'26</t>
  </si>
  <si>
    <t>Accumulate Apr-Aug  +8.061 MB
➀ Daily usage increase/Holiday work over plan (+4.03 MB)
 ➁ Co-generation long break down (+4.03 MB)​</t>
  </si>
  <si>
    <t xml:space="preserve">Monthly result increase from AP +0.05 MB effect from unit price increase +10%(31 THB/m3 to 34 THB/m3)
Accumulate Apr-Jul can acchieve </t>
  </si>
  <si>
    <t>➀ Speed up water reduction activity (-0.04 MB)
-Increase recycle water ration at cooling tower  (-0.02 MB)
 ➁ Promote water reduction activity for reduce water usage</t>
  </si>
  <si>
    <t>Can recovery about 0.06 MB</t>
  </si>
  <si>
    <t>Production volume increase+10% from AP</t>
  </si>
  <si>
    <t>➀ Review adj water supply of cooling tower (Continue Ozone project)
➁ Promote water reduction activity for reduce water usage</t>
  </si>
  <si>
    <t>-Production volume increase+10% from AP</t>
  </si>
  <si>
    <t>-➀ Review adj water supply of cooling tower (Continue Ozeoe project) (0.1MB)
➁ Promote water reduction activity for reduce water usage</t>
  </si>
  <si>
    <t>-Can recovery about 0.1 MB</t>
  </si>
  <si>
    <t>-Nov'25</t>
  </si>
  <si>
    <t>Waste amount over target 4.5 Tons  from Aluminium NG Scrap-Housing supply pump HP5 12,153 pcs.</t>
  </si>
  <si>
    <t>Accumulate Apr-Oct'25 CO2 Emission over +427 t-CO2 from planned, The reason are (1) Co-generation stop onJun-Aug'25 (2) Daily usage increase from production volume up and irrecgular issue</t>
  </si>
  <si>
    <t>Loss from Co-generation BM 
-Improve performance after repair, Addition time running on Oct'25-Mar'26
Loss from daily usage increase
-Scope JIT supply
-Reduce loss, air leak, standby m/c (Energy patrol)</t>
  </si>
  <si>
    <t>Can recovery about 534 t-CO2</t>
  </si>
  <si>
    <t>Mar'26</t>
  </si>
  <si>
    <t>Accumulate Apr-Oct'25 Energy cost over +1.9 MB from planned, The reason are (1) Co-generation stop Jun-Aug'25 (2) Daily usage increase from production volume up and irrecgular issue</t>
  </si>
  <si>
    <t>Can recovery about 1.9 MB</t>
  </si>
  <si>
    <t>Accumulate Apr-Oct'25 CO2 Emission over +464 t-CO2 from planned, The reason are (1) Co-generation stop onJun-Aug'25 (2) Daily usage increase from production volume up and irrecgular issue</t>
  </si>
  <si>
    <t>Can recovery about 549 t-CO2</t>
  </si>
  <si>
    <t>Monthly +1,608 m3 from operate cogeneration over plan (Cogeneration operate 24 hr for recovery CO2 emission)</t>
  </si>
  <si>
    <t>➀ Review adj water supply of cooling tower (Continue Ozone project)</t>
  </si>
  <si>
    <t>Reduce water usage 1,830 m3</t>
  </si>
  <si>
    <t>Jan'26</t>
  </si>
  <si>
    <t>Accumulate Apr-Dec25 CO2 Emission over +293 t-CO2 from planned, The reason are (1) Co-generation stop on Jun-Aug'25 (2) Daily usage increase from production volume up and irrecgular issue</t>
  </si>
  <si>
    <t>Monthly +5,769m3 from operate cogeneration over plan (Cogeneration operate 24 hr for recovery CO2 emission)</t>
  </si>
  <si>
    <t>Monthly 0.14MB (Accumulat +0.1MB) from operate cogeneration over plan (Cogeneration operate 24 hr for recovery CO2 emission)</t>
  </si>
  <si>
    <t>Waste amount over monthly target 1 Ton from NG scrap part holding. (Case Fuel Filter, Shoe)</t>
  </si>
  <si>
    <t>Accumulate Apr-Jan26 CO2 Emission over +434 t-CO2 from planned, The reason are (1) Co-generation stop on Jun-Aug'25 (2) Daily usage increase from production volume up and irrecgular issue</t>
  </si>
  <si>
    <t>Waste amount over monthly target 4 Tons from GDP 4,021 Pcs. (Quality Issue : Cover damper laser welding leak)</t>
  </si>
  <si>
    <t>(CIP &gt;12 M)
Complete 2 item 1.7MB trf in Jan.26
Over revise plan : 
PE : 1 Case 0.94MB  (Waiting memo for cancel PO and record to expense)
Transfer in FY26
PE : 1case 1.7MB (WASHING SOL 1W (G2G3) MC1 &amp; MC2)</t>
  </si>
  <si>
    <t>Complete 2item 1.7MB trf in Jan.26</t>
  </si>
  <si>
    <t>Plan Jan'26 = 4case
Complet until Jan'26 = 15 case
Complete until Jan'26 = 1 case(plan Mar'26)
Remark: Target FY26 = 4case
Transfer in Jun'26= 2 case 0.41 MB.
Addition transfer in Jun'26 = 2case 6.94 MB.</t>
  </si>
  <si>
    <t>Complet until Jan'26 = 1 case</t>
  </si>
  <si>
    <t>Report in TMM 24-Feb
Report by Pruek /GM</t>
  </si>
  <si>
    <t>Report in TMM 10-Mar 
By each Dept.</t>
  </si>
  <si>
    <t>Report in TMM 31/Mar
By ACC/PE GM</t>
  </si>
  <si>
    <r>
      <t xml:space="preserve">CIP (Document not complete) 
</t>
    </r>
    <r>
      <rPr>
        <b/>
        <sz val="9"/>
        <color theme="1" tint="0.249977111117893"/>
        <rFont val="Yu Gothic UI"/>
        <family val="2"/>
      </rPr>
      <t xml:space="preserve">PE 86.24MB, </t>
    </r>
    <r>
      <rPr>
        <sz val="9"/>
        <color theme="1" tint="0.249977111117893"/>
        <rFont val="Yu Gothic UI"/>
        <family val="2"/>
      </rPr>
      <t xml:space="preserve">
FAC 5.29MB, 
PD 4.49 MB.</t>
    </r>
  </si>
  <si>
    <r>
      <t xml:space="preserve">CIP (No using date) :
</t>
    </r>
    <r>
      <rPr>
        <b/>
        <sz val="9"/>
        <color theme="1" tint="0.249977111117893"/>
        <rFont val="Yu Gothic UI"/>
        <family val="2"/>
      </rPr>
      <t>PE 76.5 MB.</t>
    </r>
    <r>
      <rPr>
        <sz val="9"/>
        <color theme="1" tint="0.249977111117893"/>
        <rFont val="Yu Gothic UI"/>
        <family val="2"/>
      </rPr>
      <t xml:space="preserve">
SE 8.78MB
PD 4.93 MB.
INN 3.03 MB
FAC 1.9 MB.
MT 1.44 MB.</t>
    </r>
  </si>
  <si>
    <t xml:space="preserve">Completed in Jan'26 = plan 1 case 
Target FY26
Transfer in May'26= 6case (7.68 MB)
Transfer in Apr'26= 1case (0.43 MB)
</t>
  </si>
  <si>
    <r>
      <t xml:space="preserve">(CIP &gt;12 M)
Complete 2 item 1.7MB trf in Jan.26
Over revise plan : 
</t>
    </r>
    <r>
      <rPr>
        <b/>
        <sz val="10"/>
        <rFont val="Yu Gothic UI"/>
        <family val="2"/>
      </rPr>
      <t>PE : 1 Case 0.94MB  (Waiting memo for cancel PO and record to expense)</t>
    </r>
    <r>
      <rPr>
        <sz val="10"/>
        <rFont val="Yu Gothic UI"/>
        <family val="2"/>
      </rPr>
      <t xml:space="preserve">
Transfer in FY26
PE : 1case 1.7MB (WASHING SOL 1W (G2G3) MC1 &amp; MC2)</t>
    </r>
  </si>
  <si>
    <t>Result Oct'25</t>
  </si>
  <si>
    <t>Monthly result Feb26 CO2 Emission over +427 t-CO2 from planned (Accu +859 t-CO2) , The reason are (1) Unplan working day  (2) Daily usage increase from production volume up +19%</t>
  </si>
  <si>
    <t>Based on the current situation, this year’s target is expected to be unachievable. A recovery plan will be implemented to ensure the long-term target for 2026 can be achieved.</t>
  </si>
  <si>
    <t xml:space="preserve">Water uase  amount over monthly target +3,391 m3 from 
1..Production volume increase+19% from AP (+3,391m3)
</t>
  </si>
  <si>
    <t xml:space="preserve">Water cost over monthly target +0.16 MB from 
1..Production volume increase+19% from AP (+0.16 MB)
</t>
  </si>
  <si>
    <t>Report in TMM /31-Mar
Report by Kobsook/GM</t>
  </si>
  <si>
    <t xml:space="preserve">GDP Assy line 2 (2.5 Day) Cover damper &amp; seat upper laser welding mc - Ball screw of work work press ⇒ Loss time diagnosis due to trial &amp; error ⇒ Create FTA Quality+BM
UC pipe (0.5 Day) Air leak test mc - Air leakage in inspection system ⇒ Loss time diagnosis due to alarm message is not related with pheomenon ⇒ Create FTA Quality+BM
PCV (2.5 Day) Intake valve OD GR ⇒ Quality/Process problem
DF Plastic (1.0 Day) ⇒ Raw Material NG from TAKAHATA
DF ADC (0.5 Day) New High pressure leak test mc ⇒  Process/Machine design problem (After SOP 1 month)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</si>
</sst>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6">
    <numFmt numFmtId="43" formatCode="_(* #,##0.00_);_(* \(#,##0.00\);_(* &quot;-&quot;??_);_(@_)"/>
    <numFmt numFmtId="164" formatCode="_-* #,##0_-;\-* #,##0_-;_-* &quot;-&quot;_-;_-@_-"/>
    <numFmt numFmtId="165" formatCode="B1mmm\-yy"/>
    <numFmt numFmtId="166" formatCode="[$-409]mmm\-yy;@"/>
    <numFmt numFmtId="167" formatCode="B1mmm"/>
    <numFmt numFmtId="168" formatCode="0.0"/>
    <numFmt numFmtId="169" formatCode="0.0%"/>
    <numFmt numFmtId="170" formatCode="0.000"/>
    <numFmt numFmtId="171" formatCode="0.000%"/>
    <numFmt numFmtId="172" formatCode="_(* #,##0_);_(* \(#,##0\);_(* &quot;-&quot;??_);_(@_)"/>
    <numFmt numFmtId="173" formatCode="#,##0.0"/>
    <numFmt numFmtId="174" formatCode="#,##0.000"/>
    <numFmt numFmtId="175" formatCode="#,##0.0000"/>
    <numFmt numFmtId="176" formatCode="[$-409]d\-mmm\-yy;@"/>
    <numFmt numFmtId="177" formatCode="0.0000%"/>
    <numFmt numFmtId="178" formatCode="0.0000"/>
  </numFmts>
  <fonts count="85">
    <font>
      <sz val="11"/>
      <color theme="1"/>
      <name val="Aptos Narrow"/>
      <family val="2"/>
      <charset val="222"/>
      <scheme val="minor"/>
    </font>
    <font>
      <sz val="11"/>
      <color theme="1"/>
      <name val="Aptos Narrow"/>
      <family val="2"/>
      <charset val="222"/>
      <scheme val="minor"/>
    </font>
    <font>
      <b/>
      <sz val="10"/>
      <color rgb="FF0000FF"/>
      <name val="Meiryo"/>
      <family val="2"/>
    </font>
    <font>
      <sz val="10"/>
      <color theme="1"/>
      <name val="Aptos Narrow"/>
      <family val="2"/>
      <charset val="222"/>
      <scheme val="minor"/>
    </font>
    <font>
      <sz val="8"/>
      <color theme="1"/>
      <name val="Aptos Narrow"/>
      <family val="2"/>
      <charset val="222"/>
      <scheme val="minor"/>
    </font>
    <font>
      <sz val="7"/>
      <color theme="1"/>
      <name val="Aptos Narrow"/>
      <family val="2"/>
      <charset val="222"/>
      <scheme val="minor"/>
    </font>
    <font>
      <b/>
      <sz val="11"/>
      <color theme="1"/>
      <name val="Aptos Narrow"/>
      <family val="2"/>
      <scheme val="minor"/>
    </font>
    <font>
      <sz val="9"/>
      <color rgb="FF000000"/>
      <name val="Aptos Narrow"/>
      <family val="2"/>
      <scheme val="minor"/>
    </font>
    <font>
      <sz val="9"/>
      <color theme="1"/>
      <name val="Aptos Narrow"/>
      <family val="2"/>
      <charset val="222"/>
      <scheme val="minor"/>
    </font>
    <font>
      <b/>
      <sz val="8"/>
      <color theme="1"/>
      <name val="Aptos Narrow"/>
      <family val="2"/>
      <scheme val="minor"/>
    </font>
    <font>
      <sz val="10"/>
      <color theme="1"/>
      <name val="Aptos Narrow"/>
      <family val="2"/>
      <scheme val="minor"/>
    </font>
    <font>
      <sz val="10"/>
      <name val="Meiryo"/>
      <family val="2"/>
    </font>
    <font>
      <b/>
      <sz val="9"/>
      <color indexed="81"/>
      <name val="Tahoma"/>
      <family val="2"/>
    </font>
    <font>
      <sz val="18"/>
      <color theme="1"/>
      <name val="Aptos Narrow"/>
      <family val="2"/>
      <charset val="222"/>
      <scheme val="minor"/>
    </font>
    <font>
      <b/>
      <sz val="14"/>
      <color theme="1"/>
      <name val="Aptos Narrow"/>
      <family val="2"/>
      <scheme val="minor"/>
    </font>
    <font>
      <sz val="16"/>
      <name val="Aptos Narrow"/>
      <family val="2"/>
      <charset val="222"/>
      <scheme val="minor"/>
    </font>
    <font>
      <sz val="9"/>
      <color indexed="81"/>
      <name val="Tahoma"/>
      <family val="2"/>
    </font>
    <font>
      <sz val="6"/>
      <name val="Aptos Narrow"/>
      <family val="3"/>
      <charset val="128"/>
      <scheme val="minor"/>
    </font>
    <font>
      <sz val="8"/>
      <name val="Aptos Narrow"/>
      <family val="2"/>
      <charset val="222"/>
      <scheme val="minor"/>
    </font>
    <font>
      <sz val="9"/>
      <color theme="1"/>
      <name val="Aptos Narrow"/>
      <family val="2"/>
      <scheme val="minor"/>
    </font>
    <font>
      <sz val="13"/>
      <color theme="1"/>
      <name val="Wingdings"/>
      <charset val="2"/>
    </font>
    <font>
      <sz val="14"/>
      <color theme="1"/>
      <name val="Wingdings"/>
      <charset val="2"/>
    </font>
    <font>
      <sz val="12"/>
      <color theme="1"/>
      <name val="Wingdings"/>
      <charset val="2"/>
    </font>
    <font>
      <sz val="10"/>
      <color rgb="FF0000FF"/>
      <name val="Yu Gothic UI"/>
      <family val="2"/>
    </font>
    <font>
      <sz val="8"/>
      <color rgb="FF0000FF"/>
      <name val="Yu Gothic UI"/>
      <family val="2"/>
    </font>
    <font>
      <sz val="9"/>
      <color theme="1" tint="0.249977111117893"/>
      <name val="Yu Gothic UI"/>
      <family val="2"/>
    </font>
    <font>
      <sz val="10"/>
      <name val="Yu Gothic UI"/>
      <family val="2"/>
    </font>
    <font>
      <sz val="9"/>
      <color rgb="FF0412D9"/>
      <name val="Yu Gothic UI"/>
      <family val="2"/>
    </font>
    <font>
      <vertAlign val="superscript"/>
      <sz val="9"/>
      <color theme="1" tint="0.249977111117893"/>
      <name val="Yu Gothic UI"/>
      <family val="2"/>
    </font>
    <font>
      <b/>
      <sz val="16"/>
      <color theme="1"/>
      <name val="Yu Gothic UI"/>
      <family val="2"/>
    </font>
    <font>
      <sz val="11"/>
      <color theme="1"/>
      <name val="Yu Gothic UI"/>
      <family val="2"/>
    </font>
    <font>
      <sz val="10"/>
      <color theme="1"/>
      <name val="Yu Gothic UI"/>
      <family val="2"/>
    </font>
    <font>
      <sz val="12"/>
      <color theme="1"/>
      <name val="Yu Gothic UI"/>
      <family val="2"/>
    </font>
    <font>
      <sz val="13"/>
      <color theme="1"/>
      <name val="Yu Gothic UI"/>
      <family val="2"/>
    </font>
    <font>
      <sz val="11"/>
      <name val="Yu Gothic UI"/>
      <family val="2"/>
    </font>
    <font>
      <sz val="12"/>
      <color theme="1" tint="0.249977111117893"/>
      <name val="Yu Gothic UI"/>
      <family val="2"/>
    </font>
    <font>
      <b/>
      <sz val="11"/>
      <color theme="1" tint="0.249977111117893"/>
      <name val="Yu Gothic UI"/>
      <family val="2"/>
    </font>
    <font>
      <sz val="10"/>
      <color theme="1" tint="0.249977111117893"/>
      <name val="Yu Gothic UI"/>
      <family val="2"/>
    </font>
    <font>
      <sz val="11"/>
      <color theme="1" tint="0.249977111117893"/>
      <name val="Yu Gothic UI"/>
      <family val="2"/>
    </font>
    <font>
      <b/>
      <sz val="12"/>
      <color rgb="FF000000"/>
      <name val="Yu Gothic UI"/>
      <family val="2"/>
    </font>
    <font>
      <sz val="13"/>
      <color theme="1" tint="0.249977111117893"/>
      <name val="Yu Gothic UI"/>
      <family val="2"/>
    </font>
    <font>
      <b/>
      <sz val="12"/>
      <name val="Yu Gothic UI"/>
      <family val="2"/>
    </font>
    <font>
      <b/>
      <sz val="11"/>
      <color theme="1"/>
      <name val="Yu Gothic UI"/>
      <family val="2"/>
    </font>
    <font>
      <sz val="11"/>
      <color rgb="FF000000"/>
      <name val="Yu Gothic UI"/>
      <family val="2"/>
    </font>
    <font>
      <b/>
      <sz val="18"/>
      <color theme="1"/>
      <name val="Yu Gothic UI"/>
      <family val="2"/>
    </font>
    <font>
      <sz val="12"/>
      <color theme="0"/>
      <name val="Yu Gothic UI"/>
      <family val="2"/>
    </font>
    <font>
      <sz val="12"/>
      <name val="Yu Gothic UI"/>
      <family val="2"/>
    </font>
    <font>
      <b/>
      <sz val="20"/>
      <color theme="1"/>
      <name val="Yu Gothic UI"/>
      <family val="2"/>
    </font>
    <font>
      <b/>
      <sz val="13"/>
      <color rgb="FFFF0000"/>
      <name val="Yu Gothic UI"/>
      <family val="2"/>
    </font>
    <font>
      <sz val="13"/>
      <color rgb="FFFF0000"/>
      <name val="Yu Gothic UI"/>
      <family val="2"/>
    </font>
    <font>
      <sz val="12"/>
      <color rgb="FF000000"/>
      <name val="Yu Gothic UI"/>
      <family val="2"/>
    </font>
    <font>
      <sz val="10"/>
      <color theme="0"/>
      <name val="Yu Gothic UI"/>
      <family val="2"/>
    </font>
    <font>
      <sz val="11"/>
      <color rgb="FFC00000"/>
      <name val="Yu Gothic UI"/>
      <family val="2"/>
    </font>
    <font>
      <sz val="20"/>
      <color theme="1"/>
      <name val="Yu Gothic UI"/>
      <family val="2"/>
    </font>
    <font>
      <sz val="13"/>
      <color theme="0" tint="-0.499984740745262"/>
      <name val="Yu Gothic UI"/>
      <family val="2"/>
    </font>
    <font>
      <sz val="12"/>
      <color rgb="FF0000FF"/>
      <name val="Yu Gothic UI"/>
      <family val="2"/>
    </font>
    <font>
      <sz val="12"/>
      <color theme="4" tint="0.79998168889431442"/>
      <name val="Yu Gothic UI"/>
      <family val="2"/>
    </font>
    <font>
      <b/>
      <sz val="12"/>
      <color theme="1" tint="0.249977111117893"/>
      <name val="Yu Gothic UI"/>
      <family val="2"/>
    </font>
    <font>
      <sz val="11"/>
      <color theme="0"/>
      <name val="Yu Gothic UI"/>
      <family val="2"/>
    </font>
    <font>
      <sz val="8"/>
      <color theme="1" tint="0.249977111117893"/>
      <name val="Yu Gothic UI"/>
      <family val="2"/>
    </font>
    <font>
      <sz val="10"/>
      <color rgb="FF0412D9"/>
      <name val="Yu Gothic UI"/>
      <family val="2"/>
    </font>
    <font>
      <sz val="9"/>
      <color theme="1"/>
      <name val="Yu Gothic UI"/>
      <family val="2"/>
    </font>
    <font>
      <b/>
      <sz val="12"/>
      <color theme="1"/>
      <name val="Yu Gothic UI"/>
      <family val="2"/>
    </font>
    <font>
      <sz val="12"/>
      <color theme="1" tint="0.14999847407452621"/>
      <name val="Yu Gothic UI"/>
      <family val="2"/>
    </font>
    <font>
      <b/>
      <sz val="10"/>
      <color theme="1" tint="0.14999847407452621"/>
      <name val="Yu Gothic UI"/>
      <family val="2"/>
    </font>
    <font>
      <b/>
      <sz val="12"/>
      <color theme="1" tint="0.14999847407452621"/>
      <name val="Yu Gothic UI"/>
      <family val="2"/>
    </font>
    <font>
      <b/>
      <sz val="12"/>
      <color theme="1" tint="0.499984740745262"/>
      <name val="Yu Gothic UI"/>
      <family val="2"/>
    </font>
    <font>
      <b/>
      <sz val="10"/>
      <color rgb="FF000000"/>
      <name val="Yu Gothic UI"/>
      <family val="2"/>
    </font>
    <font>
      <b/>
      <sz val="12"/>
      <color rgb="FFFF0000"/>
      <name val="Yu Gothic UI"/>
      <family val="2"/>
    </font>
    <font>
      <sz val="12"/>
      <color theme="2" tint="-0.249977111117893"/>
      <name val="Yu Gothic UI"/>
      <family val="2"/>
    </font>
    <font>
      <sz val="11"/>
      <color theme="1" tint="0.249977111117893"/>
      <name val="Yu Gothic UI"/>
      <family val="2"/>
      <charset val="222"/>
    </font>
    <font>
      <sz val="10"/>
      <color theme="1" tint="0.249977111117893"/>
      <name val="Yu Gothic UI"/>
      <family val="2"/>
      <charset val="222"/>
    </font>
    <font>
      <sz val="9"/>
      <color theme="1" tint="0.249977111117893"/>
      <name val="Yu Gothic UI"/>
      <family val="2"/>
      <charset val="222"/>
    </font>
    <font>
      <sz val="12"/>
      <color theme="1" tint="0.249977111117893"/>
      <name val="Yu Gothic UI"/>
      <family val="2"/>
      <charset val="222"/>
    </font>
    <font>
      <sz val="13"/>
      <color theme="1" tint="0.249977111117893"/>
      <name val="Yu Gothic UI"/>
      <family val="2"/>
      <charset val="222"/>
    </font>
    <font>
      <sz val="13"/>
      <color theme="1" tint="0.249977111117893"/>
      <name val="Wingdings"/>
      <charset val="2"/>
    </font>
    <font>
      <b/>
      <sz val="18"/>
      <color rgb="FFC00000"/>
      <name val="Yu Gothic UI"/>
      <family val="2"/>
    </font>
    <font>
      <sz val="10"/>
      <color rgb="FF0066FF"/>
      <name val="Yu Gothic UI"/>
      <family val="2"/>
    </font>
    <font>
      <b/>
      <sz val="10"/>
      <color theme="1"/>
      <name val="Yu Gothic UI"/>
      <family val="2"/>
    </font>
    <font>
      <b/>
      <sz val="10"/>
      <color theme="1" tint="0.249977111117893"/>
      <name val="Yu Gothic UI"/>
      <family val="2"/>
    </font>
    <font>
      <b/>
      <sz val="16"/>
      <color theme="1" tint="0.14999847407452621"/>
      <name val="Yu Gothic UI"/>
      <family val="2"/>
    </font>
    <font>
      <vertAlign val="subscript"/>
      <sz val="10"/>
      <color theme="1" tint="0.249977111117893"/>
      <name val="Yu Gothic UI"/>
      <family val="2"/>
    </font>
    <font>
      <sz val="14"/>
      <color rgb="FFFF0000"/>
      <name val="Yu Gothic UI"/>
      <family val="2"/>
    </font>
    <font>
      <b/>
      <sz val="9"/>
      <color theme="1" tint="0.249977111117893"/>
      <name val="Yu Gothic UI"/>
      <family val="2"/>
    </font>
    <font>
      <b/>
      <sz val="10"/>
      <name val="Yu Gothic UI"/>
      <family val="2"/>
    </font>
  </fonts>
  <fills count="25">
    <fill>
      <patternFill patternType="none"/>
    </fill>
    <fill>
      <patternFill patternType="gray125"/>
    </fill>
    <fill>
      <patternFill patternType="solid">
        <fgColor theme="4" tint="0.79998168889431442"/>
        <bgColor indexed="64"/>
      </patternFill>
    </fill>
    <fill>
      <patternFill patternType="solid">
        <fgColor theme="4" tint="0.79998168889431442"/>
        <bgColor rgb="FF000000"/>
      </patternFill>
    </fill>
    <fill>
      <patternFill patternType="solid">
        <fgColor theme="0"/>
        <bgColor indexed="64"/>
      </patternFill>
    </fill>
    <fill>
      <patternFill patternType="solid">
        <fgColor theme="0" tint="-0.249977111117893"/>
        <bgColor indexed="64"/>
      </patternFill>
    </fill>
    <fill>
      <patternFill patternType="solid">
        <fgColor theme="9" tint="0.79998168889431442"/>
        <bgColor indexed="64"/>
      </patternFill>
    </fill>
    <fill>
      <patternFill patternType="solid">
        <fgColor theme="3" tint="0.749992370372631"/>
        <bgColor indexed="64"/>
      </patternFill>
    </fill>
    <fill>
      <patternFill patternType="solid">
        <fgColor theme="0" tint="-4.9989318521683403E-2"/>
        <bgColor indexed="64"/>
      </patternFill>
    </fill>
    <fill>
      <patternFill patternType="solid">
        <fgColor theme="0"/>
        <bgColor rgb="FF000000"/>
      </patternFill>
    </fill>
    <fill>
      <patternFill patternType="solid">
        <fgColor theme="0" tint="-0.34998626667073579"/>
        <bgColor indexed="64"/>
      </patternFill>
    </fill>
    <fill>
      <patternFill patternType="solid">
        <fgColor rgb="FFFFC000"/>
        <bgColor indexed="64"/>
      </patternFill>
    </fill>
    <fill>
      <patternFill patternType="solid">
        <fgColor theme="7" tint="0.79998168889431442"/>
        <bgColor indexed="64"/>
      </patternFill>
    </fill>
    <fill>
      <patternFill patternType="solid">
        <fgColor theme="0" tint="-0.499984740745262"/>
        <bgColor indexed="64"/>
      </patternFill>
    </fill>
    <fill>
      <patternFill patternType="solid">
        <fgColor rgb="FFFFFF00"/>
        <bgColor indexed="64"/>
      </patternFill>
    </fill>
    <fill>
      <patternFill patternType="solid">
        <fgColor theme="4" tint="0.79998168889431442"/>
        <bgColor theme="4" tint="0.79998168889431442"/>
      </patternFill>
    </fill>
    <fill>
      <patternFill patternType="solid">
        <fgColor rgb="FFFEBAC4"/>
        <bgColor indexed="64"/>
      </patternFill>
    </fill>
    <fill>
      <patternFill patternType="solid">
        <fgColor rgb="FFFFCCCC"/>
        <bgColor indexed="64"/>
      </patternFill>
    </fill>
    <fill>
      <patternFill patternType="solid">
        <fgColor rgb="FFFFE7E7"/>
        <bgColor indexed="64"/>
      </patternFill>
    </fill>
    <fill>
      <patternFill patternType="solid">
        <fgColor theme="2" tint="-9.9978637043366805E-2"/>
        <bgColor rgb="FF000000"/>
      </patternFill>
    </fill>
    <fill>
      <patternFill patternType="solid">
        <fgColor theme="2" tint="-9.9978637043366805E-2"/>
        <bgColor indexed="64"/>
      </patternFill>
    </fill>
    <fill>
      <patternFill patternType="solid">
        <fgColor theme="0" tint="-0.14999847407452621"/>
        <bgColor rgb="FF000000"/>
      </patternFill>
    </fill>
    <fill>
      <patternFill patternType="solid">
        <fgColor theme="0" tint="-0.14999847407452621"/>
        <bgColor indexed="64"/>
      </patternFill>
    </fill>
    <fill>
      <patternFill patternType="solid">
        <fgColor rgb="FFFFFFCC"/>
        <bgColor indexed="64"/>
      </patternFill>
    </fill>
    <fill>
      <patternFill patternType="solid">
        <fgColor theme="0" tint="-0.249977111117893"/>
        <bgColor rgb="FF000000"/>
      </patternFill>
    </fill>
  </fills>
  <borders count="31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bottom style="thin">
        <color indexed="64"/>
      </bottom>
      <diagonal/>
    </border>
    <border>
      <left style="thin">
        <color theme="0" tint="-0.499984740745262"/>
      </left>
      <right style="thin">
        <color theme="0" tint="-0.499984740745262"/>
      </right>
      <top style="hair">
        <color theme="0" tint="-0.499984740745262"/>
      </top>
      <bottom style="hair">
        <color theme="0" tint="-0.499984740745262"/>
      </bottom>
      <diagonal/>
    </border>
    <border>
      <left style="thin">
        <color theme="0" tint="-0.499984740745262"/>
      </left>
      <right/>
      <top style="hair">
        <color theme="0" tint="-0.499984740745262"/>
      </top>
      <bottom style="hair">
        <color theme="0" tint="-0.499984740745262"/>
      </bottom>
      <diagonal/>
    </border>
    <border>
      <left style="thin">
        <color theme="0" tint="-0.499984740745262"/>
      </left>
      <right/>
      <top style="medium">
        <color indexed="64"/>
      </top>
      <bottom style="hair">
        <color theme="0" tint="-0.499984740745262"/>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medium">
        <color indexed="64"/>
      </left>
      <right style="medium">
        <color indexed="64"/>
      </right>
      <top style="medium">
        <color indexed="64"/>
      </top>
      <bottom style="medium">
        <color indexed="64"/>
      </bottom>
      <diagonal/>
    </border>
    <border>
      <left style="thin">
        <color theme="0" tint="-0.499984740745262"/>
      </left>
      <right style="thin">
        <color theme="0" tint="-0.499984740745262"/>
      </right>
      <top/>
      <bottom style="hair">
        <color theme="0" tint="-0.499984740745262"/>
      </bottom>
      <diagonal/>
    </border>
    <border>
      <left style="thin">
        <color theme="0" tint="-0.499984740745262"/>
      </left>
      <right style="thin">
        <color theme="0" tint="-0.499984740745262"/>
      </right>
      <top style="hair">
        <color theme="0" tint="-0.499984740745262"/>
      </top>
      <bottom/>
      <diagonal/>
    </border>
    <border>
      <left style="thin">
        <color indexed="64"/>
      </left>
      <right style="thin">
        <color indexed="64"/>
      </right>
      <top/>
      <bottom style="thin">
        <color indexed="64"/>
      </bottom>
      <diagonal/>
    </border>
    <border>
      <left style="thin">
        <color theme="0" tint="-0.499984740745262"/>
      </left>
      <right/>
      <top/>
      <bottom style="hair">
        <color theme="0" tint="-0.499984740745262"/>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style="thin">
        <color rgb="FF000000"/>
      </bottom>
      <diagonal/>
    </border>
    <border>
      <left/>
      <right/>
      <top style="thin">
        <color theme="4" tint="0.39997558519241921"/>
      </top>
      <bottom style="thin">
        <color theme="4" tint="0.39997558519241921"/>
      </bottom>
      <diagonal/>
    </border>
    <border>
      <left style="thin">
        <color theme="0" tint="-0.499984740745262"/>
      </left>
      <right/>
      <top style="hair">
        <color theme="0" tint="-0.499984740745262"/>
      </top>
      <bottom/>
      <diagonal/>
    </border>
    <border>
      <left style="thin">
        <color indexed="64"/>
      </left>
      <right style="thin">
        <color indexed="64"/>
      </right>
      <top style="hair">
        <color indexed="64"/>
      </top>
      <bottom/>
      <diagonal/>
    </border>
    <border>
      <left/>
      <right/>
      <top style="hair">
        <color theme="0" tint="-0.499984740745262"/>
      </top>
      <bottom style="hair">
        <color theme="0" tint="-0.499984740745262"/>
      </bottom>
      <diagonal/>
    </border>
    <border>
      <left/>
      <right/>
      <top style="hair">
        <color theme="0" tint="-0.499984740745262"/>
      </top>
      <bottom/>
      <diagonal/>
    </border>
    <border>
      <left/>
      <right style="medium">
        <color indexed="64"/>
      </right>
      <top style="medium">
        <color indexed="64"/>
      </top>
      <bottom/>
      <diagonal/>
    </border>
    <border>
      <left/>
      <right style="thin">
        <color indexed="64"/>
      </right>
      <top/>
      <bottom/>
      <diagonal/>
    </border>
    <border>
      <left/>
      <right/>
      <top style="thin">
        <color indexed="64"/>
      </top>
      <bottom style="thin">
        <color indexed="64"/>
      </bottom>
      <diagonal/>
    </border>
    <border>
      <left/>
      <right/>
      <top/>
      <bottom style="medium">
        <color indexed="64"/>
      </bottom>
      <diagonal/>
    </border>
    <border>
      <left/>
      <right style="medium">
        <color indexed="64"/>
      </right>
      <top/>
      <bottom style="medium">
        <color indexed="64"/>
      </bottom>
      <diagonal/>
    </border>
    <border>
      <left/>
      <right style="thin">
        <color indexed="64"/>
      </right>
      <top style="hair">
        <color indexed="64"/>
      </top>
      <bottom style="hair">
        <color indexed="64"/>
      </bottom>
      <diagonal/>
    </border>
    <border>
      <left/>
      <right style="thin">
        <color indexed="64"/>
      </right>
      <top/>
      <bottom style="hair">
        <color indexed="64"/>
      </bottom>
      <diagonal/>
    </border>
    <border>
      <left style="thin">
        <color theme="0" tint="-0.499984740745262"/>
      </left>
      <right/>
      <top style="hair">
        <color theme="0" tint="-0.499984740745262"/>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medium">
        <color indexed="64"/>
      </bottom>
      <diagonal/>
    </border>
    <border>
      <left/>
      <right style="thin">
        <color indexed="64"/>
      </right>
      <top/>
      <bottom style="medium">
        <color indexed="64"/>
      </bottom>
      <diagonal/>
    </border>
    <border>
      <left/>
      <right style="thin">
        <color theme="0" tint="-0.499984740745262"/>
      </right>
      <top style="medium">
        <color indexed="64"/>
      </top>
      <bottom style="hair">
        <color theme="0" tint="-0.499984740745262"/>
      </bottom>
      <diagonal/>
    </border>
    <border>
      <left/>
      <right style="thin">
        <color theme="0" tint="-0.499984740745262"/>
      </right>
      <top style="hair">
        <color theme="0" tint="-0.499984740745262"/>
      </top>
      <bottom style="hair">
        <color theme="0" tint="-0.499984740745262"/>
      </bottom>
      <diagonal/>
    </border>
    <border>
      <left/>
      <right style="thin">
        <color theme="0" tint="-0.499984740745262"/>
      </right>
      <top/>
      <bottom style="hair">
        <color theme="0" tint="-0.499984740745262"/>
      </bottom>
      <diagonal/>
    </border>
    <border>
      <left/>
      <right style="thin">
        <color theme="0" tint="-0.499984740745262"/>
      </right>
      <top style="hair">
        <color theme="0" tint="-0.499984740745262"/>
      </top>
      <bottom style="thin">
        <color indexed="64"/>
      </bottom>
      <diagonal/>
    </border>
    <border>
      <left/>
      <right style="thin">
        <color indexed="64"/>
      </right>
      <top style="hair">
        <color theme="0" tint="-0.499984740745262"/>
      </top>
      <bottom style="hair">
        <color theme="0" tint="-0.499984740745262"/>
      </bottom>
      <diagonal/>
    </border>
    <border>
      <left/>
      <right style="thin">
        <color theme="0" tint="-0.499984740745262"/>
      </right>
      <top style="hair">
        <color theme="0" tint="-0.499984740745262"/>
      </top>
      <bottom/>
      <diagonal/>
    </border>
    <border>
      <left style="thin">
        <color theme="0" tint="-0.499984740745262"/>
      </left>
      <right style="thin">
        <color theme="0" tint="-0.499984740745262"/>
      </right>
      <top/>
      <bottom/>
      <diagonal/>
    </border>
    <border>
      <left style="thin">
        <color theme="0" tint="-0.499984740745262"/>
      </left>
      <right style="thin">
        <color theme="0" tint="-0.499984740745262"/>
      </right>
      <top/>
      <bottom style="medium">
        <color indexed="64"/>
      </bottom>
      <diagonal/>
    </border>
    <border>
      <left style="thin">
        <color theme="0" tint="-0.499984740745262"/>
      </left>
      <right style="thin">
        <color theme="0" tint="-0.499984740745262"/>
      </right>
      <top/>
      <bottom style="thin">
        <color indexed="64"/>
      </bottom>
      <diagonal/>
    </border>
    <border>
      <left/>
      <right/>
      <top style="dotted">
        <color indexed="64"/>
      </top>
      <bottom style="dotted">
        <color indexed="64"/>
      </bottom>
      <diagonal/>
    </border>
    <border>
      <left/>
      <right style="thin">
        <color indexed="64"/>
      </right>
      <top style="hair">
        <color indexed="64"/>
      </top>
      <bottom style="thin">
        <color indexed="64"/>
      </bottom>
      <diagonal/>
    </border>
    <border>
      <left style="medium">
        <color indexed="64"/>
      </left>
      <right/>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diagonal/>
    </border>
    <border>
      <left style="thin">
        <color theme="0" tint="-0.499984740745262"/>
      </left>
      <right style="thin">
        <color theme="0" tint="-0.499984740745262"/>
      </right>
      <top/>
      <bottom style="dashed">
        <color theme="0" tint="-0.499984740745262"/>
      </bottom>
      <diagonal/>
    </border>
    <border>
      <left style="thin">
        <color theme="0" tint="-0.499984740745262"/>
      </left>
      <right/>
      <top style="hair">
        <color theme="0" tint="-0.499984740745262"/>
      </top>
      <bottom style="dashed">
        <color theme="0" tint="-0.499984740745262"/>
      </bottom>
      <diagonal/>
    </border>
    <border>
      <left/>
      <right/>
      <top style="hair">
        <color theme="0" tint="-0.499984740745262"/>
      </top>
      <bottom style="dashed">
        <color theme="0" tint="-0.499984740745262"/>
      </bottom>
      <diagonal/>
    </border>
    <border>
      <left style="thin">
        <color indexed="64"/>
      </left>
      <right style="thin">
        <color indexed="64"/>
      </right>
      <top style="medium">
        <color indexed="64"/>
      </top>
      <bottom/>
      <diagonal/>
    </border>
    <border>
      <left style="thin">
        <color indexed="64"/>
      </left>
      <right style="thin">
        <color indexed="64"/>
      </right>
      <top/>
      <bottom style="medium">
        <color indexed="64"/>
      </bottom>
      <diagonal/>
    </border>
    <border>
      <left style="thin">
        <color indexed="64"/>
      </left>
      <right style="thin">
        <color indexed="64"/>
      </right>
      <top style="medium">
        <color indexed="64"/>
      </top>
      <bottom style="hair">
        <color indexed="64"/>
      </bottom>
      <diagonal/>
    </border>
    <border>
      <left/>
      <right/>
      <top style="thin">
        <color indexed="64"/>
      </top>
      <bottom style="hair">
        <color indexed="64"/>
      </bottom>
      <diagonal/>
    </border>
    <border>
      <left/>
      <right style="thin">
        <color indexed="64"/>
      </right>
      <top style="hair">
        <color indexed="64"/>
      </top>
      <bottom/>
      <diagonal/>
    </border>
    <border>
      <left/>
      <right style="thin">
        <color indexed="64"/>
      </right>
      <top style="thin">
        <color indexed="64"/>
      </top>
      <bottom style="hair">
        <color indexed="64"/>
      </bottom>
      <diagonal/>
    </border>
    <border>
      <left style="thin">
        <color indexed="64"/>
      </left>
      <right style="hair">
        <color indexed="64"/>
      </right>
      <top style="medium">
        <color indexed="64"/>
      </top>
      <bottom style="hair">
        <color indexed="64"/>
      </bottom>
      <diagonal/>
    </border>
    <border>
      <left style="thin">
        <color indexed="64"/>
      </left>
      <right style="hair">
        <color indexed="64"/>
      </right>
      <top style="hair">
        <color indexed="64"/>
      </top>
      <bottom style="hair">
        <color indexed="64"/>
      </bottom>
      <diagonal/>
    </border>
    <border>
      <left style="thin">
        <color indexed="64"/>
      </left>
      <right style="hair">
        <color indexed="64"/>
      </right>
      <top style="hair">
        <color indexed="64"/>
      </top>
      <bottom/>
      <diagonal/>
    </border>
    <border>
      <left style="thin">
        <color indexed="64"/>
      </left>
      <right style="hair">
        <color indexed="64"/>
      </right>
      <top style="thin">
        <color indexed="64"/>
      </top>
      <bottom style="hair">
        <color indexed="64"/>
      </bottom>
      <diagonal/>
    </border>
    <border>
      <left style="hair">
        <color indexed="64"/>
      </left>
      <right style="dashed">
        <color indexed="64"/>
      </right>
      <top style="thin">
        <color indexed="64"/>
      </top>
      <bottom style="hair">
        <color indexed="64"/>
      </bottom>
      <diagonal/>
    </border>
    <border>
      <left style="thin">
        <color indexed="64"/>
      </left>
      <right style="hair">
        <color indexed="64"/>
      </right>
      <top style="hair">
        <color indexed="64"/>
      </top>
      <bottom style="thin">
        <color indexed="64"/>
      </bottom>
      <diagonal/>
    </border>
    <border>
      <left style="thin">
        <color indexed="64"/>
      </left>
      <right style="hair">
        <color indexed="64"/>
      </right>
      <top/>
      <bottom style="hair">
        <color indexed="64"/>
      </bottom>
      <diagonal/>
    </border>
    <border>
      <left style="thin">
        <color indexed="64"/>
      </left>
      <right style="hair">
        <color indexed="64"/>
      </right>
      <top/>
      <bottom style="thin">
        <color indexed="64"/>
      </bottom>
      <diagonal/>
    </border>
    <border>
      <left style="hair">
        <color indexed="64"/>
      </left>
      <right style="dashed">
        <color indexed="64"/>
      </right>
      <top/>
      <bottom style="thin">
        <color indexed="64"/>
      </bottom>
      <diagonal/>
    </border>
    <border>
      <left style="thin">
        <color indexed="64"/>
      </left>
      <right style="thin">
        <color indexed="64"/>
      </right>
      <top style="thin">
        <color indexed="64"/>
      </top>
      <bottom style="hair">
        <color theme="0" tint="-0.499984740745262"/>
      </bottom>
      <diagonal/>
    </border>
    <border>
      <left style="thin">
        <color indexed="64"/>
      </left>
      <right style="thin">
        <color indexed="64"/>
      </right>
      <top style="hair">
        <color theme="0" tint="-0.499984740745262"/>
      </top>
      <bottom style="hair">
        <color theme="0" tint="-0.499984740745262"/>
      </bottom>
      <diagonal/>
    </border>
    <border>
      <left style="thin">
        <color indexed="64"/>
      </left>
      <right style="thin">
        <color theme="0" tint="-0.499984740745262"/>
      </right>
      <top/>
      <bottom style="hair">
        <color theme="0" tint="-0.499984740745262"/>
      </bottom>
      <diagonal/>
    </border>
    <border>
      <left style="thin">
        <color indexed="64"/>
      </left>
      <right style="thin">
        <color indexed="64"/>
      </right>
      <top style="hair">
        <color theme="0" tint="-0.499984740745262"/>
      </top>
      <bottom/>
      <diagonal/>
    </border>
    <border>
      <left style="thin">
        <color indexed="64"/>
      </left>
      <right style="thin">
        <color theme="0" tint="-0.499984740745262"/>
      </right>
      <top/>
      <bottom style="thin">
        <color indexed="64"/>
      </bottom>
      <diagonal/>
    </border>
    <border>
      <left style="thin">
        <color theme="0" tint="-0.499984740745262"/>
      </left>
      <right style="thin">
        <color theme="0" tint="-0.499984740745262"/>
      </right>
      <top style="thin">
        <color indexed="64"/>
      </top>
      <bottom/>
      <diagonal/>
    </border>
    <border>
      <left/>
      <right style="thin">
        <color theme="0" tint="-0.499984740745262"/>
      </right>
      <top/>
      <bottom/>
      <diagonal/>
    </border>
    <border>
      <left style="thin">
        <color theme="0" tint="-0.499984740745262"/>
      </left>
      <right/>
      <top/>
      <bottom/>
      <diagonal/>
    </border>
    <border>
      <left/>
      <right style="thin">
        <color indexed="64"/>
      </right>
      <top style="hair">
        <color theme="0" tint="-0.499984740745262"/>
      </top>
      <bottom/>
      <diagonal/>
    </border>
    <border>
      <left/>
      <right style="thin">
        <color indexed="64"/>
      </right>
      <top/>
      <bottom style="hair">
        <color theme="0" tint="-0.499984740745262"/>
      </bottom>
      <diagonal/>
    </border>
    <border>
      <left style="thin">
        <color theme="0" tint="-0.499984740745262"/>
      </left>
      <right/>
      <top style="medium">
        <color indexed="64"/>
      </top>
      <bottom/>
      <diagonal/>
    </border>
    <border>
      <left/>
      <right style="thin">
        <color indexed="64"/>
      </right>
      <top style="medium">
        <color indexed="64"/>
      </top>
      <bottom style="hair">
        <color indexed="64"/>
      </bottom>
      <diagonal/>
    </border>
    <border>
      <left style="thin">
        <color indexed="64"/>
      </left>
      <right style="thin">
        <color indexed="64"/>
      </right>
      <top style="hair">
        <color indexed="64"/>
      </top>
      <bottom style="dashed">
        <color indexed="64"/>
      </bottom>
      <diagonal/>
    </border>
    <border>
      <left style="thin">
        <color indexed="64"/>
      </left>
      <right style="hair">
        <color indexed="64"/>
      </right>
      <top style="hair">
        <color indexed="64"/>
      </top>
      <bottom style="dashed">
        <color indexed="64"/>
      </bottom>
      <diagonal/>
    </border>
    <border>
      <left/>
      <right style="thin">
        <color indexed="64"/>
      </right>
      <top style="hair">
        <color indexed="64"/>
      </top>
      <bottom style="dashed">
        <color indexed="64"/>
      </bottom>
      <diagonal/>
    </border>
    <border>
      <left style="thin">
        <color indexed="64"/>
      </left>
      <right style="hair">
        <color indexed="64"/>
      </right>
      <top style="medium">
        <color indexed="64"/>
      </top>
      <bottom/>
      <diagonal/>
    </border>
    <border>
      <left style="thin">
        <color indexed="64"/>
      </left>
      <right style="hair">
        <color indexed="64"/>
      </right>
      <top/>
      <bottom style="medium">
        <color indexed="64"/>
      </bottom>
      <diagonal/>
    </border>
    <border>
      <left style="medium">
        <color indexed="64"/>
      </left>
      <right style="thin">
        <color indexed="64"/>
      </right>
      <top style="medium">
        <color indexed="64"/>
      </top>
      <bottom/>
      <diagonal/>
    </border>
    <border>
      <left style="thin">
        <color theme="0" tint="-0.499984740745262"/>
      </left>
      <right style="dashed">
        <color theme="0" tint="-0.499984740745262"/>
      </right>
      <top style="medium">
        <color indexed="64"/>
      </top>
      <bottom style="hair">
        <color theme="0" tint="-0.499984740745262"/>
      </bottom>
      <diagonal/>
    </border>
    <border>
      <left style="hair">
        <color indexed="64"/>
      </left>
      <right style="hair">
        <color indexed="64"/>
      </right>
      <top style="medium">
        <color indexed="64"/>
      </top>
      <bottom style="hair">
        <color theme="0" tint="-0.499984740745262"/>
      </bottom>
      <diagonal/>
    </border>
    <border>
      <left style="thin">
        <color theme="0" tint="-0.499984740745262"/>
      </left>
      <right style="dashed">
        <color theme="0" tint="-0.499984740745262"/>
      </right>
      <top style="hair">
        <color theme="0" tint="-0.499984740745262"/>
      </top>
      <bottom style="hair">
        <color theme="0" tint="-0.499984740745262"/>
      </bottom>
      <diagonal/>
    </border>
    <border>
      <left style="hair">
        <color indexed="64"/>
      </left>
      <right style="hair">
        <color indexed="64"/>
      </right>
      <top style="hair">
        <color theme="0" tint="-0.499984740745262"/>
      </top>
      <bottom style="hair">
        <color theme="0" tint="-0.499984740745262"/>
      </bottom>
      <diagonal/>
    </border>
    <border>
      <left style="hair">
        <color indexed="64"/>
      </left>
      <right style="hair">
        <color indexed="64"/>
      </right>
      <top style="thin">
        <color indexed="64"/>
      </top>
      <bottom style="hair">
        <color theme="0" tint="-0.499984740745262"/>
      </bottom>
      <diagonal/>
    </border>
    <border>
      <left style="thin">
        <color theme="0" tint="-0.499984740745262"/>
      </left>
      <right/>
      <top/>
      <bottom style="dashed">
        <color theme="0" tint="-0.499984740745262"/>
      </bottom>
      <diagonal/>
    </border>
    <border>
      <left style="hair">
        <color indexed="64"/>
      </left>
      <right style="hair">
        <color indexed="64"/>
      </right>
      <top style="thin">
        <color indexed="64"/>
      </top>
      <bottom/>
      <diagonal/>
    </border>
    <border>
      <left style="thin">
        <color theme="0" tint="-0.499984740745262"/>
      </left>
      <right style="dashed">
        <color theme="0" tint="-0.499984740745262"/>
      </right>
      <top/>
      <bottom style="hair">
        <color theme="0" tint="-0.499984740745262"/>
      </bottom>
      <diagonal/>
    </border>
    <border>
      <left style="hair">
        <color indexed="64"/>
      </left>
      <right style="hair">
        <color indexed="64"/>
      </right>
      <top/>
      <bottom style="hair">
        <color theme="0" tint="-0.499984740745262"/>
      </bottom>
      <diagonal/>
    </border>
    <border>
      <left style="thin">
        <color theme="0" tint="-0.499984740745262"/>
      </left>
      <right style="dashed">
        <color theme="0" tint="-0.499984740745262"/>
      </right>
      <top style="hair">
        <color theme="0" tint="-0.499984740745262"/>
      </top>
      <bottom style="dashed">
        <color theme="0" tint="-0.499984740745262"/>
      </bottom>
      <diagonal/>
    </border>
    <border>
      <left style="hair">
        <color indexed="64"/>
      </left>
      <right style="hair">
        <color indexed="64"/>
      </right>
      <top style="hair">
        <color theme="0" tint="-0.499984740745262"/>
      </top>
      <bottom style="dashed">
        <color theme="0" tint="-0.499984740745262"/>
      </bottom>
      <diagonal/>
    </border>
    <border>
      <left style="thin">
        <color theme="0" tint="-0.499984740745262"/>
      </left>
      <right style="dashed">
        <color theme="0" tint="-0.499984740745262"/>
      </right>
      <top style="hair">
        <color theme="0" tint="-0.499984740745262"/>
      </top>
      <bottom/>
      <diagonal/>
    </border>
    <border>
      <left style="hair">
        <color indexed="64"/>
      </left>
      <right style="hair">
        <color indexed="64"/>
      </right>
      <top style="hair">
        <color theme="0" tint="-0.499984740745262"/>
      </top>
      <bottom/>
      <diagonal/>
    </border>
    <border>
      <left/>
      <right style="thin">
        <color theme="0" tint="-0.499984740745262"/>
      </right>
      <top style="hair">
        <color theme="0" tint="-0.499984740745262"/>
      </top>
      <bottom style="dashed">
        <color theme="0" tint="-0.499984740745262"/>
      </bottom>
      <diagonal/>
    </border>
    <border>
      <left style="thin">
        <color theme="0" tint="-0.499984740745262"/>
      </left>
      <right style="dashed">
        <color theme="0" tint="-0.499984740745262"/>
      </right>
      <top style="dashed">
        <color theme="0" tint="-0.499984740745262"/>
      </top>
      <bottom style="hair">
        <color theme="0" tint="-0.499984740745262"/>
      </bottom>
      <diagonal/>
    </border>
    <border>
      <left/>
      <right style="thin">
        <color theme="0" tint="-0.499984740745262"/>
      </right>
      <top style="dashed">
        <color theme="0" tint="-0.499984740745262"/>
      </top>
      <bottom style="hair">
        <color theme="0" tint="-0.499984740745262"/>
      </bottom>
      <diagonal/>
    </border>
    <border>
      <left style="thin">
        <color theme="0" tint="-0.499984740745262"/>
      </left>
      <right/>
      <top style="dashed">
        <color theme="0" tint="-0.499984740745262"/>
      </top>
      <bottom style="hair">
        <color theme="0" tint="-0.499984740745262"/>
      </bottom>
      <diagonal/>
    </border>
    <border>
      <left/>
      <right/>
      <top style="dashed">
        <color theme="0" tint="-0.499984740745262"/>
      </top>
      <bottom style="hair">
        <color theme="0" tint="-0.499984740745262"/>
      </bottom>
      <diagonal/>
    </border>
    <border>
      <left style="hair">
        <color indexed="64"/>
      </left>
      <right style="hair">
        <color indexed="64"/>
      </right>
      <top style="dashed">
        <color theme="0" tint="-0.499984740745262"/>
      </top>
      <bottom style="hair">
        <color theme="0" tint="-0.499984740745262"/>
      </bottom>
      <diagonal/>
    </border>
    <border>
      <left/>
      <right style="thin">
        <color indexed="64"/>
      </right>
      <top style="dashed">
        <color theme="0" tint="-0.499984740745262"/>
      </top>
      <bottom style="hair">
        <color theme="0" tint="-0.499984740745262"/>
      </bottom>
      <diagonal/>
    </border>
    <border>
      <left/>
      <right style="thin">
        <color indexed="64"/>
      </right>
      <top/>
      <bottom style="hair">
        <color theme="0" tint="-0.34998626667073579"/>
      </bottom>
      <diagonal/>
    </border>
    <border>
      <left/>
      <right style="thin">
        <color indexed="64"/>
      </right>
      <top style="hair">
        <color theme="0" tint="-0.34998626667073579"/>
      </top>
      <bottom style="hair">
        <color theme="0" tint="-0.34998626667073579"/>
      </bottom>
      <diagonal/>
    </border>
    <border>
      <left style="thin">
        <color theme="0" tint="-0.499984740745262"/>
      </left>
      <right style="thin">
        <color theme="0" tint="-0.499984740745262"/>
      </right>
      <top style="dashed">
        <color theme="0" tint="-0.499984740745262"/>
      </top>
      <bottom/>
      <diagonal/>
    </border>
    <border>
      <left style="thin">
        <color theme="0" tint="-0.499984740745262"/>
      </left>
      <right/>
      <top style="dashed">
        <color theme="0" tint="-0.499984740745262"/>
      </top>
      <bottom/>
      <diagonal/>
    </border>
    <border>
      <left style="thin">
        <color theme="0" tint="-0.499984740745262"/>
      </left>
      <right style="thin">
        <color theme="0" tint="-0.499984740745262"/>
      </right>
      <top style="hair">
        <color theme="0" tint="-0.499984740745262"/>
      </top>
      <bottom style="thin">
        <color indexed="64"/>
      </bottom>
      <diagonal/>
    </border>
    <border>
      <left style="hair">
        <color indexed="64"/>
      </left>
      <right style="hair">
        <color indexed="64"/>
      </right>
      <top style="hair">
        <color theme="0" tint="-0.499984740745262"/>
      </top>
      <bottom style="thin">
        <color indexed="64"/>
      </bottom>
      <diagonal/>
    </border>
    <border>
      <left style="thin">
        <color theme="0" tint="-0.499984740745262"/>
      </left>
      <right style="thin">
        <color theme="0" tint="-0.499984740745262"/>
      </right>
      <top style="thin">
        <color indexed="64"/>
      </top>
      <bottom style="hair">
        <color theme="0" tint="-0.499984740745262"/>
      </bottom>
      <diagonal/>
    </border>
    <border>
      <left/>
      <right style="thin">
        <color theme="0" tint="-0.499984740745262"/>
      </right>
      <top style="thin">
        <color indexed="64"/>
      </top>
      <bottom style="hair">
        <color theme="0" tint="-0.499984740745262"/>
      </bottom>
      <diagonal/>
    </border>
    <border>
      <left style="thin">
        <color theme="0" tint="-0.499984740745262"/>
      </left>
      <right/>
      <top style="thin">
        <color indexed="64"/>
      </top>
      <bottom style="hair">
        <color theme="0" tint="-0.499984740745262"/>
      </bottom>
      <diagonal/>
    </border>
    <border>
      <left/>
      <right/>
      <top/>
      <bottom style="dotted">
        <color indexed="64"/>
      </bottom>
      <diagonal/>
    </border>
    <border>
      <left/>
      <right style="thin">
        <color theme="0" tint="-0.499984740745262"/>
      </right>
      <top style="thin">
        <color indexed="64"/>
      </top>
      <bottom/>
      <diagonal/>
    </border>
    <border>
      <left style="thin">
        <color theme="0" tint="-0.499984740745262"/>
      </left>
      <right/>
      <top style="thin">
        <color indexed="64"/>
      </top>
      <bottom/>
      <diagonal/>
    </border>
    <border>
      <left style="hair">
        <color indexed="64"/>
      </left>
      <right style="hair">
        <color indexed="64"/>
      </right>
      <top/>
      <bottom/>
      <diagonal/>
    </border>
    <border>
      <left style="hair">
        <color indexed="64"/>
      </left>
      <right style="hair">
        <color indexed="64"/>
      </right>
      <top style="thin">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hair">
        <color indexed="64"/>
      </left>
      <right style="thin">
        <color indexed="64"/>
      </right>
      <top style="thin">
        <color indexed="64"/>
      </top>
      <bottom style="hair">
        <color indexed="64"/>
      </bottom>
      <diagonal/>
    </border>
    <border>
      <left style="thin">
        <color indexed="64"/>
      </left>
      <right/>
      <top style="medium">
        <color indexed="64"/>
      </top>
      <bottom style="hair">
        <color indexed="64"/>
      </bottom>
      <diagonal/>
    </border>
    <border>
      <left style="thin">
        <color indexed="64"/>
      </left>
      <right style="hair">
        <color indexed="64"/>
      </right>
      <top style="hair">
        <color indexed="64"/>
      </top>
      <bottom style="dotted">
        <color indexed="64"/>
      </bottom>
      <diagonal/>
    </border>
    <border>
      <left style="hair">
        <color indexed="64"/>
      </left>
      <right style="thin">
        <color indexed="64"/>
      </right>
      <top/>
      <bottom style="medium">
        <color indexed="64"/>
      </bottom>
      <diagonal/>
    </border>
    <border>
      <left style="hair">
        <color indexed="64"/>
      </left>
      <right style="thin">
        <color indexed="64"/>
      </right>
      <top style="medium">
        <color indexed="64"/>
      </top>
      <bottom style="hair">
        <color indexed="64"/>
      </bottom>
      <diagonal/>
    </border>
    <border>
      <left style="hair">
        <color indexed="64"/>
      </left>
      <right style="thin">
        <color indexed="64"/>
      </right>
      <top style="hair">
        <color indexed="64"/>
      </top>
      <bottom style="hair">
        <color indexed="64"/>
      </bottom>
      <diagonal/>
    </border>
    <border>
      <left style="hair">
        <color indexed="64"/>
      </left>
      <right style="thin">
        <color indexed="64"/>
      </right>
      <top style="hair">
        <color indexed="64"/>
      </top>
      <bottom style="dashed">
        <color indexed="64"/>
      </bottom>
      <diagonal/>
    </border>
    <border>
      <left style="hair">
        <color indexed="64"/>
      </left>
      <right style="thin">
        <color indexed="64"/>
      </right>
      <top/>
      <bottom style="hair">
        <color indexed="64"/>
      </bottom>
      <diagonal/>
    </border>
    <border>
      <left style="hair">
        <color indexed="64"/>
      </left>
      <right style="thin">
        <color indexed="64"/>
      </right>
      <top style="hair">
        <color indexed="64"/>
      </top>
      <bottom/>
      <diagonal/>
    </border>
    <border>
      <left style="hair">
        <color indexed="64"/>
      </left>
      <right style="thin">
        <color indexed="64"/>
      </right>
      <top style="hair">
        <color indexed="64"/>
      </top>
      <bottom style="dotted">
        <color indexed="64"/>
      </bottom>
      <diagonal/>
    </border>
    <border>
      <left style="thin">
        <color indexed="64"/>
      </left>
      <right/>
      <top style="medium">
        <color indexed="64"/>
      </top>
      <bottom style="hair">
        <color theme="0" tint="-0.499984740745262"/>
      </bottom>
      <diagonal/>
    </border>
    <border>
      <left style="thin">
        <color indexed="64"/>
      </left>
      <right/>
      <top style="hair">
        <color theme="0" tint="-0.499984740745262"/>
      </top>
      <bottom style="hair">
        <color theme="0" tint="-0.499984740745262"/>
      </bottom>
      <diagonal/>
    </border>
    <border>
      <left/>
      <right style="thin">
        <color indexed="64"/>
      </right>
      <top/>
      <bottom style="dashed">
        <color theme="0" tint="-0.499984740745262"/>
      </bottom>
      <diagonal/>
    </border>
    <border>
      <left style="thin">
        <color indexed="64"/>
      </left>
      <right style="thin">
        <color theme="0" tint="-0.499984740745262"/>
      </right>
      <top style="hair">
        <color theme="0" tint="-0.499984740745262"/>
      </top>
      <bottom style="hair">
        <color theme="0" tint="-0.499984740745262"/>
      </bottom>
      <diagonal/>
    </border>
    <border>
      <left style="thin">
        <color indexed="64"/>
      </left>
      <right style="thin">
        <color theme="0" tint="-0.499984740745262"/>
      </right>
      <top style="hair">
        <color theme="0" tint="-0.499984740745262"/>
      </top>
      <bottom/>
      <diagonal/>
    </border>
    <border>
      <left style="thin">
        <color indexed="64"/>
      </left>
      <right/>
      <top style="thin">
        <color indexed="64"/>
      </top>
      <bottom style="hair">
        <color theme="0" tint="-0.499984740745262"/>
      </bottom>
      <diagonal/>
    </border>
    <border>
      <left/>
      <right style="thin">
        <color indexed="64"/>
      </right>
      <top style="thin">
        <color indexed="64"/>
      </top>
      <bottom style="hair">
        <color theme="0" tint="-0.499984740745262"/>
      </bottom>
      <diagonal/>
    </border>
    <border>
      <left style="thin">
        <color indexed="64"/>
      </left>
      <right/>
      <top style="hair">
        <color theme="0" tint="-0.499984740745262"/>
      </top>
      <bottom style="thin">
        <color indexed="64"/>
      </bottom>
      <diagonal/>
    </border>
    <border>
      <left/>
      <right style="thin">
        <color indexed="64"/>
      </right>
      <top style="hair">
        <color theme="0" tint="-0.499984740745262"/>
      </top>
      <bottom style="thin">
        <color indexed="64"/>
      </bottom>
      <diagonal/>
    </border>
    <border>
      <left style="thin">
        <color indexed="64"/>
      </left>
      <right/>
      <top/>
      <bottom style="hair">
        <color theme="0" tint="-0.499984740745262"/>
      </bottom>
      <diagonal/>
    </border>
    <border>
      <left/>
      <right style="thin">
        <color indexed="64"/>
      </right>
      <top style="hair">
        <color theme="0" tint="-0.499984740745262"/>
      </top>
      <bottom style="dashed">
        <color theme="0" tint="-0.499984740745262"/>
      </bottom>
      <diagonal/>
    </border>
    <border>
      <left/>
      <right style="thin">
        <color indexed="64"/>
      </right>
      <top style="dashed">
        <color theme="0" tint="-0.499984740745262"/>
      </top>
      <bottom/>
      <diagonal/>
    </border>
    <border>
      <left style="thin">
        <color indexed="64"/>
      </left>
      <right style="thin">
        <color theme="0" tint="-0.499984740745262"/>
      </right>
      <top style="thin">
        <color indexed="64"/>
      </top>
      <bottom style="hair">
        <color theme="0" tint="-0.499984740745262"/>
      </bottom>
      <diagonal/>
    </border>
    <border>
      <left style="thin">
        <color indexed="64"/>
      </left>
      <right style="thin">
        <color theme="0" tint="-0.499984740745262"/>
      </right>
      <top style="hair">
        <color theme="0" tint="-0.499984740745262"/>
      </top>
      <bottom style="thin">
        <color indexed="64"/>
      </bottom>
      <diagonal/>
    </border>
    <border>
      <left/>
      <right style="thin">
        <color indexed="64"/>
      </right>
      <top/>
      <bottom style="thin">
        <color indexed="64"/>
      </bottom>
      <diagonal/>
    </border>
    <border>
      <left style="thin">
        <color indexed="64"/>
      </left>
      <right style="thin">
        <color theme="0" tint="-0.499984740745262"/>
      </right>
      <top style="thin">
        <color indexed="64"/>
      </top>
      <bottom/>
      <diagonal/>
    </border>
    <border>
      <left style="thin">
        <color indexed="64"/>
      </left>
      <right style="thin">
        <color theme="0" tint="-0.499984740745262"/>
      </right>
      <top/>
      <bottom/>
      <diagonal/>
    </border>
    <border>
      <left/>
      <right/>
      <top style="dotted">
        <color indexed="64"/>
      </top>
      <bottom style="thin">
        <color indexed="64"/>
      </bottom>
      <diagonal/>
    </border>
    <border>
      <left style="thin">
        <color theme="0" tint="-0.499984740745262"/>
      </left>
      <right/>
      <top/>
      <bottom style="thin">
        <color indexed="64"/>
      </bottom>
      <diagonal/>
    </border>
    <border>
      <left style="thin">
        <color theme="0" tint="-0.499984740745262"/>
      </left>
      <right style="dashed">
        <color theme="0" tint="-0.499984740745262"/>
      </right>
      <top style="hair">
        <color theme="0" tint="-0.499984740745262"/>
      </top>
      <bottom style="thin">
        <color indexed="64"/>
      </bottom>
      <diagonal/>
    </border>
    <border>
      <left style="hair">
        <color indexed="64"/>
      </left>
      <right style="dashed">
        <color indexed="64"/>
      </right>
      <top/>
      <bottom/>
      <diagonal/>
    </border>
    <border>
      <left style="thin">
        <color indexed="64"/>
      </left>
      <right style="hair">
        <color indexed="64"/>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right style="thin">
        <color theme="0" tint="-0.499984740745262"/>
      </right>
      <top/>
      <bottom style="thin">
        <color indexed="64"/>
      </bottom>
      <diagonal/>
    </border>
    <border>
      <left style="thin">
        <color indexed="64"/>
      </left>
      <right/>
      <top style="medium">
        <color indexed="64"/>
      </top>
      <bottom style="thin">
        <color indexed="64"/>
      </bottom>
      <diagonal/>
    </border>
    <border>
      <left style="thin">
        <color indexed="64"/>
      </left>
      <right/>
      <top style="thin">
        <color indexed="64"/>
      </top>
      <bottom style="dashed">
        <color indexed="64"/>
      </bottom>
      <diagonal/>
    </border>
    <border>
      <left style="thin">
        <color indexed="64"/>
      </left>
      <right/>
      <top/>
      <bottom style="hair">
        <color indexed="64"/>
      </bottom>
      <diagonal/>
    </border>
    <border>
      <left style="thin">
        <color indexed="64"/>
      </left>
      <right style="dashed">
        <color theme="0" tint="-0.34998626667073579"/>
      </right>
      <top style="medium">
        <color indexed="64"/>
      </top>
      <bottom style="hair">
        <color indexed="64"/>
      </bottom>
      <diagonal/>
    </border>
    <border>
      <left style="thin">
        <color indexed="64"/>
      </left>
      <right style="dashed">
        <color theme="0" tint="-0.34998626667073579"/>
      </right>
      <top style="hair">
        <color indexed="64"/>
      </top>
      <bottom style="hair">
        <color indexed="64"/>
      </bottom>
      <diagonal/>
    </border>
    <border>
      <left style="thin">
        <color indexed="64"/>
      </left>
      <right style="dashed">
        <color theme="0" tint="-0.34998626667073579"/>
      </right>
      <top style="hair">
        <color indexed="64"/>
      </top>
      <bottom style="dashed">
        <color indexed="64"/>
      </bottom>
      <diagonal/>
    </border>
    <border>
      <left style="thin">
        <color indexed="64"/>
      </left>
      <right style="dashed">
        <color theme="0" tint="-0.34998626667073579"/>
      </right>
      <top/>
      <bottom style="hair">
        <color indexed="64"/>
      </bottom>
      <diagonal/>
    </border>
    <border>
      <left style="thin">
        <color indexed="64"/>
      </left>
      <right style="dashed">
        <color theme="0" tint="-0.34998626667073579"/>
      </right>
      <top style="hair">
        <color indexed="64"/>
      </top>
      <bottom/>
      <diagonal/>
    </border>
    <border>
      <left style="thin">
        <color indexed="64"/>
      </left>
      <right style="dashed">
        <color theme="0" tint="-0.34998626667073579"/>
      </right>
      <top style="thin">
        <color indexed="64"/>
      </top>
      <bottom/>
      <diagonal/>
    </border>
    <border>
      <left style="thin">
        <color indexed="64"/>
      </left>
      <right style="dashed">
        <color theme="0" tint="-0.34998626667073579"/>
      </right>
      <top/>
      <bottom/>
      <diagonal/>
    </border>
    <border>
      <left style="thin">
        <color indexed="64"/>
      </left>
      <right style="dashed">
        <color theme="0" tint="-0.34998626667073579"/>
      </right>
      <top style="hair">
        <color indexed="64"/>
      </top>
      <bottom style="thin">
        <color indexed="64"/>
      </bottom>
      <diagonal/>
    </border>
    <border>
      <left style="hair">
        <color indexed="64"/>
      </left>
      <right/>
      <top style="medium">
        <color indexed="64"/>
      </top>
      <bottom/>
      <diagonal/>
    </border>
    <border>
      <left style="hair">
        <color indexed="64"/>
      </left>
      <right/>
      <top/>
      <bottom style="medium">
        <color indexed="64"/>
      </bottom>
      <diagonal/>
    </border>
    <border>
      <left style="hair">
        <color indexed="64"/>
      </left>
      <right/>
      <top style="medium">
        <color indexed="64"/>
      </top>
      <bottom style="hair">
        <color indexed="64"/>
      </bottom>
      <diagonal/>
    </border>
    <border>
      <left style="hair">
        <color indexed="64"/>
      </left>
      <right/>
      <top style="hair">
        <color indexed="64"/>
      </top>
      <bottom style="hair">
        <color indexed="64"/>
      </bottom>
      <diagonal/>
    </border>
    <border>
      <left style="hair">
        <color indexed="64"/>
      </left>
      <right/>
      <top style="hair">
        <color indexed="64"/>
      </top>
      <bottom style="dashed">
        <color indexed="64"/>
      </bottom>
      <diagonal/>
    </border>
    <border>
      <left style="hair">
        <color indexed="64"/>
      </left>
      <right/>
      <top/>
      <bottom style="hair">
        <color indexed="64"/>
      </bottom>
      <diagonal/>
    </border>
    <border>
      <left style="hair">
        <color indexed="64"/>
      </left>
      <right/>
      <top style="hair">
        <color indexed="64"/>
      </top>
      <bottom/>
      <diagonal/>
    </border>
    <border>
      <left style="hair">
        <color indexed="64"/>
      </left>
      <right/>
      <top style="thin">
        <color indexed="64"/>
      </top>
      <bottom style="hair">
        <color indexed="64"/>
      </bottom>
      <diagonal/>
    </border>
    <border>
      <left style="hair">
        <color indexed="64"/>
      </left>
      <right/>
      <top style="hair">
        <color indexed="64"/>
      </top>
      <bottom style="thin">
        <color indexed="64"/>
      </bottom>
      <diagonal/>
    </border>
    <border>
      <left style="hair">
        <color indexed="64"/>
      </left>
      <right/>
      <top/>
      <bottom style="thin">
        <color indexed="64"/>
      </bottom>
      <diagonal/>
    </border>
    <border>
      <left style="dashed">
        <color theme="0" tint="-0.499984740745262"/>
      </left>
      <right style="thin">
        <color indexed="64"/>
      </right>
      <top style="medium">
        <color indexed="64"/>
      </top>
      <bottom/>
      <diagonal/>
    </border>
    <border>
      <left style="dashed">
        <color theme="0" tint="-0.499984740745262"/>
      </left>
      <right style="thin">
        <color indexed="64"/>
      </right>
      <top/>
      <bottom style="medium">
        <color indexed="64"/>
      </bottom>
      <diagonal/>
    </border>
    <border>
      <left style="dashed">
        <color theme="0" tint="-0.499984740745262"/>
      </left>
      <right style="thin">
        <color indexed="64"/>
      </right>
      <top style="medium">
        <color indexed="64"/>
      </top>
      <bottom style="hair">
        <color indexed="64"/>
      </bottom>
      <diagonal/>
    </border>
    <border>
      <left style="dashed">
        <color theme="0" tint="-0.499984740745262"/>
      </left>
      <right style="thin">
        <color indexed="64"/>
      </right>
      <top style="hair">
        <color indexed="64"/>
      </top>
      <bottom style="hair">
        <color indexed="64"/>
      </bottom>
      <diagonal/>
    </border>
    <border>
      <left style="dashed">
        <color theme="0" tint="-0.499984740745262"/>
      </left>
      <right style="thin">
        <color indexed="64"/>
      </right>
      <top style="hair">
        <color indexed="64"/>
      </top>
      <bottom style="dashed">
        <color indexed="64"/>
      </bottom>
      <diagonal/>
    </border>
    <border>
      <left style="dashed">
        <color theme="0" tint="-0.499984740745262"/>
      </left>
      <right style="thin">
        <color indexed="64"/>
      </right>
      <top/>
      <bottom style="hair">
        <color indexed="64"/>
      </bottom>
      <diagonal/>
    </border>
    <border>
      <left style="dashed">
        <color theme="0" tint="-0.499984740745262"/>
      </left>
      <right style="thin">
        <color indexed="64"/>
      </right>
      <top style="hair">
        <color indexed="64"/>
      </top>
      <bottom/>
      <diagonal/>
    </border>
    <border>
      <left style="dashed">
        <color theme="0" tint="-0.499984740745262"/>
      </left>
      <right style="thin">
        <color indexed="64"/>
      </right>
      <top style="thin">
        <color indexed="64"/>
      </top>
      <bottom style="hair">
        <color indexed="64"/>
      </bottom>
      <diagonal/>
    </border>
    <border>
      <left style="dashed">
        <color theme="0" tint="-0.499984740745262"/>
      </left>
      <right style="thin">
        <color indexed="64"/>
      </right>
      <top style="hair">
        <color indexed="64"/>
      </top>
      <bottom style="thin">
        <color indexed="64"/>
      </bottom>
      <diagonal/>
    </border>
    <border>
      <left style="thin">
        <color indexed="64"/>
      </left>
      <right/>
      <top/>
      <bottom style="thin">
        <color theme="0" tint="-0.499984740745262"/>
      </bottom>
      <diagonal/>
    </border>
    <border>
      <left style="thin">
        <color indexed="64"/>
      </left>
      <right style="dashed">
        <color theme="0" tint="-0.34998626667073579"/>
      </right>
      <top/>
      <bottom style="thin">
        <color theme="0" tint="-0.499984740745262"/>
      </bottom>
      <diagonal/>
    </border>
    <border>
      <left/>
      <right style="thin">
        <color theme="0" tint="-0.499984740745262"/>
      </right>
      <top/>
      <bottom style="thin">
        <color theme="0" tint="-0.499984740745262"/>
      </bottom>
      <diagonal/>
    </border>
    <border>
      <left style="thin">
        <color indexed="64"/>
      </left>
      <right style="thin">
        <color indexed="64"/>
      </right>
      <top/>
      <bottom style="thin">
        <color theme="0" tint="-0.499984740745262"/>
      </bottom>
      <diagonal/>
    </border>
    <border>
      <left/>
      <right style="thin">
        <color indexed="64"/>
      </right>
      <top style="hair">
        <color indexed="64"/>
      </top>
      <bottom style="thin">
        <color theme="0" tint="-0.499984740745262"/>
      </bottom>
      <diagonal/>
    </border>
    <border>
      <left style="thin">
        <color indexed="64"/>
      </left>
      <right style="hair">
        <color indexed="64"/>
      </right>
      <top style="hair">
        <color indexed="64"/>
      </top>
      <bottom style="thin">
        <color theme="0" tint="-0.499984740745262"/>
      </bottom>
      <diagonal/>
    </border>
    <border>
      <left style="hair">
        <color indexed="64"/>
      </left>
      <right/>
      <top style="hair">
        <color indexed="64"/>
      </top>
      <bottom style="thin">
        <color theme="0" tint="-0.499984740745262"/>
      </bottom>
      <diagonal/>
    </border>
    <border>
      <left style="dashed">
        <color theme="0" tint="-0.499984740745262"/>
      </left>
      <right style="thin">
        <color indexed="64"/>
      </right>
      <top style="hair">
        <color indexed="64"/>
      </top>
      <bottom style="thin">
        <color theme="0" tint="-0.499984740745262"/>
      </bottom>
      <diagonal/>
    </border>
    <border>
      <left style="hair">
        <color indexed="64"/>
      </left>
      <right style="thin">
        <color indexed="64"/>
      </right>
      <top style="hair">
        <color indexed="64"/>
      </top>
      <bottom style="thin">
        <color theme="0" tint="-0.499984740745262"/>
      </bottom>
      <diagonal/>
    </border>
    <border>
      <left style="thin">
        <color indexed="64"/>
      </left>
      <right style="thin">
        <color indexed="64"/>
      </right>
      <top style="hair">
        <color indexed="64"/>
      </top>
      <bottom style="thin">
        <color theme="0" tint="-0.499984740745262"/>
      </bottom>
      <diagonal/>
    </border>
    <border>
      <left style="thin">
        <color indexed="64"/>
      </left>
      <right/>
      <top style="thin">
        <color indexed="64"/>
      </top>
      <bottom style="thin">
        <color theme="0" tint="-0.499984740745262"/>
      </bottom>
      <diagonal/>
    </border>
    <border>
      <left style="thin">
        <color indexed="64"/>
      </left>
      <right style="dashed">
        <color theme="0" tint="-0.34998626667073579"/>
      </right>
      <top style="hair">
        <color indexed="64"/>
      </top>
      <bottom style="thin">
        <color theme="0" tint="-0.499984740745262"/>
      </bottom>
      <diagonal/>
    </border>
    <border>
      <left style="hair">
        <color indexed="64"/>
      </left>
      <right style="hair">
        <color indexed="64"/>
      </right>
      <top style="thin">
        <color indexed="64"/>
      </top>
      <bottom style="hair">
        <color theme="0" tint="-0.34998626667073579"/>
      </bottom>
      <diagonal/>
    </border>
    <border>
      <left style="hair">
        <color indexed="64"/>
      </left>
      <right style="hair">
        <color indexed="64"/>
      </right>
      <top style="hair">
        <color theme="0" tint="-0.34998626667073579"/>
      </top>
      <bottom style="hair">
        <color theme="0" tint="-0.34998626667073579"/>
      </bottom>
      <diagonal/>
    </border>
    <border>
      <left style="hair">
        <color indexed="64"/>
      </left>
      <right style="hair">
        <color indexed="64"/>
      </right>
      <top style="hair">
        <color theme="0" tint="-0.34998626667073579"/>
      </top>
      <bottom style="thin">
        <color indexed="64"/>
      </bottom>
      <diagonal/>
    </border>
    <border>
      <left style="hair">
        <color indexed="64"/>
      </left>
      <right style="hair">
        <color indexed="64"/>
      </right>
      <top style="hair">
        <color theme="0" tint="-0.34998626667073579"/>
      </top>
      <bottom/>
      <diagonal/>
    </border>
    <border>
      <left/>
      <right style="thin">
        <color indexed="64"/>
      </right>
      <top style="hair">
        <color theme="0" tint="-0.34998626667073579"/>
      </top>
      <bottom style="thin">
        <color indexed="64"/>
      </bottom>
      <diagonal/>
    </border>
    <border>
      <left/>
      <right style="thin">
        <color indexed="64"/>
      </right>
      <top style="hair">
        <color theme="0" tint="-0.34998626667073579"/>
      </top>
      <bottom/>
      <diagonal/>
    </border>
    <border>
      <left style="hair">
        <color indexed="64"/>
      </left>
      <right style="hair">
        <color indexed="64"/>
      </right>
      <top/>
      <bottom style="hair">
        <color theme="0" tint="-0.34998626667073579"/>
      </bottom>
      <diagonal/>
    </border>
    <border>
      <left style="hair">
        <color indexed="64"/>
      </left>
      <right style="hair">
        <color indexed="64"/>
      </right>
      <top style="dashed">
        <color theme="0" tint="-0.499984740745262"/>
      </top>
      <bottom style="hair">
        <color theme="0" tint="-0.34998626667073579"/>
      </bottom>
      <diagonal/>
    </border>
    <border>
      <left/>
      <right style="thin">
        <color indexed="64"/>
      </right>
      <top style="dashed">
        <color theme="0" tint="-0.499984740745262"/>
      </top>
      <bottom style="hair">
        <color theme="0" tint="-0.34998626667073579"/>
      </bottom>
      <diagonal/>
    </border>
    <border>
      <left style="hair">
        <color indexed="64"/>
      </left>
      <right style="hair">
        <color indexed="64"/>
      </right>
      <top style="hair">
        <color theme="0" tint="-0.34998626667073579"/>
      </top>
      <bottom style="dashed">
        <color theme="0" tint="-0.499984740745262"/>
      </bottom>
      <diagonal/>
    </border>
    <border>
      <left/>
      <right style="thin">
        <color indexed="64"/>
      </right>
      <top style="hair">
        <color theme="0" tint="-0.34998626667073579"/>
      </top>
      <bottom style="dashed">
        <color theme="0" tint="-0.499984740745262"/>
      </bottom>
      <diagonal/>
    </border>
    <border>
      <left/>
      <right/>
      <top style="thin">
        <color indexed="64"/>
      </top>
      <bottom style="hair">
        <color theme="0" tint="-0.34998626667073579"/>
      </bottom>
      <diagonal/>
    </border>
    <border>
      <left/>
      <right/>
      <top style="hair">
        <color theme="0" tint="-0.34998626667073579"/>
      </top>
      <bottom style="hair">
        <color theme="0" tint="-0.34998626667073579"/>
      </bottom>
      <diagonal/>
    </border>
    <border>
      <left/>
      <right/>
      <top style="hair">
        <color theme="0" tint="-0.34998626667073579"/>
      </top>
      <bottom style="thin">
        <color indexed="64"/>
      </bottom>
      <diagonal/>
    </border>
    <border>
      <left/>
      <right style="thin">
        <color theme="0" tint="-0.499984740745262"/>
      </right>
      <top style="dashed">
        <color theme="0" tint="-0.499984740745262"/>
      </top>
      <bottom/>
      <diagonal/>
    </border>
    <border>
      <left/>
      <right/>
      <top/>
      <bottom style="dashed">
        <color theme="0" tint="-0.499984740745262"/>
      </bottom>
      <diagonal/>
    </border>
    <border>
      <left style="thin">
        <color theme="0" tint="-0.499984740745262"/>
      </left>
      <right style="dashed">
        <color theme="0" tint="-0.499984740745262"/>
      </right>
      <top style="thin">
        <color indexed="64"/>
      </top>
      <bottom style="hair">
        <color theme="0" tint="-0.499984740745262"/>
      </bottom>
      <diagonal/>
    </border>
    <border>
      <left/>
      <right style="thin">
        <color indexed="64"/>
      </right>
      <top style="thin">
        <color indexed="64"/>
      </top>
      <bottom style="hair">
        <color theme="0" tint="-0.34998626667073579"/>
      </bottom>
      <diagonal/>
    </border>
    <border>
      <left style="thin">
        <color theme="0" tint="-0.499984740745262"/>
      </left>
      <right style="thin">
        <color indexed="64"/>
      </right>
      <top style="thin">
        <color indexed="64"/>
      </top>
      <bottom/>
      <diagonal/>
    </border>
    <border>
      <left style="thin">
        <color theme="0" tint="-0.499984740745262"/>
      </left>
      <right style="thin">
        <color indexed="64"/>
      </right>
      <top/>
      <bottom style="medium">
        <color indexed="64"/>
      </bottom>
      <diagonal/>
    </border>
    <border>
      <left style="hair">
        <color indexed="64"/>
      </left>
      <right/>
      <top style="thin">
        <color indexed="64"/>
      </top>
      <bottom/>
      <diagonal/>
    </border>
    <border>
      <left style="hair">
        <color indexed="64"/>
      </left>
      <right/>
      <top/>
      <bottom/>
      <diagonal/>
    </border>
    <border>
      <left style="hair">
        <color indexed="64"/>
      </left>
      <right/>
      <top style="medium">
        <color indexed="64"/>
      </top>
      <bottom style="hair">
        <color theme="0" tint="-0.499984740745262"/>
      </bottom>
      <diagonal/>
    </border>
    <border>
      <left style="hair">
        <color indexed="64"/>
      </left>
      <right/>
      <top style="hair">
        <color theme="0" tint="-0.499984740745262"/>
      </top>
      <bottom style="hair">
        <color theme="0" tint="-0.499984740745262"/>
      </bottom>
      <diagonal/>
    </border>
    <border>
      <left style="hair">
        <color indexed="64"/>
      </left>
      <right/>
      <top style="hair">
        <color theme="0" tint="-0.499984740745262"/>
      </top>
      <bottom style="dashed">
        <color theme="0" tint="-0.499984740745262"/>
      </bottom>
      <diagonal/>
    </border>
    <border>
      <left style="hair">
        <color indexed="64"/>
      </left>
      <right/>
      <top/>
      <bottom style="hair">
        <color theme="0" tint="-0.499984740745262"/>
      </bottom>
      <diagonal/>
    </border>
    <border>
      <left style="hair">
        <color indexed="64"/>
      </left>
      <right/>
      <top style="hair">
        <color theme="0" tint="-0.499984740745262"/>
      </top>
      <bottom style="thin">
        <color indexed="64"/>
      </bottom>
      <diagonal/>
    </border>
    <border>
      <left style="hair">
        <color indexed="64"/>
      </left>
      <right/>
      <top style="hair">
        <color theme="0" tint="-0.499984740745262"/>
      </top>
      <bottom/>
      <diagonal/>
    </border>
    <border>
      <left style="hair">
        <color indexed="64"/>
      </left>
      <right/>
      <top style="dashed">
        <color theme="0" tint="-0.499984740745262"/>
      </top>
      <bottom style="hair">
        <color theme="0" tint="-0.499984740745262"/>
      </bottom>
      <diagonal/>
    </border>
    <border>
      <left style="hair">
        <color indexed="64"/>
      </left>
      <right/>
      <top style="thin">
        <color indexed="64"/>
      </top>
      <bottom style="hair">
        <color theme="0" tint="-0.499984740745262"/>
      </bottom>
      <diagonal/>
    </border>
    <border>
      <left style="hair">
        <color indexed="64"/>
      </left>
      <right/>
      <top style="thin">
        <color indexed="64"/>
      </top>
      <bottom style="thin">
        <color theme="0" tint="-0.34998626667073579"/>
      </bottom>
      <diagonal/>
    </border>
    <border>
      <left style="hair">
        <color indexed="64"/>
      </left>
      <right/>
      <top style="thin">
        <color theme="0" tint="-0.34998626667073579"/>
      </top>
      <bottom style="hair">
        <color indexed="64"/>
      </bottom>
      <diagonal/>
    </border>
    <border>
      <left style="thin">
        <color theme="0" tint="-0.499984740745262"/>
      </left>
      <right style="hair">
        <color indexed="64"/>
      </right>
      <top style="thin">
        <color indexed="64"/>
      </top>
      <bottom/>
      <diagonal/>
    </border>
    <border>
      <left style="thin">
        <color theme="0" tint="-0.499984740745262"/>
      </left>
      <right style="hair">
        <color indexed="64"/>
      </right>
      <top/>
      <bottom/>
      <diagonal/>
    </border>
    <border>
      <left style="thin">
        <color theme="0" tint="-0.499984740745262"/>
      </left>
      <right style="hair">
        <color indexed="64"/>
      </right>
      <top style="medium">
        <color indexed="64"/>
      </top>
      <bottom style="hair">
        <color theme="0" tint="-0.499984740745262"/>
      </bottom>
      <diagonal/>
    </border>
    <border>
      <left style="thin">
        <color theme="0" tint="-0.499984740745262"/>
      </left>
      <right style="hair">
        <color indexed="64"/>
      </right>
      <top style="hair">
        <color theme="0" tint="-0.499984740745262"/>
      </top>
      <bottom style="hair">
        <color theme="0" tint="-0.499984740745262"/>
      </bottom>
      <diagonal/>
    </border>
    <border>
      <left style="thin">
        <color theme="0" tint="-0.499984740745262"/>
      </left>
      <right style="hair">
        <color indexed="64"/>
      </right>
      <top style="hair">
        <color theme="0" tint="-0.499984740745262"/>
      </top>
      <bottom style="dashed">
        <color theme="0" tint="-0.499984740745262"/>
      </bottom>
      <diagonal/>
    </border>
    <border>
      <left style="thin">
        <color theme="0" tint="-0.499984740745262"/>
      </left>
      <right style="hair">
        <color indexed="64"/>
      </right>
      <top/>
      <bottom style="hair">
        <color theme="0" tint="-0.499984740745262"/>
      </bottom>
      <diagonal/>
    </border>
    <border>
      <left style="thin">
        <color theme="0" tint="-0.499984740745262"/>
      </left>
      <right style="hair">
        <color indexed="64"/>
      </right>
      <top style="hair">
        <color theme="0" tint="-0.499984740745262"/>
      </top>
      <bottom style="thin">
        <color indexed="64"/>
      </bottom>
      <diagonal/>
    </border>
    <border>
      <left style="thin">
        <color theme="0" tint="-0.499984740745262"/>
      </left>
      <right style="hair">
        <color indexed="64"/>
      </right>
      <top style="hair">
        <color theme="0" tint="-0.499984740745262"/>
      </top>
      <bottom/>
      <diagonal/>
    </border>
    <border>
      <left style="thin">
        <color theme="0" tint="-0.499984740745262"/>
      </left>
      <right style="hair">
        <color indexed="64"/>
      </right>
      <top style="dashed">
        <color theme="0" tint="-0.499984740745262"/>
      </top>
      <bottom style="hair">
        <color theme="0" tint="-0.499984740745262"/>
      </bottom>
      <diagonal/>
    </border>
    <border>
      <left style="thin">
        <color theme="0" tint="-0.499984740745262"/>
      </left>
      <right style="hair">
        <color indexed="64"/>
      </right>
      <top style="thin">
        <color indexed="64"/>
      </top>
      <bottom style="hair">
        <color theme="0" tint="-0.499984740745262"/>
      </bottom>
      <diagonal/>
    </border>
    <border>
      <left/>
      <right style="hair">
        <color indexed="64"/>
      </right>
      <top style="thin">
        <color indexed="64"/>
      </top>
      <bottom/>
      <diagonal/>
    </border>
    <border>
      <left/>
      <right style="hair">
        <color indexed="64"/>
      </right>
      <top/>
      <bottom/>
      <diagonal/>
    </border>
    <border>
      <left/>
      <right style="hair">
        <color indexed="64"/>
      </right>
      <top style="medium">
        <color indexed="64"/>
      </top>
      <bottom style="hair">
        <color theme="0" tint="-0.499984740745262"/>
      </bottom>
      <diagonal/>
    </border>
    <border>
      <left/>
      <right style="hair">
        <color indexed="64"/>
      </right>
      <top style="hair">
        <color theme="0" tint="-0.499984740745262"/>
      </top>
      <bottom style="hair">
        <color theme="0" tint="-0.499984740745262"/>
      </bottom>
      <diagonal/>
    </border>
    <border>
      <left/>
      <right style="hair">
        <color indexed="64"/>
      </right>
      <top style="hair">
        <color theme="0" tint="-0.499984740745262"/>
      </top>
      <bottom style="dashed">
        <color theme="0" tint="-0.499984740745262"/>
      </bottom>
      <diagonal/>
    </border>
    <border>
      <left/>
      <right style="hair">
        <color indexed="64"/>
      </right>
      <top/>
      <bottom style="hair">
        <color theme="0" tint="-0.499984740745262"/>
      </bottom>
      <diagonal/>
    </border>
    <border>
      <left/>
      <right style="hair">
        <color indexed="64"/>
      </right>
      <top style="hair">
        <color theme="0" tint="-0.499984740745262"/>
      </top>
      <bottom style="thin">
        <color indexed="64"/>
      </bottom>
      <diagonal/>
    </border>
    <border>
      <left/>
      <right style="hair">
        <color indexed="64"/>
      </right>
      <top style="hair">
        <color theme="0" tint="-0.499984740745262"/>
      </top>
      <bottom/>
      <diagonal/>
    </border>
    <border>
      <left/>
      <right style="hair">
        <color indexed="64"/>
      </right>
      <top style="dashed">
        <color theme="0" tint="-0.499984740745262"/>
      </top>
      <bottom style="hair">
        <color theme="0" tint="-0.499984740745262"/>
      </bottom>
      <diagonal/>
    </border>
    <border>
      <left/>
      <right style="hair">
        <color indexed="64"/>
      </right>
      <top style="thin">
        <color indexed="64"/>
      </top>
      <bottom style="hair">
        <color theme="0" tint="-0.499984740745262"/>
      </bottom>
      <diagonal/>
    </border>
    <border>
      <left/>
      <right style="hair">
        <color indexed="64"/>
      </right>
      <top style="thin">
        <color indexed="64"/>
      </top>
      <bottom style="hair">
        <color indexed="64"/>
      </bottom>
      <diagonal/>
    </border>
    <border>
      <left/>
      <right style="hair">
        <color indexed="64"/>
      </right>
      <top style="hair">
        <color indexed="64"/>
      </top>
      <bottom style="hair">
        <color indexed="64"/>
      </bottom>
      <diagonal/>
    </border>
    <border>
      <left/>
      <right style="hair">
        <color indexed="64"/>
      </right>
      <top style="hair">
        <color indexed="64"/>
      </top>
      <bottom style="thin">
        <color indexed="64"/>
      </bottom>
      <diagonal/>
    </border>
    <border>
      <left style="thin">
        <color theme="0" tint="-0.499984740745262"/>
      </left>
      <right style="thin">
        <color theme="0" tint="-0.499984740745262"/>
      </right>
      <top style="medium">
        <color indexed="64"/>
      </top>
      <bottom style="hair">
        <color theme="0" tint="-0.499984740745262"/>
      </bottom>
      <diagonal/>
    </border>
    <border>
      <left style="thin">
        <color theme="0" tint="-0.499984740745262"/>
      </left>
      <right style="thin">
        <color theme="0" tint="-0.499984740745262"/>
      </right>
      <top style="hair">
        <color theme="0" tint="-0.499984740745262"/>
      </top>
      <bottom style="dashed">
        <color theme="0" tint="-0.499984740745262"/>
      </bottom>
      <diagonal/>
    </border>
    <border>
      <left style="thin">
        <color theme="0" tint="-0.499984740745262"/>
      </left>
      <right style="thin">
        <color theme="0" tint="-0.499984740745262"/>
      </right>
      <top style="dashed">
        <color theme="0" tint="-0.499984740745262"/>
      </top>
      <bottom style="hair">
        <color theme="0" tint="-0.499984740745262"/>
      </bottom>
      <diagonal/>
    </border>
    <border>
      <left/>
      <right style="hair">
        <color indexed="64"/>
      </right>
      <top style="dashed">
        <color theme="0" tint="-0.499984740745262"/>
      </top>
      <bottom style="hair">
        <color theme="0" tint="-0.34998626667073579"/>
      </bottom>
      <diagonal/>
    </border>
    <border>
      <left/>
      <right style="hair">
        <color indexed="64"/>
      </right>
      <top style="hair">
        <color theme="0" tint="-0.34998626667073579"/>
      </top>
      <bottom style="hair">
        <color theme="0" tint="-0.34998626667073579"/>
      </bottom>
      <diagonal/>
    </border>
    <border>
      <left/>
      <right style="hair">
        <color indexed="64"/>
      </right>
      <top style="hair">
        <color theme="0" tint="-0.34998626667073579"/>
      </top>
      <bottom style="dashed">
        <color theme="0" tint="-0.499984740745262"/>
      </bottom>
      <diagonal/>
    </border>
    <border>
      <left/>
      <right style="hair">
        <color indexed="64"/>
      </right>
      <top/>
      <bottom style="hair">
        <color theme="0" tint="-0.34998626667073579"/>
      </bottom>
      <diagonal/>
    </border>
    <border>
      <left/>
      <right style="hair">
        <color indexed="64"/>
      </right>
      <top style="hair">
        <color theme="0" tint="-0.34998626667073579"/>
      </top>
      <bottom style="thin">
        <color indexed="64"/>
      </bottom>
      <diagonal/>
    </border>
    <border>
      <left/>
      <right style="hair">
        <color indexed="64"/>
      </right>
      <top style="hair">
        <color theme="0" tint="-0.34998626667073579"/>
      </top>
      <bottom/>
      <diagonal/>
    </border>
    <border>
      <left/>
      <right style="hair">
        <color indexed="64"/>
      </right>
      <top style="thin">
        <color indexed="64"/>
      </top>
      <bottom style="hair">
        <color theme="0" tint="-0.34998626667073579"/>
      </bottom>
      <diagonal/>
    </border>
    <border>
      <left/>
      <right/>
      <top style="medium">
        <color indexed="64"/>
      </top>
      <bottom style="dotted">
        <color indexed="64"/>
      </bottom>
      <diagonal/>
    </border>
    <border>
      <left/>
      <right/>
      <top style="dotted">
        <color indexed="64"/>
      </top>
      <bottom style="dashed">
        <color theme="0" tint="-0.499984740745262"/>
      </bottom>
      <diagonal/>
    </border>
    <border>
      <left/>
      <right/>
      <top/>
      <bottom style="hair">
        <color theme="0" tint="-0.34998626667073579"/>
      </bottom>
      <diagonal/>
    </border>
    <border>
      <left/>
      <right/>
      <top style="hair">
        <color theme="0" tint="-0.34998626667073579"/>
      </top>
      <bottom style="dotted">
        <color indexed="64"/>
      </bottom>
      <diagonal/>
    </border>
    <border>
      <left/>
      <right/>
      <top style="dashed">
        <color theme="0" tint="-0.499984740745262"/>
      </top>
      <bottom style="dotted">
        <color indexed="64"/>
      </bottom>
      <diagonal/>
    </border>
    <border>
      <left style="hair">
        <color indexed="64"/>
      </left>
      <right/>
      <top style="hair">
        <color theme="0" tint="-0.34998626667073579"/>
      </top>
      <bottom style="hair">
        <color theme="0" tint="-0.34998626667073579"/>
      </bottom>
      <diagonal/>
    </border>
    <border>
      <left style="hair">
        <color indexed="64"/>
      </left>
      <right/>
      <top style="hair">
        <color theme="0" tint="-0.34998626667073579"/>
      </top>
      <bottom style="thin">
        <color indexed="64"/>
      </bottom>
      <diagonal/>
    </border>
    <border>
      <left style="hair">
        <color indexed="64"/>
      </left>
      <right/>
      <top style="thin">
        <color indexed="64"/>
      </top>
      <bottom style="dotted">
        <color indexed="64"/>
      </bottom>
      <diagonal/>
    </border>
    <border>
      <left style="hair">
        <color indexed="64"/>
      </left>
      <right/>
      <top style="dotted">
        <color indexed="64"/>
      </top>
      <bottom style="dotted">
        <color indexed="64"/>
      </bottom>
      <diagonal/>
    </border>
    <border>
      <left style="hair">
        <color indexed="64"/>
      </left>
      <right/>
      <top style="dotted">
        <color indexed="64"/>
      </top>
      <bottom/>
      <diagonal/>
    </border>
    <border>
      <left style="hair">
        <color indexed="64"/>
      </left>
      <right/>
      <top style="thin">
        <color indexed="64"/>
      </top>
      <bottom style="hair">
        <color theme="0" tint="-0.34998626667073579"/>
      </bottom>
      <diagonal/>
    </border>
    <border>
      <left style="hair">
        <color indexed="64"/>
      </left>
      <right/>
      <top style="hair">
        <color theme="0" tint="-0.34998626667073579"/>
      </top>
      <bottom/>
      <diagonal/>
    </border>
    <border>
      <left style="hair">
        <color indexed="64"/>
      </left>
      <right/>
      <top style="dashed">
        <color theme="0" tint="-0.499984740745262"/>
      </top>
      <bottom style="hair">
        <color theme="0" tint="-0.34998626667073579"/>
      </bottom>
      <diagonal/>
    </border>
    <border>
      <left style="hair">
        <color indexed="64"/>
      </left>
      <right/>
      <top style="hair">
        <color theme="0" tint="-0.34998626667073579"/>
      </top>
      <bottom style="dashed">
        <color theme="0" tint="-0.499984740745262"/>
      </bottom>
      <diagonal/>
    </border>
    <border>
      <left style="hair">
        <color indexed="64"/>
      </left>
      <right/>
      <top/>
      <bottom style="hair">
        <color theme="0" tint="-0.34998626667073579"/>
      </bottom>
      <diagonal/>
    </border>
    <border>
      <left style="thin">
        <color theme="0" tint="-0.499984740745262"/>
      </left>
      <right style="thin">
        <color indexed="64"/>
      </right>
      <top/>
      <bottom/>
      <diagonal/>
    </border>
    <border>
      <left style="thin">
        <color theme="0" tint="-0.499984740745262"/>
      </left>
      <right style="thin">
        <color indexed="64"/>
      </right>
      <top/>
      <bottom style="dashed">
        <color theme="0" tint="-0.499984740745262"/>
      </bottom>
      <diagonal/>
    </border>
    <border>
      <left style="thin">
        <color theme="0" tint="-0.499984740745262"/>
      </left>
      <right style="thin">
        <color indexed="64"/>
      </right>
      <top/>
      <bottom style="thin">
        <color indexed="64"/>
      </bottom>
      <diagonal/>
    </border>
    <border>
      <left style="thin">
        <color theme="0" tint="-0.499984740745262"/>
      </left>
      <right style="thin">
        <color indexed="64"/>
      </right>
      <top/>
      <bottom style="hair">
        <color theme="0" tint="-0.499984740745262"/>
      </bottom>
      <diagonal/>
    </border>
    <border>
      <left style="thin">
        <color theme="0" tint="-0.499984740745262"/>
      </left>
      <right style="thin">
        <color indexed="64"/>
      </right>
      <top style="hair">
        <color theme="0" tint="-0.499984740745262"/>
      </top>
      <bottom style="hair">
        <color theme="0" tint="-0.499984740745262"/>
      </bottom>
      <diagonal/>
    </border>
    <border>
      <left style="thin">
        <color theme="0" tint="-0.499984740745262"/>
      </left>
      <right style="thin">
        <color indexed="64"/>
      </right>
      <top style="hair">
        <color theme="0" tint="-0.499984740745262"/>
      </top>
      <bottom/>
      <diagonal/>
    </border>
    <border>
      <left style="thin">
        <color theme="0" tint="-0.499984740745262"/>
      </left>
      <right style="thin">
        <color indexed="64"/>
      </right>
      <top style="dashed">
        <color theme="0" tint="-0.499984740745262"/>
      </top>
      <bottom style="hair">
        <color theme="0" tint="-0.499984740745262"/>
      </bottom>
      <diagonal/>
    </border>
    <border>
      <left style="thin">
        <color theme="0" tint="-0.499984740745262"/>
      </left>
      <right style="thin">
        <color indexed="64"/>
      </right>
      <top style="thin">
        <color indexed="64"/>
      </top>
      <bottom style="hair">
        <color theme="0" tint="-0.499984740745262"/>
      </bottom>
      <diagonal/>
    </border>
    <border>
      <left style="thin">
        <color theme="0" tint="-0.499984740745262"/>
      </left>
      <right style="thin">
        <color indexed="64"/>
      </right>
      <top style="hair">
        <color theme="0" tint="-0.499984740745262"/>
      </top>
      <bottom style="thin">
        <color indexed="64"/>
      </bottom>
      <diagonal/>
    </border>
    <border>
      <left style="thin">
        <color theme="0" tint="-0.499984740745262"/>
      </left>
      <right style="thin">
        <color indexed="64"/>
      </right>
      <top style="hair">
        <color theme="0" tint="-0.499984740745262"/>
      </top>
      <bottom style="dashed">
        <color theme="0" tint="-0.499984740745262"/>
      </bottom>
      <diagonal/>
    </border>
    <border>
      <left style="thin">
        <color theme="0" tint="-0.499984740745262"/>
      </left>
      <right style="thin">
        <color indexed="64"/>
      </right>
      <top style="dashed">
        <color theme="0" tint="-0.499984740745262"/>
      </top>
      <bottom/>
      <diagonal/>
    </border>
    <border>
      <left style="thin">
        <color theme="0" tint="-0.499984740745262"/>
      </left>
      <right style="thin">
        <color indexed="64"/>
      </right>
      <top/>
      <bottom style="hair">
        <color theme="0" tint="-0.34998626667073579"/>
      </bottom>
      <diagonal/>
    </border>
    <border>
      <left style="thin">
        <color theme="0" tint="-0.499984740745262"/>
      </left>
      <right style="thin">
        <color indexed="64"/>
      </right>
      <top style="hair">
        <color theme="0" tint="-0.34998626667073579"/>
      </top>
      <bottom style="hair">
        <color theme="0" tint="-0.34998626667073579"/>
      </bottom>
      <diagonal/>
    </border>
    <border>
      <left style="thin">
        <color theme="0" tint="-0.499984740745262"/>
      </left>
      <right style="thin">
        <color indexed="64"/>
      </right>
      <top style="hair">
        <color theme="0" tint="-0.34998626667073579"/>
      </top>
      <bottom style="thin">
        <color indexed="64"/>
      </bottom>
      <diagonal/>
    </border>
    <border>
      <left style="thin">
        <color theme="0" tint="-0.499984740745262"/>
      </left>
      <right style="thin">
        <color indexed="64"/>
      </right>
      <top style="thin">
        <color indexed="64"/>
      </top>
      <bottom style="hair">
        <color theme="0" tint="-0.34998626667073579"/>
      </bottom>
      <diagonal/>
    </border>
    <border>
      <left style="thin">
        <color theme="0" tint="-0.499984740745262"/>
      </left>
      <right style="thin">
        <color indexed="64"/>
      </right>
      <top style="hair">
        <color theme="0" tint="-0.34998626667073579"/>
      </top>
      <bottom/>
      <diagonal/>
    </border>
    <border>
      <left style="thin">
        <color theme="0" tint="-0.499984740745262"/>
      </left>
      <right style="thin">
        <color indexed="64"/>
      </right>
      <top style="dashed">
        <color theme="0" tint="-0.499984740745262"/>
      </top>
      <bottom style="hair">
        <color theme="0" tint="-0.34998626667073579"/>
      </bottom>
      <diagonal/>
    </border>
    <border>
      <left style="thin">
        <color theme="0" tint="-0.499984740745262"/>
      </left>
      <right style="thin">
        <color indexed="64"/>
      </right>
      <top style="hair">
        <color theme="0" tint="-0.34998626667073579"/>
      </top>
      <bottom style="dashed">
        <color theme="0" tint="-0.499984740745262"/>
      </bottom>
      <diagonal/>
    </border>
    <border>
      <left style="thin">
        <color indexed="64"/>
      </left>
      <right style="thin">
        <color indexed="64"/>
      </right>
      <top style="dashed">
        <color indexed="64"/>
      </top>
      <bottom/>
      <diagonal/>
    </border>
    <border>
      <left style="thin">
        <color theme="0" tint="-0.499984740745262"/>
      </left>
      <right style="thin">
        <color indexed="64"/>
      </right>
      <top/>
      <bottom style="thin">
        <color theme="0" tint="-0.499984740745262"/>
      </bottom>
      <diagonal/>
    </border>
    <border>
      <left/>
      <right style="thin">
        <color indexed="64"/>
      </right>
      <top/>
      <bottom style="thin">
        <color theme="0" tint="-0.499984740745262"/>
      </bottom>
      <diagonal/>
    </border>
    <border>
      <left style="thin">
        <color theme="0" tint="-0.499984740745262"/>
      </left>
      <right style="thin">
        <color indexed="64"/>
      </right>
      <top style="thin">
        <color theme="0" tint="-0.499984740745262"/>
      </top>
      <bottom/>
      <diagonal/>
    </border>
    <border>
      <left/>
      <right style="thin">
        <color indexed="64"/>
      </right>
      <top style="thin">
        <color theme="0" tint="-0.499984740745262"/>
      </top>
      <bottom/>
      <diagonal/>
    </border>
    <border>
      <left style="hair">
        <color indexed="64"/>
      </left>
      <right style="hair">
        <color indexed="64"/>
      </right>
      <top style="hair">
        <color theme="0" tint="-0.34998626667073579"/>
      </top>
      <bottom style="hair">
        <color indexed="64"/>
      </bottom>
      <diagonal/>
    </border>
    <border>
      <left/>
      <right/>
      <top style="dotted">
        <color indexed="64"/>
      </top>
      <bottom style="hair">
        <color indexed="64"/>
      </bottom>
      <diagonal/>
    </border>
    <border>
      <left style="thin">
        <color theme="0" tint="-0.499984740745262"/>
      </left>
      <right style="thin">
        <color indexed="64"/>
      </right>
      <top style="hair">
        <color theme="0" tint="-0.499984740745262"/>
      </top>
      <bottom style="hair">
        <color indexed="64"/>
      </bottom>
      <diagonal/>
    </border>
    <border>
      <left/>
      <right style="thin">
        <color indexed="64"/>
      </right>
      <top style="hair">
        <color theme="0" tint="-0.499984740745262"/>
      </top>
      <bottom style="hair">
        <color indexed="64"/>
      </bottom>
      <diagonal/>
    </border>
    <border>
      <left style="thin">
        <color indexed="64"/>
      </left>
      <right style="thin">
        <color indexed="64"/>
      </right>
      <top style="dashed">
        <color theme="0" tint="-0.499984740745262"/>
      </top>
      <bottom/>
      <diagonal/>
    </border>
    <border>
      <left style="thin">
        <color indexed="64"/>
      </left>
      <right style="thin">
        <color indexed="64"/>
      </right>
      <top/>
      <bottom style="hair">
        <color theme="0" tint="-0.499984740745262"/>
      </bottom>
      <diagonal/>
    </border>
  </borders>
  <cellStyleXfs count="4">
    <xf numFmtId="0" fontId="0" fillId="0" borderId="0"/>
    <xf numFmtId="9" fontId="1" fillId="0" borderId="0" applyFont="0" applyFill="0" applyBorder="0" applyAlignment="0" applyProtection="0"/>
    <xf numFmtId="43" fontId="1" fillId="0" borderId="0" applyFont="0" applyFill="0" applyBorder="0" applyAlignment="0" applyProtection="0"/>
    <xf numFmtId="0" fontId="1" fillId="0" borderId="0"/>
  </cellStyleXfs>
  <cellXfs count="1345">
    <xf numFmtId="0" fontId="0" fillId="0" borderId="0" xfId="0"/>
    <xf numFmtId="0" fontId="3" fillId="0" borderId="0" xfId="0" applyFont="1"/>
    <xf numFmtId="0" fontId="0" fillId="0" borderId="1" xfId="0" applyBorder="1"/>
    <xf numFmtId="0" fontId="4" fillId="0" borderId="0" xfId="0" applyFont="1"/>
    <xf numFmtId="0" fontId="4" fillId="0" borderId="0" xfId="0" applyFont="1" applyAlignment="1">
      <alignment wrapText="1"/>
    </xf>
    <xf numFmtId="0" fontId="4" fillId="0" borderId="0" xfId="0" applyFont="1" applyAlignment="1">
      <alignment horizontal="center" wrapText="1"/>
    </xf>
    <xf numFmtId="0" fontId="4" fillId="0" borderId="1" xfId="0" applyFont="1" applyBorder="1" applyAlignment="1">
      <alignment horizontal="center" vertical="center" wrapText="1"/>
    </xf>
    <xf numFmtId="0" fontId="4" fillId="0" borderId="1" xfId="0" applyFont="1" applyBorder="1"/>
    <xf numFmtId="0" fontId="4" fillId="0" borderId="0" xfId="0" applyFont="1" applyAlignment="1">
      <alignment horizontal="center"/>
    </xf>
    <xf numFmtId="165" fontId="4" fillId="0" borderId="0" xfId="0" applyNumberFormat="1" applyFont="1"/>
    <xf numFmtId="1" fontId="4" fillId="0" borderId="1" xfId="0" applyNumberFormat="1" applyFont="1" applyBorder="1" applyAlignment="1">
      <alignment horizontal="center" vertical="top" wrapText="1"/>
    </xf>
    <xf numFmtId="0" fontId="4" fillId="0" borderId="1" xfId="0" applyFont="1" applyBorder="1" applyAlignment="1">
      <alignment horizontal="center"/>
    </xf>
    <xf numFmtId="0" fontId="5" fillId="6" borderId="1" xfId="0" applyFont="1" applyFill="1" applyBorder="1" applyAlignment="1">
      <alignment horizontal="center" vertical="center" wrapText="1"/>
    </xf>
    <xf numFmtId="0" fontId="4" fillId="0" borderId="1" xfId="0" applyFont="1" applyBorder="1" applyAlignment="1">
      <alignment wrapText="1"/>
    </xf>
    <xf numFmtId="1" fontId="4" fillId="0" borderId="0" xfId="0" applyNumberFormat="1" applyFont="1" applyAlignment="1">
      <alignment horizontal="center" vertical="top" wrapText="1"/>
    </xf>
    <xf numFmtId="0" fontId="4" fillId="0" borderId="1" xfId="0" applyFont="1" applyBorder="1" applyAlignment="1">
      <alignment vertical="center" wrapText="1"/>
    </xf>
    <xf numFmtId="165" fontId="4" fillId="0" borderId="0" xfId="0" applyNumberFormat="1" applyFont="1" applyAlignment="1">
      <alignment horizontal="center"/>
    </xf>
    <xf numFmtId="0" fontId="0" fillId="0" borderId="3" xfId="0" applyBorder="1"/>
    <xf numFmtId="0" fontId="4" fillId="0" borderId="1" xfId="0" applyFont="1" applyBorder="1" applyAlignment="1">
      <alignment horizontal="center" wrapText="1"/>
    </xf>
    <xf numFmtId="0" fontId="0" fillId="7" borderId="0" xfId="0" applyFill="1"/>
    <xf numFmtId="167" fontId="4" fillId="0" borderId="0" xfId="0" applyNumberFormat="1" applyFont="1"/>
    <xf numFmtId="10" fontId="4" fillId="0" borderId="1" xfId="1" applyNumberFormat="1" applyFont="1" applyBorder="1" applyAlignment="1">
      <alignment horizontal="center"/>
    </xf>
    <xf numFmtId="168" fontId="4" fillId="0" borderId="1" xfId="0" applyNumberFormat="1" applyFont="1" applyBorder="1" applyAlignment="1">
      <alignment horizontal="center"/>
    </xf>
    <xf numFmtId="168" fontId="4" fillId="0" borderId="1" xfId="0" applyNumberFormat="1" applyFont="1" applyBorder="1" applyAlignment="1">
      <alignment horizontal="center" vertical="top" wrapText="1"/>
    </xf>
    <xf numFmtId="0" fontId="4" fillId="0" borderId="1" xfId="1" applyNumberFormat="1" applyFont="1" applyBorder="1" applyAlignment="1">
      <alignment horizontal="center"/>
    </xf>
    <xf numFmtId="0" fontId="8" fillId="0" borderId="0" xfId="0" applyFont="1"/>
    <xf numFmtId="2" fontId="4" fillId="0" borderId="1" xfId="1" applyNumberFormat="1" applyFont="1" applyBorder="1" applyAlignment="1">
      <alignment horizontal="center"/>
    </xf>
    <xf numFmtId="2" fontId="4" fillId="0" borderId="1" xfId="0" applyNumberFormat="1" applyFont="1" applyBorder="1" applyAlignment="1">
      <alignment horizontal="center"/>
    </xf>
    <xf numFmtId="2" fontId="4" fillId="0" borderId="1" xfId="0" applyNumberFormat="1" applyFont="1" applyBorder="1" applyAlignment="1">
      <alignment horizontal="center" vertical="top" wrapText="1"/>
    </xf>
    <xf numFmtId="0" fontId="0" fillId="0" borderId="1" xfId="0" applyBorder="1" applyAlignment="1">
      <alignment horizontal="center" vertical="center"/>
    </xf>
    <xf numFmtId="2" fontId="0" fillId="0" borderId="0" xfId="0" applyNumberFormat="1"/>
    <xf numFmtId="0" fontId="4" fillId="0" borderId="7" xfId="0" applyFont="1" applyBorder="1" applyAlignment="1">
      <alignment horizontal="center" wrapText="1"/>
    </xf>
    <xf numFmtId="0" fontId="4" fillId="0" borderId="9" xfId="0" applyFont="1" applyBorder="1" applyAlignment="1">
      <alignment horizontal="center" wrapText="1"/>
    </xf>
    <xf numFmtId="0" fontId="0" fillId="0" borderId="9" xfId="0" applyBorder="1"/>
    <xf numFmtId="0" fontId="0" fillId="0" borderId="10" xfId="0" applyBorder="1"/>
    <xf numFmtId="171" fontId="4" fillId="0" borderId="1" xfId="1" applyNumberFormat="1" applyFont="1" applyBorder="1" applyAlignment="1">
      <alignment horizontal="center"/>
    </xf>
    <xf numFmtId="1" fontId="4" fillId="0" borderId="1" xfId="0" applyNumberFormat="1" applyFont="1" applyBorder="1" applyAlignment="1">
      <alignment horizontal="center" vertical="center" wrapText="1"/>
    </xf>
    <xf numFmtId="0" fontId="4" fillId="0" borderId="1" xfId="0" applyFont="1" applyBorder="1" applyAlignment="1">
      <alignment horizontal="center" vertical="center"/>
    </xf>
    <xf numFmtId="1" fontId="4" fillId="0" borderId="1" xfId="0" applyNumberFormat="1" applyFont="1" applyBorder="1" applyAlignment="1">
      <alignment horizontal="center" vertical="center"/>
    </xf>
    <xf numFmtId="165" fontId="4" fillId="0" borderId="1" xfId="0" applyNumberFormat="1" applyFont="1" applyBorder="1"/>
    <xf numFmtId="171" fontId="4" fillId="0" borderId="1" xfId="1" applyNumberFormat="1" applyFont="1" applyBorder="1"/>
    <xf numFmtId="10" fontId="4" fillId="0" borderId="1" xfId="0" applyNumberFormat="1" applyFont="1" applyBorder="1"/>
    <xf numFmtId="172" fontId="4" fillId="0" borderId="1" xfId="2" applyNumberFormat="1" applyFont="1" applyBorder="1"/>
    <xf numFmtId="2" fontId="4" fillId="0" borderId="1" xfId="0" applyNumberFormat="1" applyFont="1" applyBorder="1"/>
    <xf numFmtId="165" fontId="9" fillId="0" borderId="0" xfId="0" applyNumberFormat="1" applyFont="1"/>
    <xf numFmtId="2" fontId="4" fillId="0" borderId="1" xfId="0" applyNumberFormat="1" applyFont="1" applyBorder="1" applyAlignment="1">
      <alignment horizontal="center" vertical="center" wrapText="1"/>
    </xf>
    <xf numFmtId="43" fontId="10" fillId="0" borderId="1" xfId="2" applyFont="1" applyBorder="1" applyAlignment="1">
      <alignment horizontal="center" vertical="center" wrapText="1"/>
    </xf>
    <xf numFmtId="43" fontId="4" fillId="0" borderId="1" xfId="2" applyFont="1" applyBorder="1"/>
    <xf numFmtId="0" fontId="0" fillId="0" borderId="0" xfId="0" pivotButton="1"/>
    <xf numFmtId="0" fontId="0" fillId="0" borderId="0" xfId="0" applyAlignment="1">
      <alignment horizontal="left"/>
    </xf>
    <xf numFmtId="168" fontId="4" fillId="0" borderId="1" xfId="1" applyNumberFormat="1" applyFont="1" applyBorder="1" applyAlignment="1">
      <alignment horizontal="center"/>
    </xf>
    <xf numFmtId="0" fontId="0" fillId="11" borderId="0" xfId="0" applyFill="1"/>
    <xf numFmtId="0" fontId="4" fillId="0" borderId="2" xfId="0" applyFont="1" applyBorder="1" applyAlignment="1">
      <alignment horizontal="center" wrapText="1"/>
    </xf>
    <xf numFmtId="2" fontId="10" fillId="4" borderId="1" xfId="0" applyNumberFormat="1" applyFont="1" applyFill="1" applyBorder="1" applyAlignment="1">
      <alignment horizontal="center" vertical="center"/>
    </xf>
    <xf numFmtId="2" fontId="10" fillId="0" borderId="1" xfId="0" applyNumberFormat="1" applyFont="1" applyBorder="1" applyAlignment="1">
      <alignment horizontal="center" vertical="center"/>
    </xf>
    <xf numFmtId="2" fontId="10" fillId="0" borderId="1" xfId="0" applyNumberFormat="1" applyFont="1" applyBorder="1" applyAlignment="1">
      <alignment horizontal="center" vertical="center" wrapText="1"/>
    </xf>
    <xf numFmtId="0" fontId="10" fillId="0" borderId="1" xfId="0" applyFont="1" applyBorder="1"/>
    <xf numFmtId="2" fontId="10" fillId="0" borderId="1" xfId="0" applyNumberFormat="1" applyFont="1" applyBorder="1" applyAlignment="1">
      <alignment horizontal="center"/>
    </xf>
    <xf numFmtId="9" fontId="10" fillId="0" borderId="1" xfId="0" applyNumberFormat="1" applyFont="1" applyBorder="1"/>
    <xf numFmtId="9" fontId="10" fillId="0" borderId="1" xfId="0" applyNumberFormat="1" applyFont="1" applyBorder="1" applyAlignment="1">
      <alignment horizontal="center" vertical="center" wrapText="1"/>
    </xf>
    <xf numFmtId="9" fontId="10" fillId="0" borderId="1" xfId="1" applyFont="1" applyBorder="1"/>
    <xf numFmtId="1" fontId="10" fillId="0" borderId="1" xfId="0" applyNumberFormat="1" applyFont="1" applyBorder="1" applyAlignment="1">
      <alignment horizontal="center" vertical="center" wrapText="1"/>
    </xf>
    <xf numFmtId="1" fontId="10" fillId="0" borderId="1" xfId="0" applyNumberFormat="1" applyFont="1" applyBorder="1"/>
    <xf numFmtId="166" fontId="8" fillId="0" borderId="0" xfId="0" applyNumberFormat="1" applyFont="1"/>
    <xf numFmtId="0" fontId="4" fillId="0" borderId="1" xfId="1" applyNumberFormat="1" applyFont="1" applyBorder="1"/>
    <xf numFmtId="173" fontId="4" fillId="0" borderId="1" xfId="2" applyNumberFormat="1" applyFont="1" applyBorder="1" applyAlignment="1">
      <alignment horizontal="center"/>
    </xf>
    <xf numFmtId="4" fontId="4" fillId="0" borderId="1" xfId="2" applyNumberFormat="1" applyFont="1" applyBorder="1" applyAlignment="1">
      <alignment horizontal="center"/>
    </xf>
    <xf numFmtId="0" fontId="11" fillId="0" borderId="1" xfId="0" applyFont="1" applyBorder="1" applyAlignment="1">
      <alignment horizontal="center" vertical="center" wrapText="1" readingOrder="1"/>
    </xf>
    <xf numFmtId="0" fontId="3" fillId="0" borderId="1" xfId="0" applyFont="1" applyBorder="1"/>
    <xf numFmtId="174" fontId="4" fillId="0" borderId="1" xfId="2" applyNumberFormat="1" applyFont="1" applyBorder="1" applyAlignment="1">
      <alignment horizontal="center"/>
    </xf>
    <xf numFmtId="175" fontId="4" fillId="0" borderId="1" xfId="2" applyNumberFormat="1" applyFont="1" applyBorder="1" applyAlignment="1">
      <alignment horizontal="center"/>
    </xf>
    <xf numFmtId="3" fontId="4" fillId="0" borderId="1" xfId="2" applyNumberFormat="1" applyFont="1" applyBorder="1" applyAlignment="1">
      <alignment horizontal="center"/>
    </xf>
    <xf numFmtId="173" fontId="4" fillId="0" borderId="0" xfId="2" applyNumberFormat="1" applyFont="1" applyBorder="1" applyAlignment="1">
      <alignment horizontal="center"/>
    </xf>
    <xf numFmtId="10" fontId="4" fillId="0" borderId="0" xfId="1" applyNumberFormat="1" applyFont="1" applyBorder="1" applyAlignment="1">
      <alignment horizontal="center"/>
    </xf>
    <xf numFmtId="10" fontId="4" fillId="0" borderId="0" xfId="1" applyNumberFormat="1" applyFont="1" applyBorder="1"/>
    <xf numFmtId="171" fontId="4" fillId="0" borderId="0" xfId="1" applyNumberFormat="1" applyFont="1" applyBorder="1" applyAlignment="1">
      <alignment horizontal="center"/>
    </xf>
    <xf numFmtId="171" fontId="4" fillId="0" borderId="0" xfId="1" applyNumberFormat="1" applyFont="1" applyBorder="1"/>
    <xf numFmtId="4" fontId="4" fillId="0" borderId="0" xfId="2" applyNumberFormat="1" applyFont="1" applyBorder="1" applyAlignment="1">
      <alignment horizontal="center"/>
    </xf>
    <xf numFmtId="175" fontId="4" fillId="0" borderId="0" xfId="2" applyNumberFormat="1" applyFont="1" applyBorder="1" applyAlignment="1">
      <alignment horizontal="center"/>
    </xf>
    <xf numFmtId="3" fontId="4" fillId="0" borderId="0" xfId="2" applyNumberFormat="1" applyFont="1" applyBorder="1" applyAlignment="1">
      <alignment horizontal="center"/>
    </xf>
    <xf numFmtId="0" fontId="2" fillId="0" borderId="1" xfId="0" applyFont="1" applyBorder="1" applyAlignment="1">
      <alignment horizontal="left" vertical="center" wrapText="1" readingOrder="1"/>
    </xf>
    <xf numFmtId="0" fontId="14" fillId="0" borderId="0" xfId="0" applyFont="1"/>
    <xf numFmtId="0" fontId="13" fillId="0" borderId="0" xfId="0" applyFont="1" applyAlignment="1">
      <alignment horizontal="left"/>
    </xf>
    <xf numFmtId="0" fontId="15" fillId="0" borderId="0" xfId="0" applyFont="1" applyAlignment="1">
      <alignment horizontal="left"/>
    </xf>
    <xf numFmtId="2" fontId="3" fillId="0" borderId="1" xfId="0" applyNumberFormat="1" applyFont="1" applyBorder="1" applyAlignment="1">
      <alignment horizontal="center" vertical="center" wrapText="1"/>
    </xf>
    <xf numFmtId="171" fontId="4" fillId="13" borderId="1" xfId="1" applyNumberFormat="1" applyFont="1" applyFill="1" applyBorder="1" applyAlignment="1">
      <alignment horizontal="center"/>
    </xf>
    <xf numFmtId="0" fontId="0" fillId="2" borderId="0" xfId="0" applyFill="1"/>
    <xf numFmtId="0" fontId="6" fillId="0" borderId="0" xfId="0" applyFont="1"/>
    <xf numFmtId="2" fontId="3" fillId="0" borderId="1" xfId="0" applyNumberFormat="1" applyFont="1" applyBorder="1" applyAlignment="1">
      <alignment horizontal="left" vertical="center" wrapText="1"/>
    </xf>
    <xf numFmtId="1" fontId="4" fillId="0" borderId="1" xfId="0" applyNumberFormat="1" applyFont="1" applyBorder="1" applyAlignment="1">
      <alignment horizontal="center"/>
    </xf>
    <xf numFmtId="0" fontId="10" fillId="0" borderId="1" xfId="0" applyFont="1" applyBorder="1" applyAlignment="1">
      <alignment horizontal="center"/>
    </xf>
    <xf numFmtId="2" fontId="8" fillId="0" borderId="1" xfId="0" applyNumberFormat="1" applyFont="1" applyBorder="1" applyAlignment="1">
      <alignment horizontal="left" vertical="center" wrapText="1"/>
    </xf>
    <xf numFmtId="2" fontId="4" fillId="0" borderId="1" xfId="1" applyNumberFormat="1" applyFont="1" applyBorder="1"/>
    <xf numFmtId="2" fontId="3" fillId="0" borderId="1" xfId="0" applyNumberFormat="1" applyFont="1" applyBorder="1" applyAlignment="1">
      <alignment horizontal="left" vertical="top" wrapText="1"/>
    </xf>
    <xf numFmtId="171" fontId="4" fillId="13" borderId="0" xfId="1" applyNumberFormat="1" applyFont="1" applyFill="1" applyBorder="1" applyAlignment="1">
      <alignment horizontal="center"/>
    </xf>
    <xf numFmtId="2" fontId="4" fillId="0" borderId="1" xfId="0" applyNumberFormat="1" applyFont="1" applyBorder="1" applyAlignment="1">
      <alignment horizontal="left" vertical="center" wrapText="1"/>
    </xf>
    <xf numFmtId="2" fontId="4" fillId="0" borderId="1" xfId="0" applyNumberFormat="1" applyFont="1" applyBorder="1" applyAlignment="1">
      <alignment horizontal="left" vertical="top" wrapText="1"/>
    </xf>
    <xf numFmtId="14" fontId="0" fillId="0" borderId="0" xfId="0" applyNumberFormat="1"/>
    <xf numFmtId="0" fontId="4" fillId="0" borderId="1" xfId="2" applyNumberFormat="1" applyFont="1" applyBorder="1"/>
    <xf numFmtId="0" fontId="4" fillId="14" borderId="1" xfId="0" applyFont="1" applyFill="1" applyBorder="1" applyAlignment="1">
      <alignment horizontal="center" vertical="center" wrapText="1"/>
    </xf>
    <xf numFmtId="0" fontId="3" fillId="14" borderId="1" xfId="0" applyFont="1" applyFill="1" applyBorder="1"/>
    <xf numFmtId="0" fontId="3" fillId="2" borderId="1" xfId="0" applyFont="1" applyFill="1" applyBorder="1"/>
    <xf numFmtId="0" fontId="4" fillId="2" borderId="1" xfId="0" applyFont="1" applyFill="1" applyBorder="1" applyAlignment="1">
      <alignment horizontal="center" vertical="center" wrapText="1"/>
    </xf>
    <xf numFmtId="176" fontId="0" fillId="0" borderId="0" xfId="0" applyNumberFormat="1"/>
    <xf numFmtId="0" fontId="0" fillId="0" borderId="0" xfId="0" applyAlignment="1">
      <alignment horizontal="right"/>
    </xf>
    <xf numFmtId="170" fontId="4" fillId="0" borderId="1" xfId="1" applyNumberFormat="1" applyFont="1" applyBorder="1" applyAlignment="1">
      <alignment horizontal="center"/>
    </xf>
    <xf numFmtId="2" fontId="10" fillId="0" borderId="1" xfId="0" applyNumberFormat="1" applyFont="1" applyBorder="1"/>
    <xf numFmtId="0" fontId="3" fillId="0" borderId="1" xfId="0" applyFont="1" applyBorder="1" applyAlignment="1">
      <alignment vertical="top" wrapText="1"/>
    </xf>
    <xf numFmtId="0" fontId="4" fillId="0" borderId="0" xfId="0" applyFont="1" applyAlignment="1">
      <alignment horizontal="right"/>
    </xf>
    <xf numFmtId="170" fontId="4" fillId="0" borderId="1" xfId="0" applyNumberFormat="1" applyFont="1" applyBorder="1"/>
    <xf numFmtId="0" fontId="0" fillId="15" borderId="20" xfId="0" applyFill="1" applyBorder="1"/>
    <xf numFmtId="170" fontId="4" fillId="0" borderId="1" xfId="2" applyNumberFormat="1" applyFont="1" applyBorder="1"/>
    <xf numFmtId="0" fontId="0" fillId="0" borderId="0" xfId="1" applyNumberFormat="1" applyFont="1"/>
    <xf numFmtId="0" fontId="4" fillId="0" borderId="1" xfId="0" applyFont="1" applyBorder="1" applyAlignment="1">
      <alignment horizontal="left" vertical="top" wrapText="1"/>
    </xf>
    <xf numFmtId="173" fontId="19" fillId="0" borderId="0" xfId="2" applyNumberFormat="1" applyFont="1" applyBorder="1" applyAlignment="1">
      <alignment horizontal="center"/>
    </xf>
    <xf numFmtId="0" fontId="19" fillId="0" borderId="1" xfId="0" applyFont="1" applyBorder="1" applyAlignment="1">
      <alignment horizontal="center" wrapText="1"/>
    </xf>
    <xf numFmtId="0" fontId="19" fillId="0" borderId="1" xfId="0" applyFont="1" applyBorder="1" applyAlignment="1">
      <alignment horizontal="center" vertical="center" wrapText="1"/>
    </xf>
    <xf numFmtId="165" fontId="19" fillId="0" borderId="1" xfId="0" applyNumberFormat="1" applyFont="1" applyBorder="1"/>
    <xf numFmtId="172" fontId="19" fillId="0" borderId="1" xfId="2" applyNumberFormat="1" applyFont="1" applyBorder="1"/>
    <xf numFmtId="172" fontId="7" fillId="0" borderId="1" xfId="2" applyNumberFormat="1" applyFont="1" applyBorder="1" applyAlignment="1">
      <alignment horizontal="center" vertical="center" wrapText="1"/>
    </xf>
    <xf numFmtId="172" fontId="19" fillId="6" borderId="1" xfId="2" applyNumberFormat="1" applyFont="1" applyFill="1" applyBorder="1" applyAlignment="1">
      <alignment horizontal="center" vertical="center" wrapText="1"/>
    </xf>
    <xf numFmtId="172" fontId="19" fillId="0" borderId="1" xfId="2" applyNumberFormat="1" applyFont="1" applyBorder="1" applyAlignment="1">
      <alignment horizontal="center"/>
    </xf>
    <xf numFmtId="2" fontId="4" fillId="0" borderId="1" xfId="2" applyNumberFormat="1" applyFont="1" applyBorder="1"/>
    <xf numFmtId="11" fontId="0" fillId="0" borderId="0" xfId="0" applyNumberFormat="1"/>
    <xf numFmtId="0" fontId="8" fillId="0" borderId="1" xfId="0" applyFont="1" applyBorder="1" applyAlignment="1">
      <alignment horizontal="left" vertical="top" wrapText="1"/>
    </xf>
    <xf numFmtId="0" fontId="0" fillId="0" borderId="1" xfId="0" applyBorder="1" applyAlignment="1">
      <alignment horizontal="left" vertical="top" wrapText="1"/>
    </xf>
    <xf numFmtId="170" fontId="0" fillId="0" borderId="0" xfId="0" applyNumberFormat="1"/>
    <xf numFmtId="0" fontId="3" fillId="0" borderId="1" xfId="0" applyFont="1" applyBorder="1" applyAlignment="1">
      <alignment horizontal="left" vertical="top" wrapText="1"/>
    </xf>
    <xf numFmtId="0" fontId="3" fillId="0" borderId="7" xfId="0" applyFont="1" applyBorder="1"/>
    <xf numFmtId="0" fontId="4" fillId="0" borderId="7" xfId="0" applyFont="1" applyBorder="1" applyAlignment="1">
      <alignment horizontal="center" vertical="center" wrapText="1"/>
    </xf>
    <xf numFmtId="0" fontId="4" fillId="0" borderId="7" xfId="1" applyNumberFormat="1" applyFont="1" applyBorder="1"/>
    <xf numFmtId="0" fontId="3" fillId="0" borderId="50" xfId="0" applyFont="1" applyBorder="1"/>
    <xf numFmtId="0" fontId="3" fillId="0" borderId="51" xfId="0" applyFont="1" applyBorder="1"/>
    <xf numFmtId="0" fontId="4" fillId="0" borderId="52" xfId="0" applyFont="1" applyBorder="1" applyAlignment="1">
      <alignment horizontal="center" vertical="center" wrapText="1"/>
    </xf>
    <xf numFmtId="0" fontId="4" fillId="0" borderId="53" xfId="0" applyFont="1" applyBorder="1" applyAlignment="1">
      <alignment horizontal="center" vertical="center" wrapText="1"/>
    </xf>
    <xf numFmtId="0" fontId="4" fillId="0" borderId="54" xfId="1" applyNumberFormat="1" applyFont="1" applyBorder="1"/>
    <xf numFmtId="170" fontId="4" fillId="0" borderId="52" xfId="1" applyNumberFormat="1" applyFont="1" applyBorder="1"/>
    <xf numFmtId="2" fontId="4" fillId="0" borderId="53" xfId="1" applyNumberFormat="1" applyFont="1" applyBorder="1"/>
    <xf numFmtId="2" fontId="19" fillId="0" borderId="1" xfId="0" applyNumberFormat="1" applyFont="1" applyBorder="1" applyAlignment="1">
      <alignment horizontal="left" vertical="center" wrapText="1"/>
    </xf>
    <xf numFmtId="178" fontId="0" fillId="0" borderId="0" xfId="0" applyNumberFormat="1"/>
    <xf numFmtId="0" fontId="0" fillId="0" borderId="0" xfId="0" applyAlignment="1">
      <alignment vertical="top"/>
    </xf>
    <xf numFmtId="2" fontId="8" fillId="0" borderId="1" xfId="0" applyNumberFormat="1" applyFont="1" applyBorder="1" applyAlignment="1">
      <alignment horizontal="left" vertical="top" wrapText="1"/>
    </xf>
    <xf numFmtId="0" fontId="20" fillId="0" borderId="93" xfId="0" applyFont="1" applyBorder="1" applyAlignment="1">
      <alignment horizontal="center" vertical="top"/>
    </xf>
    <xf numFmtId="0" fontId="20" fillId="0" borderId="95" xfId="0" applyFont="1" applyBorder="1" applyAlignment="1">
      <alignment horizontal="center" vertical="top"/>
    </xf>
    <xf numFmtId="0" fontId="20" fillId="4" borderId="102" xfId="0" applyFont="1" applyFill="1" applyBorder="1" applyAlignment="1">
      <alignment horizontal="center" vertical="top"/>
    </xf>
    <xf numFmtId="0" fontId="20" fillId="4" borderId="100" xfId="0" applyFont="1" applyFill="1" applyBorder="1" applyAlignment="1">
      <alignment horizontal="center" vertical="top"/>
    </xf>
    <xf numFmtId="0" fontId="20" fillId="4" borderId="95" xfId="0" applyFont="1" applyFill="1" applyBorder="1" applyAlignment="1">
      <alignment horizontal="center" vertical="top"/>
    </xf>
    <xf numFmtId="0" fontId="20" fillId="4" borderId="104" xfId="0" applyFont="1" applyFill="1" applyBorder="1" applyAlignment="1">
      <alignment horizontal="center" vertical="top"/>
    </xf>
    <xf numFmtId="0" fontId="20" fillId="4" borderId="110" xfId="0" applyFont="1" applyFill="1" applyBorder="1" applyAlignment="1">
      <alignment horizontal="center" vertical="top"/>
    </xf>
    <xf numFmtId="0" fontId="20" fillId="4" borderId="96" xfId="0" applyFont="1" applyFill="1" applyBorder="1" applyAlignment="1">
      <alignment horizontal="center" vertical="top"/>
    </xf>
    <xf numFmtId="0" fontId="20" fillId="4" borderId="117" xfId="0" applyFont="1" applyFill="1" applyBorder="1" applyAlignment="1">
      <alignment horizontal="center" vertical="top"/>
    </xf>
    <xf numFmtId="0" fontId="22" fillId="0" borderId="65" xfId="0" applyFont="1" applyBorder="1" applyAlignment="1">
      <alignment horizontal="center" vertical="top"/>
    </xf>
    <xf numFmtId="0" fontId="22" fillId="0" borderId="133" xfId="0" applyFont="1" applyBorder="1" applyAlignment="1">
      <alignment horizontal="center" vertical="top"/>
    </xf>
    <xf numFmtId="0" fontId="22" fillId="0" borderId="66" xfId="0" applyFont="1" applyBorder="1" applyAlignment="1">
      <alignment horizontal="center" vertical="top"/>
    </xf>
    <xf numFmtId="0" fontId="22" fillId="0" borderId="134" xfId="0" applyFont="1" applyBorder="1" applyAlignment="1">
      <alignment horizontal="center" vertical="top"/>
    </xf>
    <xf numFmtId="0" fontId="22" fillId="0" borderId="87" xfId="0" applyFont="1" applyBorder="1" applyAlignment="1">
      <alignment horizontal="center" vertical="top"/>
    </xf>
    <xf numFmtId="0" fontId="22" fillId="0" borderId="135" xfId="0" applyFont="1" applyBorder="1" applyAlignment="1">
      <alignment horizontal="center" vertical="top"/>
    </xf>
    <xf numFmtId="0" fontId="22" fillId="0" borderId="71" xfId="0" applyFont="1" applyBorder="1" applyAlignment="1">
      <alignment horizontal="center" vertical="top"/>
    </xf>
    <xf numFmtId="0" fontId="22" fillId="0" borderId="136" xfId="0" applyFont="1" applyBorder="1" applyAlignment="1">
      <alignment horizontal="center" vertical="top"/>
    </xf>
    <xf numFmtId="0" fontId="22" fillId="0" borderId="70" xfId="0" applyFont="1" applyBorder="1" applyAlignment="1">
      <alignment horizontal="center" vertical="top"/>
    </xf>
    <xf numFmtId="0" fontId="22" fillId="0" borderId="128" xfId="0" applyFont="1" applyBorder="1" applyAlignment="1">
      <alignment horizontal="center" vertical="top"/>
    </xf>
    <xf numFmtId="0" fontId="22" fillId="0" borderId="68" xfId="0" applyFont="1" applyBorder="1" applyAlignment="1">
      <alignment horizontal="center" vertical="top"/>
    </xf>
    <xf numFmtId="0" fontId="22" fillId="0" borderId="129" xfId="0" applyFont="1" applyBorder="1" applyAlignment="1">
      <alignment horizontal="center" vertical="top"/>
    </xf>
    <xf numFmtId="166" fontId="29" fillId="0" borderId="0" xfId="0" applyNumberFormat="1" applyFont="1" applyAlignment="1">
      <alignment horizontal="left" vertical="top"/>
    </xf>
    <xf numFmtId="0" fontId="30" fillId="0" borderId="0" xfId="0" applyFont="1" applyAlignment="1">
      <alignment vertical="top" wrapText="1"/>
    </xf>
    <xf numFmtId="0" fontId="30" fillId="0" borderId="0" xfId="0" applyFont="1" applyAlignment="1">
      <alignment horizontal="center" vertical="top"/>
    </xf>
    <xf numFmtId="0" fontId="30" fillId="0" borderId="0" xfId="0" applyFont="1"/>
    <xf numFmtId="0" fontId="31" fillId="0" borderId="0" xfId="0" applyFont="1" applyAlignment="1">
      <alignment vertical="top"/>
    </xf>
    <xf numFmtId="0" fontId="32" fillId="4" borderId="0" xfId="0" applyFont="1" applyFill="1" applyAlignment="1">
      <alignment vertical="top"/>
    </xf>
    <xf numFmtId="0" fontId="33" fillId="0" borderId="0" xfId="0" applyFont="1" applyAlignment="1">
      <alignment vertical="top"/>
    </xf>
    <xf numFmtId="0" fontId="34" fillId="0" borderId="0" xfId="0" applyFont="1" applyAlignment="1">
      <alignment horizontal="center" vertical="top"/>
    </xf>
    <xf numFmtId="0" fontId="30" fillId="0" borderId="0" xfId="0" applyFont="1" applyAlignment="1">
      <alignment vertical="top"/>
    </xf>
    <xf numFmtId="0" fontId="34" fillId="0" borderId="0" xfId="0" applyFont="1" applyAlignment="1">
      <alignment horizontal="center" vertical="center"/>
    </xf>
    <xf numFmtId="0" fontId="30" fillId="0" borderId="0" xfId="0" applyFont="1" applyAlignment="1">
      <alignment vertical="center"/>
    </xf>
    <xf numFmtId="0" fontId="37" fillId="2" borderId="6" xfId="0" applyFont="1" applyFill="1" applyBorder="1" applyAlignment="1">
      <alignment horizontal="center" vertical="top" wrapText="1" readingOrder="1"/>
    </xf>
    <xf numFmtId="0" fontId="25" fillId="2" borderId="6" xfId="0" applyFont="1" applyFill="1" applyBorder="1" applyAlignment="1">
      <alignment horizontal="center" vertical="top" wrapText="1" readingOrder="1"/>
    </xf>
    <xf numFmtId="0" fontId="40" fillId="2" borderId="93" xfId="0" applyFont="1" applyFill="1" applyBorder="1" applyAlignment="1">
      <alignment horizontal="center" vertical="top"/>
    </xf>
    <xf numFmtId="0" fontId="23" fillId="2" borderId="39" xfId="0" applyFont="1" applyFill="1" applyBorder="1" applyAlignment="1">
      <alignment horizontal="left" vertical="top" wrapText="1" readingOrder="1"/>
    </xf>
    <xf numFmtId="0" fontId="37" fillId="2" borderId="5" xfId="0" applyFont="1" applyFill="1" applyBorder="1" applyAlignment="1">
      <alignment horizontal="center" vertical="top" wrapText="1" readingOrder="1"/>
    </xf>
    <xf numFmtId="0" fontId="25" fillId="2" borderId="5" xfId="0" applyFont="1" applyFill="1" applyBorder="1" applyAlignment="1">
      <alignment horizontal="center" vertical="top" wrapText="1" readingOrder="1"/>
    </xf>
    <xf numFmtId="0" fontId="40" fillId="2" borderId="95" xfId="0" applyFont="1" applyFill="1" applyBorder="1" applyAlignment="1">
      <alignment horizontal="center" vertical="top"/>
    </xf>
    <xf numFmtId="0" fontId="33" fillId="0" borderId="95" xfId="0" applyFont="1" applyBorder="1" applyAlignment="1">
      <alignment horizontal="center" vertical="top"/>
    </xf>
    <xf numFmtId="0" fontId="37" fillId="2" borderId="57" xfId="0" applyFont="1" applyFill="1" applyBorder="1" applyAlignment="1">
      <alignment horizontal="center" vertical="top" wrapText="1" readingOrder="1"/>
    </xf>
    <xf numFmtId="0" fontId="25" fillId="2" borderId="57" xfId="0" applyFont="1" applyFill="1" applyBorder="1" applyAlignment="1">
      <alignment horizontal="center" vertical="top" wrapText="1" readingOrder="1"/>
    </xf>
    <xf numFmtId="0" fontId="40" fillId="2" borderId="102" xfId="0" applyFont="1" applyFill="1" applyBorder="1" applyAlignment="1">
      <alignment horizontal="center" vertical="top"/>
    </xf>
    <xf numFmtId="0" fontId="37" fillId="2" borderId="14" xfId="0" applyFont="1" applyFill="1" applyBorder="1" applyAlignment="1">
      <alignment horizontal="center" vertical="top" wrapText="1" readingOrder="1"/>
    </xf>
    <xf numFmtId="0" fontId="25" fillId="2" borderId="14" xfId="0" applyFont="1" applyFill="1" applyBorder="1" applyAlignment="1">
      <alignment horizontal="center" vertical="top" wrapText="1" readingOrder="1"/>
    </xf>
    <xf numFmtId="0" fontId="40" fillId="2" borderId="100" xfId="0" applyFont="1" applyFill="1" applyBorder="1" applyAlignment="1">
      <alignment horizontal="center" vertical="top"/>
    </xf>
    <xf numFmtId="2" fontId="34" fillId="0" borderId="0" xfId="0" applyNumberFormat="1" applyFont="1" applyAlignment="1">
      <alignment horizontal="center" vertical="top"/>
    </xf>
    <xf numFmtId="0" fontId="45" fillId="0" borderId="81" xfId="0" applyFont="1" applyBorder="1" applyAlignment="1">
      <alignment vertical="top" wrapText="1"/>
    </xf>
    <xf numFmtId="0" fontId="37" fillId="0" borderId="5" xfId="0" applyFont="1" applyBorder="1" applyAlignment="1">
      <alignment horizontal="center" vertical="top" wrapText="1" readingOrder="1"/>
    </xf>
    <xf numFmtId="0" fontId="25" fillId="0" borderId="5" xfId="0" applyFont="1" applyBorder="1" applyAlignment="1">
      <alignment horizontal="center" vertical="top" wrapText="1" readingOrder="1"/>
    </xf>
    <xf numFmtId="2" fontId="34" fillId="0" borderId="0" xfId="0" applyNumberFormat="1" applyFont="1" applyAlignment="1">
      <alignment vertical="top" wrapText="1"/>
    </xf>
    <xf numFmtId="0" fontId="23" fillId="0" borderId="39" xfId="0" applyFont="1" applyBorder="1" applyAlignment="1">
      <alignment horizontal="left" vertical="top" wrapText="1" readingOrder="1"/>
    </xf>
    <xf numFmtId="10" fontId="47" fillId="0" borderId="0" xfId="1" applyNumberFormat="1" applyFont="1" applyBorder="1" applyAlignment="1">
      <alignment horizontal="center" vertical="top"/>
    </xf>
    <xf numFmtId="0" fontId="45" fillId="0" borderId="97" xfId="0" applyFont="1" applyBorder="1" applyAlignment="1">
      <alignment vertical="top" wrapText="1"/>
    </xf>
    <xf numFmtId="0" fontId="23" fillId="0" borderId="43" xfId="0" applyFont="1" applyBorder="1" applyAlignment="1">
      <alignment horizontal="left" vertical="top" wrapText="1" readingOrder="1"/>
    </xf>
    <xf numFmtId="0" fontId="37" fillId="0" borderId="21" xfId="0" applyFont="1" applyBorder="1" applyAlignment="1">
      <alignment horizontal="center" vertical="top" wrapText="1" readingOrder="1"/>
    </xf>
    <xf numFmtId="0" fontId="25" fillId="0" borderId="21" xfId="0" applyFont="1" applyBorder="1" applyAlignment="1">
      <alignment horizontal="center" vertical="top" wrapText="1" readingOrder="1"/>
    </xf>
    <xf numFmtId="0" fontId="33" fillId="0" borderId="104" xfId="0" applyFont="1" applyBorder="1" applyAlignment="1">
      <alignment horizontal="center" vertical="top"/>
    </xf>
    <xf numFmtId="0" fontId="37" fillId="0" borderId="11" xfId="0" applyFont="1" applyBorder="1" applyAlignment="1">
      <alignment horizontal="center" vertical="top" wrapText="1" readingOrder="1"/>
    </xf>
    <xf numFmtId="0" fontId="25" fillId="0" borderId="23" xfId="0" applyFont="1" applyBorder="1" applyAlignment="1">
      <alignment horizontal="center" vertical="top" wrapText="1" readingOrder="1"/>
    </xf>
    <xf numFmtId="168" fontId="33" fillId="0" borderId="95" xfId="0" applyNumberFormat="1" applyFont="1" applyBorder="1" applyAlignment="1">
      <alignment horizontal="center" vertical="top"/>
    </xf>
    <xf numFmtId="1" fontId="33" fillId="0" borderId="95" xfId="0" applyNumberFormat="1" applyFont="1" applyBorder="1" applyAlignment="1">
      <alignment horizontal="center" vertical="top"/>
    </xf>
    <xf numFmtId="0" fontId="37" fillId="0" borderId="81" xfId="0" applyFont="1" applyBorder="1" applyAlignment="1">
      <alignment horizontal="center" vertical="top" wrapText="1" readingOrder="1"/>
    </xf>
    <xf numFmtId="0" fontId="37" fillId="2" borderId="120" xfId="0" applyFont="1" applyFill="1" applyBorder="1" applyAlignment="1">
      <alignment horizontal="center" vertical="top" wrapText="1" readingOrder="1"/>
    </xf>
    <xf numFmtId="0" fontId="25" fillId="2" borderId="120" xfId="0" applyFont="1" applyFill="1" applyBorder="1" applyAlignment="1">
      <alignment horizontal="center" vertical="top" wrapText="1" readingOrder="1"/>
    </xf>
    <xf numFmtId="0" fontId="52" fillId="0" borderId="0" xfId="0" applyFont="1" applyAlignment="1">
      <alignment vertical="top"/>
    </xf>
    <xf numFmtId="2" fontId="34" fillId="0" borderId="0" xfId="0" applyNumberFormat="1" applyFont="1" applyAlignment="1">
      <alignment horizontal="left" vertical="top"/>
    </xf>
    <xf numFmtId="0" fontId="37" fillId="2" borderId="32" xfId="0" applyFont="1" applyFill="1" applyBorder="1" applyAlignment="1">
      <alignment horizontal="center" vertical="top" wrapText="1" readingOrder="1"/>
    </xf>
    <xf numFmtId="0" fontId="25" fillId="2" borderId="32" xfId="0" applyFont="1" applyFill="1" applyBorder="1" applyAlignment="1">
      <alignment horizontal="center" vertical="top" wrapText="1" readingOrder="1"/>
    </xf>
    <xf numFmtId="2" fontId="34" fillId="0" borderId="0" xfId="0" applyNumberFormat="1" applyFont="1" applyAlignment="1">
      <alignment vertical="top"/>
    </xf>
    <xf numFmtId="0" fontId="37" fillId="0" borderId="14" xfId="0" applyFont="1" applyBorder="1" applyAlignment="1">
      <alignment horizontal="center" vertical="top" wrapText="1" readingOrder="1"/>
    </xf>
    <xf numFmtId="0" fontId="25" fillId="0" borderId="14" xfId="0" applyFont="1" applyBorder="1" applyAlignment="1">
      <alignment horizontal="center" vertical="top" wrapText="1" readingOrder="1"/>
    </xf>
    <xf numFmtId="0" fontId="33" fillId="0" borderId="100" xfId="0" applyFont="1" applyBorder="1" applyAlignment="1">
      <alignment horizontal="center" vertical="top"/>
    </xf>
    <xf numFmtId="0" fontId="37" fillId="0" borderId="12" xfId="0" applyFont="1" applyBorder="1" applyAlignment="1">
      <alignment horizontal="center" vertical="top" wrapText="1" readingOrder="1"/>
    </xf>
    <xf numFmtId="2" fontId="30" fillId="0" borderId="0" xfId="0" applyNumberFormat="1" applyFont="1" applyAlignment="1">
      <alignment horizontal="left" vertical="top"/>
    </xf>
    <xf numFmtId="2" fontId="30" fillId="0" borderId="0" xfId="0" applyNumberFormat="1" applyFont="1" applyAlignment="1">
      <alignment horizontal="center" vertical="top"/>
    </xf>
    <xf numFmtId="0" fontId="26" fillId="0" borderId="43" xfId="0" applyFont="1" applyBorder="1" applyAlignment="1">
      <alignment horizontal="left" vertical="top" wrapText="1" readingOrder="1"/>
    </xf>
    <xf numFmtId="0" fontId="25" fillId="0" borderId="58" xfId="0" applyFont="1" applyBorder="1" applyAlignment="1">
      <alignment horizontal="center" vertical="top" wrapText="1" readingOrder="1"/>
    </xf>
    <xf numFmtId="0" fontId="37" fillId="0" borderId="108" xfId="0" applyFont="1" applyBorder="1" applyAlignment="1">
      <alignment horizontal="center" vertical="top" wrapText="1" readingOrder="1"/>
    </xf>
    <xf numFmtId="0" fontId="25" fillId="0" borderId="108" xfId="0" applyFont="1" applyBorder="1" applyAlignment="1">
      <alignment horizontal="center" vertical="top" wrapText="1" readingOrder="1"/>
    </xf>
    <xf numFmtId="2" fontId="34" fillId="0" borderId="0" xfId="0" applyNumberFormat="1" applyFont="1" applyAlignment="1">
      <alignment horizontal="left" vertical="top" wrapText="1"/>
    </xf>
    <xf numFmtId="0" fontId="45" fillId="0" borderId="56" xfId="0" applyFont="1" applyBorder="1" applyAlignment="1">
      <alignment vertical="top" wrapText="1"/>
    </xf>
    <xf numFmtId="0" fontId="33" fillId="18" borderId="95" xfId="0" applyFont="1" applyFill="1" applyBorder="1" applyAlignment="1">
      <alignment horizontal="center" vertical="top"/>
    </xf>
    <xf numFmtId="0" fontId="45" fillId="0" borderId="97" xfId="0" applyFont="1" applyBorder="1" applyAlignment="1">
      <alignment vertical="top" wrapText="1" readingOrder="1"/>
    </xf>
    <xf numFmtId="0" fontId="23" fillId="0" borderId="105" xfId="0" applyFont="1" applyBorder="1" applyAlignment="1">
      <alignment horizontal="left" vertical="top" wrapText="1" readingOrder="1"/>
    </xf>
    <xf numFmtId="0" fontId="37" fillId="0" borderId="57" xfId="0" applyFont="1" applyBorder="1" applyAlignment="1">
      <alignment horizontal="center" vertical="top" wrapText="1" readingOrder="1"/>
    </xf>
    <xf numFmtId="0" fontId="25" fillId="0" borderId="57" xfId="0" applyFont="1" applyBorder="1" applyAlignment="1">
      <alignment horizontal="center" vertical="top" wrapText="1" readingOrder="1"/>
    </xf>
    <xf numFmtId="0" fontId="33" fillId="0" borderId="102" xfId="0" applyFont="1" applyBorder="1" applyAlignment="1">
      <alignment horizontal="center" vertical="top"/>
    </xf>
    <xf numFmtId="0" fontId="45" fillId="0" borderId="44" xfId="0" applyFont="1" applyBorder="1" applyAlignment="1">
      <alignment horizontal="left" vertical="top" wrapText="1" readingOrder="1"/>
    </xf>
    <xf numFmtId="0" fontId="26" fillId="0" borderId="0" xfId="0" applyFont="1" applyAlignment="1">
      <alignment vertical="top"/>
    </xf>
    <xf numFmtId="0" fontId="54" fillId="5" borderId="95" xfId="0" applyFont="1" applyFill="1" applyBorder="1" applyAlignment="1">
      <alignment horizontal="center" vertical="top"/>
    </xf>
    <xf numFmtId="0" fontId="51" fillId="0" borderId="40" xfId="0" applyFont="1" applyBorder="1" applyAlignment="1">
      <alignment horizontal="left" vertical="top" wrapText="1" readingOrder="1"/>
    </xf>
    <xf numFmtId="2" fontId="33" fillId="0" borderId="95" xfId="0" applyNumberFormat="1" applyFont="1" applyBorder="1" applyAlignment="1">
      <alignment horizontal="center" vertical="top"/>
    </xf>
    <xf numFmtId="10" fontId="33" fillId="0" borderId="95" xfId="1" applyNumberFormat="1" applyFont="1" applyFill="1" applyBorder="1" applyAlignment="1">
      <alignment horizontal="center" vertical="top"/>
    </xf>
    <xf numFmtId="0" fontId="23" fillId="2" borderId="119" xfId="0" applyFont="1" applyFill="1" applyBorder="1" applyAlignment="1">
      <alignment horizontal="left" vertical="top" wrapText="1" readingOrder="1"/>
    </xf>
    <xf numFmtId="0" fontId="54" fillId="5" borderId="96" xfId="0" applyFont="1" applyFill="1" applyBorder="1" applyAlignment="1">
      <alignment horizontal="center" vertical="top"/>
    </xf>
    <xf numFmtId="1" fontId="25" fillId="2" borderId="5" xfId="0" applyNumberFormat="1" applyFont="1" applyFill="1" applyBorder="1" applyAlignment="1">
      <alignment horizontal="center" vertical="top" wrapText="1" readingOrder="1"/>
    </xf>
    <xf numFmtId="0" fontId="34" fillId="2" borderId="39" xfId="0" applyFont="1" applyFill="1" applyBorder="1" applyAlignment="1">
      <alignment horizontal="left" vertical="top"/>
    </xf>
    <xf numFmtId="0" fontId="34" fillId="2" borderId="41" xfId="0" applyFont="1" applyFill="1" applyBorder="1" applyAlignment="1">
      <alignment horizontal="left" vertical="top"/>
    </xf>
    <xf numFmtId="0" fontId="54" fillId="5" borderId="117" xfId="0" applyFont="1" applyFill="1" applyBorder="1" applyAlignment="1">
      <alignment horizontal="center" vertical="top"/>
    </xf>
    <xf numFmtId="0" fontId="37" fillId="0" borderId="119" xfId="0" applyFont="1" applyBorder="1" applyAlignment="1">
      <alignment horizontal="left" vertical="top" wrapText="1" readingOrder="1"/>
    </xf>
    <xf numFmtId="0" fontId="37" fillId="0" borderId="120" xfId="0" applyFont="1" applyBorder="1" applyAlignment="1">
      <alignment horizontal="center" vertical="top" wrapText="1" readingOrder="1"/>
    </xf>
    <xf numFmtId="9" fontId="25" fillId="0" borderId="120" xfId="0" applyNumberFormat="1" applyFont="1" applyBorder="1" applyAlignment="1">
      <alignment horizontal="center" vertical="top" wrapText="1"/>
    </xf>
    <xf numFmtId="0" fontId="37" fillId="0" borderId="39" xfId="0" applyFont="1" applyBorder="1" applyAlignment="1">
      <alignment horizontal="left" vertical="top" wrapText="1" readingOrder="1"/>
    </xf>
    <xf numFmtId="9" fontId="25" fillId="0" borderId="5" xfId="0" applyNumberFormat="1" applyFont="1" applyBorder="1" applyAlignment="1">
      <alignment horizontal="center" vertical="top" wrapText="1"/>
    </xf>
    <xf numFmtId="172" fontId="33" fillId="0" borderId="126" xfId="2" applyNumberFormat="1" applyFont="1" applyFill="1" applyBorder="1" applyAlignment="1">
      <alignment horizontal="center" vertical="top"/>
    </xf>
    <xf numFmtId="172" fontId="33" fillId="0" borderId="95" xfId="2" applyNumberFormat="1" applyFont="1" applyFill="1" applyBorder="1" applyAlignment="1">
      <alignment horizontal="center" vertical="top"/>
    </xf>
    <xf numFmtId="0" fontId="34" fillId="0" borderId="41" xfId="0" applyFont="1" applyBorder="1" applyAlignment="1">
      <alignment horizontal="left" vertical="top"/>
    </xf>
    <xf numFmtId="0" fontId="37" fillId="0" borderId="32" xfId="0" applyFont="1" applyBorder="1" applyAlignment="1">
      <alignment horizontal="center" vertical="top" wrapText="1" readingOrder="1"/>
    </xf>
    <xf numFmtId="0" fontId="25" fillId="0" borderId="32" xfId="0" applyFont="1" applyBorder="1" applyAlignment="1">
      <alignment horizontal="center" vertical="top" wrapText="1" readingOrder="1"/>
    </xf>
    <xf numFmtId="0" fontId="37" fillId="0" borderId="40" xfId="0" applyFont="1" applyBorder="1" applyAlignment="1">
      <alignment horizontal="left" vertical="top" wrapText="1" readingOrder="1"/>
    </xf>
    <xf numFmtId="10" fontId="40" fillId="0" borderId="95" xfId="1" applyNumberFormat="1" applyFont="1" applyFill="1" applyBorder="1" applyAlignment="1">
      <alignment horizontal="center" vertical="top"/>
    </xf>
    <xf numFmtId="0" fontId="30" fillId="0" borderId="0" xfId="0" applyFont="1" applyAlignment="1">
      <alignment horizontal="left" vertical="top"/>
    </xf>
    <xf numFmtId="0" fontId="61" fillId="0" borderId="0" xfId="0" applyFont="1" applyAlignment="1">
      <alignment vertical="top"/>
    </xf>
    <xf numFmtId="0" fontId="32" fillId="0" borderId="0" xfId="0" applyFont="1" applyAlignment="1">
      <alignment horizontal="left" vertical="top" wrapText="1"/>
    </xf>
    <xf numFmtId="0" fontId="32" fillId="0" borderId="0" xfId="0" applyFont="1" applyAlignment="1">
      <alignment horizontal="center" vertical="top"/>
    </xf>
    <xf numFmtId="0" fontId="32" fillId="0" borderId="0" xfId="0" applyFont="1" applyAlignment="1">
      <alignment horizontal="left" vertical="top"/>
    </xf>
    <xf numFmtId="0" fontId="32" fillId="0" borderId="0" xfId="0" applyFont="1" applyAlignment="1">
      <alignment vertical="top"/>
    </xf>
    <xf numFmtId="0" fontId="46" fillId="0" borderId="0" xfId="0" applyFont="1" applyAlignment="1">
      <alignment vertical="top"/>
    </xf>
    <xf numFmtId="0" fontId="45" fillId="0" borderId="0" xfId="0" applyFont="1" applyAlignment="1">
      <alignment vertical="top"/>
    </xf>
    <xf numFmtId="0" fontId="45" fillId="0" borderId="0" xfId="0" applyFont="1" applyAlignment="1">
      <alignment horizontal="center" vertical="top"/>
    </xf>
    <xf numFmtId="0" fontId="32" fillId="12" borderId="65" xfId="0" applyFont="1" applyFill="1" applyBorder="1" applyAlignment="1">
      <alignment horizontal="center" vertical="top"/>
    </xf>
    <xf numFmtId="0" fontId="50" fillId="12" borderId="65" xfId="0" applyFont="1" applyFill="1" applyBorder="1" applyAlignment="1">
      <alignment horizontal="center" vertical="top"/>
    </xf>
    <xf numFmtId="0" fontId="26" fillId="0" borderId="85" xfId="0" applyFont="1" applyBorder="1" applyAlignment="1">
      <alignment vertical="top"/>
    </xf>
    <xf numFmtId="0" fontId="46" fillId="0" borderId="61" xfId="0" applyFont="1" applyBorder="1" applyAlignment="1">
      <alignment vertical="top"/>
    </xf>
    <xf numFmtId="0" fontId="32" fillId="12" borderId="66" xfId="0" applyFont="1" applyFill="1" applyBorder="1" applyAlignment="1">
      <alignment horizontal="center" vertical="top"/>
    </xf>
    <xf numFmtId="0" fontId="50" fillId="12" borderId="66" xfId="0" applyFont="1" applyFill="1" applyBorder="1" applyAlignment="1">
      <alignment horizontal="center" vertical="top"/>
    </xf>
    <xf numFmtId="0" fontId="26" fillId="0" borderId="30" xfId="0" applyFont="1" applyBorder="1" applyAlignment="1">
      <alignment vertical="top"/>
    </xf>
    <xf numFmtId="0" fontId="46" fillId="0" borderId="16" xfId="0" applyFont="1" applyBorder="1" applyAlignment="1">
      <alignment vertical="top"/>
    </xf>
    <xf numFmtId="0" fontId="32" fillId="12" borderId="87" xfId="0" applyFont="1" applyFill="1" applyBorder="1" applyAlignment="1">
      <alignment horizontal="center" vertical="top"/>
    </xf>
    <xf numFmtId="0" fontId="50" fillId="12" borderId="87" xfId="0" applyFont="1" applyFill="1" applyBorder="1" applyAlignment="1">
      <alignment horizontal="center" vertical="top"/>
    </xf>
    <xf numFmtId="0" fontId="26" fillId="0" borderId="88" xfId="0" applyFont="1" applyBorder="1" applyAlignment="1">
      <alignment vertical="top"/>
    </xf>
    <xf numFmtId="0" fontId="46" fillId="0" borderId="86" xfId="0" applyFont="1" applyBorder="1" applyAlignment="1">
      <alignment vertical="top"/>
    </xf>
    <xf numFmtId="0" fontId="41" fillId="0" borderId="1" xfId="0" applyFont="1" applyBorder="1" applyAlignment="1">
      <alignment horizontal="center" vertical="top"/>
    </xf>
    <xf numFmtId="0" fontId="68" fillId="0" borderId="1" xfId="0" applyFont="1" applyBorder="1" applyAlignment="1">
      <alignment horizontal="center" vertical="top"/>
    </xf>
    <xf numFmtId="10" fontId="32" fillId="12" borderId="71" xfId="1" applyNumberFormat="1" applyFont="1" applyFill="1" applyBorder="1" applyAlignment="1">
      <alignment horizontal="center" vertical="top"/>
    </xf>
    <xf numFmtId="10" fontId="50" fillId="12" borderId="71" xfId="1" applyNumberFormat="1" applyFont="1" applyFill="1" applyBorder="1" applyAlignment="1">
      <alignment horizontal="center" vertical="top"/>
    </xf>
    <xf numFmtId="0" fontId="46" fillId="0" borderId="18" xfId="0" applyFont="1" applyBorder="1" applyAlignment="1">
      <alignment horizontal="left" vertical="top"/>
    </xf>
    <xf numFmtId="0" fontId="46" fillId="0" borderId="26" xfId="0" applyFont="1" applyBorder="1" applyAlignment="1">
      <alignment horizontal="left" vertical="top"/>
    </xf>
    <xf numFmtId="2" fontId="50" fillId="12" borderId="67" xfId="0" applyNumberFormat="1" applyFont="1" applyFill="1" applyBorder="1" applyAlignment="1">
      <alignment horizontal="center" vertical="top"/>
    </xf>
    <xf numFmtId="0" fontId="46" fillId="0" borderId="17" xfId="0" applyFont="1" applyBorder="1" applyAlignment="1">
      <alignment horizontal="left" vertical="top"/>
    </xf>
    <xf numFmtId="1" fontId="32" fillId="4" borderId="68" xfId="0" applyNumberFormat="1" applyFont="1" applyFill="1" applyBorder="1" applyAlignment="1">
      <alignment horizontal="center" vertical="top"/>
    </xf>
    <xf numFmtId="0" fontId="50" fillId="4" borderId="68" xfId="0" applyFont="1" applyFill="1" applyBorder="1" applyAlignment="1">
      <alignment horizontal="center" vertical="top"/>
    </xf>
    <xf numFmtId="0" fontId="46" fillId="0" borderId="0" xfId="0" applyFont="1" applyAlignment="1">
      <alignment horizontal="left" vertical="top"/>
    </xf>
    <xf numFmtId="0" fontId="45" fillId="4" borderId="18" xfId="0" applyFont="1" applyFill="1" applyBorder="1" applyAlignment="1">
      <alignment horizontal="center" vertical="top" wrapText="1" readingOrder="1"/>
    </xf>
    <xf numFmtId="2" fontId="32" fillId="4" borderId="66" xfId="0" applyNumberFormat="1" applyFont="1" applyFill="1" applyBorder="1" applyAlignment="1">
      <alignment horizontal="center" vertical="top"/>
    </xf>
    <xf numFmtId="2" fontId="50" fillId="4" borderId="66" xfId="0" applyNumberFormat="1" applyFont="1" applyFill="1" applyBorder="1" applyAlignment="1">
      <alignment horizontal="center" vertical="top"/>
    </xf>
    <xf numFmtId="0" fontId="46" fillId="0" borderId="16" xfId="0" applyFont="1" applyBorder="1" applyAlignment="1">
      <alignment horizontal="left" vertical="top"/>
    </xf>
    <xf numFmtId="0" fontId="46" fillId="0" borderId="26" xfId="0" applyFont="1" applyBorder="1" applyAlignment="1">
      <alignment horizontal="left" vertical="top" wrapText="1"/>
    </xf>
    <xf numFmtId="1" fontId="32" fillId="4" borderId="66" xfId="0" applyNumberFormat="1" applyFont="1" applyFill="1" applyBorder="1" applyAlignment="1">
      <alignment horizontal="center" vertical="top"/>
    </xf>
    <xf numFmtId="0" fontId="50" fillId="4" borderId="66" xfId="0" applyFont="1" applyFill="1" applyBorder="1" applyAlignment="1">
      <alignment horizontal="center" vertical="top"/>
    </xf>
    <xf numFmtId="0" fontId="26" fillId="0" borderId="30" xfId="0" applyFont="1" applyBorder="1" applyAlignment="1">
      <alignment horizontal="left" vertical="top"/>
    </xf>
    <xf numFmtId="0" fontId="46" fillId="0" borderId="16" xfId="0" applyFont="1" applyBorder="1" applyAlignment="1">
      <alignment horizontal="left" vertical="top" wrapText="1"/>
    </xf>
    <xf numFmtId="0" fontId="50" fillId="5" borderId="71" xfId="0" applyFont="1" applyFill="1" applyBorder="1" applyAlignment="1">
      <alignment horizontal="center" vertical="top"/>
    </xf>
    <xf numFmtId="2" fontId="46" fillId="0" borderId="0" xfId="0" applyNumberFormat="1" applyFont="1" applyAlignment="1">
      <alignment vertical="top"/>
    </xf>
    <xf numFmtId="0" fontId="45" fillId="0" borderId="18" xfId="0" applyFont="1" applyBorder="1" applyAlignment="1">
      <alignment horizontal="center" vertical="top" wrapText="1" readingOrder="1"/>
    </xf>
    <xf numFmtId="0" fontId="50" fillId="5" borderId="66" xfId="0" applyFont="1" applyFill="1" applyBorder="1" applyAlignment="1">
      <alignment horizontal="center" vertical="top"/>
    </xf>
    <xf numFmtId="0" fontId="46" fillId="0" borderId="0" xfId="2" applyNumberFormat="1" applyFont="1" applyBorder="1" applyAlignment="1">
      <alignment horizontal="left" vertical="top" wrapText="1"/>
    </xf>
    <xf numFmtId="0" fontId="46" fillId="0" borderId="0" xfId="2" applyNumberFormat="1" applyFont="1" applyBorder="1" applyAlignment="1">
      <alignment horizontal="left" vertical="top"/>
    </xf>
    <xf numFmtId="10" fontId="50" fillId="4" borderId="66" xfId="1" applyNumberFormat="1" applyFont="1" applyFill="1" applyBorder="1" applyAlignment="1">
      <alignment horizontal="center" vertical="top"/>
    </xf>
    <xf numFmtId="10" fontId="32" fillId="4" borderId="66" xfId="1" applyNumberFormat="1" applyFont="1" applyFill="1" applyBorder="1" applyAlignment="1">
      <alignment horizontal="center" vertical="top"/>
    </xf>
    <xf numFmtId="0" fontId="69" fillId="5" borderId="66" xfId="0" applyFont="1" applyFill="1" applyBorder="1" applyAlignment="1">
      <alignment horizontal="center" vertical="top"/>
    </xf>
    <xf numFmtId="0" fontId="26" fillId="0" borderId="30" xfId="0" applyFont="1" applyBorder="1" applyAlignment="1">
      <alignment vertical="top" wrapText="1"/>
    </xf>
    <xf numFmtId="0" fontId="46" fillId="0" borderId="16" xfId="0" applyFont="1" applyBorder="1" applyAlignment="1">
      <alignment vertical="top" wrapText="1"/>
    </xf>
    <xf numFmtId="0" fontId="26" fillId="13" borderId="30" xfId="0" applyFont="1" applyFill="1" applyBorder="1" applyAlignment="1">
      <alignment vertical="top"/>
    </xf>
    <xf numFmtId="0" fontId="26" fillId="13" borderId="63" xfId="0" applyFont="1" applyFill="1" applyBorder="1" applyAlignment="1">
      <alignment vertical="top"/>
    </xf>
    <xf numFmtId="0" fontId="46" fillId="0" borderId="22" xfId="0" applyFont="1" applyBorder="1" applyAlignment="1">
      <alignment vertical="top"/>
    </xf>
    <xf numFmtId="0" fontId="26" fillId="13" borderId="31" xfId="0" applyFont="1" applyFill="1" applyBorder="1" applyAlignment="1">
      <alignment vertical="top"/>
    </xf>
    <xf numFmtId="0" fontId="46" fillId="0" borderId="18" xfId="0" applyFont="1" applyBorder="1" applyAlignment="1">
      <alignment vertical="top"/>
    </xf>
    <xf numFmtId="0" fontId="26" fillId="13" borderId="48" xfId="0" applyFont="1" applyFill="1" applyBorder="1" applyAlignment="1">
      <alignment vertical="top"/>
    </xf>
    <xf numFmtId="0" fontId="46" fillId="0" borderId="17" xfId="0" applyFont="1" applyBorder="1" applyAlignment="1">
      <alignment vertical="top"/>
    </xf>
    <xf numFmtId="0" fontId="64" fillId="22" borderId="55" xfId="0" applyFont="1" applyFill="1" applyBorder="1" applyAlignment="1">
      <alignment horizontal="center" vertical="top" wrapText="1"/>
    </xf>
    <xf numFmtId="0" fontId="65" fillId="22" borderId="25" xfId="0" applyFont="1" applyFill="1" applyBorder="1" applyAlignment="1">
      <alignment horizontal="center" vertical="top" wrapText="1"/>
    </xf>
    <xf numFmtId="0" fontId="66" fillId="21" borderId="90" xfId="0" applyFont="1" applyFill="1" applyBorder="1" applyAlignment="1">
      <alignment horizontal="center" vertical="top" wrapText="1" readingOrder="1"/>
    </xf>
    <xf numFmtId="0" fontId="35" fillId="22" borderId="90" xfId="0" applyFont="1" applyFill="1" applyBorder="1" applyAlignment="1">
      <alignment horizontal="center" vertical="top" wrapText="1"/>
    </xf>
    <xf numFmtId="0" fontId="35" fillId="22" borderId="132" xfId="0" applyFont="1" applyFill="1" applyBorder="1" applyAlignment="1">
      <alignment horizontal="center" vertical="top" wrapText="1"/>
    </xf>
    <xf numFmtId="0" fontId="67" fillId="22" borderId="37" xfId="0" applyFont="1" applyFill="1" applyBorder="1" applyAlignment="1">
      <alignment horizontal="left" vertical="top" wrapText="1"/>
    </xf>
    <xf numFmtId="0" fontId="62" fillId="22" borderId="29" xfId="0" applyFont="1" applyFill="1" applyBorder="1" applyAlignment="1">
      <alignment horizontal="center" vertical="top" wrapText="1"/>
    </xf>
    <xf numFmtId="0" fontId="37" fillId="2" borderId="39" xfId="0" applyFont="1" applyFill="1" applyBorder="1" applyAlignment="1">
      <alignment horizontal="left" vertical="top" wrapText="1" readingOrder="1"/>
    </xf>
    <xf numFmtId="0" fontId="35" fillId="0" borderId="81" xfId="0" applyFont="1" applyBorder="1" applyAlignment="1">
      <alignment vertical="top" wrapText="1"/>
    </xf>
    <xf numFmtId="0" fontId="35" fillId="0" borderId="115" xfId="0" applyFont="1" applyBorder="1" applyAlignment="1">
      <alignment vertical="top" wrapText="1" readingOrder="1"/>
    </xf>
    <xf numFmtId="0" fontId="45" fillId="0" borderId="81" xfId="0" applyFont="1" applyBorder="1" applyAlignment="1">
      <alignment vertical="top" wrapText="1" readingOrder="1"/>
    </xf>
    <xf numFmtId="0" fontId="56" fillId="2" borderId="81" xfId="0" applyFont="1" applyFill="1" applyBorder="1" applyAlignment="1">
      <alignment vertical="top" wrapText="1" readingOrder="1"/>
    </xf>
    <xf numFmtId="0" fontId="56" fillId="2" borderId="97" xfId="0" applyFont="1" applyFill="1" applyBorder="1" applyAlignment="1">
      <alignment vertical="top" wrapText="1" readingOrder="1"/>
    </xf>
    <xf numFmtId="0" fontId="43" fillId="2" borderId="94" xfId="0" applyFont="1" applyFill="1" applyBorder="1" applyAlignment="1">
      <alignment horizontal="center" vertical="top" wrapText="1" readingOrder="1"/>
    </xf>
    <xf numFmtId="0" fontId="43" fillId="0" borderId="94" xfId="0" applyFont="1" applyBorder="1" applyAlignment="1">
      <alignment horizontal="center" vertical="top" wrapText="1" readingOrder="1"/>
    </xf>
    <xf numFmtId="0" fontId="43" fillId="0" borderId="103" xfId="0" applyFont="1" applyBorder="1" applyAlignment="1">
      <alignment horizontal="center" vertical="top" wrapText="1" readingOrder="1"/>
    </xf>
    <xf numFmtId="2" fontId="25" fillId="0" borderId="26" xfId="0" applyNumberFormat="1" applyFont="1" applyBorder="1" applyAlignment="1">
      <alignment horizontal="left" vertical="top"/>
    </xf>
    <xf numFmtId="2" fontId="25" fillId="0" borderId="141" xfId="0" applyNumberFormat="1" applyFont="1" applyBorder="1" applyAlignment="1">
      <alignment horizontal="left" vertical="top"/>
    </xf>
    <xf numFmtId="2" fontId="25" fillId="0" borderId="26" xfId="0" applyNumberFormat="1" applyFont="1" applyBorder="1" applyAlignment="1">
      <alignment horizontal="center" vertical="top"/>
    </xf>
    <xf numFmtId="2" fontId="25" fillId="0" borderId="42" xfId="0" applyNumberFormat="1" applyFont="1" applyBorder="1" applyAlignment="1">
      <alignment horizontal="left" vertical="top"/>
    </xf>
    <xf numFmtId="2" fontId="25" fillId="0" borderId="42" xfId="0" applyNumberFormat="1" applyFont="1" applyBorder="1" applyAlignment="1">
      <alignment vertical="top" wrapText="1"/>
    </xf>
    <xf numFmtId="2" fontId="25" fillId="0" borderId="82" xfId="0" applyNumberFormat="1" applyFont="1" applyBorder="1" applyAlignment="1">
      <alignment horizontal="center" vertical="top"/>
    </xf>
    <xf numFmtId="2" fontId="25" fillId="0" borderId="82" xfId="0" applyNumberFormat="1" applyFont="1" applyBorder="1" applyAlignment="1">
      <alignment horizontal="left" vertical="top" wrapText="1"/>
    </xf>
    <xf numFmtId="2" fontId="25" fillId="0" borderId="145" xfId="0" applyNumberFormat="1" applyFont="1" applyBorder="1" applyAlignment="1">
      <alignment vertical="top"/>
    </xf>
    <xf numFmtId="2" fontId="25" fillId="0" borderId="42" xfId="0" applyNumberFormat="1" applyFont="1" applyBorder="1" applyAlignment="1">
      <alignment horizontal="center" vertical="top" wrapText="1"/>
    </xf>
    <xf numFmtId="2" fontId="25" fillId="0" borderId="42" xfId="0" applyNumberFormat="1" applyFont="1" applyBorder="1" applyAlignment="1">
      <alignment vertical="top"/>
    </xf>
    <xf numFmtId="2" fontId="25" fillId="0" borderId="147" xfId="0" applyNumberFormat="1" applyFont="1" applyBorder="1" applyAlignment="1">
      <alignment vertical="top"/>
    </xf>
    <xf numFmtId="2" fontId="25" fillId="0" borderId="111" xfId="0" applyNumberFormat="1" applyFont="1" applyBorder="1" applyAlignment="1">
      <alignment horizontal="center" vertical="top"/>
    </xf>
    <xf numFmtId="2" fontId="25" fillId="0" borderId="42" xfId="0" applyNumberFormat="1" applyFont="1" applyBorder="1" applyAlignment="1">
      <alignment horizontal="center" vertical="top"/>
    </xf>
    <xf numFmtId="2" fontId="25" fillId="0" borderId="42" xfId="0" applyNumberFormat="1" applyFont="1" applyBorder="1" applyAlignment="1">
      <alignment horizontal="left" vertical="top" wrapText="1"/>
    </xf>
    <xf numFmtId="2" fontId="25" fillId="0" borderId="149" xfId="0" applyNumberFormat="1" applyFont="1" applyBorder="1" applyAlignment="1">
      <alignment horizontal="left" vertical="top"/>
    </xf>
    <xf numFmtId="2" fontId="25" fillId="0" borderId="150" xfId="0" applyNumberFormat="1" applyFont="1" applyBorder="1" applyAlignment="1">
      <alignment horizontal="center" vertical="top"/>
    </xf>
    <xf numFmtId="2" fontId="25" fillId="0" borderId="153" xfId="0" applyNumberFormat="1" applyFont="1" applyBorder="1" applyAlignment="1">
      <alignment horizontal="center" vertical="top"/>
    </xf>
    <xf numFmtId="2" fontId="38" fillId="0" borderId="153" xfId="0" applyNumberFormat="1" applyFont="1" applyBorder="1" applyAlignment="1">
      <alignment horizontal="center" vertical="top"/>
    </xf>
    <xf numFmtId="2" fontId="25" fillId="0" borderId="83" xfId="0" applyNumberFormat="1" applyFont="1" applyBorder="1" applyAlignment="1">
      <alignment horizontal="center" vertical="top"/>
    </xf>
    <xf numFmtId="0" fontId="56" fillId="2" borderId="157" xfId="0" applyFont="1" applyFill="1" applyBorder="1" applyAlignment="1">
      <alignment vertical="top" wrapText="1" readingOrder="1"/>
    </xf>
    <xf numFmtId="0" fontId="43" fillId="2" borderId="158" xfId="0" applyFont="1" applyFill="1" applyBorder="1" applyAlignment="1">
      <alignment horizontal="center" vertical="top" wrapText="1" readingOrder="1"/>
    </xf>
    <xf numFmtId="0" fontId="23" fillId="2" borderId="41" xfId="0" applyFont="1" applyFill="1" applyBorder="1" applyAlignment="1">
      <alignment horizontal="left" vertical="top" wrapText="1" readingOrder="1"/>
    </xf>
    <xf numFmtId="0" fontId="40" fillId="2" borderId="117" xfId="0" applyFont="1" applyFill="1" applyBorder="1" applyAlignment="1">
      <alignment horizontal="center" vertical="top"/>
    </xf>
    <xf numFmtId="0" fontId="42" fillId="0" borderId="64" xfId="0" applyFont="1" applyBorder="1" applyAlignment="1">
      <alignment horizontal="center" vertical="top"/>
    </xf>
    <xf numFmtId="0" fontId="37" fillId="2" borderId="41" xfId="0" applyFont="1" applyFill="1" applyBorder="1" applyAlignment="1">
      <alignment horizontal="left" vertical="top" wrapText="1" readingOrder="1"/>
    </xf>
    <xf numFmtId="0" fontId="40" fillId="10" borderId="95" xfId="0" applyFont="1" applyFill="1" applyBorder="1" applyAlignment="1">
      <alignment horizontal="center" vertical="top"/>
    </xf>
    <xf numFmtId="0" fontId="40" fillId="0" borderId="127" xfId="0" applyFont="1" applyBorder="1" applyAlignment="1">
      <alignment horizontal="center" vertical="top"/>
    </xf>
    <xf numFmtId="0" fontId="40" fillId="0" borderId="117" xfId="0" applyFont="1" applyBorder="1" applyAlignment="1">
      <alignment horizontal="center" vertical="top"/>
    </xf>
    <xf numFmtId="172" fontId="40" fillId="0" borderId="125" xfId="2" applyNumberFormat="1" applyFont="1" applyFill="1" applyBorder="1" applyAlignment="1">
      <alignment horizontal="center" vertical="top"/>
    </xf>
    <xf numFmtId="172" fontId="40" fillId="0" borderId="96" xfId="2" applyNumberFormat="1" applyFont="1" applyFill="1" applyBorder="1" applyAlignment="1">
      <alignment horizontal="center" vertical="top"/>
    </xf>
    <xf numFmtId="9" fontId="40" fillId="2" borderId="96" xfId="1" applyFont="1" applyFill="1" applyBorder="1" applyAlignment="1">
      <alignment horizontal="center" vertical="top"/>
    </xf>
    <xf numFmtId="9" fontId="40" fillId="2" borderId="95" xfId="1" applyFont="1" applyFill="1" applyBorder="1" applyAlignment="1">
      <alignment horizontal="center" vertical="top"/>
    </xf>
    <xf numFmtId="0" fontId="40" fillId="2" borderId="95" xfId="1" applyNumberFormat="1" applyFont="1" applyFill="1" applyBorder="1" applyAlignment="1">
      <alignment horizontal="center" vertical="top"/>
    </xf>
    <xf numFmtId="0" fontId="40" fillId="5" borderId="95" xfId="0" applyFont="1" applyFill="1" applyBorder="1" applyAlignment="1">
      <alignment horizontal="center" vertical="top"/>
    </xf>
    <xf numFmtId="0" fontId="40" fillId="0" borderId="95" xfId="0" applyFont="1" applyBorder="1" applyAlignment="1">
      <alignment horizontal="center" vertical="top"/>
    </xf>
    <xf numFmtId="0" fontId="40" fillId="0" borderId="104" xfId="0" applyFont="1" applyBorder="1" applyAlignment="1">
      <alignment horizontal="center" vertical="top"/>
    </xf>
    <xf numFmtId="0" fontId="38" fillId="0" borderId="39" xfId="0" applyFont="1" applyBorder="1" applyAlignment="1">
      <alignment horizontal="left" vertical="top"/>
    </xf>
    <xf numFmtId="0" fontId="38" fillId="0" borderId="43" xfId="0" applyFont="1" applyBorder="1" applyAlignment="1">
      <alignment horizontal="center" vertical="top"/>
    </xf>
    <xf numFmtId="0" fontId="71" fillId="0" borderId="42" xfId="0" applyFont="1" applyBorder="1" applyAlignment="1">
      <alignment horizontal="left" vertical="top" wrapText="1" readingOrder="1"/>
    </xf>
    <xf numFmtId="0" fontId="71" fillId="0" borderId="5" xfId="0" applyFont="1" applyBorder="1" applyAlignment="1">
      <alignment horizontal="center" vertical="top" wrapText="1" readingOrder="1"/>
    </xf>
    <xf numFmtId="0" fontId="72" fillId="0" borderId="5" xfId="0" applyFont="1" applyBorder="1" applyAlignment="1">
      <alignment horizontal="center" vertical="top" wrapText="1" readingOrder="1"/>
    </xf>
    <xf numFmtId="0" fontId="71" fillId="0" borderId="39" xfId="0" applyFont="1" applyBorder="1" applyAlignment="1">
      <alignment horizontal="left" vertical="top" wrapText="1" readingOrder="1"/>
    </xf>
    <xf numFmtId="168" fontId="74" fillId="0" borderId="95" xfId="0" applyNumberFormat="1" applyFont="1" applyBorder="1" applyAlignment="1">
      <alignment horizontal="center" vertical="top"/>
    </xf>
    <xf numFmtId="0" fontId="37" fillId="0" borderId="82" xfId="0" applyFont="1" applyBorder="1" applyAlignment="1">
      <alignment horizontal="left" vertical="top" wrapText="1" readingOrder="1"/>
    </xf>
    <xf numFmtId="168" fontId="40" fillId="0" borderId="95" xfId="0" applyNumberFormat="1" applyFont="1" applyBorder="1" applyAlignment="1">
      <alignment horizontal="center" vertical="top"/>
    </xf>
    <xf numFmtId="0" fontId="37" fillId="0" borderId="43" xfId="0" applyFont="1" applyBorder="1" applyAlignment="1">
      <alignment horizontal="left" vertical="top" wrapText="1" readingOrder="1"/>
    </xf>
    <xf numFmtId="0" fontId="51" fillId="0" borderId="11" xfId="0" applyFont="1" applyBorder="1" applyAlignment="1">
      <alignment horizontal="center" vertical="top" wrapText="1" readingOrder="1"/>
    </xf>
    <xf numFmtId="0" fontId="51" fillId="0" borderId="14" xfId="0" applyFont="1" applyBorder="1" applyAlignment="1">
      <alignment horizontal="center" vertical="top" wrapText="1" readingOrder="1"/>
    </xf>
    <xf numFmtId="0" fontId="38" fillId="0" borderId="106" xfId="0" applyFont="1" applyBorder="1" applyAlignment="1">
      <alignment horizontal="center" vertical="top" wrapText="1" readingOrder="1"/>
    </xf>
    <xf numFmtId="0" fontId="37" fillId="0" borderId="107" xfId="0" applyFont="1" applyBorder="1" applyAlignment="1">
      <alignment horizontal="left" vertical="top" wrapText="1" readingOrder="1"/>
    </xf>
    <xf numFmtId="0" fontId="40" fillId="0" borderId="110" xfId="0" applyFont="1" applyBorder="1" applyAlignment="1">
      <alignment horizontal="center" vertical="top"/>
    </xf>
    <xf numFmtId="1" fontId="40" fillId="0" borderId="102" xfId="0" applyNumberFormat="1" applyFont="1" applyBorder="1" applyAlignment="1">
      <alignment horizontal="center" vertical="top"/>
    </xf>
    <xf numFmtId="0" fontId="51" fillId="0" borderId="56" xfId="0" applyFont="1" applyBorder="1" applyAlignment="1">
      <alignment horizontal="center" vertical="top" wrapText="1" readingOrder="1"/>
    </xf>
    <xf numFmtId="0" fontId="51" fillId="0" borderId="80" xfId="0" applyFont="1" applyBorder="1" applyAlignment="1">
      <alignment horizontal="left" vertical="top" wrapText="1" readingOrder="1"/>
    </xf>
    <xf numFmtId="0" fontId="51" fillId="0" borderId="44" xfId="0" applyFont="1" applyBorder="1" applyAlignment="1">
      <alignment horizontal="center" vertical="top" wrapText="1" readingOrder="1"/>
    </xf>
    <xf numFmtId="0" fontId="70" fillId="0" borderId="99" xfId="0" applyFont="1" applyBorder="1" applyAlignment="1">
      <alignment horizontal="center" vertical="top" wrapText="1" readingOrder="1"/>
    </xf>
    <xf numFmtId="0" fontId="71" fillId="0" borderId="40" xfId="0" applyFont="1" applyBorder="1" applyAlignment="1">
      <alignment horizontal="left" vertical="top" wrapText="1" readingOrder="1"/>
    </xf>
    <xf numFmtId="0" fontId="71" fillId="0" borderId="14" xfId="0" applyFont="1" applyBorder="1" applyAlignment="1">
      <alignment horizontal="center" vertical="top" wrapText="1" readingOrder="1"/>
    </xf>
    <xf numFmtId="0" fontId="72" fillId="0" borderId="14" xfId="0" applyFont="1" applyBorder="1" applyAlignment="1">
      <alignment horizontal="center" vertical="top" wrapText="1" readingOrder="1"/>
    </xf>
    <xf numFmtId="0" fontId="74" fillId="0" borderId="100" xfId="0" applyFont="1" applyBorder="1" applyAlignment="1">
      <alignment horizontal="center" vertical="top"/>
    </xf>
    <xf numFmtId="0" fontId="75" fillId="4" borderId="100" xfId="0" applyFont="1" applyFill="1" applyBorder="1" applyAlignment="1">
      <alignment horizontal="center" vertical="top"/>
    </xf>
    <xf numFmtId="0" fontId="70" fillId="0" borderId="94" xfId="0" applyFont="1" applyBorder="1" applyAlignment="1">
      <alignment horizontal="center" vertical="top" wrapText="1" readingOrder="1"/>
    </xf>
    <xf numFmtId="0" fontId="74" fillId="0" borderId="95" xfId="0" applyFont="1" applyBorder="1" applyAlignment="1">
      <alignment horizontal="center" vertical="top"/>
    </xf>
    <xf numFmtId="0" fontId="75" fillId="4" borderId="95" xfId="0" applyFont="1" applyFill="1" applyBorder="1" applyAlignment="1">
      <alignment horizontal="center" vertical="top"/>
    </xf>
    <xf numFmtId="0" fontId="37" fillId="2" borderId="119" xfId="0" applyFont="1" applyFill="1" applyBorder="1" applyAlignment="1">
      <alignment horizontal="left" vertical="top" wrapText="1" readingOrder="1"/>
    </xf>
    <xf numFmtId="0" fontId="40" fillId="2" borderId="96" xfId="0" applyFont="1" applyFill="1" applyBorder="1" applyAlignment="1">
      <alignment horizontal="center" vertical="top"/>
    </xf>
    <xf numFmtId="168" fontId="40" fillId="2" borderId="117" xfId="0" applyNumberFormat="1" applyFont="1" applyFill="1" applyBorder="1" applyAlignment="1">
      <alignment horizontal="center" vertical="top"/>
    </xf>
    <xf numFmtId="10" fontId="40" fillId="0" borderId="110" xfId="1" applyNumberFormat="1" applyFont="1" applyFill="1" applyBorder="1" applyAlignment="1">
      <alignment horizontal="center" vertical="top"/>
    </xf>
    <xf numFmtId="1" fontId="40" fillId="0" borderId="95" xfId="0" applyNumberFormat="1" applyFont="1" applyBorder="1" applyAlignment="1">
      <alignment horizontal="center" vertical="top"/>
    </xf>
    <xf numFmtId="0" fontId="38" fillId="0" borderId="99" xfId="0" applyFont="1" applyBorder="1" applyAlignment="1">
      <alignment horizontal="center" vertical="top" wrapText="1" readingOrder="1"/>
    </xf>
    <xf numFmtId="0" fontId="38" fillId="0" borderId="94" xfId="0" applyFont="1" applyBorder="1" applyAlignment="1">
      <alignment horizontal="center" vertical="top" wrapText="1" readingOrder="1"/>
    </xf>
    <xf numFmtId="0" fontId="42" fillId="0" borderId="68" xfId="0" applyFont="1" applyBorder="1" applyAlignment="1">
      <alignment horizontal="center" vertical="top"/>
    </xf>
    <xf numFmtId="0" fontId="42" fillId="0" borderId="69" xfId="0" applyFont="1" applyBorder="1" applyAlignment="1">
      <alignment horizontal="center" vertical="top"/>
    </xf>
    <xf numFmtId="0" fontId="35" fillId="19" borderId="1" xfId="0" applyFont="1" applyFill="1" applyBorder="1" applyAlignment="1">
      <alignment horizontal="center" vertical="center" wrapText="1" readingOrder="1"/>
    </xf>
    <xf numFmtId="0" fontId="35" fillId="19" borderId="2" xfId="0" applyFont="1" applyFill="1" applyBorder="1" applyAlignment="1">
      <alignment horizontal="center" vertical="center" wrapText="1" readingOrder="1"/>
    </xf>
    <xf numFmtId="0" fontId="35" fillId="19" borderId="7" xfId="0" applyFont="1" applyFill="1" applyBorder="1" applyAlignment="1">
      <alignment horizontal="center" vertical="center" wrapText="1" readingOrder="1"/>
    </xf>
    <xf numFmtId="166" fontId="78" fillId="0" borderId="0" xfId="0" applyNumberFormat="1" applyFont="1" applyAlignment="1">
      <alignment horizontal="left" vertical="top"/>
    </xf>
    <xf numFmtId="0" fontId="37" fillId="19" borderId="161" xfId="0" applyFont="1" applyFill="1" applyBorder="1" applyAlignment="1">
      <alignment horizontal="center" vertical="center" wrapText="1" readingOrder="1"/>
    </xf>
    <xf numFmtId="0" fontId="31" fillId="0" borderId="0" xfId="0" applyFont="1" applyAlignment="1">
      <alignment horizontal="left" vertical="top"/>
    </xf>
    <xf numFmtId="0" fontId="43" fillId="0" borderId="1" xfId="0" applyFont="1" applyBorder="1" applyAlignment="1">
      <alignment horizontal="center" vertical="center" wrapText="1" readingOrder="1"/>
    </xf>
    <xf numFmtId="1" fontId="26" fillId="0" borderId="1" xfId="0" applyNumberFormat="1" applyFont="1" applyBorder="1" applyAlignment="1">
      <alignment horizontal="center" vertical="center" wrapText="1" readingOrder="1"/>
    </xf>
    <xf numFmtId="0" fontId="38" fillId="0" borderId="1" xfId="0" applyFont="1" applyBorder="1" applyAlignment="1">
      <alignment horizontal="center" vertical="center" wrapText="1" readingOrder="1"/>
    </xf>
    <xf numFmtId="0" fontId="37" fillId="0" borderId="1" xfId="0" applyFont="1" applyBorder="1" applyAlignment="1">
      <alignment horizontal="center" vertical="center" wrapText="1" readingOrder="1"/>
    </xf>
    <xf numFmtId="0" fontId="23" fillId="0" borderId="1" xfId="0" applyFont="1" applyBorder="1" applyAlignment="1">
      <alignment horizontal="center" vertical="center" wrapText="1" readingOrder="1"/>
    </xf>
    <xf numFmtId="0" fontId="26" fillId="0" borderId="1" xfId="0" applyFont="1" applyBorder="1" applyAlignment="1">
      <alignment horizontal="center" vertical="center" wrapText="1" readingOrder="1"/>
    </xf>
    <xf numFmtId="0" fontId="67" fillId="0" borderId="1" xfId="0" applyFont="1" applyBorder="1" applyAlignment="1">
      <alignment horizontal="center" vertical="center" wrapText="1" readingOrder="1"/>
    </xf>
    <xf numFmtId="0" fontId="79" fillId="0" borderId="1" xfId="0" applyFont="1" applyBorder="1" applyAlignment="1">
      <alignment horizontal="center" vertical="center" wrapText="1" readingOrder="1"/>
    </xf>
    <xf numFmtId="0" fontId="37" fillId="20" borderId="124" xfId="0" applyFont="1" applyFill="1" applyBorder="1" applyAlignment="1">
      <alignment horizontal="center" vertical="center" wrapText="1"/>
    </xf>
    <xf numFmtId="0" fontId="45" fillId="4" borderId="40" xfId="0" applyFont="1" applyFill="1" applyBorder="1" applyAlignment="1">
      <alignment horizontal="left" vertical="top" wrapText="1" readingOrder="1"/>
    </xf>
    <xf numFmtId="0" fontId="45" fillId="0" borderId="31" xfId="0" applyFont="1" applyBorder="1" applyAlignment="1">
      <alignment horizontal="left" vertical="top" wrapText="1" readingOrder="1"/>
    </xf>
    <xf numFmtId="0" fontId="63" fillId="0" borderId="0" xfId="0" applyFont="1" applyAlignment="1">
      <alignment vertical="top"/>
    </xf>
    <xf numFmtId="0" fontId="63" fillId="0" borderId="0" xfId="0" applyFont="1" applyAlignment="1">
      <alignment horizontal="left" vertical="top"/>
    </xf>
    <xf numFmtId="0" fontId="63" fillId="0" borderId="0" xfId="0" applyFont="1" applyAlignment="1">
      <alignment horizontal="left" vertical="top" wrapText="1"/>
    </xf>
    <xf numFmtId="0" fontId="63" fillId="0" borderId="0" xfId="0" applyFont="1" applyAlignment="1">
      <alignment horizontal="center" vertical="top"/>
    </xf>
    <xf numFmtId="0" fontId="63" fillId="4" borderId="0" xfId="0" applyFont="1" applyFill="1" applyAlignment="1">
      <alignment vertical="top"/>
    </xf>
    <xf numFmtId="0" fontId="80" fillId="0" borderId="0" xfId="0" applyFont="1" applyAlignment="1">
      <alignment horizontal="left" vertical="top"/>
    </xf>
    <xf numFmtId="0" fontId="65" fillId="21" borderId="49" xfId="0" applyFont="1" applyFill="1" applyBorder="1" applyAlignment="1">
      <alignment horizontal="center" vertical="top" wrapText="1" readingOrder="1"/>
    </xf>
    <xf numFmtId="0" fontId="65" fillId="21" borderId="28" xfId="0" applyFont="1" applyFill="1" applyBorder="1" applyAlignment="1">
      <alignment horizontal="left" vertical="top" wrapText="1" readingOrder="1"/>
    </xf>
    <xf numFmtId="0" fontId="63" fillId="21" borderId="0" xfId="0" applyFont="1" applyFill="1" applyAlignment="1">
      <alignment horizontal="center" vertical="top" wrapText="1" readingOrder="1"/>
    </xf>
    <xf numFmtId="0" fontId="63" fillId="21" borderId="37" xfId="0" applyFont="1" applyFill="1" applyBorder="1" applyAlignment="1">
      <alignment horizontal="center" vertical="top" wrapText="1" readingOrder="1"/>
    </xf>
    <xf numFmtId="0" fontId="65" fillId="21" borderId="60" xfId="0" applyFont="1" applyFill="1" applyBorder="1" applyAlignment="1">
      <alignment horizontal="center" vertical="top" wrapText="1" readingOrder="1"/>
    </xf>
    <xf numFmtId="0" fontId="63" fillId="21" borderId="60" xfId="0" applyFont="1" applyFill="1" applyBorder="1" applyAlignment="1">
      <alignment horizontal="center" vertical="top" wrapText="1" readingOrder="1"/>
    </xf>
    <xf numFmtId="0" fontId="63" fillId="12" borderId="167" xfId="0" applyFont="1" applyFill="1" applyBorder="1" applyAlignment="1">
      <alignment horizontal="center" vertical="top" wrapText="1" readingOrder="1"/>
    </xf>
    <xf numFmtId="0" fontId="63" fillId="12" borderId="85" xfId="0" applyFont="1" applyFill="1" applyBorder="1" applyAlignment="1">
      <alignment horizontal="left" vertical="top" wrapText="1" readingOrder="1"/>
    </xf>
    <xf numFmtId="0" fontId="63" fillId="12" borderId="61" xfId="0" applyFont="1" applyFill="1" applyBorder="1" applyAlignment="1">
      <alignment horizontal="center" vertical="top" wrapText="1" readingOrder="1"/>
    </xf>
    <xf numFmtId="0" fontId="63" fillId="12" borderId="61" xfId="0" applyFont="1" applyFill="1" applyBorder="1" applyAlignment="1">
      <alignment horizontal="center" vertical="top"/>
    </xf>
    <xf numFmtId="0" fontId="63" fillId="12" borderId="168" xfId="0" applyFont="1" applyFill="1" applyBorder="1" applyAlignment="1">
      <alignment horizontal="center" vertical="top" wrapText="1" readingOrder="1"/>
    </xf>
    <xf numFmtId="0" fontId="63" fillId="12" borderId="30" xfId="0" applyFont="1" applyFill="1" applyBorder="1" applyAlignment="1">
      <alignment horizontal="left" vertical="top" wrapText="1" readingOrder="1"/>
    </xf>
    <xf numFmtId="0" fontId="63" fillId="12" borderId="16" xfId="0" applyFont="1" applyFill="1" applyBorder="1" applyAlignment="1">
      <alignment horizontal="center" vertical="top" wrapText="1" readingOrder="1"/>
    </xf>
    <xf numFmtId="0" fontId="63" fillId="12" borderId="16" xfId="0" applyFont="1" applyFill="1" applyBorder="1" applyAlignment="1">
      <alignment horizontal="center" vertical="top" wrapText="1"/>
    </xf>
    <xf numFmtId="0" fontId="63" fillId="12" borderId="169" xfId="0" applyFont="1" applyFill="1" applyBorder="1" applyAlignment="1">
      <alignment horizontal="center" vertical="top" wrapText="1" readingOrder="1"/>
    </xf>
    <xf numFmtId="0" fontId="63" fillId="12" borderId="88" xfId="0" applyFont="1" applyFill="1" applyBorder="1" applyAlignment="1">
      <alignment horizontal="left" vertical="top" wrapText="1" readingOrder="1"/>
    </xf>
    <xf numFmtId="0" fontId="63" fillId="12" borderId="86" xfId="0" applyFont="1" applyFill="1" applyBorder="1" applyAlignment="1">
      <alignment horizontal="center" vertical="top" wrapText="1" readingOrder="1"/>
    </xf>
    <xf numFmtId="0" fontId="63" fillId="12" borderId="86" xfId="0" applyFont="1" applyFill="1" applyBorder="1" applyAlignment="1">
      <alignment horizontal="center" vertical="top" wrapText="1"/>
    </xf>
    <xf numFmtId="0" fontId="63" fillId="12" borderId="26" xfId="0" applyFont="1" applyFill="1" applyBorder="1" applyAlignment="1">
      <alignment horizontal="left" vertical="top" wrapText="1" readingOrder="1"/>
    </xf>
    <xf numFmtId="0" fontId="63" fillId="12" borderId="9" xfId="0" applyFont="1" applyFill="1" applyBorder="1" applyAlignment="1">
      <alignment horizontal="center" vertical="top" wrapText="1" readingOrder="1"/>
    </xf>
    <xf numFmtId="0" fontId="63" fillId="12" borderId="18" xfId="0" applyFont="1" applyFill="1" applyBorder="1" applyAlignment="1">
      <alignment horizontal="center" vertical="top" wrapText="1" readingOrder="1"/>
    </xf>
    <xf numFmtId="10" fontId="63" fillId="12" borderId="18" xfId="0" applyNumberFormat="1" applyFont="1" applyFill="1" applyBorder="1" applyAlignment="1">
      <alignment horizontal="center" vertical="top" wrapText="1"/>
    </xf>
    <xf numFmtId="0" fontId="63" fillId="12" borderId="22" xfId="0" applyFont="1" applyFill="1" applyBorder="1" applyAlignment="1">
      <alignment horizontal="center" vertical="top" wrapText="1" readingOrder="1"/>
    </xf>
    <xf numFmtId="0" fontId="63" fillId="12" borderId="63" xfId="0" applyFont="1" applyFill="1" applyBorder="1" applyAlignment="1">
      <alignment horizontal="center" vertical="top" wrapText="1"/>
    </xf>
    <xf numFmtId="0" fontId="63" fillId="4" borderId="172" xfId="0" applyFont="1" applyFill="1" applyBorder="1" applyAlignment="1">
      <alignment horizontal="center" vertical="top" wrapText="1" readingOrder="1"/>
    </xf>
    <xf numFmtId="0" fontId="63" fillId="4" borderId="122" xfId="0" applyFont="1" applyFill="1" applyBorder="1" applyAlignment="1">
      <alignment horizontal="left" vertical="top" wrapText="1" readingOrder="1"/>
    </xf>
    <xf numFmtId="0" fontId="63" fillId="4" borderId="2" xfId="0" applyFont="1" applyFill="1" applyBorder="1" applyAlignment="1">
      <alignment horizontal="center" vertical="top" wrapText="1" readingOrder="1"/>
    </xf>
    <xf numFmtId="0" fontId="63" fillId="4" borderId="74" xfId="0" applyFont="1" applyFill="1" applyBorder="1" applyAlignment="1">
      <alignment horizontal="center" vertical="top" wrapText="1" readingOrder="1"/>
    </xf>
    <xf numFmtId="0" fontId="63" fillId="4" borderId="64" xfId="0" applyFont="1" applyFill="1" applyBorder="1" applyAlignment="1">
      <alignment horizontal="center" vertical="top" wrapText="1"/>
    </xf>
    <xf numFmtId="0" fontId="63" fillId="4" borderId="173" xfId="0" applyFont="1" applyFill="1" applyBorder="1" applyAlignment="1">
      <alignment horizontal="center" vertical="top" wrapText="1" readingOrder="1"/>
    </xf>
    <xf numFmtId="0" fontId="63" fillId="4" borderId="75" xfId="0" applyFont="1" applyFill="1" applyBorder="1" applyAlignment="1">
      <alignment horizontal="center" vertical="top" wrapText="1" readingOrder="1"/>
    </xf>
    <xf numFmtId="0" fontId="63" fillId="4" borderId="30" xfId="0" applyFont="1" applyFill="1" applyBorder="1" applyAlignment="1">
      <alignment horizontal="center" vertical="top" wrapText="1"/>
    </xf>
    <xf numFmtId="0" fontId="63" fillId="4" borderId="43" xfId="0" applyFont="1" applyFill="1" applyBorder="1" applyAlignment="1">
      <alignment horizontal="left" vertical="top" wrapText="1" readingOrder="1"/>
    </xf>
    <xf numFmtId="0" fontId="63" fillId="4" borderId="22" xfId="0" applyFont="1" applyFill="1" applyBorder="1" applyAlignment="1">
      <alignment horizontal="center" vertical="top" wrapText="1" readingOrder="1"/>
    </xf>
    <xf numFmtId="0" fontId="63" fillId="4" borderId="77" xfId="0" applyFont="1" applyFill="1" applyBorder="1" applyAlignment="1">
      <alignment horizontal="center" vertical="top" wrapText="1" readingOrder="1"/>
    </xf>
    <xf numFmtId="0" fontId="63" fillId="5" borderId="31" xfId="0" applyFont="1" applyFill="1" applyBorder="1" applyAlignment="1">
      <alignment horizontal="center" vertical="top"/>
    </xf>
    <xf numFmtId="0" fontId="63" fillId="0" borderId="16" xfId="0" applyFont="1" applyBorder="1" applyAlignment="1">
      <alignment horizontal="center" vertical="top" wrapText="1" readingOrder="1"/>
    </xf>
    <xf numFmtId="0" fontId="63" fillId="5" borderId="30" xfId="0" applyFont="1" applyFill="1" applyBorder="1" applyAlignment="1">
      <alignment horizontal="center" vertical="top"/>
    </xf>
    <xf numFmtId="0" fontId="63" fillId="0" borderId="22" xfId="0" applyFont="1" applyBorder="1" applyAlignment="1">
      <alignment horizontal="center" vertical="top" wrapText="1" readingOrder="1"/>
    </xf>
    <xf numFmtId="0" fontId="63" fillId="5" borderId="16" xfId="0" applyFont="1" applyFill="1" applyBorder="1" applyAlignment="1">
      <alignment horizontal="center" vertical="top"/>
    </xf>
    <xf numFmtId="0" fontId="63" fillId="0" borderId="63" xfId="0" applyFont="1" applyBorder="1" applyAlignment="1">
      <alignment horizontal="left" vertical="top" wrapText="1" readingOrder="1"/>
    </xf>
    <xf numFmtId="10" fontId="63" fillId="4" borderId="16" xfId="0" applyNumberFormat="1" applyFont="1" applyFill="1" applyBorder="1" applyAlignment="1">
      <alignment horizontal="center" vertical="top" wrapText="1"/>
    </xf>
    <xf numFmtId="0" fontId="63" fillId="4" borderId="16" xfId="0" applyFont="1" applyFill="1" applyBorder="1" applyAlignment="1">
      <alignment horizontal="center" vertical="top" wrapText="1"/>
    </xf>
    <xf numFmtId="0" fontId="63" fillId="0" borderId="168" xfId="0" applyFont="1" applyBorder="1" applyAlignment="1">
      <alignment horizontal="center" vertical="top" wrapText="1" readingOrder="1"/>
    </xf>
    <xf numFmtId="0" fontId="63" fillId="0" borderId="30" xfId="0" applyFont="1" applyBorder="1" applyAlignment="1">
      <alignment horizontal="left" vertical="top" wrapText="1" readingOrder="1"/>
    </xf>
    <xf numFmtId="0" fontId="63" fillId="5" borderId="16" xfId="0" applyFont="1" applyFill="1" applyBorder="1" applyAlignment="1">
      <alignment horizontal="center" vertical="top" wrapText="1"/>
    </xf>
    <xf numFmtId="0" fontId="63" fillId="12" borderId="161" xfId="0" applyFont="1" applyFill="1" applyBorder="1" applyAlignment="1">
      <alignment horizontal="left" vertical="top" wrapText="1" readingOrder="1"/>
    </xf>
    <xf numFmtId="0" fontId="63" fillId="12" borderId="166" xfId="0" applyFont="1" applyFill="1" applyBorder="1" applyAlignment="1">
      <alignment horizontal="left" vertical="top" wrapText="1" readingOrder="1"/>
    </xf>
    <xf numFmtId="0" fontId="45" fillId="12" borderId="153" xfId="0" applyFont="1" applyFill="1" applyBorder="1" applyAlignment="1">
      <alignment horizontal="left" vertical="top" wrapText="1" readingOrder="1"/>
    </xf>
    <xf numFmtId="0" fontId="45" fillId="12" borderId="13" xfId="0" applyFont="1" applyFill="1" applyBorder="1" applyAlignment="1">
      <alignment horizontal="center" vertical="top" wrapText="1" readingOrder="1"/>
    </xf>
    <xf numFmtId="0" fontId="63" fillId="0" borderId="0" xfId="0" applyFont="1" applyAlignment="1">
      <alignment vertical="center"/>
    </xf>
    <xf numFmtId="0" fontId="63" fillId="21" borderId="59" xfId="0" applyFont="1" applyFill="1" applyBorder="1" applyAlignment="1">
      <alignment horizontal="center" vertical="center" wrapText="1" readingOrder="1"/>
    </xf>
    <xf numFmtId="0" fontId="35" fillId="21" borderId="89" xfId="0" applyFont="1" applyFill="1" applyBorder="1" applyAlignment="1">
      <alignment horizontal="center" vertical="center" wrapText="1" readingOrder="1"/>
    </xf>
    <xf numFmtId="0" fontId="45" fillId="12" borderId="161" xfId="0" applyFont="1" applyFill="1" applyBorder="1" applyAlignment="1">
      <alignment horizontal="left" vertical="top" wrapText="1" readingOrder="1"/>
    </xf>
    <xf numFmtId="0" fontId="45" fillId="12" borderId="166" xfId="0" applyFont="1" applyFill="1" applyBorder="1" applyAlignment="1">
      <alignment horizontal="left" vertical="top" wrapText="1" readingOrder="1"/>
    </xf>
    <xf numFmtId="0" fontId="45" fillId="12" borderId="162" xfId="0" applyFont="1" applyFill="1" applyBorder="1" applyAlignment="1">
      <alignment horizontal="left" vertical="top" wrapText="1" readingOrder="1"/>
    </xf>
    <xf numFmtId="0" fontId="35" fillId="21" borderId="175" xfId="0" applyFont="1" applyFill="1" applyBorder="1" applyAlignment="1">
      <alignment horizontal="center" vertical="center" wrapText="1" readingOrder="1"/>
    </xf>
    <xf numFmtId="0" fontId="66" fillId="21" borderId="176" xfId="0" applyFont="1" applyFill="1" applyBorder="1" applyAlignment="1">
      <alignment horizontal="center" vertical="top" wrapText="1" readingOrder="1"/>
    </xf>
    <xf numFmtId="0" fontId="32" fillId="12" borderId="177" xfId="0" applyFont="1" applyFill="1" applyBorder="1" applyAlignment="1">
      <alignment horizontal="center" vertical="top"/>
    </xf>
    <xf numFmtId="0" fontId="32" fillId="12" borderId="178" xfId="0" applyFont="1" applyFill="1" applyBorder="1" applyAlignment="1">
      <alignment horizontal="center" vertical="top"/>
    </xf>
    <xf numFmtId="0" fontId="32" fillId="12" borderId="179" xfId="0" applyFont="1" applyFill="1" applyBorder="1" applyAlignment="1">
      <alignment horizontal="center" vertical="top"/>
    </xf>
    <xf numFmtId="10" fontId="32" fillId="12" borderId="180" xfId="1" applyNumberFormat="1" applyFont="1" applyFill="1" applyBorder="1" applyAlignment="1">
      <alignment horizontal="center" vertical="top"/>
    </xf>
    <xf numFmtId="0" fontId="32" fillId="4" borderId="182" xfId="0" applyFont="1" applyFill="1" applyBorder="1" applyAlignment="1">
      <alignment horizontal="center" vertical="top"/>
    </xf>
    <xf numFmtId="0" fontId="32" fillId="4" borderId="178" xfId="0" applyFont="1" applyFill="1" applyBorder="1" applyAlignment="1">
      <alignment horizontal="center" vertical="top"/>
    </xf>
    <xf numFmtId="0" fontId="50" fillId="5" borderId="180" xfId="0" applyFont="1" applyFill="1" applyBorder="1" applyAlignment="1">
      <alignment horizontal="center" vertical="top"/>
    </xf>
    <xf numFmtId="0" fontId="50" fillId="5" borderId="178" xfId="0" applyFont="1" applyFill="1" applyBorder="1" applyAlignment="1">
      <alignment horizontal="center" vertical="top"/>
    </xf>
    <xf numFmtId="10" fontId="32" fillId="4" borderId="178" xfId="1" applyNumberFormat="1" applyFont="1" applyFill="1" applyBorder="1" applyAlignment="1">
      <alignment horizontal="center" vertical="top"/>
    </xf>
    <xf numFmtId="0" fontId="69" fillId="5" borderId="178" xfId="0" applyFont="1" applyFill="1" applyBorder="1" applyAlignment="1">
      <alignment horizontal="center" vertical="top"/>
    </xf>
    <xf numFmtId="0" fontId="50" fillId="12" borderId="177" xfId="0" applyFont="1" applyFill="1" applyBorder="1" applyAlignment="1">
      <alignment horizontal="center" vertical="top"/>
    </xf>
    <xf numFmtId="0" fontId="50" fillId="12" borderId="178" xfId="0" applyFont="1" applyFill="1" applyBorder="1" applyAlignment="1">
      <alignment horizontal="center" vertical="top"/>
    </xf>
    <xf numFmtId="0" fontId="50" fillId="12" borderId="179" xfId="0" applyFont="1" applyFill="1" applyBorder="1" applyAlignment="1">
      <alignment horizontal="center" vertical="top"/>
    </xf>
    <xf numFmtId="10" fontId="50" fillId="12" borderId="180" xfId="1" applyNumberFormat="1" applyFont="1" applyFill="1" applyBorder="1" applyAlignment="1">
      <alignment horizontal="center" vertical="top"/>
    </xf>
    <xf numFmtId="2" fontId="50" fillId="12" borderId="181" xfId="0" applyNumberFormat="1" applyFont="1" applyFill="1" applyBorder="1" applyAlignment="1">
      <alignment horizontal="center" vertical="top"/>
    </xf>
    <xf numFmtId="0" fontId="50" fillId="4" borderId="182" xfId="0" applyFont="1" applyFill="1" applyBorder="1" applyAlignment="1">
      <alignment horizontal="center" vertical="top"/>
    </xf>
    <xf numFmtId="2" fontId="50" fillId="4" borderId="178" xfId="0" applyNumberFormat="1" applyFont="1" applyFill="1" applyBorder="1" applyAlignment="1">
      <alignment horizontal="center" vertical="top"/>
    </xf>
    <xf numFmtId="0" fontId="50" fillId="4" borderId="178" xfId="0" applyFont="1" applyFill="1" applyBorder="1" applyAlignment="1">
      <alignment horizontal="center" vertical="top"/>
    </xf>
    <xf numFmtId="10" fontId="50" fillId="4" borderId="178" xfId="1" applyNumberFormat="1" applyFont="1" applyFill="1" applyBorder="1" applyAlignment="1">
      <alignment horizontal="center" vertical="top"/>
    </xf>
    <xf numFmtId="0" fontId="35" fillId="21" borderId="185" xfId="0" applyFont="1" applyFill="1" applyBorder="1" applyAlignment="1">
      <alignment horizontal="center" vertical="center" wrapText="1" readingOrder="1"/>
    </xf>
    <xf numFmtId="0" fontId="66" fillId="21" borderId="186" xfId="0" applyFont="1" applyFill="1" applyBorder="1" applyAlignment="1">
      <alignment horizontal="center" vertical="top" wrapText="1" readingOrder="1"/>
    </xf>
    <xf numFmtId="0" fontId="50" fillId="12" borderId="187" xfId="0" applyFont="1" applyFill="1" applyBorder="1" applyAlignment="1">
      <alignment horizontal="center" vertical="top" wrapText="1"/>
    </xf>
    <xf numFmtId="0" fontId="50" fillId="12" borderId="188" xfId="0" applyFont="1" applyFill="1" applyBorder="1" applyAlignment="1">
      <alignment horizontal="center" vertical="top" wrapText="1"/>
    </xf>
    <xf numFmtId="0" fontId="50" fillId="12" borderId="189" xfId="0" applyFont="1" applyFill="1" applyBorder="1" applyAlignment="1">
      <alignment horizontal="center" vertical="top" wrapText="1"/>
    </xf>
    <xf numFmtId="10" fontId="50" fillId="12" borderId="190" xfId="0" applyNumberFormat="1" applyFont="1" applyFill="1" applyBorder="1" applyAlignment="1">
      <alignment horizontal="center" vertical="top" wrapText="1"/>
    </xf>
    <xf numFmtId="0" fontId="50" fillId="12" borderId="191" xfId="0" applyFont="1" applyFill="1" applyBorder="1" applyAlignment="1">
      <alignment horizontal="center" vertical="top" wrapText="1"/>
    </xf>
    <xf numFmtId="0" fontId="50" fillId="4" borderId="192" xfId="0" applyFont="1" applyFill="1" applyBorder="1" applyAlignment="1">
      <alignment horizontal="center" vertical="top"/>
    </xf>
    <xf numFmtId="0" fontId="50" fillId="4" borderId="188" xfId="0" applyFont="1" applyFill="1" applyBorder="1" applyAlignment="1">
      <alignment horizontal="center" vertical="top"/>
    </xf>
    <xf numFmtId="0" fontId="32" fillId="5" borderId="190" xfId="0" applyFont="1" applyFill="1" applyBorder="1" applyAlignment="1">
      <alignment horizontal="center" vertical="top"/>
    </xf>
    <xf numFmtId="0" fontId="32" fillId="5" borderId="188" xfId="0" applyFont="1" applyFill="1" applyBorder="1" applyAlignment="1">
      <alignment horizontal="center" vertical="top"/>
    </xf>
    <xf numFmtId="0" fontId="50" fillId="5" borderId="188" xfId="0" applyFont="1" applyFill="1" applyBorder="1" applyAlignment="1">
      <alignment horizontal="center" vertical="top"/>
    </xf>
    <xf numFmtId="0" fontId="69" fillId="5" borderId="188" xfId="0" applyFont="1" applyFill="1" applyBorder="1" applyAlignment="1">
      <alignment horizontal="center" vertical="top"/>
    </xf>
    <xf numFmtId="0" fontId="50" fillId="12" borderId="187" xfId="0" applyFont="1" applyFill="1" applyBorder="1" applyAlignment="1">
      <alignment horizontal="center" vertical="top"/>
    </xf>
    <xf numFmtId="0" fontId="32" fillId="4" borderId="188" xfId="0" applyFont="1" applyFill="1" applyBorder="1" applyAlignment="1">
      <alignment horizontal="center" vertical="top"/>
    </xf>
    <xf numFmtId="2" fontId="26" fillId="0" borderId="31" xfId="0" applyNumberFormat="1" applyFont="1" applyBorder="1" applyAlignment="1">
      <alignment vertical="top"/>
    </xf>
    <xf numFmtId="2" fontId="46" fillId="0" borderId="18" xfId="0" applyNumberFormat="1" applyFont="1" applyBorder="1" applyAlignment="1">
      <alignment vertical="top"/>
    </xf>
    <xf numFmtId="0" fontId="46" fillId="0" borderId="15" xfId="0" applyFont="1" applyBorder="1" applyAlignment="1">
      <alignment horizontal="left" vertical="top"/>
    </xf>
    <xf numFmtId="0" fontId="63" fillId="4" borderId="195" xfId="0" applyFont="1" applyFill="1" applyBorder="1" applyAlignment="1">
      <alignment horizontal="center" vertical="top" wrapText="1" readingOrder="1"/>
    </xf>
    <xf numFmtId="0" fontId="45" fillId="4" borderId="196" xfId="0" applyFont="1" applyFill="1" applyBorder="1" applyAlignment="1">
      <alignment horizontal="left" vertical="top" wrapText="1" readingOrder="1"/>
    </xf>
    <xf numFmtId="0" fontId="45" fillId="4" borderId="197" xfId="0" applyFont="1" applyFill="1" applyBorder="1" applyAlignment="1">
      <alignment horizontal="center" vertical="top" wrapText="1" readingOrder="1"/>
    </xf>
    <xf numFmtId="0" fontId="63" fillId="4" borderId="197" xfId="0" applyFont="1" applyFill="1" applyBorder="1" applyAlignment="1">
      <alignment horizontal="center" vertical="top" wrapText="1" readingOrder="1"/>
    </xf>
    <xf numFmtId="0" fontId="63" fillId="4" borderId="198" xfId="0" applyFont="1" applyFill="1" applyBorder="1" applyAlignment="1">
      <alignment horizontal="center" vertical="top" wrapText="1"/>
    </xf>
    <xf numFmtId="0" fontId="50" fillId="4" borderId="201" xfId="0" applyFont="1" applyFill="1" applyBorder="1" applyAlignment="1">
      <alignment horizontal="center" vertical="top"/>
    </xf>
    <xf numFmtId="0" fontId="22" fillId="0" borderId="199" xfId="0" applyFont="1" applyBorder="1" applyAlignment="1">
      <alignment horizontal="center" vertical="top"/>
    </xf>
    <xf numFmtId="0" fontId="22" fillId="0" borderId="202" xfId="0" applyFont="1" applyBorder="1" applyAlignment="1">
      <alignment horizontal="center" vertical="top"/>
    </xf>
    <xf numFmtId="0" fontId="46" fillId="0" borderId="203" xfId="0" applyFont="1" applyBorder="1" applyAlignment="1">
      <alignment horizontal="left" vertical="top" wrapText="1"/>
    </xf>
    <xf numFmtId="0" fontId="63" fillId="0" borderId="205" xfId="0" applyFont="1" applyBorder="1" applyAlignment="1">
      <alignment horizontal="center" vertical="top" wrapText="1" readingOrder="1"/>
    </xf>
    <xf numFmtId="0" fontId="63" fillId="0" borderId="198" xfId="0" applyFont="1" applyBorder="1" applyAlignment="1">
      <alignment horizontal="left" vertical="top" wrapText="1" readingOrder="1"/>
    </xf>
    <xf numFmtId="0" fontId="63" fillId="0" borderId="203" xfId="0" applyFont="1" applyBorder="1" applyAlignment="1">
      <alignment horizontal="center" vertical="top" wrapText="1" readingOrder="1"/>
    </xf>
    <xf numFmtId="0" fontId="63" fillId="5" borderId="203" xfId="0" applyFont="1" applyFill="1" applyBorder="1" applyAlignment="1">
      <alignment horizontal="center" vertical="top" wrapText="1"/>
    </xf>
    <xf numFmtId="0" fontId="69" fillId="5" borderId="199" xfId="0" applyFont="1" applyFill="1" applyBorder="1" applyAlignment="1">
      <alignment horizontal="center" vertical="top"/>
    </xf>
    <xf numFmtId="0" fontId="69" fillId="5" borderId="200" xfId="0" applyFont="1" applyFill="1" applyBorder="1" applyAlignment="1">
      <alignment horizontal="center" vertical="top"/>
    </xf>
    <xf numFmtId="0" fontId="69" fillId="5" borderId="201" xfId="0" applyFont="1" applyFill="1" applyBorder="1" applyAlignment="1">
      <alignment horizontal="center" vertical="top"/>
    </xf>
    <xf numFmtId="0" fontId="26" fillId="0" borderId="198" xfId="0" applyFont="1" applyBorder="1" applyAlignment="1">
      <alignment vertical="top"/>
    </xf>
    <xf numFmtId="0" fontId="46" fillId="0" borderId="203" xfId="0" applyFont="1" applyBorder="1" applyAlignment="1">
      <alignment vertical="top"/>
    </xf>
    <xf numFmtId="166" fontId="29" fillId="23" borderId="0" xfId="0" applyNumberFormat="1" applyFont="1" applyFill="1" applyAlignment="1">
      <alignment vertical="top"/>
    </xf>
    <xf numFmtId="166" fontId="29" fillId="23" borderId="28" xfId="0" applyNumberFormat="1" applyFont="1" applyFill="1" applyBorder="1" applyAlignment="1">
      <alignment horizontal="right" vertical="top"/>
    </xf>
    <xf numFmtId="0" fontId="40" fillId="0" borderId="100" xfId="0" applyFont="1" applyBorder="1" applyAlignment="1">
      <alignment horizontal="center" vertical="top"/>
    </xf>
    <xf numFmtId="0" fontId="40" fillId="0" borderId="102" xfId="0" applyFont="1" applyBorder="1" applyAlignment="1">
      <alignment horizontal="center" vertical="top"/>
    </xf>
    <xf numFmtId="0" fontId="20" fillId="0" borderId="207" xfId="0" applyFont="1" applyBorder="1" applyAlignment="1">
      <alignment horizontal="center" vertical="top"/>
    </xf>
    <xf numFmtId="0" fontId="20" fillId="0" borderId="208" xfId="0" applyFont="1" applyBorder="1" applyAlignment="1">
      <alignment horizontal="center" vertical="top"/>
    </xf>
    <xf numFmtId="0" fontId="20" fillId="0" borderId="209" xfId="0" applyFont="1" applyBorder="1" applyAlignment="1">
      <alignment horizontal="center" vertical="top"/>
    </xf>
    <xf numFmtId="2" fontId="25" fillId="0" borderId="113" xfId="0" applyNumberFormat="1" applyFont="1" applyBorder="1" applyAlignment="1">
      <alignment horizontal="left" vertical="top"/>
    </xf>
    <xf numFmtId="2" fontId="25" fillId="0" borderId="113" xfId="0" applyNumberFormat="1" applyFont="1" applyBorder="1" applyAlignment="1">
      <alignment horizontal="center" vertical="top"/>
    </xf>
    <xf numFmtId="2" fontId="59" fillId="0" borderId="210" xfId="0" applyNumberFormat="1" applyFont="1" applyBorder="1" applyAlignment="1">
      <alignment horizontal="left" vertical="top" wrapText="1"/>
    </xf>
    <xf numFmtId="2" fontId="25" fillId="0" borderId="211" xfId="0" applyNumberFormat="1" applyFont="1" applyBorder="1" applyAlignment="1">
      <alignment horizontal="left" vertical="top"/>
    </xf>
    <xf numFmtId="0" fontId="37" fillId="2" borderId="40" xfId="0" applyFont="1" applyFill="1" applyBorder="1" applyAlignment="1">
      <alignment horizontal="left" vertical="top" wrapText="1" readingOrder="1"/>
    </xf>
    <xf numFmtId="0" fontId="20" fillId="0" borderId="212" xfId="0" applyFont="1" applyBorder="1" applyAlignment="1">
      <alignment horizontal="center" vertical="top"/>
    </xf>
    <xf numFmtId="2" fontId="25" fillId="0" borderId="112" xfId="0" applyNumberFormat="1" applyFont="1" applyBorder="1" applyAlignment="1">
      <alignment horizontal="center" vertical="top"/>
    </xf>
    <xf numFmtId="2" fontId="59" fillId="0" borderId="214" xfId="0" applyNumberFormat="1" applyFont="1" applyBorder="1" applyAlignment="1">
      <alignment horizontal="left" vertical="top" wrapText="1"/>
    </xf>
    <xf numFmtId="2" fontId="59" fillId="0" borderId="216" xfId="0" applyNumberFormat="1" applyFont="1" applyBorder="1" applyAlignment="1">
      <alignment horizontal="left" vertical="top" wrapText="1"/>
    </xf>
    <xf numFmtId="2" fontId="25" fillId="0" borderId="210" xfId="0" applyNumberFormat="1" applyFont="1" applyBorder="1" applyAlignment="1">
      <alignment horizontal="center" vertical="top"/>
    </xf>
    <xf numFmtId="0" fontId="20" fillId="4" borderId="207" xfId="0" applyFont="1" applyFill="1" applyBorder="1" applyAlignment="1">
      <alignment horizontal="center" vertical="top"/>
    </xf>
    <xf numFmtId="0" fontId="30" fillId="2" borderId="105" xfId="0" applyFont="1" applyFill="1" applyBorder="1" applyAlignment="1">
      <alignment vertical="top"/>
    </xf>
    <xf numFmtId="0" fontId="51" fillId="0" borderId="221" xfId="0" applyFont="1" applyBorder="1" applyAlignment="1">
      <alignment horizontal="left" vertical="top" wrapText="1" readingOrder="1"/>
    </xf>
    <xf numFmtId="0" fontId="77" fillId="0" borderId="40" xfId="0" applyFont="1" applyBorder="1" applyAlignment="1">
      <alignment horizontal="left" vertical="top" wrapText="1" readingOrder="1"/>
    </xf>
    <xf numFmtId="0" fontId="35" fillId="2" borderId="84" xfId="0" applyFont="1" applyFill="1" applyBorder="1" applyAlignment="1">
      <alignment vertical="top" wrapText="1" readingOrder="1"/>
    </xf>
    <xf numFmtId="0" fontId="35" fillId="2" borderId="81" xfId="0" applyFont="1" applyFill="1" applyBorder="1" applyAlignment="1">
      <alignment vertical="top" wrapText="1" readingOrder="1"/>
    </xf>
    <xf numFmtId="0" fontId="35" fillId="2" borderId="120" xfId="0" applyFont="1" applyFill="1" applyBorder="1" applyAlignment="1">
      <alignment vertical="top" wrapText="1"/>
    </xf>
    <xf numFmtId="0" fontId="35" fillId="2" borderId="5" xfId="0" applyFont="1" applyFill="1" applyBorder="1" applyAlignment="1">
      <alignment vertical="top" wrapText="1"/>
    </xf>
    <xf numFmtId="0" fontId="35" fillId="2" borderId="32" xfId="0" applyFont="1" applyFill="1" applyBorder="1" applyAlignment="1">
      <alignment vertical="top" wrapText="1"/>
    </xf>
    <xf numFmtId="0" fontId="35" fillId="0" borderId="115" xfId="0" applyFont="1" applyBorder="1" applyAlignment="1">
      <alignment vertical="top" wrapText="1"/>
    </xf>
    <xf numFmtId="0" fontId="35" fillId="0" borderId="81" xfId="0" applyFont="1" applyBorder="1" applyAlignment="1">
      <alignment horizontal="left" vertical="top" wrapText="1" readingOrder="1"/>
    </xf>
    <xf numFmtId="0" fontId="45" fillId="0" borderId="81" xfId="0" applyFont="1" applyBorder="1" applyAlignment="1">
      <alignment horizontal="left" vertical="top" wrapText="1" readingOrder="1"/>
    </xf>
    <xf numFmtId="0" fontId="45" fillId="0" borderId="14" xfId="0" applyFont="1" applyBorder="1" applyAlignment="1">
      <alignment horizontal="left" vertical="top" wrapText="1" readingOrder="1"/>
    </xf>
    <xf numFmtId="0" fontId="35" fillId="0" borderId="5" xfId="0" applyFont="1" applyBorder="1" applyAlignment="1">
      <alignment vertical="top" wrapText="1"/>
    </xf>
    <xf numFmtId="0" fontId="55" fillId="0" borderId="5" xfId="0" applyFont="1" applyBorder="1" applyAlignment="1">
      <alignment vertical="top" wrapText="1"/>
    </xf>
    <xf numFmtId="0" fontId="35" fillId="0" borderId="21" xfId="0" applyFont="1" applyBorder="1" applyAlignment="1">
      <alignment horizontal="left" vertical="top" wrapText="1" readingOrder="1"/>
    </xf>
    <xf numFmtId="0" fontId="35" fillId="2" borderId="123" xfId="0" applyFont="1" applyFill="1" applyBorder="1" applyAlignment="1">
      <alignment vertical="top" wrapText="1" readingOrder="1"/>
    </xf>
    <xf numFmtId="0" fontId="56" fillId="2" borderId="14" xfId="0" applyFont="1" applyFill="1" applyBorder="1" applyAlignment="1">
      <alignment vertical="top" wrapText="1" readingOrder="1"/>
    </xf>
    <xf numFmtId="0" fontId="55" fillId="2" borderId="5" xfId="0" applyFont="1" applyFill="1" applyBorder="1" applyAlignment="1">
      <alignment vertical="top" wrapText="1" readingOrder="1"/>
    </xf>
    <xf numFmtId="0" fontId="46" fillId="2" borderId="32" xfId="0" applyFont="1" applyFill="1" applyBorder="1" applyAlignment="1">
      <alignment vertical="top" wrapText="1" readingOrder="1"/>
    </xf>
    <xf numFmtId="0" fontId="35" fillId="0" borderId="123" xfId="0" applyFont="1" applyBorder="1" applyAlignment="1">
      <alignment vertical="top" wrapText="1" readingOrder="1"/>
    </xf>
    <xf numFmtId="0" fontId="45" fillId="0" borderId="14" xfId="0" applyFont="1" applyBorder="1" applyAlignment="1">
      <alignment vertical="top" wrapText="1" readingOrder="1"/>
    </xf>
    <xf numFmtId="0" fontId="35" fillId="0" borderId="32" xfId="0" applyFont="1" applyBorder="1" applyAlignment="1">
      <alignment vertical="top" wrapText="1" readingOrder="1"/>
    </xf>
    <xf numFmtId="0" fontId="38" fillId="2" borderId="222" xfId="0" applyFont="1" applyFill="1" applyBorder="1" applyAlignment="1">
      <alignment horizontal="center" vertical="top" wrapText="1" readingOrder="1"/>
    </xf>
    <xf numFmtId="0" fontId="38" fillId="2" borderId="94" xfId="0" applyFont="1" applyFill="1" applyBorder="1" applyAlignment="1">
      <alignment horizontal="center" vertical="top" wrapText="1" readingOrder="1"/>
    </xf>
    <xf numFmtId="0" fontId="38" fillId="2" borderId="158" xfId="0" applyFont="1" applyFill="1" applyBorder="1" applyAlignment="1">
      <alignment horizontal="center" vertical="top" wrapText="1" readingOrder="1"/>
    </xf>
    <xf numFmtId="0" fontId="38" fillId="0" borderId="103" xfId="0" applyFont="1" applyBorder="1" applyAlignment="1">
      <alignment horizontal="center" vertical="top" wrapText="1" readingOrder="1"/>
    </xf>
    <xf numFmtId="0" fontId="43" fillId="2" borderId="222" xfId="0" applyFont="1" applyFill="1" applyBorder="1" applyAlignment="1">
      <alignment horizontal="center" vertical="top" wrapText="1" readingOrder="1"/>
    </xf>
    <xf numFmtId="0" fontId="38" fillId="0" borderId="158" xfId="0" applyFont="1" applyBorder="1" applyAlignment="1">
      <alignment horizontal="center" vertical="top" wrapText="1" readingOrder="1"/>
    </xf>
    <xf numFmtId="0" fontId="38" fillId="2" borderId="92" xfId="0" applyFont="1" applyFill="1" applyBorder="1" applyAlignment="1">
      <alignment horizontal="center" vertical="top" wrapText="1" readingOrder="1"/>
    </xf>
    <xf numFmtId="0" fontId="37" fillId="2" borderId="38" xfId="0" applyFont="1" applyFill="1" applyBorder="1" applyAlignment="1">
      <alignment horizontal="left" vertical="top" wrapText="1" readingOrder="1"/>
    </xf>
    <xf numFmtId="0" fontId="38" fillId="2" borderId="99" xfId="0" applyFont="1" applyFill="1" applyBorder="1" applyAlignment="1">
      <alignment horizontal="center" vertical="top" wrapText="1" readingOrder="1"/>
    </xf>
    <xf numFmtId="0" fontId="37" fillId="0" borderId="80" xfId="0" applyFont="1" applyBorder="1" applyAlignment="1">
      <alignment horizontal="left" vertical="top" wrapText="1" readingOrder="1"/>
    </xf>
    <xf numFmtId="0" fontId="38" fillId="20" borderId="176" xfId="0" applyFont="1" applyFill="1" applyBorder="1" applyAlignment="1">
      <alignment horizontal="center" vertical="center" wrapText="1"/>
    </xf>
    <xf numFmtId="0" fontId="40" fillId="2" borderId="228" xfId="0" applyFont="1" applyFill="1" applyBorder="1" applyAlignment="1">
      <alignment horizontal="center" vertical="top"/>
    </xf>
    <xf numFmtId="0" fontId="40" fillId="2" borderId="229" xfId="0" applyFont="1" applyFill="1" applyBorder="1" applyAlignment="1">
      <alignment horizontal="center" vertical="top"/>
    </xf>
    <xf numFmtId="0" fontId="40" fillId="2" borderId="230" xfId="0" applyFont="1" applyFill="1" applyBorder="1" applyAlignment="1">
      <alignment horizontal="center" vertical="top"/>
    </xf>
    <xf numFmtId="0" fontId="40" fillId="2" borderId="231" xfId="0" applyFont="1" applyFill="1" applyBorder="1" applyAlignment="1">
      <alignment horizontal="center" vertical="top"/>
    </xf>
    <xf numFmtId="0" fontId="40" fillId="2" borderId="232" xfId="0" applyFont="1" applyFill="1" applyBorder="1" applyAlignment="1">
      <alignment horizontal="center" vertical="top"/>
    </xf>
    <xf numFmtId="0" fontId="33" fillId="0" borderId="231" xfId="0" applyFont="1" applyBorder="1" applyAlignment="1">
      <alignment horizontal="center" vertical="top"/>
    </xf>
    <xf numFmtId="0" fontId="33" fillId="0" borderId="229" xfId="0" applyFont="1" applyBorder="1" applyAlignment="1">
      <alignment horizontal="center" vertical="top"/>
    </xf>
    <xf numFmtId="0" fontId="49" fillId="17" borderId="229" xfId="0" applyFont="1" applyFill="1" applyBorder="1" applyAlignment="1">
      <alignment horizontal="center" vertical="top"/>
    </xf>
    <xf numFmtId="0" fontId="33" fillId="0" borderId="233" xfId="0" applyFont="1" applyBorder="1" applyAlignment="1">
      <alignment horizontal="center" vertical="top"/>
    </xf>
    <xf numFmtId="0" fontId="40" fillId="0" borderId="234" xfId="0" applyFont="1" applyBorder="1" applyAlignment="1">
      <alignment horizontal="center" vertical="top"/>
    </xf>
    <xf numFmtId="0" fontId="40" fillId="0" borderId="229" xfId="0" applyFont="1" applyBorder="1" applyAlignment="1">
      <alignment horizontal="center" vertical="top"/>
    </xf>
    <xf numFmtId="0" fontId="40" fillId="2" borderId="235" xfId="0" applyFont="1" applyFill="1" applyBorder="1" applyAlignment="1">
      <alignment horizontal="center" vertical="top"/>
    </xf>
    <xf numFmtId="0" fontId="40" fillId="0" borderId="231" xfId="0" applyFont="1" applyBorder="1" applyAlignment="1">
      <alignment horizontal="center" vertical="top"/>
    </xf>
    <xf numFmtId="0" fontId="40" fillId="0" borderId="230" xfId="0" applyFont="1" applyBorder="1" applyAlignment="1">
      <alignment horizontal="center" vertical="top"/>
    </xf>
    <xf numFmtId="0" fontId="40" fillId="0" borderId="233" xfId="0" applyFont="1" applyBorder="1" applyAlignment="1">
      <alignment horizontal="center" vertical="top"/>
    </xf>
    <xf numFmtId="0" fontId="40" fillId="10" borderId="229" xfId="0" applyFont="1" applyFill="1" applyBorder="1" applyAlignment="1">
      <alignment horizontal="center" vertical="top"/>
    </xf>
    <xf numFmtId="0" fontId="40" fillId="5" borderId="229" xfId="0" applyFont="1" applyFill="1" applyBorder="1" applyAlignment="1">
      <alignment horizontal="center" vertical="top"/>
    </xf>
    <xf numFmtId="0" fontId="54" fillId="0" borderId="229" xfId="0" applyFont="1" applyBorder="1" applyAlignment="1">
      <alignment horizontal="center" vertical="top"/>
    </xf>
    <xf numFmtId="0" fontId="54" fillId="5" borderId="235" xfId="0" applyFont="1" applyFill="1" applyBorder="1" applyAlignment="1">
      <alignment horizontal="center" vertical="top"/>
    </xf>
    <xf numFmtId="0" fontId="54" fillId="5" borderId="229" xfId="0" applyFont="1" applyFill="1" applyBorder="1" applyAlignment="1">
      <alignment horizontal="center" vertical="top"/>
    </xf>
    <xf numFmtId="0" fontId="54" fillId="5" borderId="232" xfId="0" applyFont="1" applyFill="1" applyBorder="1" applyAlignment="1">
      <alignment horizontal="center" vertical="top"/>
    </xf>
    <xf numFmtId="0" fontId="40" fillId="0" borderId="236" xfId="0" applyFont="1" applyBorder="1" applyAlignment="1">
      <alignment horizontal="center" vertical="top"/>
    </xf>
    <xf numFmtId="0" fontId="33" fillId="0" borderId="237" xfId="0" applyFont="1" applyBorder="1" applyAlignment="1">
      <alignment horizontal="center" vertical="top"/>
    </xf>
    <xf numFmtId="0" fontId="40" fillId="0" borderId="183" xfId="0" applyFont="1" applyBorder="1" applyAlignment="1">
      <alignment horizontal="center" vertical="top"/>
    </xf>
    <xf numFmtId="0" fontId="40" fillId="2" borderId="240" xfId="0" applyFont="1" applyFill="1" applyBorder="1" applyAlignment="1">
      <alignment horizontal="center" vertical="top"/>
    </xf>
    <xf numFmtId="0" fontId="40" fillId="2" borderId="241" xfId="0" applyFont="1" applyFill="1" applyBorder="1" applyAlignment="1">
      <alignment horizontal="center" vertical="top"/>
    </xf>
    <xf numFmtId="0" fontId="40" fillId="2" borderId="242" xfId="0" applyFont="1" applyFill="1" applyBorder="1" applyAlignment="1">
      <alignment horizontal="center" vertical="top"/>
    </xf>
    <xf numFmtId="0" fontId="40" fillId="2" borderId="243" xfId="0" applyFont="1" applyFill="1" applyBorder="1" applyAlignment="1">
      <alignment horizontal="center" vertical="top"/>
    </xf>
    <xf numFmtId="0" fontId="40" fillId="2" borderId="244" xfId="0" applyFont="1" applyFill="1" applyBorder="1" applyAlignment="1">
      <alignment horizontal="center" vertical="top"/>
    </xf>
    <xf numFmtId="0" fontId="33" fillId="0" borderId="243" xfId="0" applyFont="1" applyBorder="1" applyAlignment="1">
      <alignment horizontal="center" vertical="top"/>
    </xf>
    <xf numFmtId="0" fontId="33" fillId="0" borderId="241" xfId="0" applyFont="1" applyBorder="1" applyAlignment="1">
      <alignment horizontal="center" vertical="top"/>
    </xf>
    <xf numFmtId="0" fontId="48" fillId="18" borderId="241" xfId="0" applyFont="1" applyFill="1" applyBorder="1" applyAlignment="1">
      <alignment horizontal="center" vertical="top"/>
    </xf>
    <xf numFmtId="0" fontId="33" fillId="0" borderId="245" xfId="0" applyFont="1" applyBorder="1" applyAlignment="1">
      <alignment horizontal="center" vertical="top"/>
    </xf>
    <xf numFmtId="10" fontId="40" fillId="0" borderId="246" xfId="1" applyNumberFormat="1" applyFont="1" applyFill="1" applyBorder="1" applyAlignment="1">
      <alignment horizontal="center" vertical="top"/>
    </xf>
    <xf numFmtId="168" fontId="40" fillId="0" borderId="241" xfId="0" applyNumberFormat="1" applyFont="1" applyBorder="1" applyAlignment="1">
      <alignment horizontal="center" vertical="top"/>
    </xf>
    <xf numFmtId="0" fontId="40" fillId="2" borderId="247" xfId="0" applyFont="1" applyFill="1" applyBorder="1" applyAlignment="1">
      <alignment horizontal="center" vertical="top"/>
    </xf>
    <xf numFmtId="9" fontId="40" fillId="2" borderId="241" xfId="1" applyFont="1" applyFill="1" applyBorder="1" applyAlignment="1">
      <alignment horizontal="center" vertical="top"/>
    </xf>
    <xf numFmtId="168" fontId="40" fillId="2" borderId="244" xfId="0" applyNumberFormat="1" applyFont="1" applyFill="1" applyBorder="1" applyAlignment="1">
      <alignment horizontal="center" vertical="top"/>
    </xf>
    <xf numFmtId="0" fontId="74" fillId="0" borderId="243" xfId="0" applyFont="1" applyBorder="1" applyAlignment="1">
      <alignment horizontal="center" vertical="top"/>
    </xf>
    <xf numFmtId="0" fontId="74" fillId="0" borderId="241" xfId="0" applyFont="1" applyBorder="1" applyAlignment="1">
      <alignment horizontal="center" vertical="top"/>
    </xf>
    <xf numFmtId="1" fontId="33" fillId="0" borderId="241" xfId="0" applyNumberFormat="1" applyFont="1" applyBorder="1" applyAlignment="1">
      <alignment horizontal="center" vertical="top"/>
    </xf>
    <xf numFmtId="0" fontId="40" fillId="0" borderId="241" xfId="0" applyFont="1" applyBorder="1" applyAlignment="1">
      <alignment horizontal="center" vertical="top"/>
    </xf>
    <xf numFmtId="1" fontId="40" fillId="0" borderId="242" xfId="0" applyNumberFormat="1" applyFont="1" applyBorder="1" applyAlignment="1">
      <alignment horizontal="center" vertical="top"/>
    </xf>
    <xf numFmtId="0" fontId="40" fillId="0" borderId="246" xfId="0" applyFont="1" applyBorder="1" applyAlignment="1">
      <alignment horizontal="center" vertical="top"/>
    </xf>
    <xf numFmtId="0" fontId="40" fillId="0" borderId="245" xfId="0" applyFont="1" applyBorder="1" applyAlignment="1">
      <alignment horizontal="center" vertical="top"/>
    </xf>
    <xf numFmtId="0" fontId="33" fillId="18" borderId="241" xfId="0" applyFont="1" applyFill="1" applyBorder="1" applyAlignment="1">
      <alignment horizontal="center" vertical="top"/>
    </xf>
    <xf numFmtId="0" fontId="33" fillId="0" borderId="242" xfId="0" applyFont="1" applyBorder="1" applyAlignment="1">
      <alignment horizontal="center" vertical="top"/>
    </xf>
    <xf numFmtId="10" fontId="33" fillId="0" borderId="241" xfId="1" applyNumberFormat="1" applyFont="1" applyFill="1" applyBorder="1" applyAlignment="1">
      <alignment horizontal="center" vertical="top"/>
    </xf>
    <xf numFmtId="10" fontId="40" fillId="0" borderId="241" xfId="1" applyNumberFormat="1" applyFont="1" applyFill="1" applyBorder="1" applyAlignment="1">
      <alignment horizontal="center" vertical="top"/>
    </xf>
    <xf numFmtId="168" fontId="33" fillId="0" borderId="241" xfId="0" applyNumberFormat="1" applyFont="1" applyBorder="1" applyAlignment="1">
      <alignment horizontal="center" vertical="top"/>
    </xf>
    <xf numFmtId="168" fontId="74" fillId="0" borderId="241" xfId="0" applyNumberFormat="1" applyFont="1" applyBorder="1" applyAlignment="1">
      <alignment horizontal="center" vertical="top"/>
    </xf>
    <xf numFmtId="0" fontId="54" fillId="5" borderId="241" xfId="0" applyFont="1" applyFill="1" applyBorder="1" applyAlignment="1">
      <alignment horizontal="center" vertical="top"/>
    </xf>
    <xf numFmtId="9" fontId="40" fillId="2" borderId="247" xfId="1" applyFont="1" applyFill="1" applyBorder="1" applyAlignment="1">
      <alignment horizontal="center" vertical="top"/>
    </xf>
    <xf numFmtId="0" fontId="40" fillId="2" borderId="241" xfId="1" applyNumberFormat="1" applyFont="1" applyFill="1" applyBorder="1" applyAlignment="1">
      <alignment horizontal="center" vertical="top"/>
    </xf>
    <xf numFmtId="0" fontId="54" fillId="5" borderId="244" xfId="0" applyFont="1" applyFill="1" applyBorder="1" applyAlignment="1">
      <alignment horizontal="center" vertical="top"/>
    </xf>
    <xf numFmtId="172" fontId="40" fillId="0" borderId="247" xfId="2" applyNumberFormat="1" applyFont="1" applyFill="1" applyBorder="1" applyAlignment="1">
      <alignment horizontal="center" vertical="top"/>
    </xf>
    <xf numFmtId="172" fontId="33" fillId="0" borderId="241" xfId="2" applyNumberFormat="1" applyFont="1" applyFill="1" applyBorder="1" applyAlignment="1">
      <alignment horizontal="center" vertical="top"/>
    </xf>
    <xf numFmtId="0" fontId="40" fillId="0" borderId="244" xfId="0" applyFont="1" applyBorder="1" applyAlignment="1">
      <alignment horizontal="center" vertical="top"/>
    </xf>
    <xf numFmtId="0" fontId="40" fillId="2" borderId="250" xfId="0" applyFont="1" applyFill="1" applyBorder="1" applyAlignment="1">
      <alignment horizontal="center" vertical="top"/>
    </xf>
    <xf numFmtId="0" fontId="40" fillId="2" borderId="251" xfId="0" applyFont="1" applyFill="1" applyBorder="1" applyAlignment="1">
      <alignment horizontal="center" vertical="top"/>
    </xf>
    <xf numFmtId="0" fontId="40" fillId="2" borderId="253" xfId="0" applyFont="1" applyFill="1" applyBorder="1" applyAlignment="1">
      <alignment horizontal="center" vertical="top"/>
    </xf>
    <xf numFmtId="0" fontId="40" fillId="2" borderId="254" xfId="0" applyFont="1" applyFill="1" applyBorder="1" applyAlignment="1">
      <alignment horizontal="center" vertical="top"/>
    </xf>
    <xf numFmtId="0" fontId="33" fillId="0" borderId="253" xfId="0" applyFont="1" applyBorder="1" applyAlignment="1">
      <alignment horizontal="center" vertical="top"/>
    </xf>
    <xf numFmtId="0" fontId="33" fillId="0" borderId="251" xfId="0" applyFont="1" applyBorder="1" applyAlignment="1">
      <alignment horizontal="center" vertical="top"/>
    </xf>
    <xf numFmtId="0" fontId="48" fillId="17" borderId="251" xfId="0" applyFont="1" applyFill="1" applyBorder="1" applyAlignment="1">
      <alignment horizontal="center" vertical="top"/>
    </xf>
    <xf numFmtId="0" fontId="33" fillId="0" borderId="255" xfId="0" applyFont="1" applyBorder="1" applyAlignment="1">
      <alignment horizontal="center" vertical="top"/>
    </xf>
    <xf numFmtId="10" fontId="40" fillId="0" borderId="256" xfId="1" applyNumberFormat="1" applyFont="1" applyFill="1" applyBorder="1" applyAlignment="1">
      <alignment horizontal="center" vertical="top"/>
    </xf>
    <xf numFmtId="168" fontId="40" fillId="0" borderId="251" xfId="0" applyNumberFormat="1" applyFont="1" applyBorder="1" applyAlignment="1">
      <alignment horizontal="center" vertical="top"/>
    </xf>
    <xf numFmtId="0" fontId="40" fillId="2" borderId="257" xfId="0" applyFont="1" applyFill="1" applyBorder="1" applyAlignment="1">
      <alignment horizontal="center" vertical="top"/>
    </xf>
    <xf numFmtId="9" fontId="40" fillId="2" borderId="251" xfId="1" applyFont="1" applyFill="1" applyBorder="1" applyAlignment="1">
      <alignment horizontal="center" vertical="top"/>
    </xf>
    <xf numFmtId="168" fontId="40" fillId="2" borderId="254" xfId="0" applyNumberFormat="1" applyFont="1" applyFill="1" applyBorder="1" applyAlignment="1">
      <alignment horizontal="center" vertical="top"/>
    </xf>
    <xf numFmtId="0" fontId="40" fillId="0" borderId="253" xfId="0" applyFont="1" applyBorder="1" applyAlignment="1">
      <alignment horizontal="center" vertical="top"/>
    </xf>
    <xf numFmtId="0" fontId="40" fillId="0" borderId="251" xfId="0" applyFont="1" applyBorder="1" applyAlignment="1">
      <alignment horizontal="center" vertical="top"/>
    </xf>
    <xf numFmtId="1" fontId="40" fillId="0" borderId="251" xfId="0" applyNumberFormat="1" applyFont="1" applyBorder="1" applyAlignment="1">
      <alignment horizontal="center" vertical="top"/>
    </xf>
    <xf numFmtId="1" fontId="40" fillId="0" borderId="252" xfId="0" applyNumberFormat="1" applyFont="1" applyBorder="1" applyAlignment="1">
      <alignment horizontal="center" vertical="top"/>
    </xf>
    <xf numFmtId="0" fontId="40" fillId="0" borderId="256" xfId="0" applyFont="1" applyBorder="1" applyAlignment="1">
      <alignment horizontal="center" vertical="top"/>
    </xf>
    <xf numFmtId="0" fontId="40" fillId="0" borderId="255" xfId="0" applyFont="1" applyBorder="1" applyAlignment="1">
      <alignment horizontal="center" vertical="top"/>
    </xf>
    <xf numFmtId="0" fontId="40" fillId="0" borderId="252" xfId="0" applyFont="1" applyBorder="1" applyAlignment="1">
      <alignment horizontal="center" vertical="top"/>
    </xf>
    <xf numFmtId="0" fontId="40" fillId="10" borderId="251" xfId="0" applyFont="1" applyFill="1" applyBorder="1" applyAlignment="1">
      <alignment horizontal="center" vertical="top"/>
    </xf>
    <xf numFmtId="0" fontId="40" fillId="5" borderId="251" xfId="0" applyFont="1" applyFill="1" applyBorder="1" applyAlignment="1">
      <alignment horizontal="center" vertical="top"/>
    </xf>
    <xf numFmtId="10" fontId="40" fillId="0" borderId="251" xfId="1" applyNumberFormat="1" applyFont="1" applyFill="1" applyBorder="1" applyAlignment="1">
      <alignment horizontal="center" vertical="top"/>
    </xf>
    <xf numFmtId="168" fontId="33" fillId="0" borderId="251" xfId="0" applyNumberFormat="1" applyFont="1" applyBorder="1" applyAlignment="1">
      <alignment horizontal="center" vertical="top"/>
    </xf>
    <xf numFmtId="0" fontId="54" fillId="5" borderId="257" xfId="0" applyFont="1" applyFill="1" applyBorder="1" applyAlignment="1">
      <alignment horizontal="center" vertical="top"/>
    </xf>
    <xf numFmtId="0" fontId="54" fillId="5" borderId="251" xfId="0" applyFont="1" applyFill="1" applyBorder="1" applyAlignment="1">
      <alignment horizontal="center" vertical="top"/>
    </xf>
    <xf numFmtId="0" fontId="54" fillId="5" borderId="254" xfId="0" applyFont="1" applyFill="1" applyBorder="1" applyAlignment="1">
      <alignment horizontal="center" vertical="top"/>
    </xf>
    <xf numFmtId="172" fontId="40" fillId="0" borderId="258" xfId="2" applyNumberFormat="1" applyFont="1" applyFill="1" applyBorder="1" applyAlignment="1">
      <alignment horizontal="center" vertical="top"/>
    </xf>
    <xf numFmtId="172" fontId="33" fillId="0" borderId="259" xfId="2" applyNumberFormat="1" applyFont="1" applyFill="1" applyBorder="1" applyAlignment="1">
      <alignment horizontal="center" vertical="top"/>
    </xf>
    <xf numFmtId="0" fontId="40" fillId="0" borderId="260" xfId="0" applyFont="1" applyBorder="1" applyAlignment="1">
      <alignment horizontal="center" vertical="top"/>
    </xf>
    <xf numFmtId="0" fontId="35" fillId="2" borderId="261" xfId="0" applyFont="1" applyFill="1" applyBorder="1" applyAlignment="1">
      <alignment horizontal="center" vertical="top"/>
    </xf>
    <xf numFmtId="0" fontId="35" fillId="2" borderId="4" xfId="0" applyFont="1" applyFill="1" applyBorder="1" applyAlignment="1">
      <alignment horizontal="center" vertical="top" wrapText="1"/>
    </xf>
    <xf numFmtId="0" fontId="35" fillId="2" borderId="262" xfId="0" applyFont="1" applyFill="1" applyBorder="1" applyAlignment="1">
      <alignment horizontal="center" vertical="top" wrapText="1"/>
    </xf>
    <xf numFmtId="0" fontId="35" fillId="2" borderId="11" xfId="0" applyFont="1" applyFill="1" applyBorder="1" applyAlignment="1">
      <alignment horizontal="center" vertical="top"/>
    </xf>
    <xf numFmtId="0" fontId="35" fillId="2" borderId="4" xfId="0" applyFont="1" applyFill="1" applyBorder="1" applyAlignment="1">
      <alignment horizontal="center" vertical="top"/>
    </xf>
    <xf numFmtId="0" fontId="35" fillId="2" borderId="116" xfId="0" applyFont="1" applyFill="1" applyBorder="1" applyAlignment="1">
      <alignment horizontal="center" vertical="top"/>
    </xf>
    <xf numFmtId="0" fontId="35" fillId="4" borderId="11" xfId="0" applyFont="1" applyFill="1" applyBorder="1" applyAlignment="1">
      <alignment horizontal="center" vertical="top"/>
    </xf>
    <xf numFmtId="0" fontId="35" fillId="4" borderId="4" xfId="0" applyFont="1" applyFill="1" applyBorder="1" applyAlignment="1">
      <alignment horizontal="center" vertical="top" wrapText="1"/>
    </xf>
    <xf numFmtId="0" fontId="35" fillId="4" borderId="4" xfId="0" quotePrefix="1" applyFont="1" applyFill="1" applyBorder="1" applyAlignment="1">
      <alignment horizontal="center" vertical="top" wrapText="1"/>
    </xf>
    <xf numFmtId="0" fontId="35" fillId="4" borderId="4" xfId="0" applyFont="1" applyFill="1" applyBorder="1" applyAlignment="1">
      <alignment horizontal="center" vertical="top"/>
    </xf>
    <xf numFmtId="0" fontId="35" fillId="4" borderId="12" xfId="0" applyFont="1" applyFill="1" applyBorder="1" applyAlignment="1">
      <alignment horizontal="center" vertical="top"/>
    </xf>
    <xf numFmtId="0" fontId="35" fillId="2" borderId="118" xfId="0" applyFont="1" applyFill="1" applyBorder="1" applyAlignment="1">
      <alignment horizontal="center" vertical="top"/>
    </xf>
    <xf numFmtId="9" fontId="35" fillId="2" borderId="4" xfId="0" applyNumberFormat="1" applyFont="1" applyFill="1" applyBorder="1" applyAlignment="1">
      <alignment horizontal="center" vertical="top"/>
    </xf>
    <xf numFmtId="168" fontId="35" fillId="2" borderId="116" xfId="0" applyNumberFormat="1" applyFont="1" applyFill="1" applyBorder="1" applyAlignment="1">
      <alignment horizontal="center" vertical="top" wrapText="1"/>
    </xf>
    <xf numFmtId="0" fontId="35" fillId="4" borderId="11" xfId="0" applyFont="1" applyFill="1" applyBorder="1" applyAlignment="1">
      <alignment horizontal="center" vertical="top" wrapText="1"/>
    </xf>
    <xf numFmtId="1" fontId="35" fillId="4" borderId="262" xfId="0" applyNumberFormat="1" applyFont="1" applyFill="1" applyBorder="1" applyAlignment="1">
      <alignment horizontal="center" vertical="top" wrapText="1"/>
    </xf>
    <xf numFmtId="0" fontId="35" fillId="4" borderId="263" xfId="0" applyFont="1" applyFill="1" applyBorder="1" applyAlignment="1">
      <alignment horizontal="center" vertical="top" wrapText="1"/>
    </xf>
    <xf numFmtId="0" fontId="35" fillId="4" borderId="12" xfId="0" applyFont="1" applyFill="1" applyBorder="1" applyAlignment="1">
      <alignment horizontal="center" vertical="top" wrapText="1"/>
    </xf>
    <xf numFmtId="0" fontId="35" fillId="4" borderId="263" xfId="0" applyFont="1" applyFill="1" applyBorder="1" applyAlignment="1">
      <alignment horizontal="center" vertical="top"/>
    </xf>
    <xf numFmtId="0" fontId="35" fillId="4" borderId="262" xfId="0" applyFont="1" applyFill="1" applyBorder="1" applyAlignment="1">
      <alignment horizontal="center" vertical="top"/>
    </xf>
    <xf numFmtId="10" fontId="35" fillId="4" borderId="4" xfId="0" applyNumberFormat="1" applyFont="1" applyFill="1" applyBorder="1" applyAlignment="1">
      <alignment horizontal="center" vertical="top" wrapText="1"/>
    </xf>
    <xf numFmtId="0" fontId="35" fillId="9" borderId="4" xfId="0" applyFont="1" applyFill="1" applyBorder="1" applyAlignment="1">
      <alignment horizontal="center" vertical="top" wrapText="1"/>
    </xf>
    <xf numFmtId="0" fontId="73" fillId="4" borderId="4" xfId="0" applyFont="1" applyFill="1" applyBorder="1" applyAlignment="1">
      <alignment horizontal="center" vertical="top" wrapText="1"/>
    </xf>
    <xf numFmtId="168" fontId="35" fillId="4" borderId="4" xfId="0" applyNumberFormat="1" applyFont="1" applyFill="1" applyBorder="1" applyAlignment="1">
      <alignment horizontal="center" vertical="top"/>
    </xf>
    <xf numFmtId="0" fontId="25" fillId="2" borderId="118" xfId="0" applyFont="1" applyFill="1" applyBorder="1" applyAlignment="1">
      <alignment horizontal="center" vertical="top" wrapText="1"/>
    </xf>
    <xf numFmtId="9" fontId="25" fillId="2" borderId="4" xfId="0" applyNumberFormat="1" applyFont="1" applyFill="1" applyBorder="1" applyAlignment="1">
      <alignment horizontal="center" vertical="top" wrapText="1"/>
    </xf>
    <xf numFmtId="0" fontId="25" fillId="2" borderId="4" xfId="0" applyFont="1" applyFill="1" applyBorder="1" applyAlignment="1">
      <alignment horizontal="center" vertical="top" wrapText="1"/>
    </xf>
    <xf numFmtId="0" fontId="35" fillId="3" borderId="4" xfId="0" applyFont="1" applyFill="1" applyBorder="1" applyAlignment="1">
      <alignment horizontal="center" vertical="top"/>
    </xf>
    <xf numFmtId="9" fontId="25" fillId="4" borderId="118" xfId="0" applyNumberFormat="1" applyFont="1" applyFill="1" applyBorder="1" applyAlignment="1">
      <alignment horizontal="center" vertical="top" wrapText="1"/>
    </xf>
    <xf numFmtId="9" fontId="25" fillId="4" borderId="4" xfId="0" applyNumberFormat="1" applyFont="1" applyFill="1" applyBorder="1" applyAlignment="1">
      <alignment horizontal="center" vertical="top" wrapText="1"/>
    </xf>
    <xf numFmtId="0" fontId="35" fillId="4" borderId="116" xfId="0" applyFont="1" applyFill="1" applyBorder="1" applyAlignment="1">
      <alignment horizontal="center" vertical="top"/>
    </xf>
    <xf numFmtId="0" fontId="37" fillId="20" borderId="249" xfId="0" applyFont="1" applyFill="1" applyBorder="1" applyAlignment="1">
      <alignment horizontal="center" vertical="center" wrapText="1"/>
    </xf>
    <xf numFmtId="0" fontId="20" fillId="0" borderId="250" xfId="0" applyFont="1" applyBorder="1" applyAlignment="1">
      <alignment horizontal="center" vertical="top"/>
    </xf>
    <xf numFmtId="0" fontId="20" fillId="0" borderId="251" xfId="0" applyFont="1" applyBorder="1" applyAlignment="1">
      <alignment horizontal="center" vertical="top"/>
    </xf>
    <xf numFmtId="0" fontId="20" fillId="4" borderId="252" xfId="0" applyFont="1" applyFill="1" applyBorder="1" applyAlignment="1">
      <alignment horizontal="center" vertical="top"/>
    </xf>
    <xf numFmtId="0" fontId="20" fillId="4" borderId="253" xfId="0" applyFont="1" applyFill="1" applyBorder="1" applyAlignment="1">
      <alignment horizontal="center" vertical="top"/>
    </xf>
    <xf numFmtId="0" fontId="20" fillId="4" borderId="251" xfId="0" applyFont="1" applyFill="1" applyBorder="1" applyAlignment="1">
      <alignment horizontal="center" vertical="top"/>
    </xf>
    <xf numFmtId="0" fontId="20" fillId="4" borderId="254" xfId="0" applyFont="1" applyFill="1" applyBorder="1" applyAlignment="1">
      <alignment horizontal="center" vertical="top"/>
    </xf>
    <xf numFmtId="0" fontId="20" fillId="4" borderId="255" xfId="0" applyFont="1" applyFill="1" applyBorder="1" applyAlignment="1">
      <alignment horizontal="center" vertical="top"/>
    </xf>
    <xf numFmtId="0" fontId="20" fillId="4" borderId="256" xfId="0" applyFont="1" applyFill="1" applyBorder="1" applyAlignment="1">
      <alignment horizontal="center" vertical="top"/>
    </xf>
    <xf numFmtId="0" fontId="20" fillId="4" borderId="257" xfId="0" applyFont="1" applyFill="1" applyBorder="1" applyAlignment="1">
      <alignment horizontal="center" vertical="top"/>
    </xf>
    <xf numFmtId="0" fontId="75" fillId="4" borderId="253" xfId="0" applyFont="1" applyFill="1" applyBorder="1" applyAlignment="1">
      <alignment horizontal="center" vertical="top"/>
    </xf>
    <xf numFmtId="0" fontId="75" fillId="4" borderId="251" xfId="0" applyFont="1" applyFill="1" applyBorder="1" applyAlignment="1">
      <alignment horizontal="center" vertical="top"/>
    </xf>
    <xf numFmtId="0" fontId="20" fillId="4" borderId="265" xfId="0" applyFont="1" applyFill="1" applyBorder="1" applyAlignment="1">
      <alignment horizontal="center" vertical="top"/>
    </xf>
    <xf numFmtId="0" fontId="75" fillId="4" borderId="265" xfId="0" applyFont="1" applyFill="1" applyBorder="1" applyAlignment="1">
      <alignment horizontal="center" vertical="top"/>
    </xf>
    <xf numFmtId="0" fontId="20" fillId="4" borderId="266" xfId="0" applyFont="1" applyFill="1" applyBorder="1" applyAlignment="1">
      <alignment horizontal="center" vertical="top"/>
    </xf>
    <xf numFmtId="0" fontId="20" fillId="0" borderId="267" xfId="0" applyFont="1" applyBorder="1" applyAlignment="1">
      <alignment horizontal="center" vertical="top"/>
    </xf>
    <xf numFmtId="0" fontId="20" fillId="0" borderId="265" xfId="0" applyFont="1" applyBorder="1" applyAlignment="1">
      <alignment horizontal="center" vertical="top"/>
    </xf>
    <xf numFmtId="0" fontId="20" fillId="0" borderId="268" xfId="0" applyFont="1" applyBorder="1" applyAlignment="1">
      <alignment horizontal="center" vertical="top"/>
    </xf>
    <xf numFmtId="0" fontId="20" fillId="0" borderId="269" xfId="0" applyFont="1" applyBorder="1" applyAlignment="1">
      <alignment horizontal="center" vertical="top"/>
    </xf>
    <xf numFmtId="0" fontId="49" fillId="0" borderId="229" xfId="0" applyFont="1" applyBorder="1" applyAlignment="1">
      <alignment horizontal="center" vertical="top"/>
    </xf>
    <xf numFmtId="10" fontId="40" fillId="0" borderId="234" xfId="1" applyNumberFormat="1" applyFont="1" applyFill="1" applyBorder="1" applyAlignment="1">
      <alignment horizontal="center" vertical="top"/>
    </xf>
    <xf numFmtId="0" fontId="74" fillId="0" borderId="231" xfId="0" applyFont="1" applyBorder="1" applyAlignment="1">
      <alignment horizontal="center" vertical="top"/>
    </xf>
    <xf numFmtId="0" fontId="74" fillId="0" borderId="229" xfId="0" applyFont="1" applyBorder="1" applyAlignment="1">
      <alignment horizontal="center" vertical="top"/>
    </xf>
    <xf numFmtId="0" fontId="33" fillId="0" borderId="230" xfId="0" applyFont="1" applyBorder="1" applyAlignment="1">
      <alignment horizontal="center" vertical="top"/>
    </xf>
    <xf numFmtId="10" fontId="33" fillId="0" borderId="229" xfId="1" applyNumberFormat="1" applyFont="1" applyFill="1" applyBorder="1" applyAlignment="1">
      <alignment horizontal="center" vertical="top"/>
    </xf>
    <xf numFmtId="1" fontId="74" fillId="0" borderId="229" xfId="0" applyNumberFormat="1" applyFont="1" applyBorder="1" applyAlignment="1">
      <alignment horizontal="center" vertical="top"/>
    </xf>
    <xf numFmtId="0" fontId="33" fillId="0" borderId="235" xfId="0" applyFont="1" applyBorder="1" applyAlignment="1">
      <alignment horizontal="center" vertical="top"/>
    </xf>
    <xf numFmtId="0" fontId="40" fillId="0" borderId="235" xfId="0" applyFont="1" applyBorder="1" applyAlignment="1">
      <alignment horizontal="center" vertical="top"/>
    </xf>
    <xf numFmtId="0" fontId="40" fillId="0" borderId="232" xfId="0" applyFont="1" applyBorder="1" applyAlignment="1">
      <alignment horizontal="center" vertical="top"/>
    </xf>
    <xf numFmtId="0" fontId="40" fillId="2" borderId="261" xfId="0" applyFont="1" applyFill="1" applyBorder="1" applyAlignment="1">
      <alignment horizontal="center" vertical="top"/>
    </xf>
    <xf numFmtId="0" fontId="40" fillId="2" borderId="4" xfId="0" applyFont="1" applyFill="1" applyBorder="1" applyAlignment="1">
      <alignment horizontal="center" vertical="top"/>
    </xf>
    <xf numFmtId="0" fontId="40" fillId="2" borderId="262" xfId="0" applyFont="1" applyFill="1" applyBorder="1" applyAlignment="1">
      <alignment horizontal="center" vertical="top"/>
    </xf>
    <xf numFmtId="0" fontId="40" fillId="2" borderId="11" xfId="0" applyFont="1" applyFill="1" applyBorder="1" applyAlignment="1">
      <alignment horizontal="center" vertical="top"/>
    </xf>
    <xf numFmtId="0" fontId="40" fillId="2" borderId="116" xfId="0" applyFont="1" applyFill="1" applyBorder="1" applyAlignment="1">
      <alignment horizontal="center" vertical="top"/>
    </xf>
    <xf numFmtId="0" fontId="33" fillId="0" borderId="11" xfId="0" applyFont="1" applyBorder="1" applyAlignment="1">
      <alignment horizontal="center" vertical="top"/>
    </xf>
    <xf numFmtId="0" fontId="33" fillId="0" borderId="4" xfId="0" applyFont="1" applyBorder="1" applyAlignment="1">
      <alignment horizontal="center" vertical="top"/>
    </xf>
    <xf numFmtId="0" fontId="33" fillId="0" borderId="12" xfId="0" applyFont="1" applyBorder="1" applyAlignment="1">
      <alignment horizontal="center" vertical="top"/>
    </xf>
    <xf numFmtId="0" fontId="40" fillId="2" borderId="118" xfId="0" applyFont="1" applyFill="1" applyBorder="1" applyAlignment="1">
      <alignment horizontal="center" vertical="top"/>
    </xf>
    <xf numFmtId="0" fontId="74" fillId="0" borderId="11" xfId="0" applyFont="1" applyBorder="1" applyAlignment="1">
      <alignment horizontal="center" vertical="top"/>
    </xf>
    <xf numFmtId="0" fontId="74" fillId="0" borderId="4" xfId="0" applyFont="1" applyBorder="1" applyAlignment="1">
      <alignment horizontal="center" vertical="top"/>
    </xf>
    <xf numFmtId="0" fontId="33" fillId="0" borderId="262" xfId="0" applyFont="1" applyBorder="1" applyAlignment="1">
      <alignment horizontal="center" vertical="top"/>
    </xf>
    <xf numFmtId="0" fontId="33" fillId="0" borderId="263" xfId="0" applyFont="1" applyBorder="1" applyAlignment="1">
      <alignment horizontal="center" vertical="top"/>
    </xf>
    <xf numFmtId="0" fontId="54" fillId="0" borderId="4" xfId="0" applyFont="1" applyBorder="1" applyAlignment="1">
      <alignment horizontal="center" vertical="top"/>
    </xf>
    <xf numFmtId="0" fontId="54" fillId="5" borderId="4" xfId="0" applyFont="1" applyFill="1" applyBorder="1" applyAlignment="1">
      <alignment horizontal="center" vertical="top"/>
    </xf>
    <xf numFmtId="0" fontId="54" fillId="4" borderId="118" xfId="0" applyFont="1" applyFill="1" applyBorder="1" applyAlignment="1">
      <alignment horizontal="center" vertical="top"/>
    </xf>
    <xf numFmtId="0" fontId="54" fillId="4" borderId="4" xfId="0" applyFont="1" applyFill="1" applyBorder="1" applyAlignment="1">
      <alignment horizontal="center" vertical="top"/>
    </xf>
    <xf numFmtId="0" fontId="54" fillId="5" borderId="116" xfId="0" applyFont="1" applyFill="1" applyBorder="1" applyAlignment="1">
      <alignment horizontal="center" vertical="top"/>
    </xf>
    <xf numFmtId="0" fontId="33" fillId="0" borderId="118" xfId="0" applyFont="1" applyBorder="1" applyAlignment="1">
      <alignment horizontal="center" vertical="top"/>
    </xf>
    <xf numFmtId="0" fontId="33" fillId="0" borderId="116" xfId="0" applyFont="1" applyBorder="1" applyAlignment="1">
      <alignment horizontal="center" vertical="top"/>
    </xf>
    <xf numFmtId="0" fontId="33" fillId="0" borderId="271" xfId="0" applyFont="1" applyBorder="1" applyAlignment="1">
      <alignment horizontal="center" vertical="top"/>
    </xf>
    <xf numFmtId="0" fontId="33" fillId="0" borderId="47" xfId="0" applyFont="1" applyBorder="1" applyAlignment="1">
      <alignment horizontal="center" vertical="top"/>
    </xf>
    <xf numFmtId="0" fontId="33" fillId="0" borderId="272" xfId="0" applyFont="1" applyBorder="1" applyAlignment="1">
      <alignment horizontal="center" vertical="top"/>
    </xf>
    <xf numFmtId="0" fontId="33" fillId="0" borderId="121" xfId="0" applyFont="1" applyBorder="1" applyAlignment="1">
      <alignment horizontal="center" vertical="top"/>
    </xf>
    <xf numFmtId="0" fontId="33" fillId="0" borderId="156" xfId="0" applyFont="1" applyBorder="1" applyAlignment="1">
      <alignment horizontal="center" vertical="top"/>
    </xf>
    <xf numFmtId="0" fontId="33" fillId="0" borderId="109" xfId="0" applyFont="1" applyBorder="1" applyAlignment="1">
      <alignment horizontal="center" vertical="top"/>
    </xf>
    <xf numFmtId="0" fontId="33" fillId="0" borderId="23" xfId="0" applyFont="1" applyBorder="1" applyAlignment="1">
      <alignment horizontal="center" vertical="top"/>
    </xf>
    <xf numFmtId="0" fontId="33" fillId="0" borderId="24" xfId="0" applyFont="1" applyBorder="1" applyAlignment="1">
      <alignment horizontal="center" vertical="top"/>
    </xf>
    <xf numFmtId="0" fontId="33" fillId="0" borderId="235" xfId="0" applyFont="1" applyBorder="1" applyAlignment="1">
      <alignment vertical="top"/>
    </xf>
    <xf numFmtId="0" fontId="33" fillId="0" borderId="229" xfId="0" applyFont="1" applyBorder="1" applyAlignment="1">
      <alignment vertical="top"/>
    </xf>
    <xf numFmtId="0" fontId="33" fillId="0" borderId="232" xfId="0" applyFont="1" applyBorder="1" applyAlignment="1">
      <alignment vertical="top"/>
    </xf>
    <xf numFmtId="0" fontId="33" fillId="0" borderId="273" xfId="0" applyFont="1" applyBorder="1" applyAlignment="1">
      <alignment horizontal="center" vertical="top"/>
    </xf>
    <xf numFmtId="0" fontId="33" fillId="0" borderId="218" xfId="0" applyFont="1" applyBorder="1" applyAlignment="1">
      <alignment horizontal="center" vertical="top"/>
    </xf>
    <xf numFmtId="0" fontId="33" fillId="0" borderId="274" xfId="0" applyFont="1" applyBorder="1" applyAlignment="1">
      <alignment horizontal="center" vertical="top"/>
    </xf>
    <xf numFmtId="0" fontId="33" fillId="0" borderId="234" xfId="0" applyFont="1" applyBorder="1" applyAlignment="1">
      <alignment horizontal="center" vertical="top"/>
    </xf>
    <xf numFmtId="0" fontId="33" fillId="0" borderId="275" xfId="0" applyFont="1" applyBorder="1" applyAlignment="1">
      <alignment horizontal="center" vertical="top"/>
    </xf>
    <xf numFmtId="0" fontId="53" fillId="0" borderId="47" xfId="0" applyFont="1" applyBorder="1" applyAlignment="1">
      <alignment horizontal="center" vertical="top"/>
    </xf>
    <xf numFmtId="0" fontId="54" fillId="0" borderId="47" xfId="0" applyFont="1" applyBorder="1" applyAlignment="1">
      <alignment horizontal="center" vertical="top"/>
    </xf>
    <xf numFmtId="0" fontId="33" fillId="0" borderId="276" xfId="0" applyFont="1" applyBorder="1" applyAlignment="1">
      <alignment horizontal="center" vertical="top"/>
    </xf>
    <xf numFmtId="0" fontId="54" fillId="0" borderId="276" xfId="0" applyFont="1" applyBorder="1" applyAlignment="1">
      <alignment horizontal="center" vertical="top"/>
    </xf>
    <xf numFmtId="0" fontId="33" fillId="0" borderId="277" xfId="0" applyFont="1" applyBorder="1" applyAlignment="1">
      <alignment horizontal="center" vertical="top"/>
    </xf>
    <xf numFmtId="0" fontId="54" fillId="0" borderId="121" xfId="0" applyFont="1" applyBorder="1" applyAlignment="1">
      <alignment horizontal="center" vertical="top"/>
    </xf>
    <xf numFmtId="0" fontId="54" fillId="0" borderId="156" xfId="0" applyFont="1" applyBorder="1" applyAlignment="1">
      <alignment horizontal="center" vertical="top"/>
    </xf>
    <xf numFmtId="0" fontId="54" fillId="0" borderId="278" xfId="0" applyFont="1" applyBorder="1" applyAlignment="1">
      <alignment horizontal="center" vertical="top"/>
    </xf>
    <xf numFmtId="0" fontId="33" fillId="0" borderId="279" xfId="0" applyFont="1" applyBorder="1" applyAlignment="1">
      <alignment horizontal="center" vertical="top"/>
    </xf>
    <xf numFmtId="0" fontId="54" fillId="0" borderId="280" xfId="0" applyFont="1" applyBorder="1" applyAlignment="1">
      <alignment horizontal="center" vertical="top"/>
    </xf>
    <xf numFmtId="0" fontId="33" fillId="0" borderId="281" xfId="0" applyFont="1" applyBorder="1" applyAlignment="1">
      <alignment horizontal="center" vertical="top"/>
    </xf>
    <xf numFmtId="0" fontId="33" fillId="0" borderId="282" xfId="0" applyFont="1" applyBorder="1" applyAlignment="1">
      <alignment horizontal="center" vertical="top"/>
    </xf>
    <xf numFmtId="0" fontId="33" fillId="0" borderId="283" xfId="0" applyFont="1" applyBorder="1" applyAlignment="1">
      <alignment horizontal="center" vertical="top"/>
    </xf>
    <xf numFmtId="0" fontId="33" fillId="0" borderId="284" xfId="0" applyFont="1" applyBorder="1" applyAlignment="1">
      <alignment horizontal="center" vertical="top"/>
    </xf>
    <xf numFmtId="0" fontId="33" fillId="0" borderId="285" xfId="0" applyFont="1" applyBorder="1" applyAlignment="1">
      <alignment horizontal="center" vertical="top"/>
    </xf>
    <xf numFmtId="0" fontId="30" fillId="0" borderId="121" xfId="0" applyFont="1" applyBorder="1" applyAlignment="1">
      <alignment horizontal="center" vertical="top"/>
    </xf>
    <xf numFmtId="0" fontId="30" fillId="0" borderId="47" xfId="0" applyFont="1" applyBorder="1" applyAlignment="1">
      <alignment horizontal="center" vertical="top"/>
    </xf>
    <xf numFmtId="0" fontId="30" fillId="0" borderId="156" xfId="0" applyFont="1" applyBorder="1" applyAlignment="1">
      <alignment horizontal="center" vertical="top"/>
    </xf>
    <xf numFmtId="2" fontId="25" fillId="0" borderId="113" xfId="0" applyNumberFormat="1" applyFont="1" applyBorder="1" applyAlignment="1">
      <alignment horizontal="left" vertical="top" wrapText="1"/>
    </xf>
    <xf numFmtId="0" fontId="25" fillId="0" borderId="289" xfId="0" applyFont="1" applyBorder="1" applyAlignment="1">
      <alignment horizontal="center" vertical="top"/>
    </xf>
    <xf numFmtId="0" fontId="25" fillId="0" borderId="290" xfId="0" applyFont="1" applyBorder="1" applyAlignment="1">
      <alignment horizontal="left" vertical="top" wrapText="1"/>
    </xf>
    <xf numFmtId="0" fontId="25" fillId="0" borderId="290" xfId="0" applyFont="1" applyBorder="1" applyAlignment="1">
      <alignment horizontal="center" vertical="top"/>
    </xf>
    <xf numFmtId="0" fontId="25" fillId="0" borderId="291" xfId="0" applyFont="1" applyBorder="1" applyAlignment="1">
      <alignment horizontal="left" vertical="top" wrapText="1"/>
    </xf>
    <xf numFmtId="0" fontId="25" fillId="0" borderId="290" xfId="0" applyFont="1" applyBorder="1" applyAlignment="1">
      <alignment vertical="top"/>
    </xf>
    <xf numFmtId="0" fontId="25" fillId="0" borderId="294" xfId="0" applyFont="1" applyBorder="1" applyAlignment="1">
      <alignment vertical="top"/>
    </xf>
    <xf numFmtId="0" fontId="25" fillId="0" borderId="286" xfId="0" applyFont="1" applyBorder="1" applyAlignment="1">
      <alignment horizontal="center" vertical="top"/>
    </xf>
    <xf numFmtId="0" fontId="25" fillId="0" borderId="287" xfId="0" applyFont="1" applyBorder="1" applyAlignment="1">
      <alignment horizontal="center" vertical="top"/>
    </xf>
    <xf numFmtId="0" fontId="25" fillId="0" borderId="292" xfId="0" applyFont="1" applyBorder="1" applyAlignment="1">
      <alignment horizontal="center" vertical="top"/>
    </xf>
    <xf numFmtId="0" fontId="25" fillId="0" borderId="290" xfId="0" applyFont="1" applyBorder="1" applyAlignment="1">
      <alignment horizontal="left" vertical="top"/>
    </xf>
    <xf numFmtId="0" fontId="25" fillId="0" borderId="295" xfId="0" applyFont="1" applyBorder="1" applyAlignment="1">
      <alignment horizontal="center" vertical="top"/>
    </xf>
    <xf numFmtId="0" fontId="25" fillId="0" borderId="296" xfId="0" applyFont="1" applyBorder="1" applyAlignment="1">
      <alignment horizontal="center" vertical="top"/>
    </xf>
    <xf numFmtId="0" fontId="25" fillId="0" borderId="286" xfId="0" applyFont="1" applyBorder="1" applyAlignment="1">
      <alignment horizontal="left" vertical="top" wrapText="1"/>
    </xf>
    <xf numFmtId="0" fontId="25" fillId="0" borderId="287" xfId="0" applyFont="1" applyBorder="1" applyAlignment="1">
      <alignment horizontal="left" vertical="top" wrapText="1"/>
    </xf>
    <xf numFmtId="0" fontId="25" fillId="0" borderId="297" xfId="0" applyFont="1" applyBorder="1" applyAlignment="1">
      <alignment horizontal="center" vertical="top"/>
    </xf>
    <xf numFmtId="0" fontId="25" fillId="0" borderId="298" xfId="0" applyFont="1" applyBorder="1" applyAlignment="1">
      <alignment horizontal="center" vertical="top"/>
    </xf>
    <xf numFmtId="0" fontId="25" fillId="0" borderId="299" xfId="0" applyFont="1" applyBorder="1" applyAlignment="1">
      <alignment horizontal="center" vertical="top"/>
    </xf>
    <xf numFmtId="0" fontId="25" fillId="0" borderId="288" xfId="0" applyFont="1" applyBorder="1" applyAlignment="1">
      <alignment horizontal="center" vertical="top"/>
    </xf>
    <xf numFmtId="0" fontId="25" fillId="0" borderId="300" xfId="0" applyFont="1" applyBorder="1" applyAlignment="1">
      <alignment horizontal="center" vertical="top"/>
    </xf>
    <xf numFmtId="0" fontId="25" fillId="0" borderId="298" xfId="0" applyFont="1" applyBorder="1" applyAlignment="1">
      <alignment horizontal="left" vertical="top" wrapText="1"/>
    </xf>
    <xf numFmtId="0" fontId="25" fillId="0" borderId="301" xfId="0" applyFont="1" applyBorder="1" applyAlignment="1">
      <alignment horizontal="center" vertical="top"/>
    </xf>
    <xf numFmtId="0" fontId="25" fillId="0" borderId="302" xfId="0" applyFont="1" applyBorder="1" applyAlignment="1">
      <alignment horizontal="left" vertical="top" wrapText="1"/>
    </xf>
    <xf numFmtId="0" fontId="25" fillId="0" borderId="303" xfId="0" applyFont="1" applyBorder="1" applyAlignment="1">
      <alignment horizontal="left" vertical="top" wrapText="1"/>
    </xf>
    <xf numFmtId="0" fontId="25" fillId="0" borderId="299" xfId="0" applyFont="1" applyBorder="1" applyAlignment="1">
      <alignment vertical="top"/>
    </xf>
    <xf numFmtId="0" fontId="38" fillId="0" borderId="101" xfId="0" applyFont="1" applyBorder="1" applyAlignment="1">
      <alignment horizontal="center" vertical="top" wrapText="1" readingOrder="1"/>
    </xf>
    <xf numFmtId="0" fontId="58" fillId="0" borderId="0" xfId="0" applyFont="1" applyAlignment="1">
      <alignment vertical="top"/>
    </xf>
    <xf numFmtId="0" fontId="58" fillId="0" borderId="0" xfId="0" applyFont="1" applyAlignment="1">
      <alignment horizontal="center" vertical="center"/>
    </xf>
    <xf numFmtId="0" fontId="51" fillId="0" borderId="0" xfId="0" applyFont="1" applyAlignment="1">
      <alignment vertical="top"/>
    </xf>
    <xf numFmtId="0" fontId="58" fillId="14" borderId="0" xfId="0" applyFont="1" applyFill="1" applyAlignment="1">
      <alignment vertical="top"/>
    </xf>
    <xf numFmtId="0" fontId="40" fillId="20" borderId="251" xfId="0" applyFont="1" applyFill="1" applyBorder="1" applyAlignment="1">
      <alignment horizontal="center" vertical="top"/>
    </xf>
    <xf numFmtId="0" fontId="40" fillId="20" borderId="95" xfId="0" applyFont="1" applyFill="1" applyBorder="1" applyAlignment="1">
      <alignment horizontal="center" vertical="top"/>
    </xf>
    <xf numFmtId="0" fontId="40" fillId="20" borderId="229" xfId="0" applyFont="1" applyFill="1" applyBorder="1" applyAlignment="1">
      <alignment horizontal="center" vertical="top"/>
    </xf>
    <xf numFmtId="0" fontId="40" fillId="20" borderId="252" xfId="0" applyFont="1" applyFill="1" applyBorder="1" applyAlignment="1">
      <alignment horizontal="center" vertical="top"/>
    </xf>
    <xf numFmtId="0" fontId="40" fillId="20" borderId="102" xfId="0" applyFont="1" applyFill="1" applyBorder="1" applyAlignment="1">
      <alignment horizontal="center" vertical="top"/>
    </xf>
    <xf numFmtId="0" fontId="40" fillId="20" borderId="230" xfId="0" applyFont="1" applyFill="1" applyBorder="1" applyAlignment="1">
      <alignment horizontal="center" vertical="top"/>
    </xf>
    <xf numFmtId="168" fontId="25" fillId="0" borderId="293" xfId="0" applyNumberFormat="1" applyFont="1" applyBorder="1" applyAlignment="1">
      <alignment vertical="top"/>
    </xf>
    <xf numFmtId="0" fontId="48" fillId="18" borderId="95" xfId="0" applyFont="1" applyFill="1" applyBorder="1" applyAlignment="1">
      <alignment horizontal="center" vertical="top"/>
    </xf>
    <xf numFmtId="0" fontId="0" fillId="0" borderId="0" xfId="0" applyAlignment="1">
      <alignment wrapText="1"/>
    </xf>
    <xf numFmtId="164" fontId="0" fillId="0" borderId="1" xfId="0" applyNumberFormat="1" applyBorder="1" applyAlignment="1">
      <alignment horizontal="left" vertical="top"/>
    </xf>
    <xf numFmtId="164" fontId="0" fillId="0" borderId="0" xfId="0" applyNumberFormat="1"/>
    <xf numFmtId="164" fontId="3" fillId="0" borderId="1" xfId="0" applyNumberFormat="1" applyFont="1" applyBorder="1" applyAlignment="1">
      <alignment horizontal="center" vertical="top" wrapText="1"/>
    </xf>
    <xf numFmtId="2" fontId="5" fillId="0" borderId="1" xfId="0" applyNumberFormat="1" applyFont="1" applyBorder="1" applyAlignment="1">
      <alignment horizontal="left" vertical="center" wrapText="1"/>
    </xf>
    <xf numFmtId="0" fontId="82" fillId="17" borderId="95" xfId="0" applyFont="1" applyFill="1" applyBorder="1" applyAlignment="1">
      <alignment horizontal="center" vertical="top"/>
    </xf>
    <xf numFmtId="0" fontId="40" fillId="10" borderId="241" xfId="0" applyFont="1" applyFill="1" applyBorder="1" applyAlignment="1">
      <alignment horizontal="center" vertical="top"/>
    </xf>
    <xf numFmtId="0" fontId="37" fillId="5" borderId="80" xfId="0" applyFont="1" applyFill="1" applyBorder="1" applyAlignment="1">
      <alignment horizontal="left" vertical="top" wrapText="1" readingOrder="1"/>
    </xf>
    <xf numFmtId="0" fontId="37" fillId="5" borderId="81" xfId="0" applyFont="1" applyFill="1" applyBorder="1" applyAlignment="1">
      <alignment horizontal="center" vertical="top" wrapText="1" readingOrder="1"/>
    </xf>
    <xf numFmtId="0" fontId="25" fillId="5" borderId="21" xfId="0" applyFont="1" applyFill="1" applyBorder="1" applyAlignment="1">
      <alignment horizontal="center" vertical="top" wrapText="1" readingOrder="1"/>
    </xf>
    <xf numFmtId="168" fontId="35" fillId="5" borderId="12" xfId="0" applyNumberFormat="1" applyFont="1" applyFill="1" applyBorder="1" applyAlignment="1">
      <alignment horizontal="center" vertical="top" wrapText="1"/>
    </xf>
    <xf numFmtId="168" fontId="33" fillId="5" borderId="255" xfId="0" applyNumberFormat="1" applyFont="1" applyFill="1" applyBorder="1" applyAlignment="1">
      <alignment horizontal="center" vertical="top"/>
    </xf>
    <xf numFmtId="168" fontId="33" fillId="5" borderId="104" xfId="0" applyNumberFormat="1" applyFont="1" applyFill="1" applyBorder="1" applyAlignment="1">
      <alignment horizontal="center" vertical="top"/>
    </xf>
    <xf numFmtId="0" fontId="33" fillId="5" borderId="233" xfId="0" applyFont="1" applyFill="1" applyBorder="1" applyAlignment="1">
      <alignment horizontal="center" vertical="top"/>
    </xf>
    <xf numFmtId="168" fontId="33" fillId="5" borderId="245" xfId="0" applyNumberFormat="1" applyFont="1" applyFill="1" applyBorder="1" applyAlignment="1">
      <alignment horizontal="center" vertical="top"/>
    </xf>
    <xf numFmtId="0" fontId="33" fillId="5" borderId="12" xfId="0" applyFont="1" applyFill="1" applyBorder="1" applyAlignment="1">
      <alignment horizontal="center" vertical="top"/>
    </xf>
    <xf numFmtId="0" fontId="20" fillId="5" borderId="255" xfId="0" applyFont="1" applyFill="1" applyBorder="1" applyAlignment="1">
      <alignment horizontal="center" vertical="top"/>
    </xf>
    <xf numFmtId="0" fontId="20" fillId="5" borderId="104" xfId="0" applyFont="1" applyFill="1" applyBorder="1" applyAlignment="1">
      <alignment horizontal="center" vertical="top"/>
    </xf>
    <xf numFmtId="0" fontId="38" fillId="0" borderId="39" xfId="0" applyFont="1" applyBorder="1" applyAlignment="1">
      <alignment horizontal="left" vertical="top" wrapText="1"/>
    </xf>
    <xf numFmtId="0" fontId="63" fillId="5" borderId="170" xfId="0" applyFont="1" applyFill="1" applyBorder="1" applyAlignment="1">
      <alignment horizontal="center" vertical="top" wrapText="1" readingOrder="1"/>
    </xf>
    <xf numFmtId="0" fontId="23" fillId="5" borderId="26" xfId="0" applyFont="1" applyFill="1" applyBorder="1" applyAlignment="1">
      <alignment horizontal="left" vertical="top" wrapText="1" readingOrder="1"/>
    </xf>
    <xf numFmtId="0" fontId="63" fillId="5" borderId="9" xfId="0" applyFont="1" applyFill="1" applyBorder="1" applyAlignment="1">
      <alignment horizontal="center" vertical="top" wrapText="1" readingOrder="1"/>
    </xf>
    <xf numFmtId="0" fontId="63" fillId="5" borderId="18" xfId="0" applyFont="1" applyFill="1" applyBorder="1" applyAlignment="1">
      <alignment horizontal="center" vertical="top" wrapText="1" readingOrder="1"/>
    </xf>
    <xf numFmtId="0" fontId="22" fillId="5" borderId="71" xfId="0" applyFont="1" applyFill="1" applyBorder="1" applyAlignment="1">
      <alignment horizontal="center" vertical="top"/>
    </xf>
    <xf numFmtId="0" fontId="22" fillId="5" borderId="136" xfId="0" applyFont="1" applyFill="1" applyBorder="1" applyAlignment="1">
      <alignment horizontal="center" vertical="top"/>
    </xf>
    <xf numFmtId="0" fontId="63" fillId="5" borderId="168" xfId="0" applyFont="1" applyFill="1" applyBorder="1" applyAlignment="1">
      <alignment horizontal="center" vertical="top" wrapText="1" readingOrder="1"/>
    </xf>
    <xf numFmtId="0" fontId="51" fillId="5" borderId="83" xfId="0" applyFont="1" applyFill="1" applyBorder="1" applyAlignment="1">
      <alignment horizontal="left" vertical="top" wrapText="1" readingOrder="1"/>
    </xf>
    <xf numFmtId="0" fontId="45" fillId="5" borderId="18" xfId="0" applyFont="1" applyFill="1" applyBorder="1" applyAlignment="1">
      <alignment horizontal="center" vertical="top" wrapText="1" readingOrder="1"/>
    </xf>
    <xf numFmtId="0" fontId="63" fillId="5" borderId="16" xfId="0" applyFont="1" applyFill="1" applyBorder="1" applyAlignment="1">
      <alignment horizontal="center" vertical="top" wrapText="1" readingOrder="1"/>
    </xf>
    <xf numFmtId="0" fontId="22" fillId="5" borderId="66" xfId="0" applyFont="1" applyFill="1" applyBorder="1" applyAlignment="1">
      <alignment horizontal="center" vertical="top"/>
    </xf>
    <xf numFmtId="0" fontId="22" fillId="5" borderId="134" xfId="0" applyFont="1" applyFill="1" applyBorder="1" applyAlignment="1">
      <alignment horizontal="center" vertical="top"/>
    </xf>
    <xf numFmtId="0" fontId="23" fillId="5" borderId="82" xfId="0" applyFont="1" applyFill="1" applyBorder="1" applyAlignment="1">
      <alignment horizontal="left" vertical="top" wrapText="1" readingOrder="1"/>
    </xf>
    <xf numFmtId="0" fontId="63" fillId="5" borderId="22" xfId="0" applyFont="1" applyFill="1" applyBorder="1" applyAlignment="1">
      <alignment horizontal="center" vertical="top" wrapText="1" readingOrder="1"/>
    </xf>
    <xf numFmtId="0" fontId="32" fillId="5" borderId="66" xfId="0" applyFont="1" applyFill="1" applyBorder="1" applyAlignment="1">
      <alignment horizontal="center" vertical="top"/>
    </xf>
    <xf numFmtId="2" fontId="50" fillId="5" borderId="178" xfId="0" applyNumberFormat="1" applyFont="1" applyFill="1" applyBorder="1" applyAlignment="1">
      <alignment horizontal="center" vertical="top"/>
    </xf>
    <xf numFmtId="0" fontId="63" fillId="5" borderId="63" xfId="0" applyFont="1" applyFill="1" applyBorder="1" applyAlignment="1">
      <alignment horizontal="left" vertical="top" wrapText="1" readingOrder="1"/>
    </xf>
    <xf numFmtId="0" fontId="32" fillId="5" borderId="178" xfId="0" applyFont="1" applyFill="1" applyBorder="1" applyAlignment="1">
      <alignment horizontal="center" vertical="top"/>
    </xf>
    <xf numFmtId="0" fontId="50" fillId="5" borderId="188" xfId="0" applyFont="1" applyFill="1" applyBorder="1" applyAlignment="1">
      <alignment horizontal="center" vertical="top" wrapText="1"/>
    </xf>
    <xf numFmtId="0" fontId="45" fillId="5" borderId="31" xfId="0" applyFont="1" applyFill="1" applyBorder="1" applyAlignment="1">
      <alignment horizontal="left" vertical="top" wrapText="1" readingOrder="1"/>
    </xf>
    <xf numFmtId="1" fontId="32" fillId="5" borderId="66" xfId="0" applyNumberFormat="1" applyFont="1" applyFill="1" applyBorder="1" applyAlignment="1">
      <alignment horizontal="center" vertical="top"/>
    </xf>
    <xf numFmtId="1" fontId="32" fillId="5" borderId="178" xfId="0" applyNumberFormat="1" applyFont="1" applyFill="1" applyBorder="1" applyAlignment="1">
      <alignment horizontal="center" vertical="top"/>
    </xf>
    <xf numFmtId="2" fontId="32" fillId="5" borderId="66" xfId="0" applyNumberFormat="1" applyFont="1" applyFill="1" applyBorder="1" applyAlignment="1">
      <alignment horizontal="center" vertical="top"/>
    </xf>
    <xf numFmtId="2" fontId="32" fillId="5" borderId="178" xfId="0" applyNumberFormat="1" applyFont="1" applyFill="1" applyBorder="1" applyAlignment="1">
      <alignment horizontal="center" vertical="top"/>
    </xf>
    <xf numFmtId="0" fontId="63" fillId="5" borderId="31" xfId="0" applyFont="1" applyFill="1" applyBorder="1" applyAlignment="1">
      <alignment horizontal="left" vertical="top" wrapText="1" readingOrder="1"/>
    </xf>
    <xf numFmtId="172" fontId="63" fillId="24" borderId="18" xfId="2" applyNumberFormat="1" applyFont="1" applyFill="1" applyBorder="1" applyAlignment="1">
      <alignment horizontal="right" vertical="top"/>
    </xf>
    <xf numFmtId="172" fontId="32" fillId="5" borderId="71" xfId="2" applyNumberFormat="1" applyFont="1" applyFill="1" applyBorder="1" applyAlignment="1">
      <alignment horizontal="center" vertical="top"/>
    </xf>
    <xf numFmtId="172" fontId="32" fillId="5" borderId="180" xfId="2" applyNumberFormat="1" applyFont="1" applyFill="1" applyBorder="1" applyAlignment="1">
      <alignment horizontal="center" vertical="top"/>
    </xf>
    <xf numFmtId="172" fontId="50" fillId="5" borderId="71" xfId="2" applyNumberFormat="1" applyFont="1" applyFill="1" applyBorder="1" applyAlignment="1">
      <alignment horizontal="center" vertical="top"/>
    </xf>
    <xf numFmtId="172" fontId="50" fillId="5" borderId="180" xfId="2" applyNumberFormat="1" applyFont="1" applyFill="1" applyBorder="1" applyAlignment="1">
      <alignment horizontal="center" vertical="top"/>
    </xf>
    <xf numFmtId="172" fontId="63" fillId="24" borderId="22" xfId="2" applyNumberFormat="1" applyFont="1" applyFill="1" applyBorder="1" applyAlignment="1">
      <alignment horizontal="right" vertical="top"/>
    </xf>
    <xf numFmtId="172" fontId="32" fillId="5" borderId="67" xfId="2" applyNumberFormat="1" applyFont="1" applyFill="1" applyBorder="1" applyAlignment="1">
      <alignment horizontal="center" vertical="top"/>
    </xf>
    <xf numFmtId="172" fontId="32" fillId="5" borderId="181" xfId="2" applyNumberFormat="1" applyFont="1" applyFill="1" applyBorder="1" applyAlignment="1">
      <alignment horizontal="center" vertical="top"/>
    </xf>
    <xf numFmtId="0" fontId="32" fillId="5" borderId="191" xfId="0" applyFont="1" applyFill="1" applyBorder="1" applyAlignment="1">
      <alignment horizontal="center" vertical="top"/>
    </xf>
    <xf numFmtId="172" fontId="50" fillId="5" borderId="67" xfId="2" applyNumberFormat="1" applyFont="1" applyFill="1" applyBorder="1" applyAlignment="1">
      <alignment horizontal="center" vertical="top"/>
    </xf>
    <xf numFmtId="172" fontId="50" fillId="5" borderId="181" xfId="2" applyNumberFormat="1" applyFont="1" applyFill="1" applyBorder="1" applyAlignment="1">
      <alignment horizontal="center" vertical="top"/>
    </xf>
    <xf numFmtId="0" fontId="22" fillId="5" borderId="67" xfId="0" applyFont="1" applyFill="1" applyBorder="1" applyAlignment="1">
      <alignment horizontal="center" vertical="top"/>
    </xf>
    <xf numFmtId="0" fontId="22" fillId="5" borderId="137" xfId="0" applyFont="1" applyFill="1" applyBorder="1" applyAlignment="1">
      <alignment horizontal="center" vertical="top"/>
    </xf>
    <xf numFmtId="169" fontId="63" fillId="24" borderId="18" xfId="0" applyNumberFormat="1" applyFont="1" applyFill="1" applyBorder="1" applyAlignment="1">
      <alignment horizontal="right" vertical="top"/>
    </xf>
    <xf numFmtId="169" fontId="32" fillId="5" borderId="71" xfId="1" applyNumberFormat="1" applyFont="1" applyFill="1" applyBorder="1" applyAlignment="1">
      <alignment horizontal="center" vertical="top"/>
    </xf>
    <xf numFmtId="169" fontId="32" fillId="5" borderId="180" xfId="1" applyNumberFormat="1" applyFont="1" applyFill="1" applyBorder="1" applyAlignment="1">
      <alignment horizontal="center" vertical="top"/>
    </xf>
    <xf numFmtId="169" fontId="32" fillId="5" borderId="190" xfId="0" applyNumberFormat="1" applyFont="1" applyFill="1" applyBorder="1" applyAlignment="1">
      <alignment horizontal="center" vertical="top"/>
    </xf>
    <xf numFmtId="169" fontId="50" fillId="5" borderId="71" xfId="1" applyNumberFormat="1" applyFont="1" applyFill="1" applyBorder="1" applyAlignment="1">
      <alignment horizontal="center" vertical="top"/>
    </xf>
    <xf numFmtId="169" fontId="50" fillId="5" borderId="180" xfId="1" applyNumberFormat="1" applyFont="1" applyFill="1" applyBorder="1" applyAlignment="1">
      <alignment horizontal="center" vertical="top"/>
    </xf>
    <xf numFmtId="0" fontId="63" fillId="5" borderId="30" xfId="0" applyFont="1" applyFill="1" applyBorder="1" applyAlignment="1">
      <alignment horizontal="left" vertical="top" wrapText="1" readingOrder="1"/>
    </xf>
    <xf numFmtId="169" fontId="63" fillId="24" borderId="16" xfId="0" applyNumberFormat="1" applyFont="1" applyFill="1" applyBorder="1" applyAlignment="1">
      <alignment horizontal="right" vertical="top"/>
    </xf>
    <xf numFmtId="10" fontId="32" fillId="5" borderId="180" xfId="1" applyNumberFormat="1" applyFont="1" applyFill="1" applyBorder="1" applyAlignment="1">
      <alignment horizontal="center" vertical="top"/>
    </xf>
    <xf numFmtId="169" fontId="32" fillId="5" borderId="188" xfId="0" applyNumberFormat="1" applyFont="1" applyFill="1" applyBorder="1" applyAlignment="1">
      <alignment horizontal="center" vertical="top"/>
    </xf>
    <xf numFmtId="177" fontId="32" fillId="5" borderId="71" xfId="1" applyNumberFormat="1" applyFont="1" applyFill="1" applyBorder="1" applyAlignment="1">
      <alignment horizontal="center" vertical="top"/>
    </xf>
    <xf numFmtId="177" fontId="32" fillId="5" borderId="180" xfId="1" applyNumberFormat="1" applyFont="1" applyFill="1" applyBorder="1" applyAlignment="1">
      <alignment horizontal="center" vertical="top"/>
    </xf>
    <xf numFmtId="177" fontId="32" fillId="5" borderId="188" xfId="0" applyNumberFormat="1" applyFont="1" applyFill="1" applyBorder="1" applyAlignment="1">
      <alignment horizontal="center" vertical="top"/>
    </xf>
    <xf numFmtId="177" fontId="46" fillId="5" borderId="188" xfId="0" applyNumberFormat="1" applyFont="1" applyFill="1" applyBorder="1" applyAlignment="1">
      <alignment horizontal="center" vertical="top"/>
    </xf>
    <xf numFmtId="9" fontId="63" fillId="24" borderId="16" xfId="0" applyNumberFormat="1" applyFont="1" applyFill="1" applyBorder="1" applyAlignment="1">
      <alignment horizontal="right" vertical="top"/>
    </xf>
    <xf numFmtId="9" fontId="32" fillId="5" borderId="71" xfId="1" applyFont="1" applyFill="1" applyBorder="1" applyAlignment="1">
      <alignment horizontal="center" vertical="top"/>
    </xf>
    <xf numFmtId="9" fontId="32" fillId="5" borderId="180" xfId="1" applyFont="1" applyFill="1" applyBorder="1" applyAlignment="1">
      <alignment horizontal="center" vertical="top"/>
    </xf>
    <xf numFmtId="9" fontId="50" fillId="5" borderId="71" xfId="1" applyFont="1" applyFill="1" applyBorder="1" applyAlignment="1">
      <alignment horizontal="center" vertical="top"/>
    </xf>
    <xf numFmtId="169" fontId="32" fillId="5" borderId="188" xfId="1" applyNumberFormat="1" applyFont="1" applyFill="1" applyBorder="1" applyAlignment="1">
      <alignment horizontal="center" vertical="top"/>
    </xf>
    <xf numFmtId="3" fontId="63" fillId="24" borderId="16" xfId="0" applyNumberFormat="1" applyFont="1" applyFill="1" applyBorder="1" applyAlignment="1">
      <alignment horizontal="right" vertical="top"/>
    </xf>
    <xf numFmtId="168" fontId="32" fillId="5" borderId="71" xfId="0" applyNumberFormat="1" applyFont="1" applyFill="1" applyBorder="1" applyAlignment="1">
      <alignment horizontal="center" vertical="top"/>
    </xf>
    <xf numFmtId="168" fontId="32" fillId="5" borderId="180" xfId="0" applyNumberFormat="1" applyFont="1" applyFill="1" applyBorder="1" applyAlignment="1">
      <alignment horizontal="center" vertical="top"/>
    </xf>
    <xf numFmtId="10" fontId="50" fillId="5" borderId="180" xfId="1" applyNumberFormat="1" applyFont="1" applyFill="1" applyBorder="1" applyAlignment="1">
      <alignment horizontal="center" vertical="top"/>
    </xf>
    <xf numFmtId="0" fontId="63" fillId="24" borderId="16" xfId="0" applyFont="1" applyFill="1" applyBorder="1" applyAlignment="1">
      <alignment horizontal="right" vertical="top"/>
    </xf>
    <xf numFmtId="1" fontId="50" fillId="5" borderId="71" xfId="0" applyNumberFormat="1" applyFont="1" applyFill="1" applyBorder="1" applyAlignment="1">
      <alignment horizontal="center" vertical="top"/>
    </xf>
    <xf numFmtId="1" fontId="50" fillId="5" borderId="180" xfId="2" applyNumberFormat="1" applyFont="1" applyFill="1" applyBorder="1" applyAlignment="1">
      <alignment horizontal="center" vertical="top"/>
    </xf>
    <xf numFmtId="0" fontId="22" fillId="5" borderId="131" xfId="0" applyFont="1" applyFill="1" applyBorder="1" applyAlignment="1">
      <alignment horizontal="center" vertical="top"/>
    </xf>
    <xf numFmtId="0" fontId="22" fillId="5" borderId="138" xfId="0" applyFont="1" applyFill="1" applyBorder="1" applyAlignment="1">
      <alignment horizontal="center" vertical="top"/>
    </xf>
    <xf numFmtId="0" fontId="63" fillId="5" borderId="48" xfId="0" applyFont="1" applyFill="1" applyBorder="1" applyAlignment="1">
      <alignment horizontal="left" vertical="top" wrapText="1" readingOrder="1"/>
    </xf>
    <xf numFmtId="0" fontId="63" fillId="5" borderId="17" xfId="0" applyFont="1" applyFill="1" applyBorder="1" applyAlignment="1">
      <alignment horizontal="center" vertical="top" wrapText="1" readingOrder="1"/>
    </xf>
    <xf numFmtId="0" fontId="63" fillId="24" borderId="17" xfId="0" applyFont="1" applyFill="1" applyBorder="1" applyAlignment="1">
      <alignment horizontal="right" vertical="top"/>
    </xf>
    <xf numFmtId="168" fontId="32" fillId="5" borderId="72" xfId="0" applyNumberFormat="1" applyFont="1" applyFill="1" applyBorder="1" applyAlignment="1">
      <alignment horizontal="center" vertical="top"/>
    </xf>
    <xf numFmtId="168" fontId="32" fillId="5" borderId="184" xfId="0" applyNumberFormat="1" applyFont="1" applyFill="1" applyBorder="1" applyAlignment="1">
      <alignment horizontal="center" vertical="top"/>
    </xf>
    <xf numFmtId="0" fontId="32" fillId="5" borderId="193" xfId="0" applyFont="1" applyFill="1" applyBorder="1" applyAlignment="1">
      <alignment horizontal="center" vertical="top"/>
    </xf>
    <xf numFmtId="1" fontId="50" fillId="5" borderId="72" xfId="0" applyNumberFormat="1" applyFont="1" applyFill="1" applyBorder="1" applyAlignment="1">
      <alignment horizontal="center" vertical="top"/>
    </xf>
    <xf numFmtId="1" fontId="50" fillId="5" borderId="184" xfId="2" applyNumberFormat="1" applyFont="1" applyFill="1" applyBorder="1" applyAlignment="1">
      <alignment horizontal="center" vertical="top"/>
    </xf>
    <xf numFmtId="0" fontId="22" fillId="5" borderId="70" xfId="0" applyFont="1" applyFill="1" applyBorder="1" applyAlignment="1">
      <alignment horizontal="center" vertical="top"/>
    </xf>
    <xf numFmtId="0" fontId="22" fillId="5" borderId="128" xfId="0" applyFont="1" applyFill="1" applyBorder="1" applyAlignment="1">
      <alignment horizontal="center" vertical="top"/>
    </xf>
    <xf numFmtId="164" fontId="8" fillId="0" borderId="1" xfId="0" applyNumberFormat="1" applyFont="1" applyBorder="1" applyAlignment="1">
      <alignment vertical="top" wrapText="1"/>
    </xf>
    <xf numFmtId="0" fontId="25" fillId="0" borderId="291" xfId="0" applyFont="1" applyBorder="1" applyAlignment="1">
      <alignment horizontal="center" vertical="top"/>
    </xf>
    <xf numFmtId="0" fontId="25" fillId="0" borderId="289" xfId="0" applyFont="1" applyBorder="1" applyAlignment="1">
      <alignment horizontal="left" vertical="top"/>
    </xf>
    <xf numFmtId="2" fontId="25" fillId="0" borderId="83" xfId="0" applyNumberFormat="1" applyFont="1" applyBorder="1" applyAlignment="1">
      <alignment horizontal="left" vertical="top" wrapText="1"/>
    </xf>
    <xf numFmtId="0" fontId="25" fillId="0" borderId="305" xfId="0" applyFont="1" applyBorder="1" applyAlignment="1">
      <alignment horizontal="center" vertical="top"/>
    </xf>
    <xf numFmtId="2" fontId="25" fillId="0" borderId="306" xfId="0" applyNumberFormat="1" applyFont="1" applyBorder="1" applyAlignment="1">
      <alignment horizontal="left" vertical="top"/>
    </xf>
    <xf numFmtId="2" fontId="25" fillId="0" borderId="308" xfId="0" applyNumberFormat="1" applyFont="1" applyBorder="1" applyAlignment="1">
      <alignment horizontal="center" vertical="top"/>
    </xf>
    <xf numFmtId="0" fontId="25" fillId="0" borderId="296" xfId="0" applyFont="1" applyBorder="1" applyAlignment="1">
      <alignment horizontal="left" vertical="top" wrapText="1"/>
    </xf>
    <xf numFmtId="2" fontId="25" fillId="0" borderId="83" xfId="0" applyNumberFormat="1" applyFont="1" applyBorder="1" applyAlignment="1">
      <alignment horizontal="left" vertical="top"/>
    </xf>
    <xf numFmtId="2" fontId="25" fillId="0" borderId="82" xfId="0" applyNumberFormat="1" applyFont="1" applyBorder="1" applyAlignment="1">
      <alignment horizontal="left" vertical="top"/>
    </xf>
    <xf numFmtId="0" fontId="20" fillId="4" borderId="212" xfId="0" applyFont="1" applyFill="1" applyBorder="1" applyAlignment="1">
      <alignment horizontal="center" vertical="top"/>
    </xf>
    <xf numFmtId="0" fontId="54" fillId="0" borderId="285" xfId="0" applyFont="1" applyBorder="1" applyAlignment="1">
      <alignment horizontal="center" vertical="top"/>
    </xf>
    <xf numFmtId="0" fontId="20" fillId="4" borderId="309" xfId="0" applyFont="1" applyFill="1" applyBorder="1" applyAlignment="1">
      <alignment horizontal="center" vertical="top"/>
    </xf>
    <xf numFmtId="0" fontId="54" fillId="0" borderId="310" xfId="0" applyFont="1" applyBorder="1" applyAlignment="1">
      <alignment horizontal="center" vertical="top"/>
    </xf>
    <xf numFmtId="0" fontId="25" fillId="0" borderId="311" xfId="0" applyFont="1" applyBorder="1" applyAlignment="1">
      <alignment horizontal="center" vertical="top"/>
    </xf>
    <xf numFmtId="2" fontId="25" fillId="0" borderId="312" xfId="0" applyNumberFormat="1" applyFont="1" applyBorder="1" applyAlignment="1">
      <alignment horizontal="center" vertical="top"/>
    </xf>
    <xf numFmtId="0" fontId="25" fillId="0" borderId="293" xfId="0" applyFont="1" applyBorder="1" applyAlignment="1">
      <alignment horizontal="center" vertical="top"/>
    </xf>
    <xf numFmtId="2" fontId="25" fillId="0" borderId="145" xfId="0" applyNumberFormat="1" applyFont="1" applyBorder="1" applyAlignment="1">
      <alignment horizontal="center" vertical="top"/>
    </xf>
    <xf numFmtId="0" fontId="25" fillId="0" borderId="294" xfId="0" applyFont="1" applyBorder="1" applyAlignment="1">
      <alignment horizontal="center" vertical="top"/>
    </xf>
    <xf numFmtId="2" fontId="25" fillId="0" borderId="147" xfId="0" applyNumberFormat="1" applyFont="1" applyBorder="1" applyAlignment="1">
      <alignment horizontal="center" vertical="top"/>
    </xf>
    <xf numFmtId="0" fontId="40" fillId="0" borderId="145" xfId="0" applyFont="1" applyBorder="1" applyAlignment="1">
      <alignment horizontal="center" vertical="top"/>
    </xf>
    <xf numFmtId="0" fontId="40" fillId="0" borderId="42" xfId="0" applyFont="1" applyBorder="1" applyAlignment="1">
      <alignment horizontal="center" vertical="top"/>
    </xf>
    <xf numFmtId="0" fontId="40" fillId="0" borderId="147" xfId="0" applyFont="1" applyBorder="1" applyAlignment="1">
      <alignment horizontal="center" vertical="top"/>
    </xf>
    <xf numFmtId="2" fontId="38" fillId="0" borderId="145" xfId="0" applyNumberFormat="1" applyFont="1" applyBorder="1" applyAlignment="1">
      <alignment horizontal="center" vertical="top"/>
    </xf>
    <xf numFmtId="2" fontId="38" fillId="0" borderId="42" xfId="0" applyNumberFormat="1" applyFont="1" applyBorder="1" applyAlignment="1">
      <alignment horizontal="center" vertical="top"/>
    </xf>
    <xf numFmtId="2" fontId="38" fillId="0" borderId="82" xfId="0" applyNumberFormat="1" applyFont="1" applyBorder="1" applyAlignment="1">
      <alignment horizontal="center" vertical="top"/>
    </xf>
    <xf numFmtId="2" fontId="38" fillId="0" borderId="83" xfId="0" applyNumberFormat="1" applyFont="1" applyBorder="1" applyAlignment="1">
      <alignment horizontal="center" vertical="top"/>
    </xf>
    <xf numFmtId="2" fontId="25" fillId="0" borderId="313" xfId="0" applyNumberFormat="1" applyFont="1" applyBorder="1" applyAlignment="1">
      <alignment horizontal="left" vertical="top"/>
    </xf>
    <xf numFmtId="2" fontId="25" fillId="0" borderId="314" xfId="0" applyNumberFormat="1" applyFont="1" applyBorder="1" applyAlignment="1">
      <alignment horizontal="left" vertical="top"/>
    </xf>
    <xf numFmtId="0" fontId="8" fillId="0" borderId="1" xfId="0" applyFont="1" applyBorder="1" applyAlignment="1">
      <alignment vertical="top" wrapText="1"/>
    </xf>
    <xf numFmtId="0" fontId="37" fillId="0" borderId="220" xfId="0" applyFont="1" applyBorder="1" applyAlignment="1">
      <alignment horizontal="left" vertical="top" wrapText="1" readingOrder="1"/>
    </xf>
    <xf numFmtId="0" fontId="37" fillId="0" borderId="114" xfId="0" applyFont="1" applyBorder="1" applyAlignment="1">
      <alignment horizontal="center" vertical="top" wrapText="1" readingOrder="1"/>
    </xf>
    <xf numFmtId="0" fontId="25" fillId="0" borderId="109" xfId="0" applyFont="1" applyBorder="1" applyAlignment="1">
      <alignment horizontal="center" vertical="top" wrapText="1" readingOrder="1"/>
    </xf>
    <xf numFmtId="10" fontId="35" fillId="0" borderId="263" xfId="0" applyNumberFormat="1" applyFont="1" applyBorder="1" applyAlignment="1">
      <alignment horizontal="center" vertical="top" wrapText="1"/>
    </xf>
    <xf numFmtId="0" fontId="40" fillId="0" borderId="263" xfId="0" applyFont="1" applyBorder="1" applyAlignment="1">
      <alignment horizontal="center" vertical="top"/>
    </xf>
    <xf numFmtId="0" fontId="20" fillId="0" borderId="256" xfId="0" applyFont="1" applyBorder="1" applyAlignment="1">
      <alignment horizontal="center" vertical="top"/>
    </xf>
    <xf numFmtId="0" fontId="20" fillId="0" borderId="110" xfId="0" applyFont="1" applyBorder="1" applyAlignment="1">
      <alignment horizontal="center" vertical="top"/>
    </xf>
    <xf numFmtId="168" fontId="35" fillId="0" borderId="4" xfId="0" applyNumberFormat="1" applyFont="1" applyBorder="1" applyAlignment="1">
      <alignment horizontal="center" vertical="top" wrapText="1"/>
    </xf>
    <xf numFmtId="2" fontId="40" fillId="0" borderId="229" xfId="0" applyNumberFormat="1" applyFont="1" applyBorder="1" applyAlignment="1">
      <alignment horizontal="center" vertical="top"/>
    </xf>
    <xf numFmtId="0" fontId="40" fillId="0" borderId="4" xfId="0" applyFont="1" applyBorder="1" applyAlignment="1">
      <alignment horizontal="center" vertical="top"/>
    </xf>
    <xf numFmtId="168" fontId="32" fillId="4" borderId="200" xfId="0" applyNumberFormat="1" applyFont="1" applyFill="1" applyBorder="1" applyAlignment="1">
      <alignment horizontal="center" vertical="top"/>
    </xf>
    <xf numFmtId="168" fontId="50" fillId="4" borderId="200" xfId="0" applyNumberFormat="1" applyFont="1" applyFill="1" applyBorder="1" applyAlignment="1">
      <alignment horizontal="center" vertical="top"/>
    </xf>
    <xf numFmtId="168" fontId="32" fillId="4" borderId="199" xfId="0" applyNumberFormat="1" applyFont="1" applyFill="1" applyBorder="1" applyAlignment="1">
      <alignment horizontal="center" vertical="top"/>
    </xf>
    <xf numFmtId="168" fontId="50" fillId="4" borderId="199" xfId="0" applyNumberFormat="1" applyFont="1" applyFill="1" applyBorder="1" applyAlignment="1">
      <alignment horizontal="center" vertical="top"/>
    </xf>
    <xf numFmtId="168" fontId="50" fillId="5" borderId="178" xfId="0" applyNumberFormat="1" applyFont="1" applyFill="1" applyBorder="1" applyAlignment="1">
      <alignment horizontal="center" vertical="top"/>
    </xf>
    <xf numFmtId="1" fontId="50" fillId="5" borderId="178" xfId="0" applyNumberFormat="1" applyFont="1" applyFill="1" applyBorder="1" applyAlignment="1">
      <alignment horizontal="center" vertical="top"/>
    </xf>
    <xf numFmtId="168" fontId="32" fillId="5" borderId="66" xfId="0" applyNumberFormat="1" applyFont="1" applyFill="1" applyBorder="1" applyAlignment="1">
      <alignment horizontal="center" vertical="top"/>
    </xf>
    <xf numFmtId="0" fontId="25" fillId="0" borderId="297" xfId="0" applyFont="1" applyBorder="1" applyAlignment="1">
      <alignment horizontal="left" vertical="top" wrapText="1"/>
    </xf>
    <xf numFmtId="0" fontId="25" fillId="0" borderId="291" xfId="0" applyFont="1" applyBorder="1" applyAlignment="1">
      <alignment horizontal="left" vertical="top" wrapText="1"/>
    </xf>
    <xf numFmtId="0" fontId="0" fillId="0" borderId="0" xfId="0" applyNumberFormat="1"/>
    <xf numFmtId="0" fontId="0" fillId="0" borderId="0" xfId="0" applyNumberFormat="1" applyAlignment="1">
      <alignment horizontal="center"/>
    </xf>
    <xf numFmtId="0" fontId="33" fillId="4" borderId="118" xfId="0" applyFont="1" applyFill="1" applyBorder="1" applyAlignment="1">
      <alignment horizontal="center" vertical="top"/>
    </xf>
    <xf numFmtId="0" fontId="20" fillId="4" borderId="270" xfId="0" applyFont="1" applyFill="1" applyBorder="1" applyAlignment="1">
      <alignment horizontal="center" vertical="top"/>
    </xf>
    <xf numFmtId="0" fontId="20" fillId="4" borderId="206" xfId="0" applyFont="1" applyFill="1" applyBorder="1" applyAlignment="1">
      <alignment horizontal="center" vertical="top"/>
    </xf>
    <xf numFmtId="0" fontId="37" fillId="4" borderId="40" xfId="0" applyFont="1" applyFill="1" applyBorder="1" applyAlignment="1">
      <alignment horizontal="left" vertical="top" wrapText="1" readingOrder="1"/>
    </xf>
    <xf numFmtId="0" fontId="25" fillId="4" borderId="5" xfId="0" applyFont="1" applyFill="1" applyBorder="1" applyAlignment="1">
      <alignment horizontal="center" vertical="top" wrapText="1" readingOrder="1"/>
    </xf>
    <xf numFmtId="0" fontId="40" fillId="4" borderId="241" xfId="0" applyFont="1" applyFill="1" applyBorder="1" applyAlignment="1">
      <alignment horizontal="center" vertical="top"/>
    </xf>
    <xf numFmtId="0" fontId="40" fillId="4" borderId="95" xfId="0" applyFont="1" applyFill="1" applyBorder="1" applyAlignment="1">
      <alignment horizontal="center" vertical="top"/>
    </xf>
    <xf numFmtId="0" fontId="40" fillId="4" borderId="229" xfId="0" applyFont="1" applyFill="1" applyBorder="1" applyAlignment="1">
      <alignment horizontal="center" vertical="top"/>
    </xf>
    <xf numFmtId="0" fontId="33" fillId="4" borderId="4" xfId="0" applyFont="1" applyFill="1" applyBorder="1" applyAlignment="1">
      <alignment horizontal="center" vertical="top"/>
    </xf>
    <xf numFmtId="0" fontId="37" fillId="4" borderId="43" xfId="0" applyFont="1" applyFill="1" applyBorder="1" applyAlignment="1">
      <alignment horizontal="left" vertical="top" wrapText="1" readingOrder="1"/>
    </xf>
    <xf numFmtId="0" fontId="37" fillId="4" borderId="21" xfId="0" applyFont="1" applyFill="1" applyBorder="1" applyAlignment="1">
      <alignment horizontal="center" vertical="top" wrapText="1" readingOrder="1"/>
    </xf>
    <xf numFmtId="9" fontId="35" fillId="4" borderId="4" xfId="0" applyNumberFormat="1" applyFont="1" applyFill="1" applyBorder="1" applyAlignment="1">
      <alignment horizontal="center" vertical="top"/>
    </xf>
    <xf numFmtId="0" fontId="33" fillId="4" borderId="4" xfId="0" applyFont="1" applyFill="1" applyBorder="1" applyAlignment="1">
      <alignment vertical="top"/>
    </xf>
    <xf numFmtId="3" fontId="35" fillId="4" borderId="4" xfId="0" applyNumberFormat="1" applyFont="1" applyFill="1" applyBorder="1" applyAlignment="1">
      <alignment horizontal="center" vertical="top"/>
    </xf>
    <xf numFmtId="0" fontId="38" fillId="4" borderId="94" xfId="0" applyFont="1" applyFill="1" applyBorder="1" applyAlignment="1">
      <alignment horizontal="center" vertical="top" wrapText="1" readingOrder="1"/>
    </xf>
    <xf numFmtId="0" fontId="37" fillId="4" borderId="5" xfId="0" applyFont="1" applyFill="1" applyBorder="1" applyAlignment="1">
      <alignment horizontal="center" vertical="top" wrapText="1" readingOrder="1"/>
    </xf>
    <xf numFmtId="0" fontId="33" fillId="4" borderId="12" xfId="0" applyFont="1" applyFill="1" applyBorder="1" applyAlignment="1">
      <alignment vertical="top"/>
    </xf>
    <xf numFmtId="0" fontId="20" fillId="4" borderId="269" xfId="0" applyFont="1" applyFill="1" applyBorder="1" applyAlignment="1">
      <alignment horizontal="center" vertical="top"/>
    </xf>
    <xf numFmtId="0" fontId="20" fillId="4" borderId="209" xfId="0" applyFont="1" applyFill="1" applyBorder="1" applyAlignment="1">
      <alignment horizontal="center" vertical="top"/>
    </xf>
    <xf numFmtId="0" fontId="40" fillId="4" borderId="263" xfId="0" applyFont="1" applyFill="1" applyBorder="1" applyAlignment="1">
      <alignment vertical="top"/>
    </xf>
    <xf numFmtId="0" fontId="20" fillId="4" borderId="264" xfId="0" applyFont="1" applyFill="1" applyBorder="1" applyAlignment="1">
      <alignment horizontal="center" vertical="top"/>
    </xf>
    <xf numFmtId="0" fontId="20" fillId="4" borderId="213" xfId="0" applyFont="1" applyFill="1" applyBorder="1" applyAlignment="1">
      <alignment horizontal="center" vertical="top"/>
    </xf>
    <xf numFmtId="0" fontId="37" fillId="4" borderId="39" xfId="0" applyFont="1" applyFill="1" applyBorder="1" applyAlignment="1">
      <alignment horizontal="left" vertical="top" wrapText="1" readingOrder="1"/>
    </xf>
    <xf numFmtId="0" fontId="40" fillId="4" borderId="251" xfId="0" applyFont="1" applyFill="1" applyBorder="1" applyAlignment="1">
      <alignment horizontal="center" vertical="top"/>
    </xf>
    <xf numFmtId="0" fontId="40" fillId="4" borderId="4" xfId="0" applyFont="1" applyFill="1" applyBorder="1" applyAlignment="1">
      <alignment vertical="top"/>
    </xf>
    <xf numFmtId="0" fontId="40" fillId="4" borderId="230" xfId="0" applyFont="1" applyFill="1" applyBorder="1" applyAlignment="1">
      <alignment horizontal="center" vertical="top"/>
    </xf>
    <xf numFmtId="2" fontId="40" fillId="4" borderId="262" xfId="0" applyNumberFormat="1" applyFont="1" applyFill="1" applyBorder="1" applyAlignment="1">
      <alignment vertical="top"/>
    </xf>
    <xf numFmtId="0" fontId="20" fillId="4" borderId="215" xfId="0" applyFont="1" applyFill="1" applyBorder="1" applyAlignment="1">
      <alignment horizontal="center" vertical="top"/>
    </xf>
    <xf numFmtId="0" fontId="37" fillId="4" borderId="14" xfId="0" applyFont="1" applyFill="1" applyBorder="1" applyAlignment="1">
      <alignment horizontal="center" vertical="top" wrapText="1" readingOrder="1"/>
    </xf>
    <xf numFmtId="0" fontId="25" fillId="4" borderId="14" xfId="0" applyFont="1" applyFill="1" applyBorder="1" applyAlignment="1">
      <alignment horizontal="center" vertical="top" wrapText="1" readingOrder="1"/>
    </xf>
    <xf numFmtId="0" fontId="40" fillId="4" borderId="11" xfId="0" applyFont="1" applyFill="1" applyBorder="1" applyAlignment="1">
      <alignment vertical="top"/>
    </xf>
    <xf numFmtId="0" fontId="20" fillId="4" borderId="267" xfId="0" applyFont="1" applyFill="1" applyBorder="1" applyAlignment="1">
      <alignment horizontal="center" vertical="top"/>
    </xf>
    <xf numFmtId="0" fontId="25" fillId="4" borderId="32" xfId="0" applyFont="1" applyFill="1" applyBorder="1" applyAlignment="1">
      <alignment horizontal="center" vertical="top" wrapText="1" readingOrder="1"/>
    </xf>
    <xf numFmtId="3" fontId="40" fillId="4" borderId="116" xfId="0" applyNumberFormat="1" applyFont="1" applyFill="1" applyBorder="1" applyAlignment="1">
      <alignment vertical="top"/>
    </xf>
    <xf numFmtId="0" fontId="35" fillId="4" borderId="14" xfId="0" applyFont="1" applyFill="1" applyBorder="1" applyAlignment="1">
      <alignment vertical="top" wrapText="1" readingOrder="1"/>
    </xf>
    <xf numFmtId="0" fontId="38" fillId="4" borderId="99" xfId="0" applyFont="1" applyFill="1" applyBorder="1" applyAlignment="1">
      <alignment horizontal="center" vertical="top" wrapText="1" readingOrder="1"/>
    </xf>
    <xf numFmtId="3" fontId="35" fillId="4" borderId="11" xfId="0" applyNumberFormat="1" applyFont="1" applyFill="1" applyBorder="1" applyAlignment="1">
      <alignment horizontal="center" vertical="top"/>
    </xf>
    <xf numFmtId="0" fontId="21" fillId="4" borderId="270" xfId="0" applyFont="1" applyFill="1" applyBorder="1" applyAlignment="1">
      <alignment horizontal="center" vertical="top"/>
    </xf>
    <xf numFmtId="0" fontId="21" fillId="4" borderId="217" xfId="0" applyFont="1" applyFill="1" applyBorder="1" applyAlignment="1">
      <alignment horizontal="center" vertical="top"/>
    </xf>
    <xf numFmtId="0" fontId="35" fillId="4" borderId="21" xfId="0" applyFont="1" applyFill="1" applyBorder="1" applyAlignment="1">
      <alignment vertical="top" wrapText="1" readingOrder="1"/>
    </xf>
    <xf numFmtId="0" fontId="37" fillId="4" borderId="12" xfId="0" applyFont="1" applyFill="1" applyBorder="1" applyAlignment="1">
      <alignment horizontal="center" vertical="top" wrapText="1" readingOrder="1"/>
    </xf>
    <xf numFmtId="0" fontId="21" fillId="4" borderId="265" xfId="0" applyFont="1" applyFill="1" applyBorder="1" applyAlignment="1">
      <alignment horizontal="center" vertical="top"/>
    </xf>
    <xf numFmtId="0" fontId="21" fillId="4" borderId="218" xfId="0" applyFont="1" applyFill="1" applyBorder="1" applyAlignment="1">
      <alignment horizontal="center" vertical="top"/>
    </xf>
    <xf numFmtId="0" fontId="45" fillId="4" borderId="14" xfId="0" applyFont="1" applyFill="1" applyBorder="1" applyAlignment="1">
      <alignment vertical="top" wrapText="1" readingOrder="1"/>
    </xf>
    <xf numFmtId="0" fontId="51" fillId="4" borderId="11" xfId="0" applyFont="1" applyFill="1" applyBorder="1" applyAlignment="1">
      <alignment horizontal="center" vertical="top" wrapText="1" readingOrder="1"/>
    </xf>
    <xf numFmtId="169" fontId="35" fillId="4" borderId="4" xfId="0" applyNumberFormat="1" applyFont="1" applyFill="1" applyBorder="1" applyAlignment="1">
      <alignment horizontal="center" vertical="top"/>
    </xf>
    <xf numFmtId="0" fontId="35" fillId="4" borderId="5" xfId="0" applyFont="1" applyFill="1" applyBorder="1" applyAlignment="1">
      <alignment horizontal="left" vertical="top" wrapText="1" readingOrder="1"/>
    </xf>
    <xf numFmtId="0" fontId="45" fillId="4" borderId="81" xfId="0" applyFont="1" applyFill="1" applyBorder="1" applyAlignment="1">
      <alignment vertical="top" wrapText="1" readingOrder="1"/>
    </xf>
    <xf numFmtId="172" fontId="35" fillId="4" borderId="4" xfId="2" applyNumberFormat="1" applyFont="1" applyFill="1" applyBorder="1" applyAlignment="1">
      <alignment horizontal="center" vertical="top"/>
    </xf>
    <xf numFmtId="0" fontId="45" fillId="4" borderId="157" xfId="0" applyFont="1" applyFill="1" applyBorder="1" applyAlignment="1">
      <alignment vertical="top" wrapText="1" readingOrder="1"/>
    </xf>
    <xf numFmtId="0" fontId="37" fillId="4" borderId="163" xfId="0" applyFont="1" applyFill="1" applyBorder="1" applyAlignment="1">
      <alignment horizontal="left" vertical="top" wrapText="1" readingOrder="1"/>
    </xf>
    <xf numFmtId="0" fontId="51" fillId="4" borderId="46" xfId="0" applyFont="1" applyFill="1" applyBorder="1" applyAlignment="1">
      <alignment horizontal="center" vertical="top" wrapText="1" readingOrder="1"/>
    </xf>
    <xf numFmtId="0" fontId="21" fillId="4" borderId="268" xfId="0" applyFont="1" applyFill="1" applyBorder="1" applyAlignment="1">
      <alignment horizontal="center" vertical="top"/>
    </xf>
    <xf numFmtId="0" fontId="21" fillId="4" borderId="219" xfId="0" applyFont="1" applyFill="1" applyBorder="1" applyAlignment="1">
      <alignment horizontal="center" vertical="top"/>
    </xf>
    <xf numFmtId="172" fontId="35" fillId="22" borderId="253" xfId="2" applyNumberFormat="1" applyFont="1" applyFill="1" applyBorder="1" applyAlignment="1">
      <alignment horizontal="center" vertical="top"/>
    </xf>
    <xf numFmtId="172" fontId="35" fillId="22" borderId="100" xfId="2" applyNumberFormat="1" applyFont="1" applyFill="1" applyBorder="1" applyAlignment="1">
      <alignment horizontal="center" vertical="top"/>
    </xf>
    <xf numFmtId="2" fontId="35" fillId="22" borderId="231" xfId="0" applyNumberFormat="1" applyFont="1" applyFill="1" applyBorder="1" applyAlignment="1">
      <alignment horizontal="center" vertical="top"/>
    </xf>
    <xf numFmtId="172" fontId="35" fillId="22" borderId="243" xfId="2" applyNumberFormat="1" applyFont="1" applyFill="1" applyBorder="1" applyAlignment="1">
      <alignment horizontal="center" vertical="top"/>
    </xf>
    <xf numFmtId="43" fontId="35" fillId="22" borderId="11" xfId="0" applyNumberFormat="1" applyFont="1" applyFill="1" applyBorder="1" applyAlignment="1">
      <alignment vertical="top"/>
    </xf>
    <xf numFmtId="172" fontId="40" fillId="22" borderId="251" xfId="0" applyNumberFormat="1" applyFont="1" applyFill="1" applyBorder="1" applyAlignment="1">
      <alignment horizontal="center" vertical="top"/>
    </xf>
    <xf numFmtId="172" fontId="40" fillId="22" borderId="95" xfId="0" applyNumberFormat="1" applyFont="1" applyFill="1" applyBorder="1" applyAlignment="1">
      <alignment horizontal="center" vertical="top"/>
    </xf>
    <xf numFmtId="2" fontId="35" fillId="22" borderId="229" xfId="0" applyNumberFormat="1" applyFont="1" applyFill="1" applyBorder="1" applyAlignment="1">
      <alignment horizontal="center" vertical="top"/>
    </xf>
    <xf numFmtId="172" fontId="40" fillId="22" borderId="241" xfId="2" applyNumberFormat="1" applyFont="1" applyFill="1" applyBorder="1" applyAlignment="1">
      <alignment horizontal="center" vertical="top"/>
    </xf>
    <xf numFmtId="172" fontId="40" fillId="22" borderId="95" xfId="2" applyNumberFormat="1" applyFont="1" applyFill="1" applyBorder="1" applyAlignment="1">
      <alignment horizontal="center" vertical="top"/>
    </xf>
    <xf numFmtId="0" fontId="40" fillId="22" borderId="4" xfId="0" applyFont="1" applyFill="1" applyBorder="1" applyAlignment="1">
      <alignment horizontal="center" vertical="top"/>
    </xf>
    <xf numFmtId="169" fontId="40" fillId="22" borderId="251" xfId="1" applyNumberFormat="1" applyFont="1" applyFill="1" applyBorder="1" applyAlignment="1">
      <alignment horizontal="center" vertical="top"/>
    </xf>
    <xf numFmtId="169" fontId="40" fillId="22" borderId="95" xfId="1" applyNumberFormat="1" applyFont="1" applyFill="1" applyBorder="1" applyAlignment="1">
      <alignment horizontal="center" vertical="top"/>
    </xf>
    <xf numFmtId="169" fontId="40" fillId="22" borderId="241" xfId="1" applyNumberFormat="1" applyFont="1" applyFill="1" applyBorder="1" applyAlignment="1">
      <alignment horizontal="center" vertical="top"/>
    </xf>
    <xf numFmtId="3" fontId="40" fillId="22" borderId="4" xfId="0" applyNumberFormat="1" applyFont="1" applyFill="1" applyBorder="1" applyAlignment="1">
      <alignment vertical="top"/>
    </xf>
    <xf numFmtId="0" fontId="32" fillId="22" borderId="251" xfId="0" applyFont="1" applyFill="1" applyBorder="1" applyAlignment="1">
      <alignment horizontal="center" vertical="top"/>
    </xf>
    <xf numFmtId="0" fontId="32" fillId="22" borderId="95" xfId="0" applyFont="1" applyFill="1" applyBorder="1" applyAlignment="1">
      <alignment horizontal="center" vertical="top"/>
    </xf>
    <xf numFmtId="0" fontId="32" fillId="22" borderId="229" xfId="0" applyFont="1" applyFill="1" applyBorder="1" applyAlignment="1">
      <alignment horizontal="center" vertical="top"/>
    </xf>
    <xf numFmtId="0" fontId="35" fillId="22" borderId="229" xfId="0" applyFont="1" applyFill="1" applyBorder="1" applyAlignment="1">
      <alignment horizontal="center" vertical="top"/>
    </xf>
    <xf numFmtId="9" fontId="33" fillId="22" borderId="251" xfId="1" applyFont="1" applyFill="1" applyBorder="1" applyAlignment="1">
      <alignment horizontal="center" vertical="top"/>
    </xf>
    <xf numFmtId="169" fontId="33" fillId="22" borderId="95" xfId="1" applyNumberFormat="1" applyFont="1" applyFill="1" applyBorder="1" applyAlignment="1">
      <alignment horizontal="center" vertical="top"/>
    </xf>
    <xf numFmtId="9" fontId="40" fillId="22" borderId="241" xfId="1" applyFont="1" applyFill="1" applyBorder="1" applyAlignment="1">
      <alignment horizontal="center" vertical="top"/>
    </xf>
    <xf numFmtId="169" fontId="35" fillId="22" borderId="229" xfId="1" applyNumberFormat="1" applyFont="1" applyFill="1" applyBorder="1" applyAlignment="1">
      <alignment horizontal="center" vertical="top"/>
    </xf>
    <xf numFmtId="0" fontId="40" fillId="22" borderId="4" xfId="0" applyFont="1" applyFill="1" applyBorder="1" applyAlignment="1">
      <alignment vertical="top"/>
    </xf>
    <xf numFmtId="3" fontId="33" fillId="22" borderId="251" xfId="0" applyNumberFormat="1" applyFont="1" applyFill="1" applyBorder="1" applyAlignment="1">
      <alignment horizontal="center" vertical="top"/>
    </xf>
    <xf numFmtId="3" fontId="33" fillId="22" borderId="95" xfId="0" applyNumberFormat="1" applyFont="1" applyFill="1" applyBorder="1" applyAlignment="1">
      <alignment horizontal="center" vertical="top"/>
    </xf>
    <xf numFmtId="3" fontId="40" fillId="22" borderId="241" xfId="0" applyNumberFormat="1" applyFont="1" applyFill="1" applyBorder="1" applyAlignment="1">
      <alignment horizontal="center" vertical="top"/>
    </xf>
    <xf numFmtId="3" fontId="40" fillId="22" borderId="95" xfId="0" applyNumberFormat="1" applyFont="1" applyFill="1" applyBorder="1" applyAlignment="1">
      <alignment horizontal="center" vertical="top"/>
    </xf>
    <xf numFmtId="9" fontId="40" fillId="22" borderId="251" xfId="1" applyFont="1" applyFill="1" applyBorder="1" applyAlignment="1">
      <alignment horizontal="center" vertical="top"/>
    </xf>
    <xf numFmtId="3" fontId="40" fillId="22" borderId="251" xfId="0" applyNumberFormat="1" applyFont="1" applyFill="1" applyBorder="1" applyAlignment="1">
      <alignment horizontal="center" vertical="top"/>
    </xf>
    <xf numFmtId="173" fontId="33" fillId="22" borderId="251" xfId="0" applyNumberFormat="1" applyFont="1" applyFill="1" applyBorder="1" applyAlignment="1">
      <alignment horizontal="center" vertical="top"/>
    </xf>
    <xf numFmtId="173" fontId="33" fillId="22" borderId="95" xfId="0" applyNumberFormat="1" applyFont="1" applyFill="1" applyBorder="1" applyAlignment="1">
      <alignment horizontal="center" vertical="top"/>
    </xf>
    <xf numFmtId="3" fontId="33" fillId="22" borderId="241" xfId="0" applyNumberFormat="1" applyFont="1" applyFill="1" applyBorder="1" applyAlignment="1">
      <alignment horizontal="center" vertical="top"/>
    </xf>
    <xf numFmtId="3" fontId="40" fillId="22" borderId="254" xfId="0" applyNumberFormat="1" applyFont="1" applyFill="1" applyBorder="1" applyAlignment="1">
      <alignment horizontal="center" vertical="top"/>
    </xf>
    <xf numFmtId="3" fontId="40" fillId="22" borderId="117" xfId="0" applyNumberFormat="1" applyFont="1" applyFill="1" applyBorder="1" applyAlignment="1">
      <alignment horizontal="center" vertical="top"/>
    </xf>
    <xf numFmtId="0" fontId="35" fillId="22" borderId="232" xfId="0" applyFont="1" applyFill="1" applyBorder="1" applyAlignment="1">
      <alignment horizontal="center" vertical="top"/>
    </xf>
    <xf numFmtId="3" fontId="40" fillId="22" borderId="244" xfId="0" applyNumberFormat="1" applyFont="1" applyFill="1" applyBorder="1" applyAlignment="1">
      <alignment horizontal="center" vertical="top"/>
    </xf>
    <xf numFmtId="0" fontId="40" fillId="22" borderId="116" xfId="0" applyFont="1" applyFill="1" applyBorder="1" applyAlignment="1">
      <alignment vertical="top"/>
    </xf>
    <xf numFmtId="0" fontId="35" fillId="12" borderId="123" xfId="0" applyFont="1" applyFill="1" applyBorder="1" applyAlignment="1">
      <alignment vertical="top" wrapText="1" readingOrder="1"/>
    </xf>
    <xf numFmtId="0" fontId="37" fillId="12" borderId="122" xfId="0" applyFont="1" applyFill="1" applyBorder="1" applyAlignment="1">
      <alignment horizontal="left" vertical="top" wrapText="1" readingOrder="1"/>
    </xf>
    <xf numFmtId="0" fontId="37" fillId="12" borderId="123" xfId="0" applyFont="1" applyFill="1" applyBorder="1" applyAlignment="1">
      <alignment horizontal="center" vertical="top" wrapText="1" readingOrder="1"/>
    </xf>
    <xf numFmtId="0" fontId="25" fillId="12" borderId="120" xfId="0" applyFont="1" applyFill="1" applyBorder="1" applyAlignment="1">
      <alignment horizontal="center" vertical="top" wrapText="1" readingOrder="1"/>
    </xf>
    <xf numFmtId="3" fontId="35" fillId="12" borderId="118" xfId="0" applyNumberFormat="1" applyFont="1" applyFill="1" applyBorder="1" applyAlignment="1">
      <alignment horizontal="center" vertical="top" wrapText="1"/>
    </xf>
    <xf numFmtId="172" fontId="33" fillId="12" borderId="257" xfId="2" applyNumberFormat="1" applyFont="1" applyFill="1" applyBorder="1" applyAlignment="1">
      <alignment horizontal="center" vertical="top"/>
    </xf>
    <xf numFmtId="172" fontId="33" fillId="12" borderId="96" xfId="2" applyNumberFormat="1" applyFont="1" applyFill="1" applyBorder="1" applyAlignment="1">
      <alignment horizontal="center" vertical="top"/>
    </xf>
    <xf numFmtId="0" fontId="33" fillId="12" borderId="182" xfId="0" applyFont="1" applyFill="1" applyBorder="1" applyAlignment="1">
      <alignment horizontal="center" vertical="top"/>
    </xf>
    <xf numFmtId="172" fontId="33" fillId="12" borderId="247" xfId="2" applyNumberFormat="1" applyFont="1" applyFill="1" applyBorder="1" applyAlignment="1">
      <alignment horizontal="center" vertical="top"/>
    </xf>
    <xf numFmtId="3" fontId="33" fillId="12" borderId="235" xfId="0" applyNumberFormat="1" applyFont="1" applyFill="1" applyBorder="1" applyAlignment="1">
      <alignment horizontal="center" vertical="top"/>
    </xf>
    <xf numFmtId="0" fontId="56" fillId="12" borderId="81" xfId="0" applyFont="1" applyFill="1" applyBorder="1" applyAlignment="1">
      <alignment vertical="top" wrapText="1" readingOrder="1"/>
    </xf>
    <xf numFmtId="0" fontId="37" fillId="12" borderId="40" xfId="0" applyFont="1" applyFill="1" applyBorder="1" applyAlignment="1">
      <alignment horizontal="left" vertical="top" wrapText="1" readingOrder="1"/>
    </xf>
    <xf numFmtId="0" fontId="37" fillId="12" borderId="11" xfId="0" applyFont="1" applyFill="1" applyBorder="1" applyAlignment="1">
      <alignment horizontal="center" vertical="top" wrapText="1" readingOrder="1"/>
    </xf>
    <xf numFmtId="0" fontId="25" fillId="12" borderId="5" xfId="0" applyFont="1" applyFill="1" applyBorder="1" applyAlignment="1">
      <alignment horizontal="center" vertical="top" wrapText="1" readingOrder="1"/>
    </xf>
    <xf numFmtId="9" fontId="35" fillId="12" borderId="4" xfId="0" applyNumberFormat="1" applyFont="1" applyFill="1" applyBorder="1" applyAlignment="1">
      <alignment horizontal="center" vertical="top" wrapText="1"/>
    </xf>
    <xf numFmtId="0" fontId="35" fillId="12" borderId="251" xfId="0" applyFont="1" applyFill="1" applyBorder="1" applyAlignment="1">
      <alignment horizontal="center" vertical="top"/>
    </xf>
    <xf numFmtId="0" fontId="35" fillId="12" borderId="95" xfId="0" applyFont="1" applyFill="1" applyBorder="1" applyAlignment="1">
      <alignment horizontal="center" vertical="top"/>
    </xf>
    <xf numFmtId="0" fontId="35" fillId="12" borderId="229" xfId="0" applyFont="1" applyFill="1" applyBorder="1" applyAlignment="1">
      <alignment horizontal="center" vertical="top"/>
    </xf>
    <xf numFmtId="0" fontId="40" fillId="12" borderId="241" xfId="0" applyFont="1" applyFill="1" applyBorder="1" applyAlignment="1">
      <alignment horizontal="center" vertical="top"/>
    </xf>
    <xf numFmtId="0" fontId="40" fillId="12" borderId="95" xfId="0" applyFont="1" applyFill="1" applyBorder="1" applyAlignment="1">
      <alignment horizontal="center" vertical="top"/>
    </xf>
    <xf numFmtId="0" fontId="40" fillId="12" borderId="229" xfId="0" applyFont="1" applyFill="1" applyBorder="1" applyAlignment="1">
      <alignment horizontal="center" vertical="top"/>
    </xf>
    <xf numFmtId="0" fontId="37" fillId="12" borderId="43" xfId="0" applyFont="1" applyFill="1" applyBorder="1" applyAlignment="1">
      <alignment horizontal="left" vertical="top" wrapText="1" readingOrder="1"/>
    </xf>
    <xf numFmtId="0" fontId="37" fillId="12" borderId="21" xfId="0" applyFont="1" applyFill="1" applyBorder="1" applyAlignment="1">
      <alignment horizontal="center" vertical="top" wrapText="1" readingOrder="1"/>
    </xf>
    <xf numFmtId="9" fontId="35" fillId="12" borderId="4" xfId="0" applyNumberFormat="1" applyFont="1" applyFill="1" applyBorder="1" applyAlignment="1">
      <alignment horizontal="center" vertical="top"/>
    </xf>
    <xf numFmtId="169" fontId="40" fillId="12" borderId="251" xfId="1" applyNumberFormat="1" applyFont="1" applyFill="1" applyBorder="1" applyAlignment="1">
      <alignment horizontal="center" vertical="top"/>
    </xf>
    <xf numFmtId="169" fontId="40" fillId="12" borderId="95" xfId="1" applyNumberFormat="1" applyFont="1" applyFill="1" applyBorder="1" applyAlignment="1">
      <alignment horizontal="center" vertical="top"/>
    </xf>
    <xf numFmtId="169" fontId="40" fillId="12" borderId="241" xfId="1" applyNumberFormat="1" applyFont="1" applyFill="1" applyBorder="1" applyAlignment="1">
      <alignment horizontal="center" vertical="top"/>
    </xf>
    <xf numFmtId="3" fontId="35" fillId="12" borderId="4" xfId="0" applyNumberFormat="1" applyFont="1" applyFill="1" applyBorder="1" applyAlignment="1">
      <alignment horizontal="center" vertical="top"/>
    </xf>
    <xf numFmtId="3" fontId="40" fillId="12" borderId="251" xfId="2" applyNumberFormat="1" applyFont="1" applyFill="1" applyBorder="1" applyAlignment="1">
      <alignment horizontal="center" vertical="top"/>
    </xf>
    <xf numFmtId="3" fontId="40" fillId="12" borderId="95" xfId="2" applyNumberFormat="1" applyFont="1" applyFill="1" applyBorder="1" applyAlignment="1">
      <alignment horizontal="center" vertical="top"/>
    </xf>
    <xf numFmtId="3" fontId="40" fillId="12" borderId="229" xfId="2" applyNumberFormat="1" applyFont="1" applyFill="1" applyBorder="1" applyAlignment="1">
      <alignment horizontal="center" vertical="top"/>
    </xf>
    <xf numFmtId="3" fontId="40" fillId="12" borderId="241" xfId="2" applyNumberFormat="1" applyFont="1" applyFill="1" applyBorder="1" applyAlignment="1">
      <alignment horizontal="center" vertical="top"/>
    </xf>
    <xf numFmtId="0" fontId="38" fillId="12" borderId="94" xfId="0" applyFont="1" applyFill="1" applyBorder="1" applyAlignment="1">
      <alignment horizontal="center" vertical="top" wrapText="1" readingOrder="1"/>
    </xf>
    <xf numFmtId="0" fontId="60" fillId="12" borderId="39" xfId="0" applyFont="1" applyFill="1" applyBorder="1" applyAlignment="1">
      <alignment horizontal="left" vertical="top" wrapText="1" readingOrder="1"/>
    </xf>
    <xf numFmtId="0" fontId="37" fillId="12" borderId="5" xfId="0" applyFont="1" applyFill="1" applyBorder="1" applyAlignment="1">
      <alignment horizontal="center" vertical="top" wrapText="1" readingOrder="1"/>
    </xf>
    <xf numFmtId="0" fontId="35" fillId="12" borderId="4" xfId="0" applyFont="1" applyFill="1" applyBorder="1" applyAlignment="1">
      <alignment horizontal="center" vertical="top"/>
    </xf>
    <xf numFmtId="1" fontId="40" fillId="12" borderId="251" xfId="0" applyNumberFormat="1" applyFont="1" applyFill="1" applyBorder="1" applyAlignment="1">
      <alignment horizontal="center" vertical="top"/>
    </xf>
    <xf numFmtId="2" fontId="40" fillId="12" borderId="229" xfId="0" applyNumberFormat="1" applyFont="1" applyFill="1" applyBorder="1" applyAlignment="1">
      <alignment horizontal="center" vertical="top"/>
    </xf>
    <xf numFmtId="0" fontId="38" fillId="12" borderId="103" xfId="0" applyFont="1" applyFill="1" applyBorder="1" applyAlignment="1">
      <alignment horizontal="center" vertical="top" wrapText="1" readingOrder="1"/>
    </xf>
    <xf numFmtId="0" fontId="60" fillId="12" borderId="43" xfId="0" applyFont="1" applyFill="1" applyBorder="1" applyAlignment="1">
      <alignment horizontal="left" vertical="top" wrapText="1" readingOrder="1"/>
    </xf>
    <xf numFmtId="0" fontId="25" fillId="12" borderId="21" xfId="0" applyFont="1" applyFill="1" applyBorder="1" applyAlignment="1">
      <alignment horizontal="center" vertical="top" wrapText="1" readingOrder="1"/>
    </xf>
    <xf numFmtId="1" fontId="35" fillId="12" borderId="12" xfId="0" applyNumberFormat="1" applyFont="1" applyFill="1" applyBorder="1" applyAlignment="1">
      <alignment horizontal="center" vertical="top"/>
    </xf>
    <xf numFmtId="1" fontId="40" fillId="12" borderId="255" xfId="0" applyNumberFormat="1" applyFont="1" applyFill="1" applyBorder="1" applyAlignment="1">
      <alignment horizontal="center" vertical="top"/>
    </xf>
    <xf numFmtId="1" fontId="40" fillId="12" borderId="104" xfId="0" applyNumberFormat="1" applyFont="1" applyFill="1" applyBorder="1" applyAlignment="1">
      <alignment horizontal="center" vertical="top"/>
    </xf>
    <xf numFmtId="2" fontId="40" fillId="12" borderId="233" xfId="0" applyNumberFormat="1" applyFont="1" applyFill="1" applyBorder="1" applyAlignment="1">
      <alignment horizontal="center" vertical="top"/>
    </xf>
    <xf numFmtId="1" fontId="40" fillId="12" borderId="245" xfId="0" applyNumberFormat="1" applyFont="1" applyFill="1" applyBorder="1" applyAlignment="1">
      <alignment horizontal="center" vertical="top"/>
    </xf>
    <xf numFmtId="0" fontId="40" fillId="12" borderId="233" xfId="0" applyFont="1" applyFill="1" applyBorder="1" applyAlignment="1">
      <alignment horizontal="center" vertical="top"/>
    </xf>
    <xf numFmtId="0" fontId="35" fillId="12" borderId="115" xfId="0" applyFont="1" applyFill="1" applyBorder="1" applyAlignment="1">
      <alignment vertical="top" wrapText="1" readingOrder="1"/>
    </xf>
    <xf numFmtId="0" fontId="38" fillId="12" borderId="106" xfId="0" applyFont="1" applyFill="1" applyBorder="1" applyAlignment="1">
      <alignment horizontal="center" vertical="top" wrapText="1" readingOrder="1"/>
    </xf>
    <xf numFmtId="0" fontId="60" fillId="12" borderId="107" xfId="0" applyFont="1" applyFill="1" applyBorder="1" applyAlignment="1">
      <alignment horizontal="left" vertical="top" wrapText="1" readingOrder="1"/>
    </xf>
    <xf numFmtId="0" fontId="37" fillId="12" borderId="108" xfId="0" applyFont="1" applyFill="1" applyBorder="1" applyAlignment="1">
      <alignment horizontal="center" vertical="top" wrapText="1" readingOrder="1"/>
    </xf>
    <xf numFmtId="0" fontId="25" fillId="12" borderId="108" xfId="0" applyFont="1" applyFill="1" applyBorder="1" applyAlignment="1">
      <alignment horizontal="center" vertical="top" wrapText="1" readingOrder="1"/>
    </xf>
    <xf numFmtId="3" fontId="35" fillId="12" borderId="263" xfId="0" applyNumberFormat="1" applyFont="1" applyFill="1" applyBorder="1" applyAlignment="1">
      <alignment horizontal="center" vertical="top"/>
    </xf>
    <xf numFmtId="172" fontId="40" fillId="12" borderId="256" xfId="2" applyNumberFormat="1" applyFont="1" applyFill="1" applyBorder="1" applyAlignment="1">
      <alignment horizontal="center" vertical="top"/>
    </xf>
    <xf numFmtId="172" fontId="40" fillId="12" borderId="110" xfId="2" applyNumberFormat="1" applyFont="1" applyFill="1" applyBorder="1" applyAlignment="1">
      <alignment horizontal="center" vertical="top"/>
    </xf>
    <xf numFmtId="0" fontId="40" fillId="12" borderId="234" xfId="0" applyFont="1" applyFill="1" applyBorder="1" applyAlignment="1">
      <alignment horizontal="center" vertical="top"/>
    </xf>
    <xf numFmtId="172" fontId="40" fillId="12" borderId="246" xfId="2" applyNumberFormat="1" applyFont="1" applyFill="1" applyBorder="1" applyAlignment="1">
      <alignment horizontal="center" vertical="top"/>
    </xf>
    <xf numFmtId="0" fontId="37" fillId="12" borderId="39" xfId="0" applyFont="1" applyFill="1" applyBorder="1" applyAlignment="1">
      <alignment horizontal="left" vertical="top" wrapText="1" readingOrder="1"/>
    </xf>
    <xf numFmtId="0" fontId="40" fillId="12" borderId="251" xfId="0" applyFont="1" applyFill="1" applyBorder="1" applyAlignment="1">
      <alignment horizontal="center" vertical="top"/>
    </xf>
    <xf numFmtId="10" fontId="40" fillId="12" borderId="241" xfId="1" applyNumberFormat="1" applyFont="1" applyFill="1" applyBorder="1" applyAlignment="1">
      <alignment horizontal="center" vertical="top"/>
    </xf>
    <xf numFmtId="10" fontId="40" fillId="12" borderId="95" xfId="1" applyNumberFormat="1" applyFont="1" applyFill="1" applyBorder="1" applyAlignment="1">
      <alignment horizontal="center" vertical="top"/>
    </xf>
    <xf numFmtId="0" fontId="56" fillId="12" borderId="97" xfId="0" applyFont="1" applyFill="1" applyBorder="1" applyAlignment="1">
      <alignment vertical="top" wrapText="1" readingOrder="1"/>
    </xf>
    <xf numFmtId="0" fontId="38" fillId="12" borderId="101" xfId="0" applyFont="1" applyFill="1" applyBorder="1" applyAlignment="1">
      <alignment horizontal="center" vertical="top" wrapText="1" readingOrder="1"/>
    </xf>
    <xf numFmtId="0" fontId="60" fillId="12" borderId="105" xfId="0" applyFont="1" applyFill="1" applyBorder="1" applyAlignment="1">
      <alignment horizontal="left" vertical="top" wrapText="1" readingOrder="1"/>
    </xf>
    <xf numFmtId="0" fontId="37" fillId="12" borderId="57" xfId="0" applyFont="1" applyFill="1" applyBorder="1" applyAlignment="1">
      <alignment horizontal="center" vertical="top" wrapText="1" readingOrder="1"/>
    </xf>
    <xf numFmtId="0" fontId="25" fillId="12" borderId="57" xfId="0" applyFont="1" applyFill="1" applyBorder="1" applyAlignment="1">
      <alignment horizontal="center" vertical="top" wrapText="1" readingOrder="1"/>
    </xf>
    <xf numFmtId="168" fontId="35" fillId="12" borderId="262" xfId="0" applyNumberFormat="1" applyFont="1" applyFill="1" applyBorder="1" applyAlignment="1">
      <alignment horizontal="center" vertical="top"/>
    </xf>
    <xf numFmtId="168" fontId="40" fillId="12" borderId="252" xfId="0" applyNumberFormat="1" applyFont="1" applyFill="1" applyBorder="1" applyAlignment="1">
      <alignment horizontal="center" vertical="top"/>
    </xf>
    <xf numFmtId="168" fontId="40" fillId="12" borderId="102" xfId="0" applyNumberFormat="1" applyFont="1" applyFill="1" applyBorder="1" applyAlignment="1">
      <alignment horizontal="center" vertical="top"/>
    </xf>
    <xf numFmtId="0" fontId="40" fillId="12" borderId="230" xfId="0" applyFont="1" applyFill="1" applyBorder="1" applyAlignment="1">
      <alignment horizontal="center" vertical="top"/>
    </xf>
    <xf numFmtId="168" fontId="40" fillId="12" borderId="242" xfId="0" applyNumberFormat="1" applyFont="1" applyFill="1" applyBorder="1" applyAlignment="1">
      <alignment horizontal="center" vertical="top"/>
    </xf>
    <xf numFmtId="0" fontId="35" fillId="12" borderId="81" xfId="0" applyFont="1" applyFill="1" applyBorder="1" applyAlignment="1">
      <alignment vertical="top" wrapText="1" readingOrder="1"/>
    </xf>
    <xf numFmtId="0" fontId="37" fillId="12" borderId="14" xfId="0" applyFont="1" applyFill="1" applyBorder="1" applyAlignment="1">
      <alignment horizontal="center" vertical="top" wrapText="1" readingOrder="1"/>
    </xf>
    <xf numFmtId="0" fontId="25" fillId="12" borderId="14" xfId="0" applyFont="1" applyFill="1" applyBorder="1" applyAlignment="1">
      <alignment horizontal="center" vertical="top" wrapText="1" readingOrder="1"/>
    </xf>
    <xf numFmtId="170" fontId="35" fillId="12" borderId="11" xfId="0" applyNumberFormat="1" applyFont="1" applyFill="1" applyBorder="1" applyAlignment="1">
      <alignment horizontal="center" vertical="top" wrapText="1"/>
    </xf>
    <xf numFmtId="170" fontId="40" fillId="12" borderId="253" xfId="0" applyNumberFormat="1" applyFont="1" applyFill="1" applyBorder="1" applyAlignment="1">
      <alignment horizontal="center" vertical="top"/>
    </xf>
    <xf numFmtId="170" fontId="40" fillId="12" borderId="100" xfId="0" applyNumberFormat="1" applyFont="1" applyFill="1" applyBorder="1" applyAlignment="1">
      <alignment horizontal="center" vertical="top"/>
    </xf>
    <xf numFmtId="0" fontId="40" fillId="12" borderId="231" xfId="0" applyFont="1" applyFill="1" applyBorder="1" applyAlignment="1">
      <alignment horizontal="center" vertical="top"/>
    </xf>
    <xf numFmtId="170" fontId="40" fillId="12" borderId="243" xfId="0" applyNumberFormat="1" applyFont="1" applyFill="1" applyBorder="1" applyAlignment="1">
      <alignment horizontal="center" vertical="top"/>
    </xf>
    <xf numFmtId="0" fontId="56" fillId="12" borderId="157" xfId="0" applyFont="1" applyFill="1" applyBorder="1" applyAlignment="1">
      <alignment vertical="top" wrapText="1" readingOrder="1"/>
    </xf>
    <xf numFmtId="0" fontId="37" fillId="12" borderId="41" xfId="0" applyFont="1" applyFill="1" applyBorder="1" applyAlignment="1">
      <alignment horizontal="left" vertical="top" wrapText="1" readingOrder="1"/>
    </xf>
    <xf numFmtId="0" fontId="37" fillId="12" borderId="32" xfId="0" applyFont="1" applyFill="1" applyBorder="1" applyAlignment="1">
      <alignment horizontal="center" vertical="top" wrapText="1" readingOrder="1"/>
    </xf>
    <xf numFmtId="0" fontId="25" fillId="12" borderId="32" xfId="0" applyFont="1" applyFill="1" applyBorder="1" applyAlignment="1">
      <alignment horizontal="center" vertical="top" wrapText="1" readingOrder="1"/>
    </xf>
    <xf numFmtId="3" fontId="35" fillId="12" borderId="116" xfId="0" applyNumberFormat="1" applyFont="1" applyFill="1" applyBorder="1" applyAlignment="1">
      <alignment horizontal="center" vertical="top" wrapText="1"/>
    </xf>
    <xf numFmtId="172" fontId="40" fillId="12" borderId="254" xfId="0" applyNumberFormat="1" applyFont="1" applyFill="1" applyBorder="1" applyAlignment="1">
      <alignment horizontal="center" vertical="top"/>
    </xf>
    <xf numFmtId="172" fontId="40" fillId="12" borderId="117" xfId="0" applyNumberFormat="1" applyFont="1" applyFill="1" applyBorder="1" applyAlignment="1">
      <alignment horizontal="center" vertical="top"/>
    </xf>
    <xf numFmtId="2" fontId="40" fillId="12" borderId="232" xfId="0" applyNumberFormat="1" applyFont="1" applyFill="1" applyBorder="1" applyAlignment="1">
      <alignment horizontal="center" vertical="top"/>
    </xf>
    <xf numFmtId="172" fontId="40" fillId="12" borderId="244" xfId="2" applyNumberFormat="1" applyFont="1" applyFill="1" applyBorder="1" applyAlignment="1">
      <alignment horizontal="center" vertical="top"/>
    </xf>
    <xf numFmtId="172" fontId="40" fillId="12" borderId="117" xfId="2" applyNumberFormat="1" applyFont="1" applyFill="1" applyBorder="1" applyAlignment="1">
      <alignment horizontal="center" vertical="top"/>
    </xf>
    <xf numFmtId="0" fontId="40" fillId="12" borderId="232" xfId="0" applyFont="1" applyFill="1" applyBorder="1" applyAlignment="1">
      <alignment horizontal="center" vertical="top"/>
    </xf>
    <xf numFmtId="0" fontId="37" fillId="4" borderId="26" xfId="0" applyFont="1" applyFill="1" applyBorder="1" applyAlignment="1">
      <alignment horizontal="left" vertical="top" wrapText="1" readingOrder="1"/>
    </xf>
    <xf numFmtId="0" fontId="37" fillId="4" borderId="81" xfId="0" applyFont="1" applyFill="1" applyBorder="1" applyAlignment="1">
      <alignment horizontal="center" vertical="top" wrapText="1" readingOrder="1"/>
    </xf>
    <xf numFmtId="0" fontId="40" fillId="4" borderId="252" xfId="0" applyFont="1" applyFill="1" applyBorder="1" applyAlignment="1">
      <alignment horizontal="center" vertical="top"/>
    </xf>
    <xf numFmtId="0" fontId="40" fillId="4" borderId="102" xfId="0" applyFont="1" applyFill="1" applyBorder="1" applyAlignment="1">
      <alignment horizontal="center" vertical="top"/>
    </xf>
    <xf numFmtId="0" fontId="33" fillId="4" borderId="243" xfId="0" applyFont="1" applyFill="1" applyBorder="1" applyAlignment="1">
      <alignment horizontal="center" vertical="top"/>
    </xf>
    <xf numFmtId="0" fontId="33" fillId="4" borderId="100" xfId="0" applyFont="1" applyFill="1" applyBorder="1" applyAlignment="1">
      <alignment horizontal="center" vertical="top"/>
    </xf>
    <xf numFmtId="0" fontId="33" fillId="4" borderId="231" xfId="0" applyFont="1" applyFill="1" applyBorder="1" applyAlignment="1">
      <alignment horizontal="center" vertical="top"/>
    </xf>
    <xf numFmtId="0" fontId="33" fillId="4" borderId="11" xfId="0" applyFont="1" applyFill="1" applyBorder="1" applyAlignment="1">
      <alignment horizontal="center" vertical="top"/>
    </xf>
    <xf numFmtId="0" fontId="51" fillId="4" borderId="83" xfId="0" applyFont="1" applyFill="1" applyBorder="1" applyAlignment="1">
      <alignment horizontal="left" vertical="top" wrapText="1" readingOrder="1"/>
    </xf>
    <xf numFmtId="0" fontId="51" fillId="4" borderId="14" xfId="0" applyFont="1" applyFill="1" applyBorder="1" applyAlignment="1">
      <alignment horizontal="center" vertical="top" wrapText="1" readingOrder="1"/>
    </xf>
    <xf numFmtId="0" fontId="37" fillId="4" borderId="4" xfId="0" applyFont="1" applyFill="1" applyBorder="1" applyAlignment="1">
      <alignment horizontal="center" vertical="top"/>
    </xf>
    <xf numFmtId="0" fontId="33" fillId="4" borderId="241" xfId="0" applyFont="1" applyFill="1" applyBorder="1" applyAlignment="1">
      <alignment horizontal="center" vertical="top"/>
    </xf>
    <xf numFmtId="0" fontId="33" fillId="4" borderId="95" xfId="0" applyFont="1" applyFill="1" applyBorder="1" applyAlignment="1">
      <alignment horizontal="center" vertical="top"/>
    </xf>
    <xf numFmtId="0" fontId="33" fillId="4" borderId="229" xfId="0" applyFont="1" applyFill="1" applyBorder="1" applyAlignment="1">
      <alignment horizontal="center" vertical="top"/>
    </xf>
    <xf numFmtId="0" fontId="31" fillId="4" borderId="4" xfId="0" applyFont="1" applyFill="1" applyBorder="1" applyAlignment="1">
      <alignment horizontal="center" vertical="top"/>
    </xf>
    <xf numFmtId="0" fontId="23" fillId="4" borderId="82" xfId="0" applyFont="1" applyFill="1" applyBorder="1" applyAlignment="1">
      <alignment horizontal="left" vertical="top" wrapText="1" readingOrder="1"/>
    </xf>
    <xf numFmtId="168" fontId="33" fillId="4" borderId="95" xfId="0" applyNumberFormat="1" applyFont="1" applyFill="1" applyBorder="1" applyAlignment="1">
      <alignment horizontal="center" vertical="top"/>
    </xf>
    <xf numFmtId="0" fontId="37" fillId="4" borderId="82" xfId="0" applyFont="1" applyFill="1" applyBorder="1" applyAlignment="1">
      <alignment horizontal="left" vertical="top" wrapText="1" readingOrder="1"/>
    </xf>
    <xf numFmtId="168" fontId="40" fillId="4" borderId="95" xfId="0" applyNumberFormat="1" applyFont="1" applyFill="1" applyBorder="1" applyAlignment="1">
      <alignment horizontal="center" vertical="top"/>
    </xf>
    <xf numFmtId="168" fontId="40" fillId="4" borderId="241" xfId="0" applyNumberFormat="1" applyFont="1" applyFill="1" applyBorder="1" applyAlignment="1">
      <alignment horizontal="center" vertical="top"/>
    </xf>
    <xf numFmtId="168" fontId="40" fillId="4" borderId="251" xfId="0" applyNumberFormat="1" applyFont="1" applyFill="1" applyBorder="1" applyAlignment="1">
      <alignment horizontal="center" vertical="top"/>
    </xf>
    <xf numFmtId="1" fontId="32" fillId="4" borderId="178" xfId="0" applyNumberFormat="1" applyFont="1" applyFill="1" applyBorder="1" applyAlignment="1">
      <alignment horizontal="center" vertical="top"/>
    </xf>
    <xf numFmtId="1" fontId="50" fillId="4" borderId="188" xfId="0" applyNumberFormat="1" applyFont="1" applyFill="1" applyBorder="1" applyAlignment="1">
      <alignment horizontal="center" vertical="top"/>
    </xf>
    <xf numFmtId="1" fontId="50" fillId="4" borderId="66" xfId="0" applyNumberFormat="1" applyFont="1" applyFill="1" applyBorder="1" applyAlignment="1">
      <alignment horizontal="center" vertical="top"/>
    </xf>
    <xf numFmtId="1" fontId="50" fillId="4" borderId="178" xfId="0" applyNumberFormat="1" applyFont="1" applyFill="1" applyBorder="1" applyAlignment="1">
      <alignment horizontal="center" vertical="top"/>
    </xf>
    <xf numFmtId="168" fontId="63" fillId="4" borderId="30" xfId="0" applyNumberFormat="1" applyFont="1" applyFill="1" applyBorder="1" applyAlignment="1">
      <alignment horizontal="center" vertical="top" wrapText="1"/>
    </xf>
    <xf numFmtId="168" fontId="32" fillId="4" borderId="66" xfId="0" applyNumberFormat="1" applyFont="1" applyFill="1" applyBorder="1" applyAlignment="1">
      <alignment horizontal="center" vertical="top"/>
    </xf>
    <xf numFmtId="168" fontId="32" fillId="4" borderId="178" xfId="0" applyNumberFormat="1" applyFont="1" applyFill="1" applyBorder="1" applyAlignment="1">
      <alignment horizontal="center" vertical="top"/>
    </xf>
    <xf numFmtId="168" fontId="50" fillId="4" borderId="188" xfId="0" applyNumberFormat="1" applyFont="1" applyFill="1" applyBorder="1" applyAlignment="1">
      <alignment horizontal="center" vertical="top"/>
    </xf>
    <xf numFmtId="168" fontId="50" fillId="4" borderId="66" xfId="0" applyNumberFormat="1" applyFont="1" applyFill="1" applyBorder="1" applyAlignment="1">
      <alignment horizontal="center" vertical="top"/>
    </xf>
    <xf numFmtId="168" fontId="50" fillId="4" borderId="178" xfId="0" applyNumberFormat="1" applyFont="1" applyFill="1" applyBorder="1" applyAlignment="1">
      <alignment horizontal="center" vertical="top"/>
    </xf>
    <xf numFmtId="168" fontId="32" fillId="12" borderId="67" xfId="0" applyNumberFormat="1" applyFont="1" applyFill="1" applyBorder="1" applyAlignment="1">
      <alignment horizontal="center" vertical="top"/>
    </xf>
    <xf numFmtId="168" fontId="32" fillId="12" borderId="181" xfId="0" applyNumberFormat="1" applyFont="1" applyFill="1" applyBorder="1" applyAlignment="1">
      <alignment horizontal="center" vertical="top"/>
    </xf>
    <xf numFmtId="10" fontId="8" fillId="0" borderId="1" xfId="1" applyNumberFormat="1" applyFont="1" applyBorder="1" applyAlignment="1">
      <alignment horizontal="left" vertical="top" wrapText="1"/>
    </xf>
    <xf numFmtId="164" fontId="0" fillId="0" borderId="1" xfId="0" applyNumberFormat="1" applyBorder="1" applyAlignment="1">
      <alignment horizontal="left" vertical="top" wrapText="1"/>
    </xf>
    <xf numFmtId="0" fontId="79" fillId="0" borderId="1" xfId="0" applyFont="1" applyBorder="1" applyAlignment="1">
      <alignment horizontal="center" vertical="center" wrapText="1" readingOrder="1"/>
    </xf>
    <xf numFmtId="0" fontId="35" fillId="19" borderId="7" xfId="0" applyFont="1" applyFill="1" applyBorder="1" applyAlignment="1">
      <alignment horizontal="center" vertical="center" wrapText="1" readingOrder="1"/>
    </xf>
    <xf numFmtId="0" fontId="35" fillId="19" borderId="27" xfId="0" applyFont="1" applyFill="1" applyBorder="1" applyAlignment="1">
      <alignment horizontal="center" vertical="center" wrapText="1" readingOrder="1"/>
    </xf>
    <xf numFmtId="0" fontId="35" fillId="19" borderId="8" xfId="0" applyFont="1" applyFill="1" applyBorder="1" applyAlignment="1">
      <alignment horizontal="center" vertical="center" wrapText="1" readingOrder="1"/>
    </xf>
    <xf numFmtId="0" fontId="35" fillId="19" borderId="33" xfId="0" applyFont="1" applyFill="1" applyBorder="1" applyAlignment="1">
      <alignment horizontal="center" vertical="center" wrapText="1" readingOrder="1"/>
    </xf>
    <xf numFmtId="0" fontId="67" fillId="0" borderId="1" xfId="0" applyFont="1" applyBorder="1" applyAlignment="1">
      <alignment horizontal="center" vertical="center" wrapText="1" readingOrder="1"/>
    </xf>
    <xf numFmtId="0" fontId="35" fillId="19" borderId="79" xfId="0" applyFont="1" applyFill="1" applyBorder="1" applyAlignment="1">
      <alignment horizontal="center" vertical="center" wrapText="1" readingOrder="1"/>
    </xf>
    <xf numFmtId="0" fontId="35" fillId="19" borderId="45" xfId="0" applyFont="1" applyFill="1" applyBorder="1" applyAlignment="1">
      <alignment horizontal="center" vertical="center" wrapText="1" readingOrder="1"/>
    </xf>
    <xf numFmtId="0" fontId="36" fillId="20" borderId="224" xfId="0" applyFont="1" applyFill="1" applyBorder="1" applyAlignment="1">
      <alignment horizontal="center" vertical="center" wrapText="1"/>
    </xf>
    <xf numFmtId="0" fontId="36" fillId="20" borderId="225" xfId="0" applyFont="1" applyFill="1" applyBorder="1" applyAlignment="1">
      <alignment horizontal="center" vertical="center" wrapText="1"/>
    </xf>
    <xf numFmtId="0" fontId="39" fillId="2" borderId="139" xfId="0" applyFont="1" applyFill="1" applyBorder="1" applyAlignment="1">
      <alignment horizontal="center" vertical="center" textRotation="90" wrapText="1" readingOrder="1"/>
    </xf>
    <xf numFmtId="0" fontId="39" fillId="2" borderId="140" xfId="0" applyFont="1" applyFill="1" applyBorder="1" applyAlignment="1">
      <alignment horizontal="center" vertical="center" textRotation="90" wrapText="1" readingOrder="1"/>
    </xf>
    <xf numFmtId="0" fontId="39" fillId="2" borderId="142" xfId="0" applyFont="1" applyFill="1" applyBorder="1" applyAlignment="1">
      <alignment horizontal="center" vertical="center" textRotation="90" wrapText="1" readingOrder="1"/>
    </xf>
    <xf numFmtId="0" fontId="39" fillId="2" borderId="152" xfId="0" applyFont="1" applyFill="1" applyBorder="1" applyAlignment="1">
      <alignment horizontal="center" vertical="center" textRotation="90" wrapText="1" readingOrder="1"/>
    </xf>
    <xf numFmtId="0" fontId="25" fillId="20" borderId="62" xfId="0" applyFont="1" applyFill="1" applyBorder="1" applyAlignment="1">
      <alignment vertical="center" wrapText="1"/>
    </xf>
    <xf numFmtId="0" fontId="35" fillId="19" borderId="98" xfId="0" applyFont="1" applyFill="1" applyBorder="1" applyAlignment="1">
      <alignment horizontal="center" vertical="center" wrapText="1" readingOrder="1"/>
    </xf>
    <xf numFmtId="0" fontId="35" fillId="19" borderId="124" xfId="0" applyFont="1" applyFill="1" applyBorder="1" applyAlignment="1">
      <alignment horizontal="center" vertical="center" wrapText="1" readingOrder="1"/>
    </xf>
    <xf numFmtId="0" fontId="35" fillId="19" borderId="226" xfId="0" applyFont="1" applyFill="1" applyBorder="1" applyAlignment="1">
      <alignment horizontal="center" vertical="center" wrapText="1" readingOrder="1"/>
    </xf>
    <xf numFmtId="0" fontId="35" fillId="19" borderId="227" xfId="0" applyFont="1" applyFill="1" applyBorder="1" applyAlignment="1">
      <alignment horizontal="center" vertical="center" wrapText="1" readingOrder="1"/>
    </xf>
    <xf numFmtId="0" fontId="35" fillId="19" borderId="238" xfId="0" applyFont="1" applyFill="1" applyBorder="1" applyAlignment="1">
      <alignment horizontal="center" vertical="center" wrapText="1" readingOrder="1"/>
    </xf>
    <xf numFmtId="0" fontId="35" fillId="19" borderId="239" xfId="0" applyFont="1" applyFill="1" applyBorder="1" applyAlignment="1">
      <alignment horizontal="center" vertical="center" wrapText="1" readingOrder="1"/>
    </xf>
    <xf numFmtId="0" fontId="35" fillId="19" borderId="34" xfId="0" applyFont="1" applyFill="1" applyBorder="1" applyAlignment="1">
      <alignment horizontal="center" vertical="center" wrapText="1" readingOrder="1"/>
    </xf>
    <xf numFmtId="0" fontId="35" fillId="19" borderId="36" xfId="0" applyFont="1" applyFill="1" applyBorder="1" applyAlignment="1">
      <alignment horizontal="center" vertical="center" wrapText="1" readingOrder="1"/>
    </xf>
    <xf numFmtId="0" fontId="35" fillId="19" borderId="28" xfId="0" applyFont="1" applyFill="1" applyBorder="1" applyAlignment="1">
      <alignment horizontal="center" vertical="center" wrapText="1" readingOrder="1"/>
    </xf>
    <xf numFmtId="0" fontId="35" fillId="19" borderId="0" xfId="0" applyFont="1" applyFill="1" applyAlignment="1">
      <alignment horizontal="center" vertical="center" wrapText="1" readingOrder="1"/>
    </xf>
    <xf numFmtId="0" fontId="35" fillId="19" borderId="248" xfId="0" applyFont="1" applyFill="1" applyBorder="1" applyAlignment="1">
      <alignment horizontal="center" vertical="center" wrapText="1" readingOrder="1"/>
    </xf>
    <xf numFmtId="0" fontId="35" fillId="19" borderId="249" xfId="0" applyFont="1" applyFill="1" applyBorder="1" applyAlignment="1">
      <alignment horizontal="center" vertical="center" wrapText="1" readingOrder="1"/>
    </xf>
    <xf numFmtId="0" fontId="43" fillId="2" borderId="94" xfId="0" applyFont="1" applyFill="1" applyBorder="1" applyAlignment="1">
      <alignment horizontal="center" vertical="top" wrapText="1" readingOrder="1"/>
    </xf>
    <xf numFmtId="0" fontId="43" fillId="2" borderId="101" xfId="0" applyFont="1" applyFill="1" applyBorder="1" applyAlignment="1">
      <alignment horizontal="center" vertical="top" wrapText="1" readingOrder="1"/>
    </xf>
    <xf numFmtId="0" fontId="25" fillId="0" borderId="286" xfId="0" applyFont="1" applyBorder="1" applyAlignment="1">
      <alignment vertical="top" wrapText="1"/>
    </xf>
    <xf numFmtId="0" fontId="25" fillId="0" borderId="288" xfId="0" applyFont="1" applyBorder="1" applyAlignment="1">
      <alignment vertical="top" wrapText="1"/>
    </xf>
    <xf numFmtId="0" fontId="44" fillId="0" borderId="72" xfId="0" applyFont="1" applyBorder="1" applyAlignment="1">
      <alignment horizontal="center" vertical="top"/>
    </xf>
    <xf numFmtId="0" fontId="44" fillId="0" borderId="160" xfId="0" applyFont="1" applyBorder="1" applyAlignment="1">
      <alignment horizontal="center" vertical="top"/>
    </xf>
    <xf numFmtId="0" fontId="44" fillId="0" borderId="153" xfId="0" applyFont="1" applyBorder="1" applyAlignment="1">
      <alignment horizontal="center" vertical="top"/>
    </xf>
    <xf numFmtId="0" fontId="44" fillId="0" borderId="8" xfId="0" applyFont="1" applyBorder="1" applyAlignment="1">
      <alignment horizontal="center" vertical="top"/>
    </xf>
    <xf numFmtId="0" fontId="57" fillId="0" borderId="76" xfId="0" applyFont="1" applyBorder="1" applyAlignment="1">
      <alignment horizontal="center" vertical="center" textRotation="90" wrapText="1" readingOrder="1"/>
    </xf>
    <xf numFmtId="0" fontId="57" fillId="0" borderId="142" xfId="0" applyFont="1" applyBorder="1" applyAlignment="1">
      <alignment horizontal="center" vertical="center" textRotation="90" wrapText="1" readingOrder="1"/>
    </xf>
    <xf numFmtId="0" fontId="57" fillId="0" borderId="152" xfId="0" applyFont="1" applyBorder="1" applyAlignment="1">
      <alignment horizontal="center" vertical="center" textRotation="90" wrapText="1" readingOrder="1"/>
    </xf>
    <xf numFmtId="0" fontId="38" fillId="4" borderId="94" xfId="0" applyFont="1" applyFill="1" applyBorder="1" applyAlignment="1">
      <alignment horizontal="center" vertical="top" wrapText="1" readingOrder="1"/>
    </xf>
    <xf numFmtId="0" fontId="38" fillId="4" borderId="158" xfId="0" applyFont="1" applyFill="1" applyBorder="1" applyAlignment="1">
      <alignment horizontal="center" vertical="top" wrapText="1" readingOrder="1"/>
    </xf>
    <xf numFmtId="0" fontId="57" fillId="12" borderId="151" xfId="0" applyFont="1" applyFill="1" applyBorder="1" applyAlignment="1">
      <alignment horizontal="center" vertical="center" textRotation="90" wrapText="1" readingOrder="1"/>
    </xf>
    <xf numFmtId="0" fontId="57" fillId="12" borderId="142" xfId="0" applyFont="1" applyFill="1" applyBorder="1" applyAlignment="1">
      <alignment horizontal="center" vertical="center" textRotation="90" wrapText="1" readingOrder="1"/>
    </xf>
    <xf numFmtId="0" fontId="57" fillId="12" borderId="140" xfId="0" applyFont="1" applyFill="1" applyBorder="1" applyAlignment="1">
      <alignment horizontal="center" vertical="center" textRotation="90" wrapText="1" readingOrder="1"/>
    </xf>
    <xf numFmtId="0" fontId="57" fillId="12" borderId="152" xfId="0" applyFont="1" applyFill="1" applyBorder="1" applyAlignment="1">
      <alignment horizontal="center" vertical="center" textRotation="90" wrapText="1" readingOrder="1"/>
    </xf>
    <xf numFmtId="0" fontId="38" fillId="12" borderId="222" xfId="0" applyFont="1" applyFill="1" applyBorder="1" applyAlignment="1">
      <alignment horizontal="center" vertical="top" wrapText="1" readingOrder="1"/>
    </xf>
    <xf numFmtId="0" fontId="38" fillId="12" borderId="94" xfId="0" applyFont="1" applyFill="1" applyBorder="1" applyAlignment="1">
      <alignment horizontal="center" vertical="top" wrapText="1" readingOrder="1"/>
    </xf>
    <xf numFmtId="0" fontId="38" fillId="12" borderId="99" xfId="0" applyFont="1" applyFill="1" applyBorder="1" applyAlignment="1">
      <alignment horizontal="center" vertical="top" wrapText="1" readingOrder="1"/>
    </xf>
    <xf numFmtId="0" fontId="38" fillId="12" borderId="158" xfId="0" applyFont="1" applyFill="1" applyBorder="1" applyAlignment="1">
      <alignment horizontal="center" vertical="top" wrapText="1" readingOrder="1"/>
    </xf>
    <xf numFmtId="0" fontId="38" fillId="0" borderId="94" xfId="0" applyFont="1" applyBorder="1" applyAlignment="1">
      <alignment horizontal="center" vertical="top" wrapText="1" readingOrder="1"/>
    </xf>
    <xf numFmtId="0" fontId="57" fillId="2" borderId="151" xfId="0" applyFont="1" applyFill="1" applyBorder="1" applyAlignment="1">
      <alignment horizontal="center" vertical="center" textRotation="90" wrapText="1" readingOrder="1"/>
    </xf>
    <xf numFmtId="0" fontId="57" fillId="2" borderId="142" xfId="0" applyFont="1" applyFill="1" applyBorder="1" applyAlignment="1">
      <alignment horizontal="center" vertical="center" textRotation="90" wrapText="1" readingOrder="1"/>
    </xf>
    <xf numFmtId="0" fontId="57" fillId="2" borderId="152" xfId="0" applyFont="1" applyFill="1" applyBorder="1" applyAlignment="1">
      <alignment horizontal="center" vertical="center" textRotation="90" wrapText="1" readingOrder="1"/>
    </xf>
    <xf numFmtId="0" fontId="39" fillId="0" borderId="148" xfId="0" applyFont="1" applyBorder="1" applyAlignment="1">
      <alignment horizontal="center" vertical="center" textRotation="90" wrapText="1" readingOrder="1"/>
    </xf>
    <xf numFmtId="0" fontId="39" fillId="0" borderId="140" xfId="0" applyFont="1" applyBorder="1" applyAlignment="1">
      <alignment horizontal="center" vertical="center" textRotation="90" wrapText="1" readingOrder="1"/>
    </xf>
    <xf numFmtId="0" fontId="39" fillId="0" borderId="142" xfId="0" applyFont="1" applyBorder="1" applyAlignment="1">
      <alignment horizontal="center" vertical="center" textRotation="90" wrapText="1" readingOrder="1"/>
    </xf>
    <xf numFmtId="0" fontId="39" fillId="0" borderId="143" xfId="0" applyFont="1" applyBorder="1" applyAlignment="1">
      <alignment horizontal="center" vertical="center" textRotation="90" wrapText="1" readingOrder="1"/>
    </xf>
    <xf numFmtId="0" fontId="38" fillId="0" borderId="106" xfId="0" applyFont="1" applyBorder="1" applyAlignment="1">
      <alignment horizontal="center" vertical="top" wrapText="1" readingOrder="1"/>
    </xf>
    <xf numFmtId="0" fontId="57" fillId="2" borderId="144" xfId="0" applyFont="1" applyFill="1" applyBorder="1" applyAlignment="1">
      <alignment horizontal="center" vertical="center" textRotation="90" wrapText="1" readingOrder="1"/>
    </xf>
    <xf numFmtId="0" fontId="57" fillId="2" borderId="140" xfId="0" applyFont="1" applyFill="1" applyBorder="1" applyAlignment="1">
      <alignment horizontal="center" vertical="center" textRotation="90" wrapText="1" readingOrder="1"/>
    </xf>
    <xf numFmtId="0" fontId="57" fillId="2" borderId="146" xfId="0" applyFont="1" applyFill="1" applyBorder="1" applyAlignment="1">
      <alignment horizontal="center" vertical="center" textRotation="90" wrapText="1" readingOrder="1"/>
    </xf>
    <xf numFmtId="0" fontId="59" fillId="0" borderId="291" xfId="0" applyFont="1" applyBorder="1" applyAlignment="1">
      <alignment horizontal="left" vertical="top" wrapText="1"/>
    </xf>
    <xf numFmtId="0" fontId="59" fillId="0" borderId="289" xfId="0" applyFont="1" applyBorder="1" applyAlignment="1">
      <alignment horizontal="left" vertical="top"/>
    </xf>
    <xf numFmtId="0" fontId="25" fillId="0" borderId="291" xfId="0" applyFont="1" applyBorder="1" applyAlignment="1">
      <alignment horizontal="left" vertical="top" wrapText="1"/>
    </xf>
    <xf numFmtId="0" fontId="25" fillId="0" borderId="289" xfId="0" applyFont="1" applyBorder="1" applyAlignment="1">
      <alignment horizontal="left" vertical="top"/>
    </xf>
    <xf numFmtId="0" fontId="43" fillId="0" borderId="94" xfId="0" applyFont="1" applyBorder="1" applyAlignment="1">
      <alignment horizontal="center" vertical="top" wrapText="1" readingOrder="1"/>
    </xf>
    <xf numFmtId="0" fontId="57" fillId="0" borderId="154" xfId="0" applyFont="1" applyBorder="1" applyAlignment="1">
      <alignment horizontal="center" vertical="center" textRotation="90" wrapText="1" readingOrder="1"/>
    </xf>
    <xf numFmtId="0" fontId="57" fillId="0" borderId="155" xfId="0" applyFont="1" applyBorder="1" applyAlignment="1">
      <alignment horizontal="center" vertical="center" textRotation="90" wrapText="1" readingOrder="1"/>
    </xf>
    <xf numFmtId="0" fontId="57" fillId="0" borderId="78" xfId="0" applyFont="1" applyBorder="1" applyAlignment="1">
      <alignment horizontal="center" vertical="center" textRotation="90" wrapText="1" readingOrder="1"/>
    </xf>
    <xf numFmtId="0" fontId="38" fillId="0" borderId="99" xfId="0" applyFont="1" applyBorder="1" applyAlignment="1">
      <alignment horizontal="center" vertical="top" wrapText="1" readingOrder="1"/>
    </xf>
    <xf numFmtId="0" fontId="44" fillId="0" borderId="0" xfId="0" applyFont="1" applyAlignment="1">
      <alignment horizontal="center" vertical="top"/>
    </xf>
    <xf numFmtId="0" fontId="44" fillId="0" borderId="7" xfId="0" applyFont="1" applyBorder="1" applyAlignment="1">
      <alignment horizontal="center" vertical="top"/>
    </xf>
    <xf numFmtId="0" fontId="44" fillId="0" borderId="27" xfId="0" applyFont="1" applyBorder="1" applyAlignment="1">
      <alignment horizontal="center" vertical="top"/>
    </xf>
    <xf numFmtId="0" fontId="38" fillId="0" borderId="222" xfId="0" applyFont="1" applyBorder="1" applyAlignment="1">
      <alignment horizontal="center" vertical="top" wrapText="1" readingOrder="1"/>
    </xf>
    <xf numFmtId="0" fontId="38" fillId="0" borderId="101" xfId="0" applyFont="1" applyBorder="1" applyAlignment="1">
      <alignment horizontal="center" vertical="top" wrapText="1" readingOrder="1"/>
    </xf>
    <xf numFmtId="2" fontId="25" fillId="0" borderId="150" xfId="0" applyNumberFormat="1" applyFont="1" applyBorder="1" applyAlignment="1">
      <alignment horizontal="left" vertical="top" wrapText="1"/>
    </xf>
    <xf numFmtId="2" fontId="25" fillId="0" borderId="26" xfId="0" applyNumberFormat="1" applyFont="1" applyBorder="1" applyAlignment="1">
      <alignment horizontal="left" vertical="top" wrapText="1"/>
    </xf>
    <xf numFmtId="2" fontId="25" fillId="0" borderId="153" xfId="0" applyNumberFormat="1" applyFont="1" applyBorder="1" applyAlignment="1">
      <alignment horizontal="left" vertical="top" wrapText="1"/>
    </xf>
    <xf numFmtId="0" fontId="25" fillId="0" borderId="307" xfId="0" applyFont="1" applyBorder="1" applyAlignment="1">
      <alignment horizontal="left" vertical="top" wrapText="1"/>
    </xf>
    <xf numFmtId="0" fontId="25" fillId="0" borderId="289" xfId="0" applyFont="1" applyBorder="1" applyAlignment="1">
      <alignment horizontal="left" vertical="top" wrapText="1"/>
    </xf>
    <xf numFmtId="2" fontId="59" fillId="0" borderId="223" xfId="0" applyNumberFormat="1" applyFont="1" applyBorder="1" applyAlignment="1">
      <alignment horizontal="left" vertical="top" wrapText="1"/>
    </xf>
    <xf numFmtId="2" fontId="59" fillId="0" borderId="113" xfId="0" applyNumberFormat="1" applyFont="1" applyBorder="1" applyAlignment="1">
      <alignment horizontal="left" vertical="top" wrapText="1"/>
    </xf>
    <xf numFmtId="0" fontId="29" fillId="16" borderId="33" xfId="0" applyFont="1" applyFill="1" applyBorder="1" applyAlignment="1">
      <alignment horizontal="center" vertical="center"/>
    </xf>
    <xf numFmtId="0" fontId="29" fillId="16" borderId="34" xfId="0" applyFont="1" applyFill="1" applyBorder="1" applyAlignment="1">
      <alignment horizontal="center" vertical="center"/>
    </xf>
    <xf numFmtId="0" fontId="29" fillId="16" borderId="35" xfId="0" applyFont="1" applyFill="1" applyBorder="1" applyAlignment="1">
      <alignment horizontal="center" vertical="center"/>
    </xf>
    <xf numFmtId="0" fontId="29" fillId="16" borderId="36" xfId="0" applyFont="1" applyFill="1" applyBorder="1" applyAlignment="1">
      <alignment horizontal="center" vertical="center"/>
    </xf>
    <xf numFmtId="0" fontId="29" fillId="16" borderId="28" xfId="0" applyFont="1" applyFill="1" applyBorder="1" applyAlignment="1">
      <alignment horizontal="center" vertical="center"/>
    </xf>
    <xf numFmtId="0" fontId="29" fillId="16" borderId="37" xfId="0" applyFont="1" applyFill="1" applyBorder="1" applyAlignment="1">
      <alignment horizontal="center" vertical="center"/>
    </xf>
    <xf numFmtId="0" fontId="25" fillId="0" borderId="287" xfId="0" applyFont="1" applyBorder="1" applyAlignment="1">
      <alignment vertical="top" wrapText="1"/>
    </xf>
    <xf numFmtId="0" fontId="62" fillId="8" borderId="9" xfId="0" applyFont="1" applyFill="1" applyBorder="1" applyAlignment="1">
      <alignment horizontal="center" vertical="top"/>
    </xf>
    <xf numFmtId="0" fontId="62" fillId="8" borderId="13" xfId="0" applyFont="1" applyFill="1" applyBorder="1" applyAlignment="1">
      <alignment horizontal="center" vertical="top"/>
    </xf>
    <xf numFmtId="10" fontId="47" fillId="0" borderId="1" xfId="1" applyNumberFormat="1" applyFont="1" applyBorder="1" applyAlignment="1">
      <alignment horizontal="center" vertical="top"/>
    </xf>
    <xf numFmtId="0" fontId="36" fillId="20" borderId="35" xfId="0" applyFont="1" applyFill="1" applyBorder="1" applyAlignment="1">
      <alignment horizontal="center" vertical="center" wrapText="1"/>
    </xf>
    <xf numFmtId="0" fontId="36" fillId="20" borderId="37" xfId="0" applyFont="1" applyFill="1" applyBorder="1" applyAlignment="1">
      <alignment horizontal="center" vertical="center" wrapText="1"/>
    </xf>
    <xf numFmtId="0" fontId="62" fillId="8" borderId="2" xfId="0" applyFont="1" applyFill="1" applyBorder="1" applyAlignment="1">
      <alignment horizontal="center" vertical="top"/>
    </xf>
    <xf numFmtId="0" fontId="62" fillId="8" borderId="1" xfId="0" applyFont="1" applyFill="1" applyBorder="1" applyAlignment="1">
      <alignment horizontal="center" vertical="top"/>
    </xf>
    <xf numFmtId="0" fontId="76" fillId="0" borderId="159" xfId="0" applyFont="1" applyBorder="1" applyAlignment="1">
      <alignment horizontal="center" vertical="top"/>
    </xf>
    <xf numFmtId="0" fontId="76" fillId="0" borderId="73" xfId="0" applyFont="1" applyBorder="1" applyAlignment="1">
      <alignment horizontal="center" vertical="top"/>
    </xf>
    <xf numFmtId="0" fontId="62" fillId="0" borderId="1" xfId="0" applyFont="1" applyBorder="1" applyAlignment="1">
      <alignment horizontal="center" vertical="top"/>
    </xf>
    <xf numFmtId="0" fontId="62" fillId="0" borderId="27" xfId="0" applyFont="1" applyBorder="1" applyAlignment="1">
      <alignment horizontal="center" vertical="top"/>
    </xf>
    <xf numFmtId="0" fontId="63" fillId="5" borderId="168" xfId="0" applyFont="1" applyFill="1" applyBorder="1" applyAlignment="1">
      <alignment horizontal="center" vertical="top" wrapText="1" readingOrder="1"/>
    </xf>
    <xf numFmtId="0" fontId="26" fillId="0" borderId="30" xfId="0" applyFont="1" applyBorder="1" applyAlignment="1">
      <alignment horizontal="left" vertical="top" wrapText="1"/>
    </xf>
    <xf numFmtId="0" fontId="26" fillId="0" borderId="198" xfId="0" applyFont="1" applyBorder="1" applyAlignment="1">
      <alignment horizontal="left" vertical="top" wrapText="1"/>
    </xf>
    <xf numFmtId="0" fontId="26" fillId="0" borderId="63" xfId="0" applyFont="1" applyBorder="1" applyAlignment="1">
      <alignment horizontal="left" vertical="top" wrapText="1"/>
    </xf>
    <xf numFmtId="0" fontId="26" fillId="0" borderId="31" xfId="0" applyFont="1" applyBorder="1" applyAlignment="1">
      <alignment horizontal="left" vertical="top"/>
    </xf>
    <xf numFmtId="0" fontId="26" fillId="0" borderId="31" xfId="0" applyFont="1" applyBorder="1" applyAlignment="1">
      <alignment horizontal="left" vertical="top" wrapText="1"/>
    </xf>
    <xf numFmtId="2" fontId="26" fillId="0" borderId="30" xfId="2" applyNumberFormat="1" applyFont="1" applyBorder="1" applyAlignment="1">
      <alignment horizontal="left" vertical="top" wrapText="1"/>
    </xf>
    <xf numFmtId="0" fontId="26" fillId="0" borderId="30" xfId="2" applyNumberFormat="1" applyFont="1" applyBorder="1" applyAlignment="1">
      <alignment horizontal="left" vertical="top"/>
    </xf>
    <xf numFmtId="0" fontId="63" fillId="0" borderId="168" xfId="0" applyFont="1" applyBorder="1" applyAlignment="1">
      <alignment horizontal="center" vertical="top" wrapText="1" readingOrder="1"/>
    </xf>
    <xf numFmtId="2" fontId="26" fillId="0" borderId="63" xfId="0" applyNumberFormat="1" applyFont="1" applyBorder="1" applyAlignment="1">
      <alignment horizontal="left" vertical="top" wrapText="1"/>
    </xf>
    <xf numFmtId="2" fontId="26" fillId="0" borderId="31" xfId="0" applyNumberFormat="1" applyFont="1" applyBorder="1" applyAlignment="1">
      <alignment horizontal="left" vertical="top" wrapText="1"/>
    </xf>
    <xf numFmtId="0" fontId="65" fillId="12" borderId="13" xfId="0" applyFont="1" applyFill="1" applyBorder="1" applyAlignment="1">
      <alignment horizontal="center" vertical="center" textRotation="90" wrapText="1" readingOrder="1"/>
    </xf>
    <xf numFmtId="0" fontId="65" fillId="12" borderId="1" xfId="0" applyFont="1" applyFill="1" applyBorder="1" applyAlignment="1">
      <alignment horizontal="center" vertical="center" textRotation="90" wrapText="1" readingOrder="1"/>
    </xf>
    <xf numFmtId="0" fontId="63" fillId="5" borderId="174" xfId="0" applyFont="1" applyFill="1" applyBorder="1" applyAlignment="1">
      <alignment horizontal="center" vertical="top" wrapText="1" readingOrder="1"/>
    </xf>
    <xf numFmtId="0" fontId="41" fillId="8" borderId="1" xfId="0" applyFont="1" applyFill="1" applyBorder="1" applyAlignment="1">
      <alignment horizontal="center" vertical="top"/>
    </xf>
    <xf numFmtId="0" fontId="63" fillId="21" borderId="91" xfId="0" applyFont="1" applyFill="1" applyBorder="1" applyAlignment="1">
      <alignment horizontal="center" vertical="center" wrapText="1" readingOrder="1"/>
    </xf>
    <xf numFmtId="0" fontId="63" fillId="21" borderId="59" xfId="0" applyFont="1" applyFill="1" applyBorder="1" applyAlignment="1">
      <alignment horizontal="center" vertical="center" wrapText="1" readingOrder="1"/>
    </xf>
    <xf numFmtId="0" fontId="63" fillId="12" borderId="164" xfId="0" applyFont="1" applyFill="1" applyBorder="1" applyAlignment="1">
      <alignment horizontal="left" vertical="top" wrapText="1"/>
    </xf>
    <xf numFmtId="0" fontId="63" fillId="12" borderId="7" xfId="0" applyFont="1" applyFill="1" applyBorder="1" applyAlignment="1">
      <alignment horizontal="left" vertical="top" wrapText="1"/>
    </xf>
    <xf numFmtId="0" fontId="63" fillId="12" borderId="165" xfId="0" applyFont="1" applyFill="1" applyBorder="1" applyAlignment="1">
      <alignment horizontal="left" vertical="top" wrapText="1"/>
    </xf>
    <xf numFmtId="0" fontId="63" fillId="12" borderId="162" xfId="0" applyFont="1" applyFill="1" applyBorder="1" applyAlignment="1">
      <alignment horizontal="left" vertical="top" wrapText="1"/>
    </xf>
    <xf numFmtId="0" fontId="63" fillId="12" borderId="33" xfId="0" applyFont="1" applyFill="1" applyBorder="1" applyAlignment="1">
      <alignment horizontal="left" vertical="top" wrapText="1"/>
    </xf>
    <xf numFmtId="0" fontId="63" fillId="12" borderId="170" xfId="0" applyFont="1" applyFill="1" applyBorder="1" applyAlignment="1">
      <alignment horizontal="center" vertical="top" wrapText="1" readingOrder="1"/>
    </xf>
    <xf numFmtId="0" fontId="63" fillId="12" borderId="171" xfId="0" applyFont="1" applyFill="1" applyBorder="1" applyAlignment="1">
      <alignment horizontal="center" vertical="top" wrapText="1" readingOrder="1"/>
    </xf>
    <xf numFmtId="0" fontId="63" fillId="22" borderId="130" xfId="0" applyFont="1" applyFill="1" applyBorder="1" applyAlignment="1">
      <alignment vertical="top" wrapText="1"/>
    </xf>
    <xf numFmtId="0" fontId="63" fillId="22" borderId="85" xfId="0" applyFont="1" applyFill="1" applyBorder="1" applyAlignment="1">
      <alignment vertical="top" wrapText="1"/>
    </xf>
    <xf numFmtId="0" fontId="41" fillId="16" borderId="33" xfId="0" applyFont="1" applyFill="1" applyBorder="1" applyAlignment="1">
      <alignment horizontal="center" vertical="top"/>
    </xf>
    <xf numFmtId="0" fontId="41" fillId="16" borderId="34" xfId="0" applyFont="1" applyFill="1" applyBorder="1" applyAlignment="1">
      <alignment horizontal="center" vertical="top"/>
    </xf>
    <xf numFmtId="0" fontId="41" fillId="16" borderId="35" xfId="0" applyFont="1" applyFill="1" applyBorder="1" applyAlignment="1">
      <alignment horizontal="center" vertical="top"/>
    </xf>
    <xf numFmtId="0" fontId="41" fillId="16" borderId="36" xfId="0" applyFont="1" applyFill="1" applyBorder="1" applyAlignment="1">
      <alignment horizontal="center" vertical="top"/>
    </xf>
    <xf numFmtId="0" fontId="41" fillId="16" borderId="28" xfId="0" applyFont="1" applyFill="1" applyBorder="1" applyAlignment="1">
      <alignment horizontal="center" vertical="top"/>
    </xf>
    <xf numFmtId="0" fontId="41" fillId="16" borderId="37" xfId="0" applyFont="1" applyFill="1" applyBorder="1" applyAlignment="1">
      <alignment horizontal="center" vertical="top"/>
    </xf>
    <xf numFmtId="0" fontId="68" fillId="0" borderId="2" xfId="0" applyFont="1" applyBorder="1" applyAlignment="1">
      <alignment horizontal="center" vertical="top"/>
    </xf>
    <xf numFmtId="0" fontId="68" fillId="0" borderId="13" xfId="0" applyFont="1" applyBorder="1" applyAlignment="1">
      <alignment horizontal="center" vertical="top"/>
    </xf>
    <xf numFmtId="0" fontId="26" fillId="0" borderId="304" xfId="0" applyFont="1" applyBorder="1" applyAlignment="1">
      <alignment horizontal="left" vertical="top" wrapText="1"/>
    </xf>
    <xf numFmtId="0" fontId="26" fillId="0" borderId="13" xfId="0" applyFont="1" applyBorder="1" applyAlignment="1">
      <alignment horizontal="left" vertical="top" wrapText="1"/>
    </xf>
    <xf numFmtId="0" fontId="63" fillId="4" borderId="33" xfId="0" applyFont="1" applyFill="1" applyBorder="1" applyAlignment="1">
      <alignment horizontal="left" vertical="top" wrapText="1"/>
    </xf>
    <xf numFmtId="0" fontId="63" fillId="4" borderId="161" xfId="0" applyFont="1" applyFill="1" applyBorder="1" applyAlignment="1">
      <alignment horizontal="left" vertical="top" wrapText="1"/>
    </xf>
    <xf numFmtId="0" fontId="63" fillId="4" borderId="194" xfId="0" applyFont="1" applyFill="1" applyBorder="1" applyAlignment="1">
      <alignment horizontal="left" vertical="top" wrapText="1"/>
    </xf>
    <xf numFmtId="0" fontId="65" fillId="4" borderId="33" xfId="0" applyFont="1" applyFill="1" applyBorder="1" applyAlignment="1">
      <alignment horizontal="center" vertical="center" textRotation="90" wrapText="1" readingOrder="1"/>
    </xf>
    <xf numFmtId="0" fontId="65" fillId="4" borderId="161" xfId="0" applyFont="1" applyFill="1" applyBorder="1" applyAlignment="1">
      <alignment horizontal="center" vertical="center" textRotation="90" wrapText="1" readingOrder="1"/>
    </xf>
    <xf numFmtId="0" fontId="65" fillId="4" borderId="9" xfId="0" applyFont="1" applyFill="1" applyBorder="1" applyAlignment="1">
      <alignment horizontal="center" vertical="center" textRotation="90" wrapText="1" readingOrder="1"/>
    </xf>
    <xf numFmtId="0" fontId="65" fillId="4" borderId="197" xfId="0" applyFont="1" applyFill="1" applyBorder="1" applyAlignment="1">
      <alignment horizontal="center" vertical="center" textRotation="90" wrapText="1" readingOrder="1"/>
    </xf>
    <xf numFmtId="10" fontId="41" fillId="0" borderId="13" xfId="1" applyNumberFormat="1" applyFont="1" applyBorder="1" applyAlignment="1">
      <alignment horizontal="center" vertical="top"/>
    </xf>
    <xf numFmtId="10" fontId="41" fillId="0" borderId="1" xfId="1" applyNumberFormat="1" applyFont="1" applyBorder="1" applyAlignment="1">
      <alignment horizontal="center" vertical="top"/>
    </xf>
    <xf numFmtId="0" fontId="41" fillId="0" borderId="1" xfId="0" applyFont="1" applyBorder="1" applyAlignment="1">
      <alignment horizontal="center" vertical="top"/>
    </xf>
    <xf numFmtId="0" fontId="41" fillId="0" borderId="19" xfId="0" applyFont="1" applyBorder="1" applyAlignment="1">
      <alignment horizontal="center" vertical="top"/>
    </xf>
    <xf numFmtId="0" fontId="63" fillId="0" borderId="162" xfId="0" applyFont="1" applyBorder="1" applyAlignment="1">
      <alignment horizontal="left" vertical="top" wrapText="1" readingOrder="1"/>
    </xf>
    <xf numFmtId="0" fontId="63" fillId="0" borderId="7" xfId="0" applyFont="1" applyBorder="1" applyAlignment="1">
      <alignment horizontal="left" vertical="top" wrapText="1" readingOrder="1"/>
    </xf>
    <xf numFmtId="0" fontId="63" fillId="0" borderId="204" xfId="0" applyFont="1" applyBorder="1" applyAlignment="1">
      <alignment horizontal="left" vertical="top" wrapText="1" readingOrder="1"/>
    </xf>
    <xf numFmtId="0" fontId="63" fillId="5" borderId="170" xfId="0" applyFont="1" applyFill="1" applyBorder="1" applyAlignment="1">
      <alignment horizontal="center" vertical="top" wrapText="1" readingOrder="1"/>
    </xf>
    <xf numFmtId="2" fontId="4" fillId="0" borderId="7" xfId="0" applyNumberFormat="1" applyFont="1" applyBorder="1" applyAlignment="1">
      <alignment horizontal="left" vertical="top" wrapText="1"/>
    </xf>
    <xf numFmtId="2" fontId="4" fillId="0" borderId="8" xfId="0" applyNumberFormat="1" applyFont="1" applyBorder="1" applyAlignment="1">
      <alignment horizontal="left" vertical="top" wrapText="1"/>
    </xf>
    <xf numFmtId="0" fontId="0" fillId="0" borderId="3" xfId="0" applyBorder="1" applyAlignment="1">
      <alignment horizontal="center"/>
    </xf>
  </cellXfs>
  <cellStyles count="4">
    <cellStyle name="Comma" xfId="2" builtinId="3"/>
    <cellStyle name="Normal" xfId="0" builtinId="0"/>
    <cellStyle name="Normal 2" xfId="3" xr:uid="{8E035B7C-2412-475B-983A-C0E7323E596B}"/>
    <cellStyle name="Percent" xfId="1" builtinId="5"/>
  </cellStyles>
  <dxfs count="94">
    <dxf>
      <alignment horizontal="center"/>
    </dxf>
    <dxf>
      <numFmt numFmtId="2" formatCode="0.00"/>
    </dxf>
    <dxf>
      <numFmt numFmtId="2" formatCode="0.00"/>
    </dxf>
    <dxf>
      <numFmt numFmtId="2" formatCode="0.00"/>
    </dxf>
    <dxf>
      <numFmt numFmtId="2" formatCode="0.00"/>
    </dxf>
    <dxf>
      <numFmt numFmtId="170" formatCode="0.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font>
        <color rgb="FFC00000"/>
      </font>
    </dxf>
    <dxf>
      <font>
        <color rgb="FFC00000"/>
      </font>
    </dxf>
    <dxf>
      <font>
        <color rgb="FFC00000"/>
      </font>
    </dxf>
    <dxf>
      <font>
        <color rgb="FFC00000"/>
      </font>
      <fill>
        <patternFill>
          <bgColor rgb="FFFFEFEF"/>
        </patternFill>
      </fill>
    </dxf>
    <dxf>
      <font>
        <color rgb="FFC00000"/>
      </font>
    </dxf>
    <dxf>
      <font>
        <color rgb="FFC00000"/>
      </font>
      <fill>
        <patternFill>
          <bgColor rgb="FFFFEFEF"/>
        </patternFill>
      </fill>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fill>
        <patternFill>
          <bgColor rgb="FFFFE7E7"/>
        </patternFill>
      </fill>
    </dxf>
    <dxf>
      <numFmt numFmtId="0" formatCode="General"/>
    </dxf>
    <dxf>
      <numFmt numFmtId="0" formatCode="General"/>
    </dxf>
    <dxf>
      <numFmt numFmtId="0" formatCode="General"/>
    </dxf>
    <dxf>
      <numFmt numFmtId="0" formatCode="General"/>
    </dxf>
    <dxf>
      <numFmt numFmtId="0" formatCode="General"/>
    </dxf>
    <dxf>
      <numFmt numFmtId="176" formatCode="[$-409]d\-mmm\-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7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70" formatCode="0.000"/>
    </dxf>
    <dxf>
      <numFmt numFmtId="2" formatCode="0.00"/>
    </dxf>
    <dxf>
      <numFmt numFmtId="2" formatCode="0.00"/>
    </dxf>
    <dxf>
      <numFmt numFmtId="2" formatCode="0.00"/>
    </dxf>
    <dxf>
      <numFmt numFmtId="2" formatCode="0.00"/>
    </dxf>
    <dxf>
      <alignment horizontal="center"/>
    </dxf>
    <dxf>
      <numFmt numFmtId="2" formatCode="0.00"/>
    </dxf>
  </dxfs>
  <tableStyles count="0" defaultTableStyle="TableStyleMedium2" defaultPivotStyle="PivotStyleLight16"/>
  <colors>
    <mruColors>
      <color rgb="FFFFCCCC"/>
      <color rgb="FF0066FF"/>
      <color rgb="FFFFE7E7"/>
      <color rgb="FFFFEFEF"/>
      <color rgb="FFFFFF99"/>
      <color rgb="FFF7D9DD"/>
      <color rgb="FF0000CC"/>
      <color rgb="FFCD9169"/>
      <color rgb="FFE2BEA6"/>
      <color rgb="FFFCEAF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pivotCacheDefinition" Target="pivotCache/pivotCacheDefinition2.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pivotCacheDefinition" Target="pivotCache/pivotCacheDefinition5.xml"/><Relationship Id="rId34" Type="http://schemas.openxmlformats.org/officeDocument/2006/relationships/customXml" Target="../customXml/item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1.xml"/><Relationship Id="rId25" Type="http://schemas.openxmlformats.org/officeDocument/2006/relationships/pivotCacheDefinition" Target="pivotCache/pivotCacheDefinition9.xml"/><Relationship Id="rId33"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externalLink" Target="externalLinks/externalLink1.xml"/><Relationship Id="rId20" Type="http://schemas.openxmlformats.org/officeDocument/2006/relationships/pivotCacheDefinition" Target="pivotCache/pivotCacheDefinition4.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ivotCacheDefinition" Target="pivotCache/pivotCacheDefinition8.xml"/><Relationship Id="rId32"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pivotCacheDefinition" Target="pivotCache/pivotCacheDefinition7.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pivotCacheDefinition" Target="pivotCache/pivotCacheDefinition3.xml"/><Relationship Id="rId31"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6.xml"/><Relationship Id="rId27" Type="http://schemas.openxmlformats.org/officeDocument/2006/relationships/connections" Target="connections.xml"/><Relationship Id="rId30" Type="http://schemas.openxmlformats.org/officeDocument/2006/relationships/calcChain" Target="calcChain.xml"/><Relationship Id="rId35" Type="http://schemas.openxmlformats.org/officeDocument/2006/relationships/customXml" Target="../customXml/item5.xml"/><Relationship Id="rId8" Type="http://schemas.openxmlformats.org/officeDocument/2006/relationships/worksheet" Target="worksheets/sheet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8.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9.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30.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32.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33.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34.xml.rels><?xml version="1.0" encoding="UTF-8" standalone="yes"?>
<Relationships xmlns="http://schemas.openxmlformats.org/package/2006/relationships"><Relationship Id="rId2" Type="http://schemas.microsoft.com/office/2011/relationships/chartColorStyle" Target="colors33.xml"/><Relationship Id="rId1" Type="http://schemas.microsoft.com/office/2011/relationships/chartStyle" Target="style33.xml"/></Relationships>
</file>

<file path=xl/charts/_rels/chart35.xml.rels><?xml version="1.0" encoding="UTF-8" standalone="yes"?>
<Relationships xmlns="http://schemas.openxmlformats.org/package/2006/relationships"><Relationship Id="rId2" Type="http://schemas.microsoft.com/office/2011/relationships/chartColorStyle" Target="colors34.xml"/><Relationship Id="rId1" Type="http://schemas.microsoft.com/office/2011/relationships/chartStyle" Target="style34.xml"/></Relationships>
</file>

<file path=xl/charts/_rels/chart36.xml.rels><?xml version="1.0" encoding="UTF-8" standalone="yes"?>
<Relationships xmlns="http://schemas.openxmlformats.org/package/2006/relationships"><Relationship Id="rId2" Type="http://schemas.microsoft.com/office/2011/relationships/chartColorStyle" Target="colors35.xml"/><Relationship Id="rId1" Type="http://schemas.microsoft.com/office/2011/relationships/chartStyle" Target="style35.xml"/></Relationships>
</file>

<file path=xl/charts/_rels/chart37.xml.rels><?xml version="1.0" encoding="UTF-8" standalone="yes"?>
<Relationships xmlns="http://schemas.openxmlformats.org/package/2006/relationships"><Relationship Id="rId2" Type="http://schemas.microsoft.com/office/2011/relationships/chartColorStyle" Target="colors36.xml"/><Relationship Id="rId1" Type="http://schemas.microsoft.com/office/2011/relationships/chartStyle" Target="style36.xml"/></Relationships>
</file>

<file path=xl/charts/_rels/chart38.xml.rels><?xml version="1.0" encoding="UTF-8" standalone="yes"?>
<Relationships xmlns="http://schemas.openxmlformats.org/package/2006/relationships"><Relationship Id="rId2" Type="http://schemas.microsoft.com/office/2011/relationships/chartColorStyle" Target="colors37.xml"/><Relationship Id="rId1" Type="http://schemas.microsoft.com/office/2011/relationships/chartStyle" Target="style37.xml"/></Relationships>
</file>

<file path=xl/charts/_rels/chart39.xml.rels><?xml version="1.0" encoding="UTF-8" standalone="yes"?>
<Relationships xmlns="http://schemas.openxmlformats.org/package/2006/relationships"><Relationship Id="rId2" Type="http://schemas.microsoft.com/office/2011/relationships/chartColorStyle" Target="colors38.xml"/><Relationship Id="rId1" Type="http://schemas.microsoft.com/office/2011/relationships/chartStyle" Target="style38.xml"/></Relationships>
</file>

<file path=xl/charts/_rels/chart40.xml.rels><?xml version="1.0" encoding="UTF-8" standalone="yes"?>
<Relationships xmlns="http://schemas.openxmlformats.org/package/2006/relationships"><Relationship Id="rId2" Type="http://schemas.microsoft.com/office/2011/relationships/chartColorStyle" Target="colors39.xml"/><Relationship Id="rId1" Type="http://schemas.microsoft.com/office/2011/relationships/chartStyle" Target="style39.xml"/></Relationships>
</file>

<file path=xl/charts/_rels/chart41.xml.rels><?xml version="1.0" encoding="UTF-8" standalone="yes"?>
<Relationships xmlns="http://schemas.openxmlformats.org/package/2006/relationships"><Relationship Id="rId2" Type="http://schemas.microsoft.com/office/2011/relationships/chartColorStyle" Target="colors40.xml"/><Relationship Id="rId1" Type="http://schemas.microsoft.com/office/2011/relationships/chartStyle" Target="style40.xml"/></Relationships>
</file>

<file path=xl/charts/_rels/chart42.xml.rels><?xml version="1.0" encoding="UTF-8" standalone="yes"?>
<Relationships xmlns="http://schemas.openxmlformats.org/package/2006/relationships"><Relationship Id="rId2" Type="http://schemas.microsoft.com/office/2011/relationships/chartColorStyle" Target="colors41.xml"/><Relationship Id="rId1" Type="http://schemas.microsoft.com/office/2011/relationships/chartStyle" Target="style41.xml"/></Relationships>
</file>

<file path=xl/charts/_rels/chart43.xml.rels><?xml version="1.0" encoding="UTF-8" standalone="yes"?>
<Relationships xmlns="http://schemas.openxmlformats.org/package/2006/relationships"><Relationship Id="rId2" Type="http://schemas.microsoft.com/office/2011/relationships/chartColorStyle" Target="colors42.xml"/><Relationship Id="rId1" Type="http://schemas.microsoft.com/office/2011/relationships/chartStyle" Target="style42.xml"/></Relationships>
</file>

<file path=xl/charts/_rels/chart44.xml.rels><?xml version="1.0" encoding="UTF-8" standalone="yes"?>
<Relationships xmlns="http://schemas.openxmlformats.org/package/2006/relationships"><Relationship Id="rId2" Type="http://schemas.microsoft.com/office/2011/relationships/chartColorStyle" Target="colors43.xml"/><Relationship Id="rId1" Type="http://schemas.microsoft.com/office/2011/relationships/chartStyle" Target="style43.xml"/></Relationships>
</file>

<file path=xl/charts/_rels/chart45.xml.rels><?xml version="1.0" encoding="UTF-8" standalone="yes"?>
<Relationships xmlns="http://schemas.openxmlformats.org/package/2006/relationships"><Relationship Id="rId2" Type="http://schemas.microsoft.com/office/2011/relationships/chartColorStyle" Target="colors44.xml"/><Relationship Id="rId1" Type="http://schemas.microsoft.com/office/2011/relationships/chartStyle" Target="style44.xml"/></Relationships>
</file>

<file path=xl/charts/_rels/chart46.xml.rels><?xml version="1.0" encoding="UTF-8" standalone="yes"?>
<Relationships xmlns="http://schemas.openxmlformats.org/package/2006/relationships"><Relationship Id="rId2" Type="http://schemas.microsoft.com/office/2011/relationships/chartColorStyle" Target="colors45.xml"/><Relationship Id="rId1" Type="http://schemas.microsoft.com/office/2011/relationships/chartStyle" Target="style45.xml"/></Relationships>
</file>

<file path=xl/charts/_rels/chart47.xml.rels><?xml version="1.0" encoding="UTF-8" standalone="yes"?>
<Relationships xmlns="http://schemas.openxmlformats.org/package/2006/relationships"><Relationship Id="rId2" Type="http://schemas.microsoft.com/office/2011/relationships/chartColorStyle" Target="colors46.xml"/><Relationship Id="rId1" Type="http://schemas.microsoft.com/office/2011/relationships/chartStyle" Target="style46.xml"/></Relationships>
</file>

<file path=xl/charts/_rels/chart48.xml.rels><?xml version="1.0" encoding="UTF-8" standalone="yes"?>
<Relationships xmlns="http://schemas.openxmlformats.org/package/2006/relationships"><Relationship Id="rId2" Type="http://schemas.microsoft.com/office/2011/relationships/chartColorStyle" Target="colors47.xml"/><Relationship Id="rId1" Type="http://schemas.microsoft.com/office/2011/relationships/chartStyle" Target="style47.xml"/></Relationships>
</file>

<file path=xl/charts/_rels/chart49.xml.rels><?xml version="1.0" encoding="UTF-8" standalone="yes"?>
<Relationships xmlns="http://schemas.openxmlformats.org/package/2006/relationships"><Relationship Id="rId2" Type="http://schemas.microsoft.com/office/2011/relationships/chartColorStyle" Target="colors48.xml"/><Relationship Id="rId1" Type="http://schemas.microsoft.com/office/2011/relationships/chartStyle" Target="style48.xml"/></Relationships>
</file>

<file path=xl/charts/_rels/chart50.xml.rels><?xml version="1.0" encoding="UTF-8" standalone="yes"?>
<Relationships xmlns="http://schemas.openxmlformats.org/package/2006/relationships"><Relationship Id="rId2" Type="http://schemas.microsoft.com/office/2011/relationships/chartColorStyle" Target="colors49.xml"/><Relationship Id="rId1" Type="http://schemas.microsoft.com/office/2011/relationships/chartStyle" Target="style49.xml"/></Relationships>
</file>

<file path=xl/charts/_rels/chart51.xml.rels><?xml version="1.0" encoding="UTF-8" standalone="yes"?>
<Relationships xmlns="http://schemas.openxmlformats.org/package/2006/relationships"><Relationship Id="rId2" Type="http://schemas.microsoft.com/office/2011/relationships/chartColorStyle" Target="colors50.xml"/><Relationship Id="rId1" Type="http://schemas.microsoft.com/office/2011/relationships/chartStyle" Target="style50.xml"/></Relationships>
</file>

<file path=xl/charts/_rels/chart52.xml.rels><?xml version="1.0" encoding="UTF-8" standalone="yes"?>
<Relationships xmlns="http://schemas.openxmlformats.org/package/2006/relationships"><Relationship Id="rId2" Type="http://schemas.microsoft.com/office/2011/relationships/chartColorStyle" Target="colors51.xml"/><Relationship Id="rId1" Type="http://schemas.microsoft.com/office/2011/relationships/chartStyle" Target="style51.xml"/></Relationships>
</file>

<file path=xl/charts/_rels/chart53.xml.rels><?xml version="1.0" encoding="UTF-8" standalone="yes"?>
<Relationships xmlns="http://schemas.openxmlformats.org/package/2006/relationships"><Relationship Id="rId2" Type="http://schemas.microsoft.com/office/2011/relationships/chartColorStyle" Target="colors52.xml"/><Relationship Id="rId1" Type="http://schemas.microsoft.com/office/2011/relationships/chartStyle" Target="style52.xml"/></Relationships>
</file>

<file path=xl/charts/_rels/chart54.xml.rels><?xml version="1.0" encoding="UTF-8" standalone="yes"?>
<Relationships xmlns="http://schemas.openxmlformats.org/package/2006/relationships"><Relationship Id="rId2" Type="http://schemas.microsoft.com/office/2011/relationships/chartColorStyle" Target="colors53.xml"/><Relationship Id="rId1" Type="http://schemas.microsoft.com/office/2011/relationships/chartStyle" Target="style53.xml"/></Relationships>
</file>

<file path=xl/charts/_rels/chart55.xml.rels><?xml version="1.0" encoding="UTF-8" standalone="yes"?>
<Relationships xmlns="http://schemas.openxmlformats.org/package/2006/relationships"><Relationship Id="rId2" Type="http://schemas.microsoft.com/office/2011/relationships/chartColorStyle" Target="colors54.xml"/><Relationship Id="rId1" Type="http://schemas.microsoft.com/office/2011/relationships/chartStyle" Target="style54.xml"/></Relationships>
</file>

<file path=xl/charts/_rels/chart56.xml.rels><?xml version="1.0" encoding="UTF-8" standalone="yes"?>
<Relationships xmlns="http://schemas.openxmlformats.org/package/2006/relationships"><Relationship Id="rId2" Type="http://schemas.microsoft.com/office/2011/relationships/chartColorStyle" Target="colors55.xml"/><Relationship Id="rId1" Type="http://schemas.microsoft.com/office/2011/relationships/chartStyle" Target="style55.xml"/></Relationships>
</file>

<file path=xl/charts/_rels/chart57.xml.rels><?xml version="1.0" encoding="UTF-8" standalone="yes"?>
<Relationships xmlns="http://schemas.openxmlformats.org/package/2006/relationships"><Relationship Id="rId2" Type="http://schemas.microsoft.com/office/2011/relationships/chartColorStyle" Target="colors56.xml"/><Relationship Id="rId1" Type="http://schemas.microsoft.com/office/2011/relationships/chartStyle" Target="style56.xml"/></Relationships>
</file>

<file path=xl/charts/_rels/chart58.xml.rels><?xml version="1.0" encoding="UTF-8" standalone="yes"?>
<Relationships xmlns="http://schemas.openxmlformats.org/package/2006/relationships"><Relationship Id="rId2" Type="http://schemas.microsoft.com/office/2011/relationships/chartColorStyle" Target="colors57.xml"/><Relationship Id="rId1" Type="http://schemas.microsoft.com/office/2011/relationships/chartStyle" Target="style57.xml"/></Relationships>
</file>

<file path=xl/charts/_rels/chart59.xml.rels><?xml version="1.0" encoding="UTF-8" standalone="yes"?>
<Relationships xmlns="http://schemas.openxmlformats.org/package/2006/relationships"><Relationship Id="rId2" Type="http://schemas.microsoft.com/office/2011/relationships/chartColorStyle" Target="colors58.xml"/><Relationship Id="rId1" Type="http://schemas.microsoft.com/office/2011/relationships/chartStyle" Target="style58.xml"/></Relationships>
</file>

<file path=xl/charts/_rels/chart60.xml.rels><?xml version="1.0" encoding="UTF-8" standalone="yes"?>
<Relationships xmlns="http://schemas.openxmlformats.org/package/2006/relationships"><Relationship Id="rId2" Type="http://schemas.microsoft.com/office/2011/relationships/chartColorStyle" Target="colors59.xml"/><Relationship Id="rId1" Type="http://schemas.microsoft.com/office/2011/relationships/chartStyle" Target="style59.xml"/></Relationships>
</file>

<file path=xl/charts/_rels/chart61.xml.rels><?xml version="1.0" encoding="UTF-8" standalone="yes"?>
<Relationships xmlns="http://schemas.openxmlformats.org/package/2006/relationships"><Relationship Id="rId2" Type="http://schemas.microsoft.com/office/2011/relationships/chartColorStyle" Target="colors60.xml"/><Relationship Id="rId1" Type="http://schemas.microsoft.com/office/2011/relationships/chartStyle" Target="style60.xml"/></Relationships>
</file>

<file path=xl/charts/_rels/chart62.xml.rels><?xml version="1.0" encoding="UTF-8" standalone="yes"?>
<Relationships xmlns="http://schemas.openxmlformats.org/package/2006/relationships"><Relationship Id="rId2" Type="http://schemas.microsoft.com/office/2011/relationships/chartColorStyle" Target="colors61.xml"/><Relationship Id="rId1" Type="http://schemas.microsoft.com/office/2011/relationships/chartStyle" Target="style61.xml"/></Relationships>
</file>

<file path=xl/charts/_rels/chart63.xml.rels><?xml version="1.0" encoding="UTF-8" standalone="yes"?>
<Relationships xmlns="http://schemas.openxmlformats.org/package/2006/relationships"><Relationship Id="rId2" Type="http://schemas.microsoft.com/office/2011/relationships/chartColorStyle" Target="colors62.xml"/><Relationship Id="rId1" Type="http://schemas.microsoft.com/office/2011/relationships/chartStyle" Target="style62.xml"/></Relationships>
</file>

<file path=xl/charts/_rels/chart64.xml.rels><?xml version="1.0" encoding="UTF-8" standalone="yes"?>
<Relationships xmlns="http://schemas.openxmlformats.org/package/2006/relationships"><Relationship Id="rId2" Type="http://schemas.microsoft.com/office/2011/relationships/chartColorStyle" Target="colors63.xml"/><Relationship Id="rId1" Type="http://schemas.microsoft.com/office/2011/relationships/chartStyle" Target="style63.xml"/></Relationships>
</file>

<file path=xl/charts/_rels/chart65.xml.rels><?xml version="1.0" encoding="UTF-8" standalone="yes"?>
<Relationships xmlns="http://schemas.openxmlformats.org/package/2006/relationships"><Relationship Id="rId2" Type="http://schemas.microsoft.com/office/2011/relationships/chartColorStyle" Target="colors64.xml"/><Relationship Id="rId1" Type="http://schemas.microsoft.com/office/2011/relationships/chartStyle" Target="style64.xml"/></Relationships>
</file>

<file path=xl/charts/_rels/chart66.xml.rels><?xml version="1.0" encoding="UTF-8" standalone="yes"?>
<Relationships xmlns="http://schemas.openxmlformats.org/package/2006/relationships"><Relationship Id="rId2" Type="http://schemas.microsoft.com/office/2011/relationships/chartColorStyle" Target="colors65.xml"/><Relationship Id="rId1" Type="http://schemas.microsoft.com/office/2011/relationships/chartStyle" Target="style65.xml"/></Relationships>
</file>

<file path=xl/charts/_rels/chart67.xml.rels><?xml version="1.0" encoding="UTF-8" standalone="yes"?>
<Relationships xmlns="http://schemas.openxmlformats.org/package/2006/relationships"><Relationship Id="rId2" Type="http://schemas.microsoft.com/office/2011/relationships/chartColorStyle" Target="colors66.xml"/><Relationship Id="rId1" Type="http://schemas.microsoft.com/office/2011/relationships/chartStyle" Target="style66.xml"/></Relationships>
</file>

<file path=xl/charts/_rels/chart68.xml.rels><?xml version="1.0" encoding="UTF-8" standalone="yes"?>
<Relationships xmlns="http://schemas.openxmlformats.org/package/2006/relationships"><Relationship Id="rId2" Type="http://schemas.microsoft.com/office/2011/relationships/chartColorStyle" Target="colors67.xml"/><Relationship Id="rId1" Type="http://schemas.microsoft.com/office/2011/relationships/chartStyle" Target="style67.xml"/></Relationships>
</file>

<file path=xl/charts/_rels/chart69.xml.rels><?xml version="1.0" encoding="UTF-8" standalone="yes"?>
<Relationships xmlns="http://schemas.openxmlformats.org/package/2006/relationships"><Relationship Id="rId2" Type="http://schemas.microsoft.com/office/2011/relationships/chartColorStyle" Target="colors68.xml"/><Relationship Id="rId1" Type="http://schemas.microsoft.com/office/2011/relationships/chartStyle" Target="style68.xml"/></Relationships>
</file>

<file path=xl/charts/_rels/chart70.xml.rels><?xml version="1.0" encoding="UTF-8" standalone="yes"?>
<Relationships xmlns="http://schemas.openxmlformats.org/package/2006/relationships"><Relationship Id="rId2" Type="http://schemas.microsoft.com/office/2011/relationships/chartColorStyle" Target="colors69.xml"/><Relationship Id="rId1" Type="http://schemas.microsoft.com/office/2011/relationships/chartStyle" Target="style69.xml"/></Relationships>
</file>

<file path=xl/charts/_rels/chart71.xml.rels><?xml version="1.0" encoding="UTF-8" standalone="yes"?>
<Relationships xmlns="http://schemas.openxmlformats.org/package/2006/relationships"><Relationship Id="rId2" Type="http://schemas.microsoft.com/office/2011/relationships/chartColorStyle" Target="colors70.xml"/><Relationship Id="rId1" Type="http://schemas.microsoft.com/office/2011/relationships/chartStyle" Target="style70.xml"/></Relationships>
</file>

<file path=xl/charts/_rels/chart72.xml.rels><?xml version="1.0" encoding="UTF-8" standalone="yes"?>
<Relationships xmlns="http://schemas.openxmlformats.org/package/2006/relationships"><Relationship Id="rId2" Type="http://schemas.microsoft.com/office/2011/relationships/chartColorStyle" Target="colors71.xml"/><Relationship Id="rId1" Type="http://schemas.microsoft.com/office/2011/relationships/chartStyle" Target="style71.xml"/></Relationships>
</file>

<file path=xl/charts/_rels/chart73.xml.rels><?xml version="1.0" encoding="UTF-8" standalone="yes"?>
<Relationships xmlns="http://schemas.openxmlformats.org/package/2006/relationships"><Relationship Id="rId2" Type="http://schemas.microsoft.com/office/2011/relationships/chartColorStyle" Target="colors72.xml"/><Relationship Id="rId1" Type="http://schemas.microsoft.com/office/2011/relationships/chartStyle" Target="style72.xml"/></Relationships>
</file>

<file path=xl/charts/_rels/chart74.xml.rels><?xml version="1.0" encoding="UTF-8" standalone="yes"?>
<Relationships xmlns="http://schemas.openxmlformats.org/package/2006/relationships"><Relationship Id="rId2" Type="http://schemas.microsoft.com/office/2011/relationships/chartColorStyle" Target="colors73.xml"/><Relationship Id="rId1" Type="http://schemas.microsoft.com/office/2011/relationships/chartStyle" Target="style73.xml"/></Relationships>
</file>

<file path=xl/charts/_rels/chart75.xml.rels><?xml version="1.0" encoding="UTF-8" standalone="yes"?>
<Relationships xmlns="http://schemas.openxmlformats.org/package/2006/relationships"><Relationship Id="rId2" Type="http://schemas.microsoft.com/office/2011/relationships/chartColorStyle" Target="colors74.xml"/><Relationship Id="rId1" Type="http://schemas.microsoft.com/office/2011/relationships/chartStyle" Target="style74.xml"/></Relationships>
</file>

<file path=xl/charts/_rels/chart76.xml.rels><?xml version="1.0" encoding="UTF-8" standalone="yes"?>
<Relationships xmlns="http://schemas.openxmlformats.org/package/2006/relationships"><Relationship Id="rId2" Type="http://schemas.microsoft.com/office/2011/relationships/chartColorStyle" Target="colors75.xml"/><Relationship Id="rId1" Type="http://schemas.microsoft.com/office/2011/relationships/chartStyle" Target="style75.xml"/></Relationships>
</file>

<file path=xl/charts/_rels/chart77.xml.rels><?xml version="1.0" encoding="UTF-8" standalone="yes"?>
<Relationships xmlns="http://schemas.openxmlformats.org/package/2006/relationships"><Relationship Id="rId2" Type="http://schemas.microsoft.com/office/2011/relationships/chartColorStyle" Target="colors76.xml"/><Relationship Id="rId1" Type="http://schemas.microsoft.com/office/2011/relationships/chartStyle" Target="style76.xml"/></Relationships>
</file>

<file path=xl/charts/_rels/chart78.xml.rels><?xml version="1.0" encoding="UTF-8" standalone="yes"?>
<Relationships xmlns="http://schemas.openxmlformats.org/package/2006/relationships"><Relationship Id="rId2" Type="http://schemas.microsoft.com/office/2011/relationships/chartColorStyle" Target="colors77.xml"/><Relationship Id="rId1" Type="http://schemas.microsoft.com/office/2011/relationships/chartStyle" Target="style77.xml"/></Relationships>
</file>

<file path=xl/charts/_rels/chart79.xml.rels><?xml version="1.0" encoding="UTF-8" standalone="yes"?>
<Relationships xmlns="http://schemas.openxmlformats.org/package/2006/relationships"><Relationship Id="rId2" Type="http://schemas.microsoft.com/office/2011/relationships/chartColorStyle" Target="colors78.xml"/><Relationship Id="rId1" Type="http://schemas.microsoft.com/office/2011/relationships/chartStyle" Target="style78.xml"/></Relationships>
</file>

<file path=xl/charts/_rels/chart80.xml.rels><?xml version="1.0" encoding="UTF-8" standalone="yes"?>
<Relationships xmlns="http://schemas.openxmlformats.org/package/2006/relationships"><Relationship Id="rId2" Type="http://schemas.microsoft.com/office/2011/relationships/chartColorStyle" Target="colors79.xml"/><Relationship Id="rId1" Type="http://schemas.microsoft.com/office/2011/relationships/chartStyle" Target="style79.xml"/></Relationships>
</file>

<file path=xl/charts/_rels/chart81.xml.rels><?xml version="1.0" encoding="UTF-8" standalone="yes"?>
<Relationships xmlns="http://schemas.openxmlformats.org/package/2006/relationships"><Relationship Id="rId2" Type="http://schemas.microsoft.com/office/2011/relationships/chartColorStyle" Target="colors80.xml"/><Relationship Id="rId1" Type="http://schemas.microsoft.com/office/2011/relationships/chartStyle" Target="style80.xml"/></Relationships>
</file>

<file path=xl/charts/_rels/chart82.xml.rels><?xml version="1.0" encoding="UTF-8" standalone="yes"?>
<Relationships xmlns="http://schemas.openxmlformats.org/package/2006/relationships"><Relationship Id="rId2" Type="http://schemas.microsoft.com/office/2011/relationships/chartColorStyle" Target="colors81.xml"/><Relationship Id="rId1" Type="http://schemas.microsoft.com/office/2011/relationships/chartStyle" Target="style81.xml"/></Relationships>
</file>

<file path=xl/charts/_rels/chart83.xml.rels><?xml version="1.0" encoding="UTF-8" standalone="yes"?>
<Relationships xmlns="http://schemas.openxmlformats.org/package/2006/relationships"><Relationship Id="rId2" Type="http://schemas.microsoft.com/office/2011/relationships/chartColorStyle" Target="colors82.xml"/><Relationship Id="rId1" Type="http://schemas.microsoft.com/office/2011/relationships/chartStyle" Target="style82.xml"/></Relationships>
</file>

<file path=xl/charts/_rels/chart84.xml.rels><?xml version="1.0" encoding="UTF-8" standalone="yes"?>
<Relationships xmlns="http://schemas.openxmlformats.org/package/2006/relationships"><Relationship Id="rId2" Type="http://schemas.microsoft.com/office/2011/relationships/chartColorStyle" Target="colors83.xml"/><Relationship Id="rId1" Type="http://schemas.microsoft.com/office/2011/relationships/chartStyle" Target="style83.xml"/></Relationships>
</file>

<file path=xl/charts/_rels/chart85.xml.rels><?xml version="1.0" encoding="UTF-8" standalone="yes"?>
<Relationships xmlns="http://schemas.openxmlformats.org/package/2006/relationships"><Relationship Id="rId2" Type="http://schemas.microsoft.com/office/2011/relationships/chartColorStyle" Target="colors84.xml"/><Relationship Id="rId1" Type="http://schemas.microsoft.com/office/2011/relationships/chartStyle" Target="style84.xml"/></Relationships>
</file>

<file path=xl/charts/_rels/chart86.xml.rels><?xml version="1.0" encoding="UTF-8" standalone="yes"?>
<Relationships xmlns="http://schemas.openxmlformats.org/package/2006/relationships"><Relationship Id="rId2" Type="http://schemas.microsoft.com/office/2011/relationships/chartColorStyle" Target="colors85.xml"/><Relationship Id="rId1" Type="http://schemas.microsoft.com/office/2011/relationships/chartStyle" Target="style85.xml"/></Relationships>
</file>

<file path=xl/charts/_rels/chart87.xml.rels><?xml version="1.0" encoding="UTF-8" standalone="yes"?>
<Relationships xmlns="http://schemas.openxmlformats.org/package/2006/relationships"><Relationship Id="rId2" Type="http://schemas.microsoft.com/office/2011/relationships/chartColorStyle" Target="colors86.xml"/><Relationship Id="rId1" Type="http://schemas.microsoft.com/office/2011/relationships/chartStyle" Target="style86.xml"/></Relationships>
</file>

<file path=xl/charts/_rels/chart88.xml.rels><?xml version="1.0" encoding="UTF-8" standalone="yes"?>
<Relationships xmlns="http://schemas.openxmlformats.org/package/2006/relationships"><Relationship Id="rId2" Type="http://schemas.microsoft.com/office/2011/relationships/chartColorStyle" Target="colors87.xml"/><Relationship Id="rId1" Type="http://schemas.microsoft.com/office/2011/relationships/chartStyle" Target="style87.xml"/></Relationships>
</file>

<file path=xl/charts/_rels/chart89.xml.rels><?xml version="1.0" encoding="UTF-8" standalone="yes"?>
<Relationships xmlns="http://schemas.openxmlformats.org/package/2006/relationships"><Relationship Id="rId2" Type="http://schemas.microsoft.com/office/2011/relationships/chartColorStyle" Target="colors88.xml"/><Relationship Id="rId1" Type="http://schemas.microsoft.com/office/2011/relationships/chartStyle" Target="style88.xml"/></Relationships>
</file>

<file path=xl/charts/_rels/chart90.xml.rels><?xml version="1.0" encoding="UTF-8" standalone="yes"?>
<Relationships xmlns="http://schemas.openxmlformats.org/package/2006/relationships"><Relationship Id="rId2" Type="http://schemas.microsoft.com/office/2011/relationships/chartColorStyle" Target="colors89.xml"/><Relationship Id="rId1" Type="http://schemas.microsoft.com/office/2011/relationships/chartStyle" Target="style89.xml"/></Relationships>
</file>

<file path=xl/charts/_rels/chart91.xml.rels><?xml version="1.0" encoding="UTF-8" standalone="yes"?>
<Relationships xmlns="http://schemas.openxmlformats.org/package/2006/relationships"><Relationship Id="rId2" Type="http://schemas.microsoft.com/office/2011/relationships/chartColorStyle" Target="colors90.xml"/><Relationship Id="rId1" Type="http://schemas.microsoft.com/office/2011/relationships/chartStyle" Target="style90.xml"/></Relationships>
</file>

<file path=xl/charts/_rels/chart92.xml.rels><?xml version="1.0" encoding="UTF-8" standalone="yes"?>
<Relationships xmlns="http://schemas.openxmlformats.org/package/2006/relationships"><Relationship Id="rId2" Type="http://schemas.microsoft.com/office/2011/relationships/chartColorStyle" Target="colors91.xml"/><Relationship Id="rId1" Type="http://schemas.microsoft.com/office/2011/relationships/chartStyle" Target="style91.xml"/></Relationships>
</file>

<file path=xl/charts/_rels/chart93.xml.rels><?xml version="1.0" encoding="UTF-8" standalone="yes"?>
<Relationships xmlns="http://schemas.openxmlformats.org/package/2006/relationships"><Relationship Id="rId2" Type="http://schemas.microsoft.com/office/2011/relationships/chartColorStyle" Target="colors92.xml"/><Relationship Id="rId1" Type="http://schemas.microsoft.com/office/2011/relationships/chartStyle" Target="style92.xml"/></Relationships>
</file>

<file path=xl/charts/_rels/chart94.xml.rels><?xml version="1.0" encoding="UTF-8" standalone="yes"?>
<Relationships xmlns="http://schemas.openxmlformats.org/package/2006/relationships"><Relationship Id="rId2" Type="http://schemas.microsoft.com/office/2011/relationships/chartColorStyle" Target="colors93.xml"/><Relationship Id="rId1" Type="http://schemas.microsoft.com/office/2011/relationships/chartStyle" Target="style93.xml"/></Relationships>
</file>

<file path=xl/charts/_rels/chart95.xml.rels><?xml version="1.0" encoding="UTF-8" standalone="yes"?>
<Relationships xmlns="http://schemas.openxmlformats.org/package/2006/relationships"><Relationship Id="rId2" Type="http://schemas.microsoft.com/office/2011/relationships/chartColorStyle" Target="colors94.xml"/><Relationship Id="rId1" Type="http://schemas.microsoft.com/office/2011/relationships/chartStyle" Target="style94.xml"/></Relationships>
</file>

<file path=xl/charts/_rels/chart96.xml.rels><?xml version="1.0" encoding="UTF-8" standalone="yes"?>
<Relationships xmlns="http://schemas.openxmlformats.org/package/2006/relationships"><Relationship Id="rId2" Type="http://schemas.microsoft.com/office/2011/relationships/chartColorStyle" Target="colors95.xml"/><Relationship Id="rId1" Type="http://schemas.microsoft.com/office/2011/relationships/chartStyle" Target="style95.xml"/></Relationships>
</file>

<file path=xl/charts/_rels/chart97.xml.rels><?xml version="1.0" encoding="UTF-8" standalone="yes"?>
<Relationships xmlns="http://schemas.openxmlformats.org/package/2006/relationships"><Relationship Id="rId2" Type="http://schemas.microsoft.com/office/2011/relationships/chartColorStyle" Target="colors96.xml"/><Relationship Id="rId1" Type="http://schemas.microsoft.com/office/2011/relationships/chartStyle" Target="style96.xml"/></Relationships>
</file>

<file path=xl/charts/_rels/chart98.xml.rels><?xml version="1.0" encoding="UTF-8" standalone="yes"?>
<Relationships xmlns="http://schemas.openxmlformats.org/package/2006/relationships"><Relationship Id="rId2" Type="http://schemas.microsoft.com/office/2011/relationships/chartColorStyle" Target="colors97.xml"/><Relationship Id="rId1" Type="http://schemas.microsoft.com/office/2011/relationships/chartStyle" Target="style97.xml"/></Relationships>
</file>

<file path=xl/charts/_rels/chart99.xml.rels><?xml version="1.0" encoding="UTF-8" standalone="yes"?>
<Relationships xmlns="http://schemas.openxmlformats.org/package/2006/relationships"><Relationship Id="rId2" Type="http://schemas.microsoft.com/office/2011/relationships/chartColorStyle" Target="colors98.xml"/><Relationship Id="rId1" Type="http://schemas.microsoft.com/office/2011/relationships/chartStyle" Target="style98.xml"/></Relationships>
</file>

<file path=xl/charts/_rels/chart100.xml.rels><?xml version="1.0" encoding="UTF-8" standalone="yes"?>
<Relationships xmlns="http://schemas.openxmlformats.org/package/2006/relationships"><Relationship Id="rId2" Type="http://schemas.microsoft.com/office/2011/relationships/chartColorStyle" Target="colors99.xml"/><Relationship Id="rId1" Type="http://schemas.microsoft.com/office/2011/relationships/chartStyle" Target="style99.xml"/></Relationships>
</file>

<file path=xl/charts/_rels/chart101.xml.rels><?xml version="1.0" encoding="UTF-8" standalone="yes"?>
<Relationships xmlns="http://schemas.openxmlformats.org/package/2006/relationships"><Relationship Id="rId2" Type="http://schemas.microsoft.com/office/2011/relationships/chartColorStyle" Target="colors100.xml"/><Relationship Id="rId1" Type="http://schemas.microsoft.com/office/2011/relationships/chartStyle" Target="style100.xml"/></Relationships>
</file>

<file path=xl/charts/_rels/chart102.xml.rels><?xml version="1.0" encoding="UTF-8" standalone="yes"?>
<Relationships xmlns="http://schemas.openxmlformats.org/package/2006/relationships"><Relationship Id="rId2" Type="http://schemas.microsoft.com/office/2011/relationships/chartColorStyle" Target="colors101.xml"/><Relationship Id="rId1" Type="http://schemas.microsoft.com/office/2011/relationships/chartStyle" Target="style101.xml"/></Relationships>
</file>

<file path=xl/charts/_rels/chart103.xml.rels><?xml version="1.0" encoding="UTF-8" standalone="yes"?>
<Relationships xmlns="http://schemas.openxmlformats.org/package/2006/relationships"><Relationship Id="rId2" Type="http://schemas.microsoft.com/office/2011/relationships/chartColorStyle" Target="colors102.xml"/><Relationship Id="rId1" Type="http://schemas.microsoft.com/office/2011/relationships/chartStyle" Target="style102.xml"/></Relationships>
</file>

<file path=xl/charts/_rels/chart104.xml.rels><?xml version="1.0" encoding="UTF-8" standalone="yes"?>
<Relationships xmlns="http://schemas.openxmlformats.org/package/2006/relationships"><Relationship Id="rId2" Type="http://schemas.microsoft.com/office/2011/relationships/chartColorStyle" Target="colors103.xml"/><Relationship Id="rId1" Type="http://schemas.microsoft.com/office/2011/relationships/chartStyle" Target="style103.xml"/></Relationships>
</file>

<file path=xl/charts/_rels/chart105.xml.rels><?xml version="1.0" encoding="UTF-8" standalone="yes"?>
<Relationships xmlns="http://schemas.openxmlformats.org/package/2006/relationships"><Relationship Id="rId2" Type="http://schemas.microsoft.com/office/2011/relationships/chartColorStyle" Target="colors104.xml"/><Relationship Id="rId1" Type="http://schemas.microsoft.com/office/2011/relationships/chartStyle" Target="style104.xml"/></Relationships>
</file>

<file path=xl/charts/_rels/chart106.xml.rels><?xml version="1.0" encoding="UTF-8" standalone="yes"?>
<Relationships xmlns="http://schemas.openxmlformats.org/package/2006/relationships"><Relationship Id="rId2" Type="http://schemas.microsoft.com/office/2011/relationships/chartColorStyle" Target="colors105.xml"/><Relationship Id="rId1" Type="http://schemas.microsoft.com/office/2011/relationships/chartStyle" Target="style105.xml"/></Relationships>
</file>

<file path=xl/charts/_rels/chart107.xml.rels><?xml version="1.0" encoding="UTF-8" standalone="yes"?>
<Relationships xmlns="http://schemas.openxmlformats.org/package/2006/relationships"><Relationship Id="rId2" Type="http://schemas.microsoft.com/office/2011/relationships/chartColorStyle" Target="colors106.xml"/><Relationship Id="rId1" Type="http://schemas.microsoft.com/office/2011/relationships/chartStyle" Target="style106.xml"/></Relationships>
</file>

<file path=xl/charts/_rels/chart108.xml.rels><?xml version="1.0" encoding="UTF-8" standalone="yes"?>
<Relationships xmlns="http://schemas.openxmlformats.org/package/2006/relationships"><Relationship Id="rId2" Type="http://schemas.microsoft.com/office/2011/relationships/chartColorStyle" Target="colors107.xml"/><Relationship Id="rId1" Type="http://schemas.microsoft.com/office/2011/relationships/chartStyle" Target="style107.xml"/></Relationships>
</file>

<file path=xl/charts/_rels/chart109.xml.rels><?xml version="1.0" encoding="UTF-8" standalone="yes"?>
<Relationships xmlns="http://schemas.openxmlformats.org/package/2006/relationships"><Relationship Id="rId2" Type="http://schemas.microsoft.com/office/2011/relationships/chartColorStyle" Target="colors108.xml"/><Relationship Id="rId1" Type="http://schemas.microsoft.com/office/2011/relationships/chartStyle" Target="style108.xml"/></Relationships>
</file>

<file path=xl/charts/_rels/chart110.xml.rels><?xml version="1.0" encoding="UTF-8" standalone="yes"?>
<Relationships xmlns="http://schemas.openxmlformats.org/package/2006/relationships"><Relationship Id="rId2" Type="http://schemas.microsoft.com/office/2011/relationships/chartColorStyle" Target="colors109.xml"/><Relationship Id="rId1" Type="http://schemas.microsoft.com/office/2011/relationships/chartStyle" Target="style109.xml"/></Relationships>
</file>

<file path=xl/charts/_rels/chart111.xml.rels><?xml version="1.0" encoding="UTF-8" standalone="yes"?>
<Relationships xmlns="http://schemas.openxmlformats.org/package/2006/relationships"><Relationship Id="rId2" Type="http://schemas.microsoft.com/office/2011/relationships/chartColorStyle" Target="colors110.xml"/><Relationship Id="rId1" Type="http://schemas.microsoft.com/office/2011/relationships/chartStyle" Target="style110.xml"/></Relationships>
</file>

<file path=xl/charts/_rels/chart112.xml.rels><?xml version="1.0" encoding="UTF-8" standalone="yes"?>
<Relationships xmlns="http://schemas.openxmlformats.org/package/2006/relationships"><Relationship Id="rId2" Type="http://schemas.microsoft.com/office/2011/relationships/chartColorStyle" Target="colors111.xml"/><Relationship Id="rId1" Type="http://schemas.microsoft.com/office/2011/relationships/chartStyle" Target="style111.xml"/></Relationships>
</file>

<file path=xl/charts/_rels/chart113.xml.rels><?xml version="1.0" encoding="UTF-8" standalone="yes"?>
<Relationships xmlns="http://schemas.openxmlformats.org/package/2006/relationships"><Relationship Id="rId2" Type="http://schemas.microsoft.com/office/2011/relationships/chartColorStyle" Target="colors112.xml"/><Relationship Id="rId1" Type="http://schemas.microsoft.com/office/2011/relationships/chartStyle" Target="style112.xml"/></Relationships>
</file>

<file path=xl/charts/_rels/chart114.xml.rels><?xml version="1.0" encoding="UTF-8" standalone="yes"?>
<Relationships xmlns="http://schemas.openxmlformats.org/package/2006/relationships"><Relationship Id="rId2" Type="http://schemas.microsoft.com/office/2011/relationships/chartColorStyle" Target="colors113.xml"/><Relationship Id="rId1" Type="http://schemas.microsoft.com/office/2011/relationships/chartStyle" Target="style113.xml"/></Relationships>
</file>

<file path=xl/charts/_rels/chart115.xml.rels><?xml version="1.0" encoding="UTF-8" standalone="yes"?>
<Relationships xmlns="http://schemas.openxmlformats.org/package/2006/relationships"><Relationship Id="rId2" Type="http://schemas.microsoft.com/office/2011/relationships/chartColorStyle" Target="colors114.xml"/><Relationship Id="rId1" Type="http://schemas.microsoft.com/office/2011/relationships/chartStyle" Target="style114.xml"/></Relationships>
</file>

<file path=xl/charts/_rels/chart116.xml.rels><?xml version="1.0" encoding="UTF-8" standalone="yes"?>
<Relationships xmlns="http://schemas.openxmlformats.org/package/2006/relationships"><Relationship Id="rId2" Type="http://schemas.microsoft.com/office/2011/relationships/chartColorStyle" Target="colors115.xml"/><Relationship Id="rId1" Type="http://schemas.microsoft.com/office/2011/relationships/chartStyle" Target="style115.xml"/></Relationships>
</file>

<file path=xl/charts/_rels/chart117.xml.rels><?xml version="1.0" encoding="UTF-8" standalone="yes"?>
<Relationships xmlns="http://schemas.openxmlformats.org/package/2006/relationships"><Relationship Id="rId2" Type="http://schemas.microsoft.com/office/2011/relationships/chartColorStyle" Target="colors116.xml"/><Relationship Id="rId1" Type="http://schemas.microsoft.com/office/2011/relationships/chartStyle" Target="style116.xml"/></Relationships>
</file>

<file path=xl/charts/_rels/chart118.xml.rels><?xml version="1.0" encoding="UTF-8" standalone="yes"?>
<Relationships xmlns="http://schemas.openxmlformats.org/package/2006/relationships"><Relationship Id="rId2" Type="http://schemas.microsoft.com/office/2011/relationships/chartColorStyle" Target="colors117.xml"/><Relationship Id="rId1" Type="http://schemas.microsoft.com/office/2011/relationships/chartStyle" Target="style117.xml"/></Relationships>
</file>

<file path=xl/charts/_rels/chart119.xml.rels><?xml version="1.0" encoding="UTF-8" standalone="yes"?>
<Relationships xmlns="http://schemas.openxmlformats.org/package/2006/relationships"><Relationship Id="rId2" Type="http://schemas.microsoft.com/office/2011/relationships/chartColorStyle" Target="colors118.xml"/><Relationship Id="rId1" Type="http://schemas.microsoft.com/office/2011/relationships/chartStyle" Target="style118.xml"/></Relationships>
</file>

<file path=xl/charts/_rels/chart120.xml.rels><?xml version="1.0" encoding="UTF-8" standalone="yes"?>
<Relationships xmlns="http://schemas.openxmlformats.org/package/2006/relationships"><Relationship Id="rId2" Type="http://schemas.microsoft.com/office/2011/relationships/chartColorStyle" Target="colors119.xml"/><Relationship Id="rId1" Type="http://schemas.microsoft.com/office/2011/relationships/chartStyle" Target="style119.xml"/></Relationships>
</file>

<file path=xl/charts/_rels/chart121.xml.rels><?xml version="1.0" encoding="UTF-8" standalone="yes"?>
<Relationships xmlns="http://schemas.openxmlformats.org/package/2006/relationships"><Relationship Id="rId2" Type="http://schemas.microsoft.com/office/2011/relationships/chartColorStyle" Target="colors120.xml"/><Relationship Id="rId1" Type="http://schemas.microsoft.com/office/2011/relationships/chartStyle" Target="style120.xml"/></Relationships>
</file>

<file path=xl/charts/_rels/chart122.xml.rels><?xml version="1.0" encoding="UTF-8" standalone="yes"?>
<Relationships xmlns="http://schemas.openxmlformats.org/package/2006/relationships"><Relationship Id="rId2" Type="http://schemas.microsoft.com/office/2011/relationships/chartColorStyle" Target="colors121.xml"/><Relationship Id="rId1" Type="http://schemas.microsoft.com/office/2011/relationships/chartStyle" Target="style121.xml"/></Relationships>
</file>

<file path=xl/charts/_rels/chart123.xml.rels><?xml version="1.0" encoding="UTF-8" standalone="yes"?>
<Relationships xmlns="http://schemas.openxmlformats.org/package/2006/relationships"><Relationship Id="rId2" Type="http://schemas.microsoft.com/office/2011/relationships/chartColorStyle" Target="colors122.xml"/><Relationship Id="rId1" Type="http://schemas.microsoft.com/office/2011/relationships/chartStyle" Target="style122.xml"/></Relationships>
</file>

<file path=xl/charts/_rels/chart124.xml.rels><?xml version="1.0" encoding="UTF-8" standalone="yes"?>
<Relationships xmlns="http://schemas.openxmlformats.org/package/2006/relationships"><Relationship Id="rId2" Type="http://schemas.microsoft.com/office/2011/relationships/chartColorStyle" Target="colors123.xml"/><Relationship Id="rId1" Type="http://schemas.microsoft.com/office/2011/relationships/chartStyle" Target="style123.xml"/></Relationships>
</file>

<file path=xl/charts/_rels/chart125.xml.rels><?xml version="1.0" encoding="UTF-8" standalone="yes"?>
<Relationships xmlns="http://schemas.openxmlformats.org/package/2006/relationships"><Relationship Id="rId2" Type="http://schemas.microsoft.com/office/2011/relationships/chartColorStyle" Target="colors124.xml"/><Relationship Id="rId1" Type="http://schemas.microsoft.com/office/2011/relationships/chartStyle" Target="style124.xml"/></Relationships>
</file>

<file path=xl/charts/_rels/chart126.xml.rels><?xml version="1.0" encoding="UTF-8" standalone="yes"?>
<Relationships xmlns="http://schemas.openxmlformats.org/package/2006/relationships"><Relationship Id="rId2" Type="http://schemas.microsoft.com/office/2011/relationships/chartColorStyle" Target="colors125.xml"/><Relationship Id="rId1" Type="http://schemas.microsoft.com/office/2011/relationships/chartStyle" Target="style125.xml"/></Relationships>
</file>

<file path=xl/charts/_rels/chart127.xml.rels><?xml version="1.0" encoding="UTF-8" standalone="yes"?>
<Relationships xmlns="http://schemas.openxmlformats.org/package/2006/relationships"><Relationship Id="rId2" Type="http://schemas.microsoft.com/office/2011/relationships/chartColorStyle" Target="colors126.xml"/><Relationship Id="rId1" Type="http://schemas.microsoft.com/office/2011/relationships/chartStyle" Target="style126.xml"/></Relationships>
</file>

<file path=xl/charts/_rels/chart128.xml.rels><?xml version="1.0" encoding="UTF-8" standalone="yes"?>
<Relationships xmlns="http://schemas.openxmlformats.org/package/2006/relationships"><Relationship Id="rId2" Type="http://schemas.microsoft.com/office/2011/relationships/chartColorStyle" Target="colors127.xml"/><Relationship Id="rId1" Type="http://schemas.microsoft.com/office/2011/relationships/chartStyle" Target="style127.xml"/></Relationships>
</file>

<file path=xl/charts/_rels/chart129.xml.rels><?xml version="1.0" encoding="UTF-8" standalone="yes"?>
<Relationships xmlns="http://schemas.openxmlformats.org/package/2006/relationships"><Relationship Id="rId2" Type="http://schemas.microsoft.com/office/2011/relationships/chartColorStyle" Target="colors128.xml"/><Relationship Id="rId1" Type="http://schemas.microsoft.com/office/2011/relationships/chartStyle" Target="style128.xml"/></Relationships>
</file>

<file path=xl/charts/_rels/chart130.xml.rels><?xml version="1.0" encoding="UTF-8" standalone="yes"?>
<Relationships xmlns="http://schemas.openxmlformats.org/package/2006/relationships"><Relationship Id="rId2" Type="http://schemas.microsoft.com/office/2011/relationships/chartColorStyle" Target="colors129.xml"/><Relationship Id="rId1" Type="http://schemas.microsoft.com/office/2011/relationships/chartStyle" Target="style129.xml"/></Relationships>
</file>

<file path=xl/charts/_rels/chart131.xml.rels><?xml version="1.0" encoding="UTF-8" standalone="yes"?>
<Relationships xmlns="http://schemas.openxmlformats.org/package/2006/relationships"><Relationship Id="rId2" Type="http://schemas.microsoft.com/office/2011/relationships/chartColorStyle" Target="colors130.xml"/><Relationship Id="rId1" Type="http://schemas.microsoft.com/office/2011/relationships/chartStyle" Target="style130.xml"/></Relationships>
</file>

<file path=xl/charts/_rels/chart132.xml.rels><?xml version="1.0" encoding="UTF-8" standalone="yes"?>
<Relationships xmlns="http://schemas.openxmlformats.org/package/2006/relationships"><Relationship Id="rId2" Type="http://schemas.microsoft.com/office/2011/relationships/chartColorStyle" Target="colors131.xml"/><Relationship Id="rId1" Type="http://schemas.microsoft.com/office/2011/relationships/chartStyle" Target="style131.xml"/></Relationships>
</file>

<file path=xl/charts/_rels/chart133.xml.rels><?xml version="1.0" encoding="UTF-8" standalone="yes"?>
<Relationships xmlns="http://schemas.openxmlformats.org/package/2006/relationships"><Relationship Id="rId2" Type="http://schemas.microsoft.com/office/2011/relationships/chartColorStyle" Target="colors132.xml"/><Relationship Id="rId1" Type="http://schemas.microsoft.com/office/2011/relationships/chartStyle" Target="style132.xml"/></Relationships>
</file>

<file path=xl/charts/_rels/chart134.xml.rels><?xml version="1.0" encoding="UTF-8" standalone="yes"?>
<Relationships xmlns="http://schemas.openxmlformats.org/package/2006/relationships"><Relationship Id="rId2" Type="http://schemas.microsoft.com/office/2011/relationships/chartColorStyle" Target="colors133.xml"/><Relationship Id="rId1" Type="http://schemas.microsoft.com/office/2011/relationships/chartStyle" Target="style133.xml"/></Relationships>
</file>

<file path=xl/charts/_rels/chart135.xml.rels><?xml version="1.0" encoding="UTF-8" standalone="yes"?>
<Relationships xmlns="http://schemas.openxmlformats.org/package/2006/relationships"><Relationship Id="rId2" Type="http://schemas.microsoft.com/office/2011/relationships/chartColorStyle" Target="colors134.xml"/><Relationship Id="rId1" Type="http://schemas.microsoft.com/office/2011/relationships/chartStyle" Target="style134.xml"/></Relationships>
</file>

<file path=xl/charts/_rels/chart136.xml.rels><?xml version="1.0" encoding="UTF-8" standalone="yes"?>
<Relationships xmlns="http://schemas.openxmlformats.org/package/2006/relationships"><Relationship Id="rId2" Type="http://schemas.microsoft.com/office/2011/relationships/chartColorStyle" Target="colors135.xml"/><Relationship Id="rId1" Type="http://schemas.microsoft.com/office/2011/relationships/chartStyle" Target="style135.xml"/></Relationships>
</file>

<file path=xl/charts/_rels/chart137.xml.rels><?xml version="1.0" encoding="UTF-8" standalone="yes"?>
<Relationships xmlns="http://schemas.openxmlformats.org/package/2006/relationships"><Relationship Id="rId2" Type="http://schemas.microsoft.com/office/2011/relationships/chartColorStyle" Target="colors136.xml"/><Relationship Id="rId1" Type="http://schemas.microsoft.com/office/2011/relationships/chartStyle" Target="style136.xml"/></Relationships>
</file>

<file path=xl/charts/_rels/chart138.xml.rels><?xml version="1.0" encoding="UTF-8" standalone="yes"?>
<Relationships xmlns="http://schemas.openxmlformats.org/package/2006/relationships"><Relationship Id="rId2" Type="http://schemas.microsoft.com/office/2011/relationships/chartColorStyle" Target="colors137.xml"/><Relationship Id="rId1" Type="http://schemas.microsoft.com/office/2011/relationships/chartStyle" Target="style137.xml"/></Relationships>
</file>

<file path=xl/charts/_rels/chart139.xml.rels><?xml version="1.0" encoding="UTF-8" standalone="yes"?>
<Relationships xmlns="http://schemas.openxmlformats.org/package/2006/relationships"><Relationship Id="rId2" Type="http://schemas.microsoft.com/office/2011/relationships/chartColorStyle" Target="colors138.xml"/><Relationship Id="rId1" Type="http://schemas.microsoft.com/office/2011/relationships/chartStyle" Target="style138.xml"/></Relationships>
</file>

<file path=xl/charts/_rels/chart140.xml.rels><?xml version="1.0" encoding="UTF-8" standalone="yes"?>
<Relationships xmlns="http://schemas.openxmlformats.org/package/2006/relationships"><Relationship Id="rId2" Type="http://schemas.microsoft.com/office/2011/relationships/chartColorStyle" Target="colors139.xml"/><Relationship Id="rId1" Type="http://schemas.microsoft.com/office/2011/relationships/chartStyle" Target="style139.xml"/></Relationships>
</file>

<file path=xl/charts/_rels/chart141.xml.rels><?xml version="1.0" encoding="UTF-8" standalone="yes"?>
<Relationships xmlns="http://schemas.openxmlformats.org/package/2006/relationships"><Relationship Id="rId2" Type="http://schemas.microsoft.com/office/2011/relationships/chartColorStyle" Target="colors140.xml"/><Relationship Id="rId1" Type="http://schemas.microsoft.com/office/2011/relationships/chartStyle" Target="style140.xml"/></Relationships>
</file>

<file path=xl/charts/_rels/chart142.xml.rels><?xml version="1.0" encoding="UTF-8" standalone="yes"?>
<Relationships xmlns="http://schemas.openxmlformats.org/package/2006/relationships"><Relationship Id="rId2" Type="http://schemas.microsoft.com/office/2011/relationships/chartColorStyle" Target="colors141.xml"/><Relationship Id="rId1" Type="http://schemas.microsoft.com/office/2011/relationships/chartStyle" Target="style141.xml"/></Relationships>
</file>

<file path=xl/charts/_rels/chart143.xml.rels><?xml version="1.0" encoding="UTF-8" standalone="yes"?>
<Relationships xmlns="http://schemas.openxmlformats.org/package/2006/relationships"><Relationship Id="rId2" Type="http://schemas.microsoft.com/office/2011/relationships/chartColorStyle" Target="colors142.xml"/><Relationship Id="rId1" Type="http://schemas.microsoft.com/office/2011/relationships/chartStyle" Target="style142.xml"/></Relationships>
</file>

<file path=xl/charts/_rels/chart144.xml.rels><?xml version="1.0" encoding="UTF-8" standalone="yes"?>
<Relationships xmlns="http://schemas.openxmlformats.org/package/2006/relationships"><Relationship Id="rId2" Type="http://schemas.microsoft.com/office/2011/relationships/chartColorStyle" Target="colors143.xml"/><Relationship Id="rId1" Type="http://schemas.microsoft.com/office/2011/relationships/chartStyle" Target="style143.xml"/></Relationships>
</file>

<file path=xl/charts/_rels/chart145.xml.rels><?xml version="1.0" encoding="UTF-8" standalone="yes"?>
<Relationships xmlns="http://schemas.openxmlformats.org/package/2006/relationships"><Relationship Id="rId2" Type="http://schemas.microsoft.com/office/2011/relationships/chartColorStyle" Target="colors144.xml"/><Relationship Id="rId1" Type="http://schemas.microsoft.com/office/2011/relationships/chartStyle" Target="style144.xml"/></Relationships>
</file>

<file path=xl/charts/_rels/chart146.xml.rels><?xml version="1.0" encoding="UTF-8" standalone="yes"?>
<Relationships xmlns="http://schemas.openxmlformats.org/package/2006/relationships"><Relationship Id="rId2" Type="http://schemas.microsoft.com/office/2011/relationships/chartColorStyle" Target="colors145.xml"/><Relationship Id="rId1" Type="http://schemas.microsoft.com/office/2011/relationships/chartStyle" Target="style145.xml"/></Relationships>
</file>

<file path=xl/charts/_rels/chart147.xml.rels><?xml version="1.0" encoding="UTF-8" standalone="yes"?>
<Relationships xmlns="http://schemas.openxmlformats.org/package/2006/relationships"><Relationship Id="rId2" Type="http://schemas.microsoft.com/office/2011/relationships/chartColorStyle" Target="colors146.xml"/><Relationship Id="rId1" Type="http://schemas.microsoft.com/office/2011/relationships/chartStyle" Target="style146.xml"/></Relationships>
</file>

<file path=xl/charts/_rels/chart148.xml.rels><?xml version="1.0" encoding="UTF-8" standalone="yes"?>
<Relationships xmlns="http://schemas.openxmlformats.org/package/2006/relationships"><Relationship Id="rId2" Type="http://schemas.microsoft.com/office/2011/relationships/chartColorStyle" Target="colors147.xml"/><Relationship Id="rId1" Type="http://schemas.microsoft.com/office/2011/relationships/chartStyle" Target="style147.xml"/></Relationships>
</file>

<file path=xl/charts/_rels/chart149.xml.rels><?xml version="1.0" encoding="UTF-8" standalone="yes"?>
<Relationships xmlns="http://schemas.openxmlformats.org/package/2006/relationships"><Relationship Id="rId2" Type="http://schemas.microsoft.com/office/2011/relationships/chartColorStyle" Target="colors148.xml"/><Relationship Id="rId1" Type="http://schemas.microsoft.com/office/2011/relationships/chartStyle" Target="style148.xml"/></Relationships>
</file>

<file path=xl/charts/_rels/chart150.xml.rels><?xml version="1.0" encoding="UTF-8" standalone="yes"?>
<Relationships xmlns="http://schemas.openxmlformats.org/package/2006/relationships"><Relationship Id="rId2" Type="http://schemas.microsoft.com/office/2011/relationships/chartColorStyle" Target="colors149.xml"/><Relationship Id="rId1" Type="http://schemas.microsoft.com/office/2011/relationships/chartStyle" Target="style149.xml"/></Relationships>
</file>

<file path=xl/charts/_rels/chart151.xml.rels><?xml version="1.0" encoding="UTF-8" standalone="yes"?>
<Relationships xmlns="http://schemas.openxmlformats.org/package/2006/relationships"><Relationship Id="rId2" Type="http://schemas.microsoft.com/office/2011/relationships/chartColorStyle" Target="colors150.xml"/><Relationship Id="rId1" Type="http://schemas.microsoft.com/office/2011/relationships/chartStyle" Target="style150.xml"/></Relationships>
</file>

<file path=xl/charts/_rels/chart152.xml.rels><?xml version="1.0" encoding="UTF-8" standalone="yes"?>
<Relationships xmlns="http://schemas.openxmlformats.org/package/2006/relationships"><Relationship Id="rId2" Type="http://schemas.microsoft.com/office/2011/relationships/chartColorStyle" Target="colors151.xml"/><Relationship Id="rId1" Type="http://schemas.microsoft.com/office/2011/relationships/chartStyle" Target="style151.xml"/></Relationships>
</file>

<file path=xl/charts/_rels/chart153.xml.rels><?xml version="1.0" encoding="UTF-8" standalone="yes"?>
<Relationships xmlns="http://schemas.openxmlformats.org/package/2006/relationships"><Relationship Id="rId2" Type="http://schemas.microsoft.com/office/2011/relationships/chartColorStyle" Target="colors152.xml"/><Relationship Id="rId1" Type="http://schemas.microsoft.com/office/2011/relationships/chartStyle" Target="style152.xml"/></Relationships>
</file>

<file path=xl/charts/_rels/chart154.xml.rels><?xml version="1.0" encoding="UTF-8" standalone="yes"?>
<Relationships xmlns="http://schemas.openxmlformats.org/package/2006/relationships"><Relationship Id="rId2" Type="http://schemas.microsoft.com/office/2011/relationships/chartColorStyle" Target="colors153.xml"/><Relationship Id="rId1" Type="http://schemas.microsoft.com/office/2011/relationships/chartStyle" Target="style153.xml"/></Relationships>
</file>

<file path=xl/charts/_rels/chart155.xml.rels><?xml version="1.0" encoding="UTF-8" standalone="yes"?>
<Relationships xmlns="http://schemas.openxmlformats.org/package/2006/relationships"><Relationship Id="rId2" Type="http://schemas.microsoft.com/office/2011/relationships/chartColorStyle" Target="colors154.xml"/><Relationship Id="rId1" Type="http://schemas.microsoft.com/office/2011/relationships/chartStyle" Target="style154.xml"/></Relationships>
</file>

<file path=xl/charts/_rels/chart156.xml.rels><?xml version="1.0" encoding="UTF-8" standalone="yes"?>
<Relationships xmlns="http://schemas.openxmlformats.org/package/2006/relationships"><Relationship Id="rId2" Type="http://schemas.microsoft.com/office/2011/relationships/chartColorStyle" Target="colors155.xml"/><Relationship Id="rId1" Type="http://schemas.microsoft.com/office/2011/relationships/chartStyle" Target="style155.xml"/></Relationships>
</file>

<file path=xl/charts/_rels/chart157.xml.rels><?xml version="1.0" encoding="UTF-8" standalone="yes"?>
<Relationships xmlns="http://schemas.openxmlformats.org/package/2006/relationships"><Relationship Id="rId2" Type="http://schemas.microsoft.com/office/2011/relationships/chartColorStyle" Target="colors156.xml"/><Relationship Id="rId1" Type="http://schemas.microsoft.com/office/2011/relationships/chartStyle" Target="style156.xml"/></Relationships>
</file>

<file path=xl/charts/_rels/chart158.xml.rels><?xml version="1.0" encoding="UTF-8" standalone="yes"?>
<Relationships xmlns="http://schemas.openxmlformats.org/package/2006/relationships"><Relationship Id="rId2" Type="http://schemas.microsoft.com/office/2011/relationships/chartColorStyle" Target="colors157.xml"/><Relationship Id="rId1" Type="http://schemas.microsoft.com/office/2011/relationships/chartStyle" Target="style15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498172541516423E-2"/>
          <c:y val="0.17523616216982885"/>
          <c:w val="0.88006889763779539"/>
          <c:h val="0.69793398294998554"/>
        </c:manualLayout>
      </c:layout>
      <c:barChart>
        <c:barDir val="col"/>
        <c:grouping val="clustered"/>
        <c:varyColors val="0"/>
        <c:ser>
          <c:idx val="0"/>
          <c:order val="0"/>
          <c:tx>
            <c:strRef>
              <c:f>Data!$J$37</c:f>
              <c:strCache>
                <c:ptCount val="1"/>
                <c:pt idx="0">
                  <c:v>Target</c:v>
                </c:pt>
              </c:strCache>
            </c:strRef>
          </c:tx>
          <c:spPr>
            <a:solidFill>
              <a:schemeClr val="bg1">
                <a:lumMod val="6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ja-JP" sz="800" b="0" i="0" u="none" strike="noStrike" kern="1200" baseline="0">
                    <a:solidFill>
                      <a:schemeClr val="tx1">
                        <a:lumMod val="75000"/>
                        <a:lumOff val="25000"/>
                      </a:schemeClr>
                    </a:solidFill>
                    <a:latin typeface="+mn-lt"/>
                    <a:ea typeface="+mn-ea"/>
                    <a:cs typeface="+mn-cs"/>
                  </a:defRPr>
                </a:pPr>
                <a:endParaRPr lang="th-TH"/>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Data!$A$38:$A$49</c:f>
              <c:numCache>
                <c:formatCode>B1mmm\-yy</c:formatCode>
                <c:ptCount val="12"/>
                <c:pt idx="0">
                  <c:v>45748</c:v>
                </c:pt>
                <c:pt idx="1">
                  <c:v>45778</c:v>
                </c:pt>
                <c:pt idx="2">
                  <c:v>45809</c:v>
                </c:pt>
                <c:pt idx="3">
                  <c:v>45839</c:v>
                </c:pt>
                <c:pt idx="4">
                  <c:v>45870</c:v>
                </c:pt>
                <c:pt idx="5">
                  <c:v>45901</c:v>
                </c:pt>
                <c:pt idx="6">
                  <c:v>45931</c:v>
                </c:pt>
                <c:pt idx="7">
                  <c:v>45962</c:v>
                </c:pt>
                <c:pt idx="8">
                  <c:v>45992</c:v>
                </c:pt>
                <c:pt idx="9">
                  <c:v>46023</c:v>
                </c:pt>
                <c:pt idx="10">
                  <c:v>46054</c:v>
                </c:pt>
                <c:pt idx="11">
                  <c:v>46082</c:v>
                </c:pt>
              </c:numCache>
            </c:numRef>
          </c:cat>
          <c:val>
            <c:numRef>
              <c:f>Data!$J$38:$J$49</c:f>
              <c:numCache>
                <c:formatCode>0.0</c:formatCode>
                <c:ptCount val="12"/>
                <c:pt idx="0">
                  <c:v>11.49</c:v>
                </c:pt>
                <c:pt idx="1">
                  <c:v>11.54</c:v>
                </c:pt>
                <c:pt idx="2">
                  <c:v>5.09</c:v>
                </c:pt>
                <c:pt idx="3">
                  <c:v>5.17</c:v>
                </c:pt>
                <c:pt idx="4">
                  <c:v>5.27</c:v>
                </c:pt>
                <c:pt idx="5">
                  <c:v>4.76</c:v>
                </c:pt>
                <c:pt idx="6">
                  <c:v>4.46</c:v>
                </c:pt>
                <c:pt idx="7">
                  <c:v>4.46</c:v>
                </c:pt>
                <c:pt idx="8">
                  <c:v>4.4800000000000004</c:v>
                </c:pt>
                <c:pt idx="9">
                  <c:v>4.7699999999999996</c:v>
                </c:pt>
                <c:pt idx="10">
                  <c:v>4.4800000000000004</c:v>
                </c:pt>
                <c:pt idx="11">
                  <c:v>4.4800000000000004</c:v>
                </c:pt>
              </c:numCache>
            </c:numRef>
          </c:val>
          <c:extLst>
            <c:ext xmlns:c16="http://schemas.microsoft.com/office/drawing/2014/chart" uri="{C3380CC4-5D6E-409C-BE32-E72D297353CC}">
              <c16:uniqueId val="{00000000-8FC2-4723-9A70-3D690D0D8AD0}"/>
            </c:ext>
          </c:extLst>
        </c:ser>
        <c:ser>
          <c:idx val="1"/>
          <c:order val="1"/>
          <c:tx>
            <c:strRef>
              <c:f>Data!$K$37</c:f>
              <c:strCache>
                <c:ptCount val="1"/>
                <c:pt idx="0">
                  <c:v>Result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ja-JP" sz="800" b="0" i="0" u="none" strike="noStrike" kern="1200" baseline="0">
                    <a:solidFill>
                      <a:schemeClr val="tx1">
                        <a:lumMod val="75000"/>
                        <a:lumOff val="25000"/>
                      </a:schemeClr>
                    </a:solidFill>
                    <a:latin typeface="+mn-lt"/>
                    <a:ea typeface="+mn-ea"/>
                    <a:cs typeface="+mn-cs"/>
                  </a:defRPr>
                </a:pPr>
                <a:endParaRPr lang="th-TH"/>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Data!$A$38:$A$49</c:f>
              <c:numCache>
                <c:formatCode>B1mmm\-yy</c:formatCode>
                <c:ptCount val="12"/>
                <c:pt idx="0">
                  <c:v>45748</c:v>
                </c:pt>
                <c:pt idx="1">
                  <c:v>45778</c:v>
                </c:pt>
                <c:pt idx="2">
                  <c:v>45809</c:v>
                </c:pt>
                <c:pt idx="3">
                  <c:v>45839</c:v>
                </c:pt>
                <c:pt idx="4">
                  <c:v>45870</c:v>
                </c:pt>
                <c:pt idx="5">
                  <c:v>45901</c:v>
                </c:pt>
                <c:pt idx="6">
                  <c:v>45931</c:v>
                </c:pt>
                <c:pt idx="7">
                  <c:v>45962</c:v>
                </c:pt>
                <c:pt idx="8">
                  <c:v>45992</c:v>
                </c:pt>
                <c:pt idx="9">
                  <c:v>46023</c:v>
                </c:pt>
                <c:pt idx="10">
                  <c:v>46054</c:v>
                </c:pt>
                <c:pt idx="11">
                  <c:v>46082</c:v>
                </c:pt>
              </c:numCache>
            </c:numRef>
          </c:cat>
          <c:val>
            <c:numRef>
              <c:f>Data!$K$38:$K$49</c:f>
              <c:numCache>
                <c:formatCode>0.00</c:formatCode>
                <c:ptCount val="12"/>
                <c:pt idx="0">
                  <c:v>5.97</c:v>
                </c:pt>
                <c:pt idx="1">
                  <c:v>7.25</c:v>
                </c:pt>
                <c:pt idx="2">
                  <c:v>7.98</c:v>
                </c:pt>
                <c:pt idx="3">
                  <c:v>9.14</c:v>
                </c:pt>
                <c:pt idx="4">
                  <c:v>9.67</c:v>
                </c:pt>
                <c:pt idx="5">
                  <c:v>6</c:v>
                </c:pt>
                <c:pt idx="6">
                  <c:v>6.27</c:v>
                </c:pt>
                <c:pt idx="7">
                  <c:v>6.29</c:v>
                </c:pt>
                <c:pt idx="8">
                  <c:v>7.5</c:v>
                </c:pt>
                <c:pt idx="9">
                  <c:v>8.36</c:v>
                </c:pt>
                <c:pt idx="10">
                  <c:v>14.69</c:v>
                </c:pt>
              </c:numCache>
            </c:numRef>
          </c:val>
          <c:extLst>
            <c:ext xmlns:c16="http://schemas.microsoft.com/office/drawing/2014/chart" uri="{C3380CC4-5D6E-409C-BE32-E72D297353CC}">
              <c16:uniqueId val="{00000001-8FC2-4723-9A70-3D690D0D8AD0}"/>
            </c:ext>
          </c:extLst>
        </c:ser>
        <c:dLbls>
          <c:showLegendKey val="0"/>
          <c:showVal val="0"/>
          <c:showCatName val="0"/>
          <c:showSerName val="0"/>
          <c:showPercent val="0"/>
          <c:showBubbleSize val="0"/>
        </c:dLbls>
        <c:gapWidth val="35"/>
        <c:axId val="754326975"/>
        <c:axId val="754327455"/>
      </c:barChart>
      <c:lineChart>
        <c:grouping val="standard"/>
        <c:varyColors val="0"/>
        <c:ser>
          <c:idx val="2"/>
          <c:order val="2"/>
          <c:tx>
            <c:strRef>
              <c:f>Data!$L$37</c:f>
              <c:strCache>
                <c:ptCount val="1"/>
                <c:pt idx="0">
                  <c:v>Accu.Target</c:v>
                </c:pt>
              </c:strCache>
            </c:strRef>
          </c:tx>
          <c:spPr>
            <a:ln w="28575" cap="rnd">
              <a:solidFill>
                <a:schemeClr val="tx1">
                  <a:lumMod val="50000"/>
                  <a:lumOff val="50000"/>
                </a:schemeClr>
              </a:solidFill>
              <a:prstDash val="dash"/>
              <a:round/>
            </a:ln>
            <a:effectLst/>
          </c:spPr>
          <c:marker>
            <c:symbol val="circle"/>
            <c:size val="3"/>
            <c:spPr>
              <a:solidFill>
                <a:schemeClr val="tx1">
                  <a:lumMod val="50000"/>
                  <a:lumOff val="50000"/>
                </a:schemeClr>
              </a:solidFill>
              <a:ln w="9525">
                <a:solidFill>
                  <a:schemeClr val="tx1">
                    <a:lumMod val="50000"/>
                    <a:lumOff val="50000"/>
                  </a:schemeClr>
                </a:solidFill>
              </a:ln>
              <a:effectLst/>
            </c:spPr>
          </c:marker>
          <c:dLbls>
            <c:spPr>
              <a:noFill/>
              <a:ln>
                <a:noFill/>
              </a:ln>
              <a:effectLst/>
            </c:spPr>
            <c:txPr>
              <a:bodyPr rot="0" spcFirstLastPara="1" vertOverflow="ellipsis" vert="horz" wrap="square" lIns="38100" tIns="19050" rIns="38100" bIns="19050" anchor="ctr" anchorCtr="1">
                <a:spAutoFit/>
              </a:bodyPr>
              <a:lstStyle/>
              <a:p>
                <a:pPr>
                  <a:defRPr lang="ja-JP" sz="800" b="0" i="0" u="none" strike="noStrike" kern="1200" baseline="0">
                    <a:solidFill>
                      <a:schemeClr val="tx1">
                        <a:lumMod val="75000"/>
                        <a:lumOff val="25000"/>
                      </a:schemeClr>
                    </a:solidFill>
                    <a:latin typeface="+mn-lt"/>
                    <a:ea typeface="+mn-ea"/>
                    <a:cs typeface="+mn-cs"/>
                  </a:defRPr>
                </a:pPr>
                <a:endParaRPr lang="th-TH"/>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Data!$A$38:$A$49</c:f>
              <c:numCache>
                <c:formatCode>B1mmm\-yy</c:formatCode>
                <c:ptCount val="12"/>
                <c:pt idx="0">
                  <c:v>45748</c:v>
                </c:pt>
                <c:pt idx="1">
                  <c:v>45778</c:v>
                </c:pt>
                <c:pt idx="2">
                  <c:v>45809</c:v>
                </c:pt>
                <c:pt idx="3">
                  <c:v>45839</c:v>
                </c:pt>
                <c:pt idx="4">
                  <c:v>45870</c:v>
                </c:pt>
                <c:pt idx="5">
                  <c:v>45901</c:v>
                </c:pt>
                <c:pt idx="6">
                  <c:v>45931</c:v>
                </c:pt>
                <c:pt idx="7">
                  <c:v>45962</c:v>
                </c:pt>
                <c:pt idx="8">
                  <c:v>45992</c:v>
                </c:pt>
                <c:pt idx="9">
                  <c:v>46023</c:v>
                </c:pt>
                <c:pt idx="10">
                  <c:v>46054</c:v>
                </c:pt>
                <c:pt idx="11">
                  <c:v>46082</c:v>
                </c:pt>
              </c:numCache>
            </c:numRef>
          </c:cat>
          <c:val>
            <c:numRef>
              <c:f>Data!$L$38:$L$49</c:f>
              <c:numCache>
                <c:formatCode>0.00</c:formatCode>
                <c:ptCount val="12"/>
                <c:pt idx="0">
                  <c:v>11.49</c:v>
                </c:pt>
                <c:pt idx="1">
                  <c:v>23.03</c:v>
                </c:pt>
                <c:pt idx="2">
                  <c:v>28.12</c:v>
                </c:pt>
                <c:pt idx="3">
                  <c:v>33.29</c:v>
                </c:pt>
                <c:pt idx="4">
                  <c:v>38.56</c:v>
                </c:pt>
                <c:pt idx="5">
                  <c:v>43.32</c:v>
                </c:pt>
                <c:pt idx="6">
                  <c:v>47.78</c:v>
                </c:pt>
                <c:pt idx="7">
                  <c:v>52.24</c:v>
                </c:pt>
                <c:pt idx="8">
                  <c:v>56.72</c:v>
                </c:pt>
                <c:pt idx="9">
                  <c:v>61.489999999999995</c:v>
                </c:pt>
                <c:pt idx="10">
                  <c:v>65.97</c:v>
                </c:pt>
                <c:pt idx="11">
                  <c:v>70.45</c:v>
                </c:pt>
              </c:numCache>
            </c:numRef>
          </c:val>
          <c:smooth val="0"/>
          <c:extLst>
            <c:ext xmlns:c16="http://schemas.microsoft.com/office/drawing/2014/chart" uri="{C3380CC4-5D6E-409C-BE32-E72D297353CC}">
              <c16:uniqueId val="{00000002-8FC2-4723-9A70-3D690D0D8AD0}"/>
            </c:ext>
          </c:extLst>
        </c:ser>
        <c:ser>
          <c:idx val="3"/>
          <c:order val="3"/>
          <c:tx>
            <c:strRef>
              <c:f>Data!$M$37</c:f>
              <c:strCache>
                <c:ptCount val="1"/>
                <c:pt idx="0">
                  <c:v>Accu.Result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Data!$A$38:$A$49</c:f>
              <c:numCache>
                <c:formatCode>B1mmm\-yy</c:formatCode>
                <c:ptCount val="12"/>
                <c:pt idx="0">
                  <c:v>45748</c:v>
                </c:pt>
                <c:pt idx="1">
                  <c:v>45778</c:v>
                </c:pt>
                <c:pt idx="2">
                  <c:v>45809</c:v>
                </c:pt>
                <c:pt idx="3">
                  <c:v>45839</c:v>
                </c:pt>
                <c:pt idx="4">
                  <c:v>45870</c:v>
                </c:pt>
                <c:pt idx="5">
                  <c:v>45901</c:v>
                </c:pt>
                <c:pt idx="6">
                  <c:v>45931</c:v>
                </c:pt>
                <c:pt idx="7">
                  <c:v>45962</c:v>
                </c:pt>
                <c:pt idx="8">
                  <c:v>45992</c:v>
                </c:pt>
                <c:pt idx="9">
                  <c:v>46023</c:v>
                </c:pt>
                <c:pt idx="10">
                  <c:v>46054</c:v>
                </c:pt>
                <c:pt idx="11">
                  <c:v>46082</c:v>
                </c:pt>
              </c:numCache>
            </c:numRef>
          </c:cat>
          <c:val>
            <c:numRef>
              <c:f>Data!$M$38:$M$49</c:f>
              <c:numCache>
                <c:formatCode>0.00</c:formatCode>
                <c:ptCount val="12"/>
                <c:pt idx="0">
                  <c:v>5.97</c:v>
                </c:pt>
                <c:pt idx="1">
                  <c:v>13.219999999999999</c:v>
                </c:pt>
                <c:pt idx="2">
                  <c:v>21.2</c:v>
                </c:pt>
                <c:pt idx="3">
                  <c:v>30.34</c:v>
                </c:pt>
                <c:pt idx="4">
                  <c:v>40.01</c:v>
                </c:pt>
                <c:pt idx="5">
                  <c:v>46.01</c:v>
                </c:pt>
                <c:pt idx="6">
                  <c:v>52.28</c:v>
                </c:pt>
                <c:pt idx="7">
                  <c:v>58.57</c:v>
                </c:pt>
                <c:pt idx="8">
                  <c:v>66.069999999999993</c:v>
                </c:pt>
                <c:pt idx="9">
                  <c:v>74.429999999999993</c:v>
                </c:pt>
                <c:pt idx="10">
                  <c:v>89.11999999999999</c:v>
                </c:pt>
              </c:numCache>
            </c:numRef>
          </c:val>
          <c:smooth val="0"/>
          <c:extLst>
            <c:ext xmlns:c16="http://schemas.microsoft.com/office/drawing/2014/chart" uri="{C3380CC4-5D6E-409C-BE32-E72D297353CC}">
              <c16:uniqueId val="{00000003-8FC2-4723-9A70-3D690D0D8AD0}"/>
            </c:ext>
          </c:extLst>
        </c:ser>
        <c:dLbls>
          <c:showLegendKey val="0"/>
          <c:showVal val="0"/>
          <c:showCatName val="0"/>
          <c:showSerName val="0"/>
          <c:showPercent val="0"/>
          <c:showBubbleSize val="0"/>
        </c:dLbls>
        <c:marker val="1"/>
        <c:smooth val="0"/>
        <c:axId val="819095423"/>
        <c:axId val="730637327"/>
      </c:lineChart>
      <c:dateAx>
        <c:axId val="754326975"/>
        <c:scaling>
          <c:orientation val="minMax"/>
        </c:scaling>
        <c:delete val="0"/>
        <c:axPos val="b"/>
        <c:numFmt formatCode="B1mmm"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ja-JP" sz="800" b="0" i="0" u="none" strike="noStrike" kern="1200" baseline="0">
                <a:solidFill>
                  <a:schemeClr val="tx1">
                    <a:lumMod val="65000"/>
                    <a:lumOff val="35000"/>
                  </a:schemeClr>
                </a:solidFill>
                <a:latin typeface="+mn-lt"/>
                <a:ea typeface="+mn-ea"/>
                <a:cs typeface="+mn-cs"/>
              </a:defRPr>
            </a:pPr>
            <a:endParaRPr lang="th-TH"/>
          </a:p>
        </c:txPr>
        <c:crossAx val="754327455"/>
        <c:crosses val="autoZero"/>
        <c:auto val="1"/>
        <c:lblOffset val="100"/>
        <c:baseTimeUnit val="months"/>
      </c:dateAx>
      <c:valAx>
        <c:axId val="754327455"/>
        <c:scaling>
          <c:orientation val="minMax"/>
          <c:max val="20"/>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lang="ja-JP" sz="800" b="0" i="0" u="none" strike="noStrike" kern="1200" baseline="0">
                <a:solidFill>
                  <a:schemeClr val="tx1">
                    <a:lumMod val="65000"/>
                    <a:lumOff val="35000"/>
                  </a:schemeClr>
                </a:solidFill>
                <a:latin typeface="+mn-lt"/>
                <a:ea typeface="+mn-ea"/>
                <a:cs typeface="+mn-cs"/>
              </a:defRPr>
            </a:pPr>
            <a:endParaRPr lang="th-TH"/>
          </a:p>
        </c:txPr>
        <c:crossAx val="754326975"/>
        <c:crosses val="autoZero"/>
        <c:crossBetween val="between"/>
        <c:majorUnit val="5"/>
      </c:valAx>
      <c:valAx>
        <c:axId val="730637327"/>
        <c:scaling>
          <c:orientation val="minMax"/>
          <c:max val="100"/>
        </c:scaling>
        <c:delete val="0"/>
        <c:axPos val="r"/>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lang="ja-JP" sz="800" b="0" i="0" u="none" strike="noStrike" kern="1200" baseline="0">
                <a:solidFill>
                  <a:schemeClr val="tx1">
                    <a:lumMod val="65000"/>
                    <a:lumOff val="35000"/>
                  </a:schemeClr>
                </a:solidFill>
                <a:latin typeface="+mn-lt"/>
                <a:ea typeface="+mn-ea"/>
                <a:cs typeface="+mn-cs"/>
              </a:defRPr>
            </a:pPr>
            <a:endParaRPr lang="th-TH"/>
          </a:p>
        </c:txPr>
        <c:crossAx val="819095423"/>
        <c:crosses val="max"/>
        <c:crossBetween val="between"/>
        <c:majorUnit val="25"/>
      </c:valAx>
      <c:dateAx>
        <c:axId val="819095423"/>
        <c:scaling>
          <c:orientation val="minMax"/>
        </c:scaling>
        <c:delete val="1"/>
        <c:axPos val="b"/>
        <c:numFmt formatCode="B1mmm\-yy" sourceLinked="1"/>
        <c:majorTickMark val="out"/>
        <c:minorTickMark val="none"/>
        <c:tickLblPos val="nextTo"/>
        <c:crossAx val="730637327"/>
        <c:crosses val="autoZero"/>
        <c:auto val="1"/>
        <c:lblOffset val="100"/>
        <c:baseTimeUnit val="months"/>
      </c:dateAx>
      <c:spPr>
        <a:noFill/>
        <a:ln>
          <a:noFill/>
        </a:ln>
        <a:effectLst/>
      </c:spPr>
    </c:plotArea>
    <c:legend>
      <c:legendPos val="b"/>
      <c:layout>
        <c:manualLayout>
          <c:xMode val="edge"/>
          <c:yMode val="edge"/>
          <c:x val="0.51134009677292069"/>
          <c:y val="2.0405585610259697E-2"/>
          <c:w val="0.48554473202550147"/>
          <c:h val="0.1517410765805885"/>
        </c:manualLayout>
      </c:layout>
      <c:overlay val="0"/>
      <c:spPr>
        <a:noFill/>
        <a:ln>
          <a:noFill/>
        </a:ln>
        <a:effectLst/>
      </c:spPr>
      <c:txPr>
        <a:bodyPr rot="0" spcFirstLastPara="1" vertOverflow="ellipsis" vert="horz" wrap="square" anchor="ctr" anchorCtr="1"/>
        <a:lstStyle/>
        <a:p>
          <a:pPr>
            <a:defRPr lang="ja-JP" sz="800" b="0" i="0" u="none" strike="noStrike" kern="1200" baseline="0">
              <a:solidFill>
                <a:schemeClr val="tx1">
                  <a:lumMod val="65000"/>
                  <a:lumOff val="35000"/>
                </a:schemeClr>
              </a:solidFill>
              <a:latin typeface="+mn-lt"/>
              <a:ea typeface="+mn-ea"/>
              <a:cs typeface="+mn-cs"/>
            </a:defRPr>
          </a:pPr>
          <a:endParaRPr lang="th-TH"/>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800"/>
      </a:pPr>
      <a:endParaRPr lang="th-TH"/>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741605179437773"/>
          <c:y val="0.13587464376970257"/>
          <c:w val="0.88006889763779539"/>
          <c:h val="0.74828073249587701"/>
        </c:manualLayout>
      </c:layout>
      <c:barChart>
        <c:barDir val="col"/>
        <c:grouping val="clustered"/>
        <c:varyColors val="0"/>
        <c:ser>
          <c:idx val="3"/>
          <c:order val="1"/>
          <c:tx>
            <c:strRef>
              <c:f>Data!$AM$84</c:f>
              <c:strCache>
                <c:ptCount val="1"/>
                <c:pt idx="0">
                  <c:v>SKD Result&gt;12 M</c:v>
                </c:pt>
              </c:strCache>
            </c:strRef>
          </c:tx>
          <c:spPr>
            <a:solidFill>
              <a:schemeClr val="accent4"/>
            </a:solidFill>
            <a:ln>
              <a:noFill/>
            </a:ln>
            <a:effectLst/>
          </c:spPr>
          <c:invertIfNegative val="0"/>
          <c:dLbls>
            <c:dLbl>
              <c:idx val="6"/>
              <c:delete val="1"/>
              <c:extLst>
                <c:ext xmlns:c15="http://schemas.microsoft.com/office/drawing/2012/chart" uri="{CE6537A1-D6FC-4f65-9D91-7224C49458BB}"/>
                <c:ext xmlns:c16="http://schemas.microsoft.com/office/drawing/2014/chart" uri="{C3380CC4-5D6E-409C-BE32-E72D297353CC}">
                  <c16:uniqueId val="{00000000-7BC4-4BA9-9DD3-567E0511B0C0}"/>
                </c:ext>
              </c:extLst>
            </c:dLbl>
            <c:dLbl>
              <c:idx val="8"/>
              <c:layout>
                <c:manualLayout>
                  <c:x val="-2.0266597515546627E-2"/>
                  <c:y val="-2.215179385924376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BC4-4BA9-9DD3-567E0511B0C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Data!$A$85:$A$96</c:f>
              <c:numCache>
                <c:formatCode>B1mmm\-yy</c:formatCode>
                <c:ptCount val="12"/>
                <c:pt idx="0">
                  <c:v>45748</c:v>
                </c:pt>
                <c:pt idx="1">
                  <c:v>45778</c:v>
                </c:pt>
                <c:pt idx="2">
                  <c:v>45809</c:v>
                </c:pt>
                <c:pt idx="3">
                  <c:v>45839</c:v>
                </c:pt>
                <c:pt idx="4">
                  <c:v>45870</c:v>
                </c:pt>
                <c:pt idx="5">
                  <c:v>45901</c:v>
                </c:pt>
                <c:pt idx="6">
                  <c:v>45931</c:v>
                </c:pt>
                <c:pt idx="7">
                  <c:v>45962</c:v>
                </c:pt>
                <c:pt idx="8">
                  <c:v>45992</c:v>
                </c:pt>
                <c:pt idx="9">
                  <c:v>46023</c:v>
                </c:pt>
                <c:pt idx="10">
                  <c:v>46054</c:v>
                </c:pt>
                <c:pt idx="11">
                  <c:v>46082</c:v>
                </c:pt>
              </c:numCache>
            </c:numRef>
          </c:cat>
          <c:val>
            <c:numRef>
              <c:f>Data!$AM$85:$AM$96</c:f>
              <c:numCache>
                <c:formatCode>_(* #,##0_);_(* \(#,##0\);_(* "-"??_);_(@_)</c:formatCode>
                <c:ptCount val="12"/>
                <c:pt idx="0">
                  <c:v>29</c:v>
                </c:pt>
                <c:pt idx="1">
                  <c:v>29</c:v>
                </c:pt>
                <c:pt idx="2">
                  <c:v>49</c:v>
                </c:pt>
                <c:pt idx="3">
                  <c:v>0</c:v>
                </c:pt>
                <c:pt idx="4">
                  <c:v>0</c:v>
                </c:pt>
                <c:pt idx="5">
                  <c:v>0</c:v>
                </c:pt>
                <c:pt idx="6">
                  <c:v>0</c:v>
                </c:pt>
                <c:pt idx="7">
                  <c:v>0</c:v>
                </c:pt>
                <c:pt idx="8">
                  <c:v>10</c:v>
                </c:pt>
                <c:pt idx="9">
                  <c:v>9</c:v>
                </c:pt>
                <c:pt idx="10">
                  <c:v>13</c:v>
                </c:pt>
                <c:pt idx="11">
                  <c:v>0</c:v>
                </c:pt>
              </c:numCache>
            </c:numRef>
          </c:val>
          <c:extLst>
            <c:ext xmlns:c16="http://schemas.microsoft.com/office/drawing/2014/chart" uri="{C3380CC4-5D6E-409C-BE32-E72D297353CC}">
              <c16:uniqueId val="{00000002-7BC4-4BA9-9DD3-567E0511B0C0}"/>
            </c:ext>
          </c:extLst>
        </c:ser>
        <c:ser>
          <c:idx val="4"/>
          <c:order val="2"/>
          <c:tx>
            <c:strRef>
              <c:f>Data!$AO$84</c:f>
              <c:strCache>
                <c:ptCount val="1"/>
                <c:pt idx="0">
                  <c:v>SDM Result&gt;12 M</c:v>
                </c:pt>
              </c:strCache>
            </c:strRef>
          </c:tx>
          <c:spPr>
            <a:solidFill>
              <a:schemeClr val="accent2"/>
            </a:solidFill>
            <a:ln>
              <a:noFill/>
            </a:ln>
            <a:effectLst/>
          </c:spPr>
          <c:invertIfNegative val="0"/>
          <c:dLbls>
            <c:dLbl>
              <c:idx val="7"/>
              <c:delete val="1"/>
              <c:extLst>
                <c:ext xmlns:c15="http://schemas.microsoft.com/office/drawing/2012/chart" uri="{CE6537A1-D6FC-4f65-9D91-7224C49458BB}"/>
                <c:ext xmlns:c16="http://schemas.microsoft.com/office/drawing/2014/chart" uri="{C3380CC4-5D6E-409C-BE32-E72D297353CC}">
                  <c16:uniqueId val="{00000003-7BC4-4BA9-9DD3-567E0511B0C0}"/>
                </c:ext>
              </c:extLst>
            </c:dLbl>
            <c:dLbl>
              <c:idx val="8"/>
              <c:layout>
                <c:manualLayout>
                  <c:x val="-4.3066519720536482E-2"/>
                  <c:y val="1.107589692962183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7BC4-4BA9-9DD3-567E0511B0C0}"/>
                </c:ext>
              </c:extLst>
            </c:dLbl>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Data!$A$85:$A$96</c:f>
              <c:numCache>
                <c:formatCode>B1mmm\-yy</c:formatCode>
                <c:ptCount val="12"/>
                <c:pt idx="0">
                  <c:v>45748</c:v>
                </c:pt>
                <c:pt idx="1">
                  <c:v>45778</c:v>
                </c:pt>
                <c:pt idx="2">
                  <c:v>45809</c:v>
                </c:pt>
                <c:pt idx="3">
                  <c:v>45839</c:v>
                </c:pt>
                <c:pt idx="4">
                  <c:v>45870</c:v>
                </c:pt>
                <c:pt idx="5">
                  <c:v>45901</c:v>
                </c:pt>
                <c:pt idx="6">
                  <c:v>45931</c:v>
                </c:pt>
                <c:pt idx="7">
                  <c:v>45962</c:v>
                </c:pt>
                <c:pt idx="8">
                  <c:v>45992</c:v>
                </c:pt>
                <c:pt idx="9">
                  <c:v>46023</c:v>
                </c:pt>
                <c:pt idx="10">
                  <c:v>46054</c:v>
                </c:pt>
                <c:pt idx="11">
                  <c:v>46082</c:v>
                </c:pt>
              </c:numCache>
            </c:numRef>
          </c:cat>
          <c:val>
            <c:numRef>
              <c:f>Data!$AO$85:$AO$96</c:f>
              <c:numCache>
                <c:formatCode>General</c:formatCode>
                <c:ptCount val="12"/>
                <c:pt idx="0">
                  <c:v>639</c:v>
                </c:pt>
                <c:pt idx="1">
                  <c:v>168</c:v>
                </c:pt>
                <c:pt idx="2">
                  <c:v>168</c:v>
                </c:pt>
                <c:pt idx="3">
                  <c:v>32</c:v>
                </c:pt>
                <c:pt idx="4">
                  <c:v>4</c:v>
                </c:pt>
                <c:pt idx="5">
                  <c:v>0</c:v>
                </c:pt>
                <c:pt idx="6">
                  <c:v>0</c:v>
                </c:pt>
                <c:pt idx="7">
                  <c:v>0</c:v>
                </c:pt>
                <c:pt idx="8">
                  <c:v>174</c:v>
                </c:pt>
                <c:pt idx="9">
                  <c:v>132</c:v>
                </c:pt>
                <c:pt idx="10">
                  <c:v>137</c:v>
                </c:pt>
              </c:numCache>
            </c:numRef>
          </c:val>
          <c:extLst>
            <c:ext xmlns:c16="http://schemas.microsoft.com/office/drawing/2014/chart" uri="{C3380CC4-5D6E-409C-BE32-E72D297353CC}">
              <c16:uniqueId val="{00000005-7BC4-4BA9-9DD3-567E0511B0C0}"/>
            </c:ext>
          </c:extLst>
        </c:ser>
        <c:ser>
          <c:idx val="7"/>
          <c:order val="3"/>
          <c:tx>
            <c:strRef>
              <c:f>Data!$AQ$84</c:f>
              <c:strCache>
                <c:ptCount val="1"/>
                <c:pt idx="0">
                  <c:v>SKD Result &gt;18M</c:v>
                </c:pt>
              </c:strCache>
            </c:strRef>
          </c:tx>
          <c:spPr>
            <a:solidFill>
              <a:schemeClr val="accent2">
                <a:lumMod val="60000"/>
              </a:schemeClr>
            </a:solidFill>
            <a:ln>
              <a:noFill/>
            </a:ln>
            <a:effectLst/>
          </c:spPr>
          <c:invertIfNegative val="0"/>
          <c:dLbls>
            <c:dLbl>
              <c:idx val="6"/>
              <c:layout>
                <c:manualLayout>
                  <c:x val="-5.066649378886727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7BC4-4BA9-9DD3-567E0511B0C0}"/>
                </c:ext>
              </c:extLst>
            </c:dLbl>
            <c:dLbl>
              <c:idx val="8"/>
              <c:layout>
                <c:manualLayout>
                  <c:x val="2.5333246894433167E-3"/>
                  <c:y val="-3.876563925367641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7BC4-4BA9-9DD3-567E0511B0C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Data!$A$85:$A$96</c:f>
              <c:numCache>
                <c:formatCode>B1mmm\-yy</c:formatCode>
                <c:ptCount val="12"/>
                <c:pt idx="0">
                  <c:v>45748</c:v>
                </c:pt>
                <c:pt idx="1">
                  <c:v>45778</c:v>
                </c:pt>
                <c:pt idx="2">
                  <c:v>45809</c:v>
                </c:pt>
                <c:pt idx="3">
                  <c:v>45839</c:v>
                </c:pt>
                <c:pt idx="4">
                  <c:v>45870</c:v>
                </c:pt>
                <c:pt idx="5">
                  <c:v>45901</c:v>
                </c:pt>
                <c:pt idx="6">
                  <c:v>45931</c:v>
                </c:pt>
                <c:pt idx="7">
                  <c:v>45962</c:v>
                </c:pt>
                <c:pt idx="8">
                  <c:v>45992</c:v>
                </c:pt>
                <c:pt idx="9">
                  <c:v>46023</c:v>
                </c:pt>
                <c:pt idx="10">
                  <c:v>46054</c:v>
                </c:pt>
                <c:pt idx="11">
                  <c:v>46082</c:v>
                </c:pt>
              </c:numCache>
            </c:numRef>
          </c:cat>
          <c:val>
            <c:numRef>
              <c:f>Data!$AQ$85:$AQ$96</c:f>
              <c:numCache>
                <c:formatCode>_(* #,##0_);_(* \(#,##0\);_(* "-"??_);_(@_)</c:formatCode>
                <c:ptCount val="12"/>
                <c:pt idx="0">
                  <c:v>168</c:v>
                </c:pt>
                <c:pt idx="1">
                  <c:v>0</c:v>
                </c:pt>
                <c:pt idx="2">
                  <c:v>5</c:v>
                </c:pt>
                <c:pt idx="3">
                  <c:v>5</c:v>
                </c:pt>
                <c:pt idx="4">
                  <c:v>0</c:v>
                </c:pt>
                <c:pt idx="5">
                  <c:v>0</c:v>
                </c:pt>
                <c:pt idx="6">
                  <c:v>0</c:v>
                </c:pt>
                <c:pt idx="7">
                  <c:v>0</c:v>
                </c:pt>
                <c:pt idx="8">
                  <c:v>47</c:v>
                </c:pt>
                <c:pt idx="9">
                  <c:v>39</c:v>
                </c:pt>
                <c:pt idx="10">
                  <c:v>37</c:v>
                </c:pt>
              </c:numCache>
            </c:numRef>
          </c:val>
          <c:extLst>
            <c:ext xmlns:c16="http://schemas.microsoft.com/office/drawing/2014/chart" uri="{C3380CC4-5D6E-409C-BE32-E72D297353CC}">
              <c16:uniqueId val="{00000008-7BC4-4BA9-9DD3-567E0511B0C0}"/>
            </c:ext>
          </c:extLst>
        </c:ser>
        <c:ser>
          <c:idx val="0"/>
          <c:order val="4"/>
          <c:tx>
            <c:strRef>
              <c:f>Data!$AS$84</c:f>
              <c:strCache>
                <c:ptCount val="1"/>
                <c:pt idx="0">
                  <c:v>SDM Result&gt;18M</c:v>
                </c:pt>
              </c:strCache>
            </c:strRef>
          </c:tx>
          <c:spPr>
            <a:solidFill>
              <a:schemeClr val="accent1"/>
            </a:solidFill>
            <a:ln>
              <a:noFill/>
            </a:ln>
            <a:effectLst/>
          </c:spPr>
          <c:invertIfNegative val="0"/>
          <c:dLbls>
            <c:dLbl>
              <c:idx val="5"/>
              <c:delete val="1"/>
              <c:extLst>
                <c:ext xmlns:c15="http://schemas.microsoft.com/office/drawing/2012/chart" uri="{CE6537A1-D6FC-4f65-9D91-7224C49458BB}"/>
                <c:ext xmlns:c16="http://schemas.microsoft.com/office/drawing/2014/chart" uri="{C3380CC4-5D6E-409C-BE32-E72D297353CC}">
                  <c16:uniqueId val="{00000009-7BC4-4BA9-9DD3-567E0511B0C0}"/>
                </c:ext>
              </c:extLst>
            </c:dLbl>
            <c:dLbl>
              <c:idx val="6"/>
              <c:delete val="1"/>
              <c:extLst>
                <c:ext xmlns:c15="http://schemas.microsoft.com/office/drawing/2012/chart" uri="{CE6537A1-D6FC-4f65-9D91-7224C49458BB}"/>
                <c:ext xmlns:c16="http://schemas.microsoft.com/office/drawing/2014/chart" uri="{C3380CC4-5D6E-409C-BE32-E72D297353CC}">
                  <c16:uniqueId val="{0000000A-7BC4-4BA9-9DD3-567E0511B0C0}"/>
                </c:ext>
              </c:extLst>
            </c:dLbl>
            <c:dLbl>
              <c:idx val="8"/>
              <c:layout>
                <c:manualLayout>
                  <c:x val="6.3333117236082828E-2"/>
                  <c:y val="1.661384539443274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7BC4-4BA9-9DD3-567E0511B0C0}"/>
                </c:ext>
              </c:extLst>
            </c:dLbl>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Data!$A$85:$A$96</c:f>
              <c:numCache>
                <c:formatCode>B1mmm\-yy</c:formatCode>
                <c:ptCount val="12"/>
                <c:pt idx="0">
                  <c:v>45748</c:v>
                </c:pt>
                <c:pt idx="1">
                  <c:v>45778</c:v>
                </c:pt>
                <c:pt idx="2">
                  <c:v>45809</c:v>
                </c:pt>
                <c:pt idx="3">
                  <c:v>45839</c:v>
                </c:pt>
                <c:pt idx="4">
                  <c:v>45870</c:v>
                </c:pt>
                <c:pt idx="5">
                  <c:v>45901</c:v>
                </c:pt>
                <c:pt idx="6">
                  <c:v>45931</c:v>
                </c:pt>
                <c:pt idx="7">
                  <c:v>45962</c:v>
                </c:pt>
                <c:pt idx="8">
                  <c:v>45992</c:v>
                </c:pt>
                <c:pt idx="9">
                  <c:v>46023</c:v>
                </c:pt>
                <c:pt idx="10">
                  <c:v>46054</c:v>
                </c:pt>
                <c:pt idx="11">
                  <c:v>46082</c:v>
                </c:pt>
              </c:numCache>
            </c:numRef>
          </c:cat>
          <c:val>
            <c:numRef>
              <c:f>Data!$AS$85:$AS$96</c:f>
              <c:numCache>
                <c:formatCode>General</c:formatCode>
                <c:ptCount val="12"/>
                <c:pt idx="0">
                  <c:v>202</c:v>
                </c:pt>
                <c:pt idx="1">
                  <c:v>125</c:v>
                </c:pt>
                <c:pt idx="2">
                  <c:v>82</c:v>
                </c:pt>
                <c:pt idx="3">
                  <c:v>28</c:v>
                </c:pt>
                <c:pt idx="4">
                  <c:v>9</c:v>
                </c:pt>
                <c:pt idx="5">
                  <c:v>0</c:v>
                </c:pt>
                <c:pt idx="6">
                  <c:v>0</c:v>
                </c:pt>
                <c:pt idx="7">
                  <c:v>0</c:v>
                </c:pt>
                <c:pt idx="8">
                  <c:v>109</c:v>
                </c:pt>
                <c:pt idx="9">
                  <c:v>98</c:v>
                </c:pt>
                <c:pt idx="10">
                  <c:v>98</c:v>
                </c:pt>
              </c:numCache>
            </c:numRef>
          </c:val>
          <c:extLst>
            <c:ext xmlns:c16="http://schemas.microsoft.com/office/drawing/2014/chart" uri="{C3380CC4-5D6E-409C-BE32-E72D297353CC}">
              <c16:uniqueId val="{0000000C-7BC4-4BA9-9DD3-567E0511B0C0}"/>
            </c:ext>
          </c:extLst>
        </c:ser>
        <c:dLbls>
          <c:showLegendKey val="0"/>
          <c:showVal val="0"/>
          <c:showCatName val="0"/>
          <c:showSerName val="0"/>
          <c:showPercent val="0"/>
          <c:showBubbleSize val="0"/>
        </c:dLbls>
        <c:gapWidth val="0"/>
        <c:axId val="754326975"/>
        <c:axId val="754327455"/>
      </c:barChart>
      <c:lineChart>
        <c:grouping val="standard"/>
        <c:varyColors val="0"/>
        <c:ser>
          <c:idx val="2"/>
          <c:order val="0"/>
          <c:tx>
            <c:strRef>
              <c:f>Data!$AL$84</c:f>
              <c:strCache>
                <c:ptCount val="1"/>
                <c:pt idx="0">
                  <c:v>Target</c:v>
                </c:pt>
              </c:strCache>
            </c:strRef>
          </c:tx>
          <c:spPr>
            <a:ln w="28575" cap="rnd">
              <a:solidFill>
                <a:schemeClr val="accent3"/>
              </a:solidFill>
              <a:round/>
            </a:ln>
            <a:effectLst/>
          </c:spPr>
          <c:marker>
            <c:symbol val="circle"/>
            <c:size val="5"/>
            <c:spPr>
              <a:solidFill>
                <a:schemeClr val="tx1">
                  <a:lumMod val="50000"/>
                  <a:lumOff val="50000"/>
                </a:schemeClr>
              </a:solidFill>
              <a:ln w="9525">
                <a:solidFill>
                  <a:schemeClr val="tx1">
                    <a:lumMod val="50000"/>
                    <a:lumOff val="50000"/>
                  </a:schemeClr>
                </a:solidFill>
              </a:ln>
              <a:effectLst/>
            </c:spPr>
          </c:marker>
          <c:cat>
            <c:numRef>
              <c:f>Data!$A$85:$A$96</c:f>
              <c:numCache>
                <c:formatCode>B1mmm\-yy</c:formatCode>
                <c:ptCount val="12"/>
                <c:pt idx="0">
                  <c:v>45748</c:v>
                </c:pt>
                <c:pt idx="1">
                  <c:v>45778</c:v>
                </c:pt>
                <c:pt idx="2">
                  <c:v>45809</c:v>
                </c:pt>
                <c:pt idx="3">
                  <c:v>45839</c:v>
                </c:pt>
                <c:pt idx="4">
                  <c:v>45870</c:v>
                </c:pt>
                <c:pt idx="5">
                  <c:v>45901</c:v>
                </c:pt>
                <c:pt idx="6">
                  <c:v>45931</c:v>
                </c:pt>
                <c:pt idx="7">
                  <c:v>45962</c:v>
                </c:pt>
                <c:pt idx="8">
                  <c:v>45992</c:v>
                </c:pt>
                <c:pt idx="9">
                  <c:v>46023</c:v>
                </c:pt>
                <c:pt idx="10">
                  <c:v>46054</c:v>
                </c:pt>
                <c:pt idx="11">
                  <c:v>46082</c:v>
                </c:pt>
              </c:numCache>
            </c:numRef>
          </c:cat>
          <c:val>
            <c:numRef>
              <c:f>Data!$AL$85:$AL$96</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D-7BC4-4BA9-9DD3-567E0511B0C0}"/>
            </c:ext>
          </c:extLst>
        </c:ser>
        <c:dLbls>
          <c:showLegendKey val="0"/>
          <c:showVal val="0"/>
          <c:showCatName val="0"/>
          <c:showSerName val="0"/>
          <c:showPercent val="0"/>
          <c:showBubbleSize val="0"/>
        </c:dLbls>
        <c:marker val="1"/>
        <c:smooth val="0"/>
        <c:axId val="1180236240"/>
        <c:axId val="1180234800"/>
      </c:lineChart>
      <c:dateAx>
        <c:axId val="754326975"/>
        <c:scaling>
          <c:orientation val="minMax"/>
        </c:scaling>
        <c:delete val="0"/>
        <c:axPos val="b"/>
        <c:numFmt formatCode="B1mmm"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ja-JP" sz="1000" b="0" i="0" u="none" strike="noStrike" kern="1200" baseline="0">
                <a:solidFill>
                  <a:schemeClr val="tx1">
                    <a:lumMod val="65000"/>
                    <a:lumOff val="35000"/>
                  </a:schemeClr>
                </a:solidFill>
                <a:latin typeface="+mn-lt"/>
                <a:ea typeface="+mn-ea"/>
                <a:cs typeface="+mn-cs"/>
              </a:defRPr>
            </a:pPr>
            <a:endParaRPr lang="th-TH"/>
          </a:p>
        </c:txPr>
        <c:crossAx val="754327455"/>
        <c:crosses val="autoZero"/>
        <c:auto val="1"/>
        <c:lblOffset val="100"/>
        <c:baseTimeUnit val="months"/>
      </c:dateAx>
      <c:valAx>
        <c:axId val="754327455"/>
        <c:scaling>
          <c:orientation val="minMax"/>
          <c:max val="800"/>
          <c:min val="0"/>
        </c:scaling>
        <c:delete val="0"/>
        <c:axPos val="l"/>
        <c:majorGridlines>
          <c:spPr>
            <a:ln w="6350" cap="flat" cmpd="sng" algn="ctr">
              <a:solidFill>
                <a:schemeClr val="bg1">
                  <a:lumMod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th-TH"/>
          </a:p>
        </c:txPr>
        <c:crossAx val="754326975"/>
        <c:crosses val="autoZero"/>
        <c:crossBetween val="between"/>
        <c:majorUnit val="200"/>
      </c:valAx>
      <c:valAx>
        <c:axId val="1180234800"/>
        <c:scaling>
          <c:orientation val="minMax"/>
        </c:scaling>
        <c:delete val="1"/>
        <c:axPos val="r"/>
        <c:numFmt formatCode="General" sourceLinked="1"/>
        <c:majorTickMark val="out"/>
        <c:minorTickMark val="none"/>
        <c:tickLblPos val="nextTo"/>
        <c:crossAx val="1180236240"/>
        <c:crosses val="max"/>
        <c:crossBetween val="between"/>
      </c:valAx>
      <c:dateAx>
        <c:axId val="1180236240"/>
        <c:scaling>
          <c:orientation val="minMax"/>
        </c:scaling>
        <c:delete val="1"/>
        <c:axPos val="b"/>
        <c:numFmt formatCode="B1mmm\-yy" sourceLinked="1"/>
        <c:majorTickMark val="out"/>
        <c:minorTickMark val="none"/>
        <c:tickLblPos val="nextTo"/>
        <c:crossAx val="1180234800"/>
        <c:crosses val="autoZero"/>
        <c:auto val="1"/>
        <c:lblOffset val="100"/>
        <c:baseTimeUnit val="months"/>
        <c:majorUnit val="1"/>
        <c:minorUnit val="1"/>
      </c:dateAx>
      <c:spPr>
        <a:noFill/>
        <a:ln>
          <a:noFill/>
        </a:ln>
        <a:effectLst/>
      </c:spPr>
    </c:plotArea>
    <c:legend>
      <c:legendPos val="r"/>
      <c:legendEntry>
        <c:idx val="4"/>
        <c:delete val="1"/>
      </c:legendEntry>
      <c:layout>
        <c:manualLayout>
          <c:xMode val="edge"/>
          <c:yMode val="edge"/>
          <c:x val="0.43745131578291202"/>
          <c:y val="1.695397136313768E-3"/>
          <c:w val="0.54491514858348244"/>
          <c:h val="0.19956019095892849"/>
        </c:manualLayout>
      </c:layout>
      <c:overlay val="0"/>
      <c:spPr>
        <a:noFill/>
        <a:ln>
          <a:noFill/>
        </a:ln>
        <a:effectLst/>
      </c:spPr>
      <c:txPr>
        <a:bodyPr rot="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th-TH"/>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th-TH"/>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7771753869428746E-2"/>
          <c:y val="0.19239545815733716"/>
          <c:w val="0.80977637795275592"/>
          <c:h val="0.68636893231420637"/>
        </c:manualLayout>
      </c:layout>
      <c:barChart>
        <c:barDir val="col"/>
        <c:grouping val="clustered"/>
        <c:varyColors val="0"/>
        <c:ser>
          <c:idx val="0"/>
          <c:order val="0"/>
          <c:tx>
            <c:strRef>
              <c:f>Data!$F$68</c:f>
              <c:strCache>
                <c:ptCount val="1"/>
                <c:pt idx="0">
                  <c:v>Target</c:v>
                </c:pt>
              </c:strCache>
            </c:strRef>
          </c:tx>
          <c:spPr>
            <a:solidFill>
              <a:schemeClr val="bg1">
                <a:lumMod val="65000"/>
              </a:schemeClr>
            </a:solidFill>
            <a:ln>
              <a:solidFill>
                <a:schemeClr val="tx1">
                  <a:lumMod val="50000"/>
                  <a:lumOff val="50000"/>
                </a:schemeClr>
              </a:solidFill>
            </a:ln>
            <a:effectLst/>
          </c:spPr>
          <c:invertIfNegative val="0"/>
          <c:dLbls>
            <c:numFmt formatCode="0" sourceLinked="0"/>
            <c:spPr>
              <a:noFill/>
              <a:ln>
                <a:noFill/>
              </a:ln>
              <a:effectLst/>
            </c:spPr>
            <c:txPr>
              <a:bodyPr rot="0" spcFirstLastPara="1" vertOverflow="ellipsis" vert="horz" wrap="square" anchor="ctr" anchorCtr="1"/>
              <a:lstStyle/>
              <a:p>
                <a:pPr>
                  <a:defRPr lang="ja-JP"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Data!$A$69:$A$80</c:f>
              <c:numCache>
                <c:formatCode>B1mmm\-yy</c:formatCode>
                <c:ptCount val="12"/>
                <c:pt idx="0">
                  <c:v>45748</c:v>
                </c:pt>
                <c:pt idx="1">
                  <c:v>45778</c:v>
                </c:pt>
                <c:pt idx="2">
                  <c:v>45809</c:v>
                </c:pt>
                <c:pt idx="3">
                  <c:v>45839</c:v>
                </c:pt>
                <c:pt idx="4">
                  <c:v>45870</c:v>
                </c:pt>
                <c:pt idx="5">
                  <c:v>45901</c:v>
                </c:pt>
                <c:pt idx="6">
                  <c:v>45931</c:v>
                </c:pt>
                <c:pt idx="7">
                  <c:v>45962</c:v>
                </c:pt>
                <c:pt idx="8">
                  <c:v>45992</c:v>
                </c:pt>
                <c:pt idx="9">
                  <c:v>46023</c:v>
                </c:pt>
                <c:pt idx="10">
                  <c:v>46054</c:v>
                </c:pt>
                <c:pt idx="11">
                  <c:v>46082</c:v>
                </c:pt>
              </c:numCache>
            </c:numRef>
          </c:cat>
          <c:val>
            <c:numRef>
              <c:f>Data!$F$69:$F$80</c:f>
              <c:numCache>
                <c:formatCode>_(* #,##0_);_(* \(#,##0\);_(* "-"??_);_(@_)</c:formatCode>
                <c:ptCount val="12"/>
                <c:pt idx="0">
                  <c:v>2986</c:v>
                </c:pt>
                <c:pt idx="1">
                  <c:v>3655</c:v>
                </c:pt>
                <c:pt idx="2">
                  <c:v>3369</c:v>
                </c:pt>
                <c:pt idx="3">
                  <c:v>3278</c:v>
                </c:pt>
                <c:pt idx="4">
                  <c:v>3527</c:v>
                </c:pt>
                <c:pt idx="5">
                  <c:v>3713</c:v>
                </c:pt>
                <c:pt idx="6">
                  <c:v>3406</c:v>
                </c:pt>
                <c:pt idx="7">
                  <c:v>3664</c:v>
                </c:pt>
                <c:pt idx="8">
                  <c:v>3099</c:v>
                </c:pt>
                <c:pt idx="9">
                  <c:v>2767</c:v>
                </c:pt>
                <c:pt idx="10">
                  <c:v>3171</c:v>
                </c:pt>
                <c:pt idx="11">
                  <c:v>3609</c:v>
                </c:pt>
              </c:numCache>
            </c:numRef>
          </c:val>
          <c:extLst>
            <c:ext xmlns:c16="http://schemas.microsoft.com/office/drawing/2014/chart" uri="{C3380CC4-5D6E-409C-BE32-E72D297353CC}">
              <c16:uniqueId val="{00000000-4D26-4747-A231-22846542CFFD}"/>
            </c:ext>
          </c:extLst>
        </c:ser>
        <c:ser>
          <c:idx val="1"/>
          <c:order val="1"/>
          <c:tx>
            <c:strRef>
              <c:f>Data!$G$68</c:f>
              <c:strCache>
                <c:ptCount val="1"/>
                <c:pt idx="0">
                  <c:v>Result</c:v>
                </c:pt>
              </c:strCache>
            </c:strRef>
          </c:tx>
          <c:spPr>
            <a:solidFill>
              <a:schemeClr val="accent2"/>
            </a:solidFill>
            <a:ln>
              <a:noFill/>
            </a:ln>
            <a:effectLst/>
          </c:spPr>
          <c:invertIfNegative val="0"/>
          <c:dLbls>
            <c:spPr>
              <a:noFill/>
              <a:ln>
                <a:noFill/>
              </a:ln>
              <a:effectLst/>
            </c:spPr>
            <c:txPr>
              <a:bodyPr rot="0" spcFirstLastPara="1" vertOverflow="ellipsis" vert="horz" wrap="square" anchor="ctr" anchorCtr="1"/>
              <a:lstStyle/>
              <a:p>
                <a:pPr>
                  <a:defRPr lang="ja-JP" sz="1050" b="0" i="0" u="none" strike="noStrike" kern="1200" baseline="0">
                    <a:solidFill>
                      <a:schemeClr val="tx1">
                        <a:lumMod val="75000"/>
                        <a:lumOff val="25000"/>
                      </a:schemeClr>
                    </a:solidFill>
                    <a:latin typeface="+mn-lt"/>
                    <a:ea typeface="+mn-ea"/>
                    <a:cs typeface="+mn-cs"/>
                  </a:defRPr>
                </a:pPr>
                <a:endParaRPr lang="th-TH"/>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Data!$A$69:$A$80</c:f>
              <c:numCache>
                <c:formatCode>B1mmm\-yy</c:formatCode>
                <c:ptCount val="12"/>
                <c:pt idx="0">
                  <c:v>45748</c:v>
                </c:pt>
                <c:pt idx="1">
                  <c:v>45778</c:v>
                </c:pt>
                <c:pt idx="2">
                  <c:v>45809</c:v>
                </c:pt>
                <c:pt idx="3">
                  <c:v>45839</c:v>
                </c:pt>
                <c:pt idx="4">
                  <c:v>45870</c:v>
                </c:pt>
                <c:pt idx="5">
                  <c:v>45901</c:v>
                </c:pt>
                <c:pt idx="6">
                  <c:v>45931</c:v>
                </c:pt>
                <c:pt idx="7">
                  <c:v>45962</c:v>
                </c:pt>
                <c:pt idx="8">
                  <c:v>45992</c:v>
                </c:pt>
                <c:pt idx="9">
                  <c:v>46023</c:v>
                </c:pt>
                <c:pt idx="10">
                  <c:v>46054</c:v>
                </c:pt>
                <c:pt idx="11">
                  <c:v>46082</c:v>
                </c:pt>
              </c:numCache>
            </c:numRef>
          </c:cat>
          <c:val>
            <c:numRef>
              <c:f>Data!$G$69:$G$80</c:f>
              <c:numCache>
                <c:formatCode>_(* #,##0_);_(* \(#,##0\);_(* "-"??_);_(@_)</c:formatCode>
                <c:ptCount val="12"/>
                <c:pt idx="0">
                  <c:v>2793</c:v>
                </c:pt>
                <c:pt idx="1">
                  <c:v>3988</c:v>
                </c:pt>
                <c:pt idx="2">
                  <c:v>3709</c:v>
                </c:pt>
                <c:pt idx="3">
                  <c:v>3564</c:v>
                </c:pt>
                <c:pt idx="4">
                  <c:v>3626</c:v>
                </c:pt>
                <c:pt idx="5">
                  <c:v>3477</c:v>
                </c:pt>
                <c:pt idx="6">
                  <c:v>3204</c:v>
                </c:pt>
                <c:pt idx="7">
                  <c:v>3701</c:v>
                </c:pt>
                <c:pt idx="8">
                  <c:v>2928</c:v>
                </c:pt>
                <c:pt idx="9">
                  <c:v>2909</c:v>
                </c:pt>
                <c:pt idx="10">
                  <c:v>3598</c:v>
                </c:pt>
              </c:numCache>
            </c:numRef>
          </c:val>
          <c:extLst>
            <c:ext xmlns:c16="http://schemas.microsoft.com/office/drawing/2014/chart" uri="{C3380CC4-5D6E-409C-BE32-E72D297353CC}">
              <c16:uniqueId val="{00000001-4D26-4747-A231-22846542CFFD}"/>
            </c:ext>
          </c:extLst>
        </c:ser>
        <c:dLbls>
          <c:showLegendKey val="0"/>
          <c:showVal val="0"/>
          <c:showCatName val="0"/>
          <c:showSerName val="0"/>
          <c:showPercent val="0"/>
          <c:showBubbleSize val="0"/>
        </c:dLbls>
        <c:gapWidth val="35"/>
        <c:axId val="754326975"/>
        <c:axId val="754327455"/>
      </c:barChart>
      <c:lineChart>
        <c:grouping val="standard"/>
        <c:varyColors val="0"/>
        <c:ser>
          <c:idx val="2"/>
          <c:order val="2"/>
          <c:tx>
            <c:strRef>
              <c:f>Data!$H$68</c:f>
              <c:strCache>
                <c:ptCount val="1"/>
                <c:pt idx="0">
                  <c:v>Accu.Target</c:v>
                </c:pt>
              </c:strCache>
            </c:strRef>
          </c:tx>
          <c:spPr>
            <a:ln w="28575" cap="rnd">
              <a:solidFill>
                <a:schemeClr val="tx1">
                  <a:lumMod val="50000"/>
                  <a:lumOff val="50000"/>
                </a:schemeClr>
              </a:solidFill>
              <a:round/>
            </a:ln>
            <a:effectLst/>
          </c:spPr>
          <c:marker>
            <c:symbol val="circle"/>
            <c:size val="3"/>
            <c:spPr>
              <a:solidFill>
                <a:schemeClr val="accent3"/>
              </a:solidFill>
              <a:ln w="3175">
                <a:solidFill>
                  <a:schemeClr val="accent3"/>
                </a:solidFill>
              </a:ln>
              <a:effectLst/>
            </c:spPr>
          </c:marker>
          <c:dLbls>
            <c:dLbl>
              <c:idx val="11"/>
              <c:layout>
                <c:manualLayout>
                  <c:x val="-2.8571428571427522E-3"/>
                  <c:y val="-3.389623925228988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D26-4747-A231-22846542CFFD}"/>
                </c:ext>
              </c:extLst>
            </c:dLbl>
            <c:spPr>
              <a:noFill/>
              <a:ln>
                <a:noFill/>
              </a:ln>
              <a:effectLst/>
            </c:spPr>
            <c:txPr>
              <a:bodyPr rot="0" spcFirstLastPara="1" vertOverflow="ellipsis" vert="horz" wrap="square" anchor="ctr" anchorCtr="1"/>
              <a:lstStyle/>
              <a:p>
                <a:pPr>
                  <a:defRPr lang="ja-JP"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Data!$A$69:$A$80</c:f>
              <c:numCache>
                <c:formatCode>B1mmm\-yy</c:formatCode>
                <c:ptCount val="12"/>
                <c:pt idx="0">
                  <c:v>45748</c:v>
                </c:pt>
                <c:pt idx="1">
                  <c:v>45778</c:v>
                </c:pt>
                <c:pt idx="2">
                  <c:v>45809</c:v>
                </c:pt>
                <c:pt idx="3">
                  <c:v>45839</c:v>
                </c:pt>
                <c:pt idx="4">
                  <c:v>45870</c:v>
                </c:pt>
                <c:pt idx="5">
                  <c:v>45901</c:v>
                </c:pt>
                <c:pt idx="6">
                  <c:v>45931</c:v>
                </c:pt>
                <c:pt idx="7">
                  <c:v>45962</c:v>
                </c:pt>
                <c:pt idx="8">
                  <c:v>45992</c:v>
                </c:pt>
                <c:pt idx="9">
                  <c:v>46023</c:v>
                </c:pt>
                <c:pt idx="10">
                  <c:v>46054</c:v>
                </c:pt>
                <c:pt idx="11">
                  <c:v>46082</c:v>
                </c:pt>
              </c:numCache>
            </c:numRef>
          </c:cat>
          <c:val>
            <c:numRef>
              <c:f>Data!$H$69:$H$80</c:f>
              <c:numCache>
                <c:formatCode>_(* #,##0_);_(* \(#,##0\);_(* "-"??_);_(@_)</c:formatCode>
                <c:ptCount val="12"/>
                <c:pt idx="0">
                  <c:v>2986</c:v>
                </c:pt>
                <c:pt idx="1">
                  <c:v>6641</c:v>
                </c:pt>
                <c:pt idx="2">
                  <c:v>10010</c:v>
                </c:pt>
                <c:pt idx="3">
                  <c:v>13288</c:v>
                </c:pt>
                <c:pt idx="4">
                  <c:v>16815</c:v>
                </c:pt>
                <c:pt idx="5">
                  <c:v>20528</c:v>
                </c:pt>
                <c:pt idx="6">
                  <c:v>23934</c:v>
                </c:pt>
                <c:pt idx="7">
                  <c:v>27598</c:v>
                </c:pt>
                <c:pt idx="8">
                  <c:v>30697</c:v>
                </c:pt>
                <c:pt idx="9">
                  <c:v>33464</c:v>
                </c:pt>
                <c:pt idx="10">
                  <c:v>36635</c:v>
                </c:pt>
                <c:pt idx="11">
                  <c:v>40244</c:v>
                </c:pt>
              </c:numCache>
            </c:numRef>
          </c:val>
          <c:smooth val="0"/>
          <c:extLst>
            <c:ext xmlns:c16="http://schemas.microsoft.com/office/drawing/2014/chart" uri="{C3380CC4-5D6E-409C-BE32-E72D297353CC}">
              <c16:uniqueId val="{00000003-4D26-4747-A231-22846542CFFD}"/>
            </c:ext>
          </c:extLst>
        </c:ser>
        <c:ser>
          <c:idx val="3"/>
          <c:order val="3"/>
          <c:tx>
            <c:strRef>
              <c:f>Data!$I$68</c:f>
              <c:strCache>
                <c:ptCount val="1"/>
                <c:pt idx="0">
                  <c:v>Accu.Result</c:v>
                </c:pt>
              </c:strCache>
            </c:strRef>
          </c:tx>
          <c:spPr>
            <a:ln w="28575" cap="rnd">
              <a:solidFill>
                <a:schemeClr val="accent4"/>
              </a:solidFill>
              <a:round/>
            </a:ln>
            <a:effectLst/>
          </c:spPr>
          <c:marker>
            <c:symbol val="circle"/>
            <c:size val="3"/>
            <c:spPr>
              <a:solidFill>
                <a:schemeClr val="accent4"/>
              </a:solidFill>
              <a:ln w="9525">
                <a:solidFill>
                  <a:schemeClr val="accent4"/>
                </a:solidFill>
              </a:ln>
              <a:effectLst/>
            </c:spPr>
          </c:marker>
          <c:cat>
            <c:numRef>
              <c:f>Data!$A$69:$A$80</c:f>
              <c:numCache>
                <c:formatCode>B1mmm\-yy</c:formatCode>
                <c:ptCount val="12"/>
                <c:pt idx="0">
                  <c:v>45748</c:v>
                </c:pt>
                <c:pt idx="1">
                  <c:v>45778</c:v>
                </c:pt>
                <c:pt idx="2">
                  <c:v>45809</c:v>
                </c:pt>
                <c:pt idx="3">
                  <c:v>45839</c:v>
                </c:pt>
                <c:pt idx="4">
                  <c:v>45870</c:v>
                </c:pt>
                <c:pt idx="5">
                  <c:v>45901</c:v>
                </c:pt>
                <c:pt idx="6">
                  <c:v>45931</c:v>
                </c:pt>
                <c:pt idx="7">
                  <c:v>45962</c:v>
                </c:pt>
                <c:pt idx="8">
                  <c:v>45992</c:v>
                </c:pt>
                <c:pt idx="9">
                  <c:v>46023</c:v>
                </c:pt>
                <c:pt idx="10">
                  <c:v>46054</c:v>
                </c:pt>
                <c:pt idx="11">
                  <c:v>46082</c:v>
                </c:pt>
              </c:numCache>
            </c:numRef>
          </c:cat>
          <c:val>
            <c:numRef>
              <c:f>Data!$I$69:$I$80</c:f>
              <c:numCache>
                <c:formatCode>_(* #,##0_);_(* \(#,##0\);_(* "-"??_);_(@_)</c:formatCode>
                <c:ptCount val="12"/>
                <c:pt idx="0">
                  <c:v>2793</c:v>
                </c:pt>
                <c:pt idx="1">
                  <c:v>6781</c:v>
                </c:pt>
                <c:pt idx="2">
                  <c:v>10490</c:v>
                </c:pt>
                <c:pt idx="3">
                  <c:v>14054</c:v>
                </c:pt>
                <c:pt idx="4">
                  <c:v>17680</c:v>
                </c:pt>
                <c:pt idx="5">
                  <c:v>21157</c:v>
                </c:pt>
                <c:pt idx="6">
                  <c:v>24361</c:v>
                </c:pt>
                <c:pt idx="7">
                  <c:v>28062</c:v>
                </c:pt>
                <c:pt idx="8">
                  <c:v>30990</c:v>
                </c:pt>
                <c:pt idx="9">
                  <c:v>33899</c:v>
                </c:pt>
                <c:pt idx="10">
                  <c:v>37497</c:v>
                </c:pt>
              </c:numCache>
            </c:numRef>
          </c:val>
          <c:smooth val="0"/>
          <c:extLst>
            <c:ext xmlns:c16="http://schemas.microsoft.com/office/drawing/2014/chart" uri="{C3380CC4-5D6E-409C-BE32-E72D297353CC}">
              <c16:uniqueId val="{00000004-4D26-4747-A231-22846542CFFD}"/>
            </c:ext>
          </c:extLst>
        </c:ser>
        <c:dLbls>
          <c:showLegendKey val="0"/>
          <c:showVal val="0"/>
          <c:showCatName val="0"/>
          <c:showSerName val="0"/>
          <c:showPercent val="0"/>
          <c:showBubbleSize val="0"/>
        </c:dLbls>
        <c:marker val="1"/>
        <c:smooth val="0"/>
        <c:axId val="819095423"/>
        <c:axId val="730637327"/>
      </c:lineChart>
      <c:dateAx>
        <c:axId val="754326975"/>
        <c:scaling>
          <c:orientation val="minMax"/>
        </c:scaling>
        <c:delete val="0"/>
        <c:axPos val="b"/>
        <c:numFmt formatCode="B1mmm"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ja-JP" sz="1050" b="0" i="0" u="none" strike="noStrike" kern="1200" baseline="0">
                <a:solidFill>
                  <a:schemeClr val="tx1">
                    <a:lumMod val="65000"/>
                    <a:lumOff val="35000"/>
                  </a:schemeClr>
                </a:solidFill>
                <a:latin typeface="+mn-lt"/>
                <a:ea typeface="+mn-ea"/>
                <a:cs typeface="+mn-cs"/>
              </a:defRPr>
            </a:pPr>
            <a:endParaRPr lang="th-TH"/>
          </a:p>
        </c:txPr>
        <c:crossAx val="754327455"/>
        <c:crosses val="autoZero"/>
        <c:auto val="1"/>
        <c:lblOffset val="100"/>
        <c:baseTimeUnit val="months"/>
      </c:dateAx>
      <c:valAx>
        <c:axId val="754327455"/>
        <c:scaling>
          <c:orientation val="minMax"/>
          <c:max val="5000"/>
        </c:scaling>
        <c:delete val="0"/>
        <c:axPos val="l"/>
        <c:majorGridlines>
          <c:spPr>
            <a:ln w="6350" cap="flat" cmpd="sng" algn="ctr">
              <a:solidFill>
                <a:schemeClr val="bg1">
                  <a:lumMod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lang="ja-JP" sz="1050" b="0" i="0" u="none" strike="noStrike" kern="1200" baseline="0">
                <a:solidFill>
                  <a:schemeClr val="tx1">
                    <a:lumMod val="65000"/>
                    <a:lumOff val="35000"/>
                  </a:schemeClr>
                </a:solidFill>
                <a:latin typeface="+mn-lt"/>
                <a:ea typeface="+mn-ea"/>
                <a:cs typeface="+mn-cs"/>
              </a:defRPr>
            </a:pPr>
            <a:endParaRPr lang="th-TH"/>
          </a:p>
        </c:txPr>
        <c:crossAx val="754326975"/>
        <c:crosses val="autoZero"/>
        <c:crossBetween val="between"/>
        <c:majorUnit val="1000"/>
      </c:valAx>
      <c:valAx>
        <c:axId val="730637327"/>
        <c:scaling>
          <c:orientation val="minMax"/>
          <c:max val="60000"/>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lang="ja-JP" sz="1050" b="0" i="0" u="none" strike="noStrike" kern="1200" baseline="0">
                <a:solidFill>
                  <a:schemeClr val="tx1">
                    <a:lumMod val="65000"/>
                    <a:lumOff val="35000"/>
                  </a:schemeClr>
                </a:solidFill>
                <a:latin typeface="+mn-lt"/>
                <a:ea typeface="+mn-ea"/>
                <a:cs typeface="+mn-cs"/>
              </a:defRPr>
            </a:pPr>
            <a:endParaRPr lang="th-TH"/>
          </a:p>
        </c:txPr>
        <c:crossAx val="819095423"/>
        <c:crosses val="max"/>
        <c:crossBetween val="between"/>
        <c:majorUnit val="10000"/>
      </c:valAx>
      <c:dateAx>
        <c:axId val="819095423"/>
        <c:scaling>
          <c:orientation val="minMax"/>
        </c:scaling>
        <c:delete val="1"/>
        <c:axPos val="b"/>
        <c:numFmt formatCode="B1mmm\-yy" sourceLinked="1"/>
        <c:majorTickMark val="out"/>
        <c:minorTickMark val="none"/>
        <c:tickLblPos val="nextTo"/>
        <c:crossAx val="730637327"/>
        <c:crosses val="autoZero"/>
        <c:auto val="1"/>
        <c:lblOffset val="100"/>
        <c:baseTimeUnit val="months"/>
      </c:dateAx>
      <c:spPr>
        <a:noFill/>
        <a:ln>
          <a:noFill/>
        </a:ln>
        <a:effectLst/>
      </c:spPr>
    </c:plotArea>
    <c:legend>
      <c:legendPos val="r"/>
      <c:layout>
        <c:manualLayout>
          <c:xMode val="edge"/>
          <c:yMode val="edge"/>
          <c:x val="0.43884199091923809"/>
          <c:y val="4.2657376141276553E-3"/>
          <c:w val="0.45457032506153761"/>
          <c:h val="0.16670145596538974"/>
        </c:manualLayout>
      </c:layout>
      <c:overlay val="0"/>
      <c:spPr>
        <a:noFill/>
        <a:ln>
          <a:noFill/>
        </a:ln>
        <a:effectLst/>
      </c:spPr>
      <c:txPr>
        <a:bodyPr rot="0" spcFirstLastPara="1" vertOverflow="ellipsis" vert="horz" wrap="square" anchor="ctr" anchorCtr="1"/>
        <a:lstStyle/>
        <a:p>
          <a:pPr>
            <a:defRPr lang="ja-JP" sz="1050" b="0" i="0" u="none" strike="noStrike" kern="1200" baseline="0">
              <a:solidFill>
                <a:schemeClr val="tx1">
                  <a:lumMod val="65000"/>
                  <a:lumOff val="35000"/>
                </a:schemeClr>
              </a:solidFill>
              <a:latin typeface="+mn-lt"/>
              <a:ea typeface="+mn-ea"/>
              <a:cs typeface="+mn-cs"/>
            </a:defRPr>
          </a:pPr>
          <a:endParaRPr lang="th-TH"/>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050"/>
      </a:pPr>
      <a:endParaRPr lang="th-TH"/>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0496632548442021E-2"/>
          <c:y val="0.12659080421955207"/>
          <c:w val="0.83674735766246855"/>
          <c:h val="0.75756475983045246"/>
        </c:manualLayout>
      </c:layout>
      <c:barChart>
        <c:barDir val="col"/>
        <c:grouping val="clustered"/>
        <c:varyColors val="0"/>
        <c:ser>
          <c:idx val="0"/>
          <c:order val="0"/>
          <c:tx>
            <c:strRef>
              <c:f>Data!$CA$84</c:f>
              <c:strCache>
                <c:ptCount val="1"/>
                <c:pt idx="0">
                  <c:v>Target</c:v>
                </c:pt>
              </c:strCache>
            </c:strRef>
          </c:tx>
          <c:spPr>
            <a:solidFill>
              <a:schemeClr val="bg1">
                <a:lumMod val="50000"/>
              </a:schemeClr>
            </a:solidFill>
            <a:ln>
              <a:noFill/>
            </a:ln>
            <a:effectLst/>
          </c:spPr>
          <c:invertIfNegative val="0"/>
          <c:dLbls>
            <c:dLbl>
              <c:idx val="0"/>
              <c:layout>
                <c:manualLayout>
                  <c:x val="-1.1651398587016967E-17"/>
                  <c:y val="-2.768974232405468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D5B6-4F32-9367-AB2FEA6F8296}"/>
                </c:ext>
              </c:extLst>
            </c:dLbl>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Data!$A$85:$A$96</c:f>
              <c:numCache>
                <c:formatCode>B1mmm\-yy</c:formatCode>
                <c:ptCount val="12"/>
                <c:pt idx="0">
                  <c:v>45748</c:v>
                </c:pt>
                <c:pt idx="1">
                  <c:v>45778</c:v>
                </c:pt>
                <c:pt idx="2">
                  <c:v>45809</c:v>
                </c:pt>
                <c:pt idx="3">
                  <c:v>45839</c:v>
                </c:pt>
                <c:pt idx="4">
                  <c:v>45870</c:v>
                </c:pt>
                <c:pt idx="5">
                  <c:v>45901</c:v>
                </c:pt>
                <c:pt idx="6">
                  <c:v>45931</c:v>
                </c:pt>
                <c:pt idx="7">
                  <c:v>45962</c:v>
                </c:pt>
                <c:pt idx="8">
                  <c:v>45992</c:v>
                </c:pt>
                <c:pt idx="9">
                  <c:v>46023</c:v>
                </c:pt>
                <c:pt idx="10">
                  <c:v>46054</c:v>
                </c:pt>
                <c:pt idx="11">
                  <c:v>46082</c:v>
                </c:pt>
              </c:numCache>
            </c:numRef>
          </c:cat>
          <c:val>
            <c:numRef>
              <c:f>Data!$CA$85:$CA$96</c:f>
              <c:numCache>
                <c:formatCode>0.000</c:formatCode>
                <c:ptCount val="12"/>
                <c:pt idx="0">
                  <c:v>1.2650274699999999</c:v>
                </c:pt>
                <c:pt idx="1">
                  <c:v>1.7869494099999998</c:v>
                </c:pt>
                <c:pt idx="2">
                  <c:v>22.057090290000001</c:v>
                </c:pt>
                <c:pt idx="3">
                  <c:v>17.52067044</c:v>
                </c:pt>
                <c:pt idx="4">
                  <c:v>25.9207906</c:v>
                </c:pt>
                <c:pt idx="5">
                  <c:v>2.2729146</c:v>
                </c:pt>
                <c:pt idx="6">
                  <c:v>2.2729146</c:v>
                </c:pt>
                <c:pt idx="7">
                  <c:v>2.39071005</c:v>
                </c:pt>
                <c:pt idx="8">
                  <c:v>2.2729146</c:v>
                </c:pt>
                <c:pt idx="9">
                  <c:v>2.2729146</c:v>
                </c:pt>
                <c:pt idx="10">
                  <c:v>2.2729146</c:v>
                </c:pt>
                <c:pt idx="11">
                  <c:v>2.2729146</c:v>
                </c:pt>
              </c:numCache>
            </c:numRef>
          </c:val>
          <c:extLst>
            <c:ext xmlns:c16="http://schemas.microsoft.com/office/drawing/2014/chart" uri="{C3380CC4-5D6E-409C-BE32-E72D297353CC}">
              <c16:uniqueId val="{00000001-D5B6-4F32-9367-AB2FEA6F8296}"/>
            </c:ext>
          </c:extLst>
        </c:ser>
        <c:ser>
          <c:idx val="2"/>
          <c:order val="1"/>
          <c:tx>
            <c:strRef>
              <c:f>Data!$CB$84</c:f>
              <c:strCache>
                <c:ptCount val="1"/>
                <c:pt idx="0">
                  <c:v>Result</c:v>
                </c:pt>
              </c:strCache>
            </c:strRef>
          </c:tx>
          <c:spPr>
            <a:solidFill>
              <a:schemeClr val="accent2"/>
            </a:solidFill>
            <a:ln>
              <a:noFill/>
            </a:ln>
            <a:effectLst/>
          </c:spPr>
          <c:invertIfNegative val="0"/>
          <c:dLbls>
            <c:dLbl>
              <c:idx val="1"/>
              <c:layout>
                <c:manualLayout>
                  <c:x val="-2.3302797174033934E-17"/>
                  <c:y val="-4.984153618329824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D5B6-4F32-9367-AB2FEA6F829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Data!$A$85:$A$96</c:f>
              <c:numCache>
                <c:formatCode>B1mmm\-yy</c:formatCode>
                <c:ptCount val="12"/>
                <c:pt idx="0">
                  <c:v>45748</c:v>
                </c:pt>
                <c:pt idx="1">
                  <c:v>45778</c:v>
                </c:pt>
                <c:pt idx="2">
                  <c:v>45809</c:v>
                </c:pt>
                <c:pt idx="3">
                  <c:v>45839</c:v>
                </c:pt>
                <c:pt idx="4">
                  <c:v>45870</c:v>
                </c:pt>
                <c:pt idx="5">
                  <c:v>45901</c:v>
                </c:pt>
                <c:pt idx="6">
                  <c:v>45931</c:v>
                </c:pt>
                <c:pt idx="7">
                  <c:v>45962</c:v>
                </c:pt>
                <c:pt idx="8">
                  <c:v>45992</c:v>
                </c:pt>
                <c:pt idx="9">
                  <c:v>46023</c:v>
                </c:pt>
                <c:pt idx="10">
                  <c:v>46054</c:v>
                </c:pt>
                <c:pt idx="11">
                  <c:v>46082</c:v>
                </c:pt>
              </c:numCache>
            </c:numRef>
          </c:cat>
          <c:val>
            <c:numRef>
              <c:f>Data!$CB$85:$CB$96</c:f>
              <c:numCache>
                <c:formatCode>_(* #,##0.00_);_(* \(#,##0.00\);_(* "-"??_);_(@_)</c:formatCode>
                <c:ptCount val="12"/>
                <c:pt idx="0">
                  <c:v>1.30109947</c:v>
                </c:pt>
                <c:pt idx="1">
                  <c:v>1.54652104</c:v>
                </c:pt>
                <c:pt idx="2">
                  <c:v>2.8936533500000001</c:v>
                </c:pt>
                <c:pt idx="3">
                  <c:v>1.6606108700000002</c:v>
                </c:pt>
                <c:pt idx="4">
                  <c:v>19.870010069999999</c:v>
                </c:pt>
                <c:pt idx="5">
                  <c:v>9.4295284400000003</c:v>
                </c:pt>
                <c:pt idx="6">
                  <c:v>6.1844210500000001</c:v>
                </c:pt>
                <c:pt idx="7">
                  <c:v>5.5363383700000002</c:v>
                </c:pt>
                <c:pt idx="8">
                  <c:v>27.38224744</c:v>
                </c:pt>
                <c:pt idx="9">
                  <c:v>7.0435394100000002</c:v>
                </c:pt>
                <c:pt idx="10">
                  <c:v>6.5564865700000006</c:v>
                </c:pt>
              </c:numCache>
            </c:numRef>
          </c:val>
          <c:extLst>
            <c:ext xmlns:c16="http://schemas.microsoft.com/office/drawing/2014/chart" uri="{C3380CC4-5D6E-409C-BE32-E72D297353CC}">
              <c16:uniqueId val="{00000003-D5B6-4F32-9367-AB2FEA6F8296}"/>
            </c:ext>
          </c:extLst>
        </c:ser>
        <c:dLbls>
          <c:showLegendKey val="0"/>
          <c:showVal val="0"/>
          <c:showCatName val="0"/>
          <c:showSerName val="0"/>
          <c:showPercent val="0"/>
          <c:showBubbleSize val="0"/>
        </c:dLbls>
        <c:gapWidth val="35"/>
        <c:axId val="754326975"/>
        <c:axId val="754327455"/>
      </c:barChart>
      <c:lineChart>
        <c:grouping val="standard"/>
        <c:varyColors val="0"/>
        <c:ser>
          <c:idx val="3"/>
          <c:order val="2"/>
          <c:tx>
            <c:strRef>
              <c:f>Data!$CC$84</c:f>
              <c:strCache>
                <c:ptCount val="1"/>
                <c:pt idx="0">
                  <c:v>Accu. Target</c:v>
                </c:pt>
              </c:strCache>
            </c:strRef>
          </c:tx>
          <c:spPr>
            <a:ln w="28575" cap="rnd">
              <a:solidFill>
                <a:schemeClr val="bg1">
                  <a:lumMod val="65000"/>
                </a:schemeClr>
              </a:solidFill>
              <a:prstDash val="dash"/>
              <a:round/>
            </a:ln>
            <a:effectLst/>
          </c:spPr>
          <c:marker>
            <c:symbol val="circle"/>
            <c:size val="5"/>
            <c:spPr>
              <a:solidFill>
                <a:schemeClr val="tx1">
                  <a:lumMod val="50000"/>
                  <a:lumOff val="50000"/>
                </a:schemeClr>
              </a:solidFill>
              <a:ln w="9525">
                <a:solidFill>
                  <a:schemeClr val="bg1">
                    <a:lumMod val="50000"/>
                  </a:schemeClr>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Data!$A$85:$A$96</c:f>
              <c:numCache>
                <c:formatCode>B1mmm\-yy</c:formatCode>
                <c:ptCount val="12"/>
                <c:pt idx="0">
                  <c:v>45748</c:v>
                </c:pt>
                <c:pt idx="1">
                  <c:v>45778</c:v>
                </c:pt>
                <c:pt idx="2">
                  <c:v>45809</c:v>
                </c:pt>
                <c:pt idx="3">
                  <c:v>45839</c:v>
                </c:pt>
                <c:pt idx="4">
                  <c:v>45870</c:v>
                </c:pt>
                <c:pt idx="5">
                  <c:v>45901</c:v>
                </c:pt>
                <c:pt idx="6">
                  <c:v>45931</c:v>
                </c:pt>
                <c:pt idx="7">
                  <c:v>45962</c:v>
                </c:pt>
                <c:pt idx="8">
                  <c:v>45992</c:v>
                </c:pt>
                <c:pt idx="9">
                  <c:v>46023</c:v>
                </c:pt>
                <c:pt idx="10">
                  <c:v>46054</c:v>
                </c:pt>
                <c:pt idx="11">
                  <c:v>46082</c:v>
                </c:pt>
              </c:numCache>
            </c:numRef>
          </c:cat>
          <c:val>
            <c:numRef>
              <c:f>Data!$CC$85:$CC$96</c:f>
              <c:numCache>
                <c:formatCode>0.00</c:formatCode>
                <c:ptCount val="12"/>
                <c:pt idx="0">
                  <c:v>1.2650274699999999</c:v>
                </c:pt>
                <c:pt idx="1">
                  <c:v>3.0519768799999998</c:v>
                </c:pt>
                <c:pt idx="2">
                  <c:v>25.109067169999996</c:v>
                </c:pt>
                <c:pt idx="3">
                  <c:v>42.629737609999992</c:v>
                </c:pt>
                <c:pt idx="4">
                  <c:v>68.550528209999996</c:v>
                </c:pt>
                <c:pt idx="5">
                  <c:v>70.823442809999989</c:v>
                </c:pt>
                <c:pt idx="6">
                  <c:v>73.096357409999996</c:v>
                </c:pt>
                <c:pt idx="7">
                  <c:v>75.487067460000006</c:v>
                </c:pt>
                <c:pt idx="8">
                  <c:v>77.759982059999999</c:v>
                </c:pt>
                <c:pt idx="9">
                  <c:v>80.032896660000006</c:v>
                </c:pt>
                <c:pt idx="10">
                  <c:v>82.305811260000013</c:v>
                </c:pt>
                <c:pt idx="11">
                  <c:v>84.57872586000002</c:v>
                </c:pt>
              </c:numCache>
            </c:numRef>
          </c:val>
          <c:smooth val="0"/>
          <c:extLst>
            <c:ext xmlns:c16="http://schemas.microsoft.com/office/drawing/2014/chart" uri="{C3380CC4-5D6E-409C-BE32-E72D297353CC}">
              <c16:uniqueId val="{00000004-D5B6-4F32-9367-AB2FEA6F8296}"/>
            </c:ext>
          </c:extLst>
        </c:ser>
        <c:ser>
          <c:idx val="4"/>
          <c:order val="3"/>
          <c:tx>
            <c:strRef>
              <c:f>Data!$CD$84</c:f>
              <c:strCache>
                <c:ptCount val="1"/>
                <c:pt idx="0">
                  <c:v>Accu. Result</c:v>
                </c:pt>
              </c:strCache>
            </c:strRef>
          </c:tx>
          <c:spPr>
            <a:ln w="28575" cap="rnd">
              <a:solidFill>
                <a:schemeClr val="accent4"/>
              </a:solidFill>
              <a:round/>
            </a:ln>
            <a:effectLst/>
          </c:spPr>
          <c:marker>
            <c:symbol val="circle"/>
            <c:size val="2"/>
            <c:spPr>
              <a:solidFill>
                <a:schemeClr val="tx2">
                  <a:lumMod val="50000"/>
                  <a:lumOff val="50000"/>
                </a:schemeClr>
              </a:solidFill>
              <a:ln w="9525">
                <a:solidFill>
                  <a:schemeClr val="accent4"/>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Data!$A$85:$A$96</c:f>
              <c:numCache>
                <c:formatCode>B1mmm\-yy</c:formatCode>
                <c:ptCount val="12"/>
                <c:pt idx="0">
                  <c:v>45748</c:v>
                </c:pt>
                <c:pt idx="1">
                  <c:v>45778</c:v>
                </c:pt>
                <c:pt idx="2">
                  <c:v>45809</c:v>
                </c:pt>
                <c:pt idx="3">
                  <c:v>45839</c:v>
                </c:pt>
                <c:pt idx="4">
                  <c:v>45870</c:v>
                </c:pt>
                <c:pt idx="5">
                  <c:v>45901</c:v>
                </c:pt>
                <c:pt idx="6">
                  <c:v>45931</c:v>
                </c:pt>
                <c:pt idx="7">
                  <c:v>45962</c:v>
                </c:pt>
                <c:pt idx="8">
                  <c:v>45992</c:v>
                </c:pt>
                <c:pt idx="9">
                  <c:v>46023</c:v>
                </c:pt>
                <c:pt idx="10">
                  <c:v>46054</c:v>
                </c:pt>
                <c:pt idx="11">
                  <c:v>46082</c:v>
                </c:pt>
              </c:numCache>
            </c:numRef>
          </c:cat>
          <c:val>
            <c:numRef>
              <c:f>Data!$CD$85:$CD$96</c:f>
              <c:numCache>
                <c:formatCode>0.00</c:formatCode>
                <c:ptCount val="12"/>
                <c:pt idx="0">
                  <c:v>1.30109947</c:v>
                </c:pt>
                <c:pt idx="1">
                  <c:v>2.84762051</c:v>
                </c:pt>
                <c:pt idx="2">
                  <c:v>5.7412738599999997</c:v>
                </c:pt>
                <c:pt idx="3">
                  <c:v>7.4018847299999999</c:v>
                </c:pt>
                <c:pt idx="4">
                  <c:v>27.271894799999998</c:v>
                </c:pt>
                <c:pt idx="5">
                  <c:v>36.701423239999997</c:v>
                </c:pt>
                <c:pt idx="6">
                  <c:v>42.885844289999994</c:v>
                </c:pt>
                <c:pt idx="7">
                  <c:v>48.422182659999997</c:v>
                </c:pt>
                <c:pt idx="8">
                  <c:v>75.80443009999999</c:v>
                </c:pt>
                <c:pt idx="9">
                  <c:v>82.847969509999984</c:v>
                </c:pt>
                <c:pt idx="10">
                  <c:v>89.404456079999989</c:v>
                </c:pt>
              </c:numCache>
            </c:numRef>
          </c:val>
          <c:smooth val="0"/>
          <c:extLst>
            <c:ext xmlns:c16="http://schemas.microsoft.com/office/drawing/2014/chart" uri="{C3380CC4-5D6E-409C-BE32-E72D297353CC}">
              <c16:uniqueId val="{00000005-D5B6-4F32-9367-AB2FEA6F8296}"/>
            </c:ext>
          </c:extLst>
        </c:ser>
        <c:dLbls>
          <c:showLegendKey val="0"/>
          <c:showVal val="0"/>
          <c:showCatName val="0"/>
          <c:showSerName val="0"/>
          <c:showPercent val="0"/>
          <c:showBubbleSize val="0"/>
        </c:dLbls>
        <c:marker val="1"/>
        <c:smooth val="0"/>
        <c:axId val="873942127"/>
        <c:axId val="873934927"/>
      </c:lineChart>
      <c:dateAx>
        <c:axId val="754326975"/>
        <c:scaling>
          <c:orientation val="minMax"/>
        </c:scaling>
        <c:delete val="0"/>
        <c:axPos val="b"/>
        <c:numFmt formatCode="B1mmm"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th-TH"/>
          </a:p>
        </c:txPr>
        <c:crossAx val="754327455"/>
        <c:crosses val="autoZero"/>
        <c:auto val="1"/>
        <c:lblOffset val="100"/>
        <c:baseTimeUnit val="months"/>
      </c:dateAx>
      <c:valAx>
        <c:axId val="754327455"/>
        <c:scaling>
          <c:orientation val="minMax"/>
          <c:max val="50"/>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th-TH"/>
          </a:p>
        </c:txPr>
        <c:crossAx val="754326975"/>
        <c:crosses val="autoZero"/>
        <c:crossBetween val="between"/>
        <c:majorUnit val="10"/>
      </c:valAx>
      <c:valAx>
        <c:axId val="873934927"/>
        <c:scaling>
          <c:orientation val="minMax"/>
          <c:max val="120"/>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h-TH"/>
          </a:p>
        </c:txPr>
        <c:crossAx val="873942127"/>
        <c:crosses val="max"/>
        <c:crossBetween val="between"/>
        <c:majorUnit val="20"/>
      </c:valAx>
      <c:dateAx>
        <c:axId val="873942127"/>
        <c:scaling>
          <c:orientation val="minMax"/>
        </c:scaling>
        <c:delete val="1"/>
        <c:axPos val="b"/>
        <c:numFmt formatCode="B1mmm\-yy" sourceLinked="1"/>
        <c:majorTickMark val="out"/>
        <c:minorTickMark val="none"/>
        <c:tickLblPos val="nextTo"/>
        <c:crossAx val="873934927"/>
        <c:crosses val="autoZero"/>
        <c:auto val="1"/>
        <c:lblOffset val="100"/>
        <c:baseTimeUnit val="months"/>
        <c:majorUnit val="1"/>
        <c:minorUnit val="1"/>
      </c:dateAx>
      <c:spPr>
        <a:noFill/>
        <a:ln>
          <a:noFill/>
        </a:ln>
        <a:effectLst/>
      </c:spPr>
    </c:plotArea>
    <c:legend>
      <c:legendPos val="r"/>
      <c:layout>
        <c:manualLayout>
          <c:xMode val="edge"/>
          <c:yMode val="edge"/>
          <c:x val="0.49487105681090748"/>
          <c:y val="5.7126428160704018E-3"/>
          <c:w val="0.41396234331231685"/>
          <c:h val="0.12171146154745106"/>
        </c:manualLayout>
      </c:layout>
      <c:overlay val="0"/>
      <c:spPr>
        <a:noFill/>
        <a:ln>
          <a:noFill/>
        </a:ln>
        <a:effectLst/>
      </c:spPr>
      <c:txPr>
        <a:bodyPr rot="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th-TH"/>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th-TH"/>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7445972915945172E-2"/>
          <c:y val="0.16102628362659022"/>
          <c:w val="0.88006889763779539"/>
          <c:h val="0.70934938269397307"/>
        </c:manualLayout>
      </c:layout>
      <c:barChart>
        <c:barDir val="col"/>
        <c:grouping val="clustered"/>
        <c:varyColors val="0"/>
        <c:ser>
          <c:idx val="0"/>
          <c:order val="0"/>
          <c:tx>
            <c:strRef>
              <c:f>Data!$U$20</c:f>
              <c:strCache>
                <c:ptCount val="1"/>
                <c:pt idx="0">
                  <c:v>Target</c:v>
                </c:pt>
              </c:strCache>
            </c:strRef>
          </c:tx>
          <c:spPr>
            <a:solidFill>
              <a:schemeClr val="bg1">
                <a:lumMod val="6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Data!$A$21:$A$32</c:f>
              <c:numCache>
                <c:formatCode>B1mmm\-yy</c:formatCode>
                <c:ptCount val="12"/>
                <c:pt idx="0">
                  <c:v>45748</c:v>
                </c:pt>
                <c:pt idx="1">
                  <c:v>45778</c:v>
                </c:pt>
                <c:pt idx="2">
                  <c:v>45809</c:v>
                </c:pt>
                <c:pt idx="3">
                  <c:v>45839</c:v>
                </c:pt>
                <c:pt idx="4">
                  <c:v>45870</c:v>
                </c:pt>
                <c:pt idx="5">
                  <c:v>45901</c:v>
                </c:pt>
                <c:pt idx="6">
                  <c:v>45931</c:v>
                </c:pt>
                <c:pt idx="7">
                  <c:v>45962</c:v>
                </c:pt>
                <c:pt idx="8">
                  <c:v>45992</c:v>
                </c:pt>
                <c:pt idx="9">
                  <c:v>46023</c:v>
                </c:pt>
                <c:pt idx="10">
                  <c:v>46054</c:v>
                </c:pt>
                <c:pt idx="11">
                  <c:v>46082</c:v>
                </c:pt>
              </c:numCache>
            </c:numRef>
          </c:cat>
          <c:val>
            <c:numRef>
              <c:f>Data!$U$21:$U$32</c:f>
              <c:numCache>
                <c:formatCode>General</c:formatCode>
                <c:ptCount val="12"/>
                <c:pt idx="0">
                  <c:v>1</c:v>
                </c:pt>
                <c:pt idx="1">
                  <c:v>0</c:v>
                </c:pt>
                <c:pt idx="2">
                  <c:v>0</c:v>
                </c:pt>
                <c:pt idx="3">
                  <c:v>1</c:v>
                </c:pt>
                <c:pt idx="4">
                  <c:v>0</c:v>
                </c:pt>
                <c:pt idx="5">
                  <c:v>1</c:v>
                </c:pt>
                <c:pt idx="6">
                  <c:v>0</c:v>
                </c:pt>
                <c:pt idx="7">
                  <c:v>1</c:v>
                </c:pt>
                <c:pt idx="8">
                  <c:v>1</c:v>
                </c:pt>
                <c:pt idx="9">
                  <c:v>0</c:v>
                </c:pt>
                <c:pt idx="10">
                  <c:v>0</c:v>
                </c:pt>
                <c:pt idx="11">
                  <c:v>1</c:v>
                </c:pt>
              </c:numCache>
            </c:numRef>
          </c:val>
          <c:extLst>
            <c:ext xmlns:c16="http://schemas.microsoft.com/office/drawing/2014/chart" uri="{C3380CC4-5D6E-409C-BE32-E72D297353CC}">
              <c16:uniqueId val="{00000000-CF72-43C3-81FB-7344E7B23761}"/>
            </c:ext>
          </c:extLst>
        </c:ser>
        <c:ser>
          <c:idx val="1"/>
          <c:order val="1"/>
          <c:tx>
            <c:strRef>
              <c:f>Data!$V$20</c:f>
              <c:strCache>
                <c:ptCount val="1"/>
                <c:pt idx="0">
                  <c:v>Result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Data!$A$21:$A$32</c:f>
              <c:numCache>
                <c:formatCode>B1mmm\-yy</c:formatCode>
                <c:ptCount val="12"/>
                <c:pt idx="0">
                  <c:v>45748</c:v>
                </c:pt>
                <c:pt idx="1">
                  <c:v>45778</c:v>
                </c:pt>
                <c:pt idx="2">
                  <c:v>45809</c:v>
                </c:pt>
                <c:pt idx="3">
                  <c:v>45839</c:v>
                </c:pt>
                <c:pt idx="4">
                  <c:v>45870</c:v>
                </c:pt>
                <c:pt idx="5">
                  <c:v>45901</c:v>
                </c:pt>
                <c:pt idx="6">
                  <c:v>45931</c:v>
                </c:pt>
                <c:pt idx="7">
                  <c:v>45962</c:v>
                </c:pt>
                <c:pt idx="8">
                  <c:v>45992</c:v>
                </c:pt>
                <c:pt idx="9">
                  <c:v>46023</c:v>
                </c:pt>
                <c:pt idx="10">
                  <c:v>46054</c:v>
                </c:pt>
                <c:pt idx="11">
                  <c:v>46082</c:v>
                </c:pt>
              </c:numCache>
            </c:numRef>
          </c:cat>
          <c:val>
            <c:numRef>
              <c:f>Data!$V$21:$V$32</c:f>
              <c:numCache>
                <c:formatCode>0</c:formatCode>
                <c:ptCount val="12"/>
                <c:pt idx="0">
                  <c:v>1</c:v>
                </c:pt>
                <c:pt idx="1">
                  <c:v>0</c:v>
                </c:pt>
                <c:pt idx="2">
                  <c:v>2</c:v>
                </c:pt>
                <c:pt idx="3">
                  <c:v>0</c:v>
                </c:pt>
                <c:pt idx="4">
                  <c:v>1</c:v>
                </c:pt>
                <c:pt idx="5">
                  <c:v>2</c:v>
                </c:pt>
                <c:pt idx="6">
                  <c:v>1</c:v>
                </c:pt>
                <c:pt idx="7">
                  <c:v>2</c:v>
                </c:pt>
                <c:pt idx="8">
                  <c:v>2</c:v>
                </c:pt>
                <c:pt idx="9">
                  <c:v>5</c:v>
                </c:pt>
                <c:pt idx="10">
                  <c:v>1</c:v>
                </c:pt>
              </c:numCache>
            </c:numRef>
          </c:val>
          <c:extLst>
            <c:ext xmlns:c16="http://schemas.microsoft.com/office/drawing/2014/chart" uri="{C3380CC4-5D6E-409C-BE32-E72D297353CC}">
              <c16:uniqueId val="{00000001-CF72-43C3-81FB-7344E7B23761}"/>
            </c:ext>
          </c:extLst>
        </c:ser>
        <c:dLbls>
          <c:showLegendKey val="0"/>
          <c:showVal val="0"/>
          <c:showCatName val="0"/>
          <c:showSerName val="0"/>
          <c:showPercent val="0"/>
          <c:showBubbleSize val="0"/>
        </c:dLbls>
        <c:gapWidth val="45"/>
        <c:axId val="754326975"/>
        <c:axId val="754327455"/>
      </c:barChart>
      <c:lineChart>
        <c:grouping val="standard"/>
        <c:varyColors val="0"/>
        <c:ser>
          <c:idx val="2"/>
          <c:order val="2"/>
          <c:tx>
            <c:strRef>
              <c:f>Data!$W$20</c:f>
              <c:strCache>
                <c:ptCount val="1"/>
                <c:pt idx="0">
                  <c:v>Accu.Target</c:v>
                </c:pt>
              </c:strCache>
            </c:strRef>
          </c:tx>
          <c:spPr>
            <a:ln w="28575" cap="rnd">
              <a:solidFill>
                <a:schemeClr val="bg1">
                  <a:lumMod val="50000"/>
                </a:schemeClr>
              </a:solidFill>
              <a:prstDash val="dash"/>
              <a:round/>
            </a:ln>
            <a:effectLst/>
          </c:spPr>
          <c:marker>
            <c:symbol val="circle"/>
            <c:size val="3"/>
            <c:spPr>
              <a:solidFill>
                <a:schemeClr val="tx1">
                  <a:lumMod val="50000"/>
                  <a:lumOff val="50000"/>
                </a:schemeClr>
              </a:solidFill>
              <a:ln w="3175">
                <a:solidFill>
                  <a:schemeClr val="tx1">
                    <a:lumMod val="50000"/>
                    <a:lumOff val="50000"/>
                  </a:schemeClr>
                </a:solidFill>
              </a:ln>
              <a:effectLst/>
            </c:spPr>
          </c:marker>
          <c:dPt>
            <c:idx val="10"/>
            <c:marker>
              <c:symbol val="circle"/>
              <c:size val="3"/>
              <c:spPr>
                <a:solidFill>
                  <a:schemeClr val="tx1">
                    <a:lumMod val="50000"/>
                    <a:lumOff val="50000"/>
                  </a:schemeClr>
                </a:solidFill>
                <a:ln w="3175">
                  <a:solidFill>
                    <a:schemeClr val="tx1">
                      <a:lumMod val="50000"/>
                      <a:lumOff val="50000"/>
                    </a:schemeClr>
                  </a:solidFill>
                </a:ln>
                <a:effectLst/>
              </c:spPr>
            </c:marker>
            <c:bubble3D val="0"/>
            <c:extLst>
              <c:ext xmlns:c16="http://schemas.microsoft.com/office/drawing/2014/chart" uri="{C3380CC4-5D6E-409C-BE32-E72D297353CC}">
                <c16:uniqueId val="{00000002-CF72-43C3-81FB-7344E7B23761}"/>
              </c:ext>
            </c:extLst>
          </c:dPt>
          <c:dLbls>
            <c:spPr>
              <a:noFill/>
              <a:ln>
                <a:noFill/>
              </a:ln>
              <a:effectLst/>
            </c:spPr>
            <c:txPr>
              <a:bodyPr rot="0" spcFirstLastPara="1" vertOverflow="ellipsis" vert="horz" wrap="square" lIns="38100" tIns="19050" rIns="38100" bIns="19050" anchor="ctr" anchorCtr="1">
                <a:spAutoFit/>
              </a:bodyPr>
              <a:lstStyle/>
              <a:p>
                <a:pPr>
                  <a:defRPr lang="ja-JP" sz="1000" b="0" i="0" u="none" strike="noStrike" kern="1200" baseline="0">
                    <a:solidFill>
                      <a:schemeClr val="tx1">
                        <a:lumMod val="75000"/>
                        <a:lumOff val="25000"/>
                      </a:schemeClr>
                    </a:solidFill>
                    <a:latin typeface="+mn-lt"/>
                    <a:ea typeface="+mn-ea"/>
                    <a:cs typeface="+mn-cs"/>
                  </a:defRPr>
                </a:pPr>
                <a:endParaRPr lang="th-TH"/>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Data!$A$21:$A$32</c:f>
              <c:numCache>
                <c:formatCode>B1mmm\-yy</c:formatCode>
                <c:ptCount val="12"/>
                <c:pt idx="0">
                  <c:v>45748</c:v>
                </c:pt>
                <c:pt idx="1">
                  <c:v>45778</c:v>
                </c:pt>
                <c:pt idx="2">
                  <c:v>45809</c:v>
                </c:pt>
                <c:pt idx="3">
                  <c:v>45839</c:v>
                </c:pt>
                <c:pt idx="4">
                  <c:v>45870</c:v>
                </c:pt>
                <c:pt idx="5">
                  <c:v>45901</c:v>
                </c:pt>
                <c:pt idx="6">
                  <c:v>45931</c:v>
                </c:pt>
                <c:pt idx="7">
                  <c:v>45962</c:v>
                </c:pt>
                <c:pt idx="8">
                  <c:v>45992</c:v>
                </c:pt>
                <c:pt idx="9">
                  <c:v>46023</c:v>
                </c:pt>
                <c:pt idx="10">
                  <c:v>46054</c:v>
                </c:pt>
                <c:pt idx="11">
                  <c:v>46082</c:v>
                </c:pt>
              </c:numCache>
            </c:numRef>
          </c:cat>
          <c:val>
            <c:numRef>
              <c:f>Data!$W$21:$W$32</c:f>
              <c:numCache>
                <c:formatCode>General</c:formatCode>
                <c:ptCount val="12"/>
                <c:pt idx="0">
                  <c:v>1</c:v>
                </c:pt>
                <c:pt idx="1">
                  <c:v>1</c:v>
                </c:pt>
                <c:pt idx="2">
                  <c:v>1</c:v>
                </c:pt>
                <c:pt idx="3">
                  <c:v>2</c:v>
                </c:pt>
                <c:pt idx="4">
                  <c:v>2</c:v>
                </c:pt>
                <c:pt idx="5">
                  <c:v>3</c:v>
                </c:pt>
                <c:pt idx="6">
                  <c:v>3</c:v>
                </c:pt>
                <c:pt idx="7">
                  <c:v>4</c:v>
                </c:pt>
                <c:pt idx="8">
                  <c:v>5</c:v>
                </c:pt>
                <c:pt idx="9">
                  <c:v>5</c:v>
                </c:pt>
                <c:pt idx="10">
                  <c:v>5</c:v>
                </c:pt>
                <c:pt idx="11">
                  <c:v>6</c:v>
                </c:pt>
              </c:numCache>
            </c:numRef>
          </c:val>
          <c:smooth val="0"/>
          <c:extLst>
            <c:ext xmlns:c16="http://schemas.microsoft.com/office/drawing/2014/chart" uri="{C3380CC4-5D6E-409C-BE32-E72D297353CC}">
              <c16:uniqueId val="{00000003-CF72-43C3-81FB-7344E7B23761}"/>
            </c:ext>
          </c:extLst>
        </c:ser>
        <c:ser>
          <c:idx val="3"/>
          <c:order val="3"/>
          <c:tx>
            <c:strRef>
              <c:f>Data!$X$20</c:f>
              <c:strCache>
                <c:ptCount val="1"/>
                <c:pt idx="0">
                  <c:v>Accu.Result</c:v>
                </c:pt>
              </c:strCache>
            </c:strRef>
          </c:tx>
          <c:spPr>
            <a:ln w="28575" cap="rnd">
              <a:solidFill>
                <a:schemeClr val="accent4"/>
              </a:solidFill>
              <a:round/>
            </a:ln>
            <a:effectLst/>
          </c:spPr>
          <c:marker>
            <c:symbol val="circle"/>
            <c:size val="3"/>
            <c:spPr>
              <a:solidFill>
                <a:schemeClr val="accent4"/>
              </a:solidFill>
              <a:ln w="9525">
                <a:solidFill>
                  <a:schemeClr val="accent4"/>
                </a:solidFill>
              </a:ln>
              <a:effectLst/>
            </c:spPr>
          </c:marker>
          <c:dLbls>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Data!$A$21:$A$32</c:f>
              <c:numCache>
                <c:formatCode>B1mmm\-yy</c:formatCode>
                <c:ptCount val="12"/>
                <c:pt idx="0">
                  <c:v>45748</c:v>
                </c:pt>
                <c:pt idx="1">
                  <c:v>45778</c:v>
                </c:pt>
                <c:pt idx="2">
                  <c:v>45809</c:v>
                </c:pt>
                <c:pt idx="3">
                  <c:v>45839</c:v>
                </c:pt>
                <c:pt idx="4">
                  <c:v>45870</c:v>
                </c:pt>
                <c:pt idx="5">
                  <c:v>45901</c:v>
                </c:pt>
                <c:pt idx="6">
                  <c:v>45931</c:v>
                </c:pt>
                <c:pt idx="7">
                  <c:v>45962</c:v>
                </c:pt>
                <c:pt idx="8">
                  <c:v>45992</c:v>
                </c:pt>
                <c:pt idx="9">
                  <c:v>46023</c:v>
                </c:pt>
                <c:pt idx="10">
                  <c:v>46054</c:v>
                </c:pt>
                <c:pt idx="11">
                  <c:v>46082</c:v>
                </c:pt>
              </c:numCache>
            </c:numRef>
          </c:cat>
          <c:val>
            <c:numRef>
              <c:f>Data!$X$21:$X$32</c:f>
              <c:numCache>
                <c:formatCode>General</c:formatCode>
                <c:ptCount val="12"/>
                <c:pt idx="0">
                  <c:v>1</c:v>
                </c:pt>
                <c:pt idx="1">
                  <c:v>1</c:v>
                </c:pt>
                <c:pt idx="2">
                  <c:v>3</c:v>
                </c:pt>
                <c:pt idx="3">
                  <c:v>3</c:v>
                </c:pt>
                <c:pt idx="4">
                  <c:v>4</c:v>
                </c:pt>
                <c:pt idx="5">
                  <c:v>6</c:v>
                </c:pt>
                <c:pt idx="6">
                  <c:v>7</c:v>
                </c:pt>
                <c:pt idx="7">
                  <c:v>9</c:v>
                </c:pt>
                <c:pt idx="8">
                  <c:v>11</c:v>
                </c:pt>
                <c:pt idx="9">
                  <c:v>16</c:v>
                </c:pt>
                <c:pt idx="10">
                  <c:v>17</c:v>
                </c:pt>
              </c:numCache>
            </c:numRef>
          </c:val>
          <c:smooth val="0"/>
          <c:extLst>
            <c:ext xmlns:c16="http://schemas.microsoft.com/office/drawing/2014/chart" uri="{C3380CC4-5D6E-409C-BE32-E72D297353CC}">
              <c16:uniqueId val="{00000004-CF72-43C3-81FB-7344E7B23761}"/>
            </c:ext>
          </c:extLst>
        </c:ser>
        <c:dLbls>
          <c:showLegendKey val="0"/>
          <c:showVal val="0"/>
          <c:showCatName val="0"/>
          <c:showSerName val="0"/>
          <c:showPercent val="0"/>
          <c:showBubbleSize val="0"/>
        </c:dLbls>
        <c:marker val="1"/>
        <c:smooth val="0"/>
        <c:axId val="819095423"/>
        <c:axId val="730637327"/>
      </c:lineChart>
      <c:dateAx>
        <c:axId val="754326975"/>
        <c:scaling>
          <c:orientation val="minMax"/>
        </c:scaling>
        <c:delete val="0"/>
        <c:axPos val="b"/>
        <c:numFmt formatCode="B1mmm"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ja-JP" sz="1050" b="0" i="0" u="none" strike="noStrike" kern="1200" baseline="0">
                <a:solidFill>
                  <a:schemeClr val="tx1">
                    <a:lumMod val="65000"/>
                    <a:lumOff val="35000"/>
                  </a:schemeClr>
                </a:solidFill>
                <a:latin typeface="+mn-lt"/>
                <a:ea typeface="+mn-ea"/>
                <a:cs typeface="+mn-cs"/>
              </a:defRPr>
            </a:pPr>
            <a:endParaRPr lang="th-TH"/>
          </a:p>
        </c:txPr>
        <c:crossAx val="754327455"/>
        <c:crosses val="autoZero"/>
        <c:auto val="1"/>
        <c:lblOffset val="100"/>
        <c:baseTimeUnit val="months"/>
      </c:dateAx>
      <c:valAx>
        <c:axId val="754327455"/>
        <c:scaling>
          <c:orientation val="minMax"/>
          <c:max val="6"/>
        </c:scaling>
        <c:delete val="0"/>
        <c:axPos val="l"/>
        <c:majorGridlines>
          <c:spPr>
            <a:ln w="6350" cap="flat" cmpd="sng" algn="ctr">
              <a:solidFill>
                <a:schemeClr val="bg1">
                  <a:lumMod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th-TH"/>
          </a:p>
        </c:txPr>
        <c:crossAx val="754326975"/>
        <c:crosses val="autoZero"/>
        <c:crossBetween val="between"/>
        <c:majorUnit val="2"/>
      </c:valAx>
      <c:valAx>
        <c:axId val="730637327"/>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th-TH"/>
          </a:p>
        </c:txPr>
        <c:crossAx val="819095423"/>
        <c:crosses val="max"/>
        <c:crossBetween val="between"/>
        <c:majorUnit val="2"/>
      </c:valAx>
      <c:dateAx>
        <c:axId val="819095423"/>
        <c:scaling>
          <c:orientation val="minMax"/>
        </c:scaling>
        <c:delete val="1"/>
        <c:axPos val="b"/>
        <c:numFmt formatCode="B1mmm\-yy" sourceLinked="1"/>
        <c:majorTickMark val="out"/>
        <c:minorTickMark val="none"/>
        <c:tickLblPos val="nextTo"/>
        <c:crossAx val="730637327"/>
        <c:crosses val="autoZero"/>
        <c:auto val="1"/>
        <c:lblOffset val="100"/>
        <c:baseTimeUnit val="months"/>
      </c:dateAx>
      <c:spPr>
        <a:noFill/>
        <a:ln w="25400">
          <a:noFill/>
        </a:ln>
        <a:effectLst/>
      </c:spPr>
    </c:plotArea>
    <c:legend>
      <c:legendPos val="r"/>
      <c:layout>
        <c:manualLayout>
          <c:xMode val="edge"/>
          <c:yMode val="edge"/>
          <c:x val="0.51827773753425554"/>
          <c:y val="1.1566887855698421E-4"/>
          <c:w val="0.42151420556509517"/>
          <c:h val="0.13291171086607753"/>
        </c:manualLayout>
      </c:layout>
      <c:overlay val="0"/>
      <c:spPr>
        <a:noFill/>
        <a:ln>
          <a:noFill/>
        </a:ln>
        <a:effectLst/>
      </c:spPr>
      <c:txPr>
        <a:bodyPr rot="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th-TH"/>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th-TH"/>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7771753869428746E-2"/>
          <c:y val="0.13048361819032342"/>
          <c:w val="0.88006889763779539"/>
          <c:h val="0.74828073249587701"/>
        </c:manualLayout>
      </c:layout>
      <c:barChart>
        <c:barDir val="col"/>
        <c:grouping val="clustered"/>
        <c:varyColors val="0"/>
        <c:ser>
          <c:idx val="0"/>
          <c:order val="0"/>
          <c:tx>
            <c:strRef>
              <c:f>Data!$Q$20</c:f>
              <c:strCache>
                <c:ptCount val="1"/>
                <c:pt idx="0">
                  <c:v>Target</c:v>
                </c:pt>
              </c:strCache>
            </c:strRef>
          </c:tx>
          <c:spPr>
            <a:solidFill>
              <a:schemeClr val="bg1">
                <a:lumMod val="6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Data!$A$21:$A$32</c:f>
              <c:numCache>
                <c:formatCode>B1mmm\-yy</c:formatCode>
                <c:ptCount val="12"/>
                <c:pt idx="0">
                  <c:v>45748</c:v>
                </c:pt>
                <c:pt idx="1">
                  <c:v>45778</c:v>
                </c:pt>
                <c:pt idx="2">
                  <c:v>45809</c:v>
                </c:pt>
                <c:pt idx="3">
                  <c:v>45839</c:v>
                </c:pt>
                <c:pt idx="4">
                  <c:v>45870</c:v>
                </c:pt>
                <c:pt idx="5">
                  <c:v>45901</c:v>
                </c:pt>
                <c:pt idx="6">
                  <c:v>45931</c:v>
                </c:pt>
                <c:pt idx="7">
                  <c:v>45962</c:v>
                </c:pt>
                <c:pt idx="8">
                  <c:v>45992</c:v>
                </c:pt>
                <c:pt idx="9">
                  <c:v>46023</c:v>
                </c:pt>
                <c:pt idx="10">
                  <c:v>46054</c:v>
                </c:pt>
                <c:pt idx="11">
                  <c:v>46082</c:v>
                </c:pt>
              </c:numCache>
            </c:numRef>
          </c:cat>
          <c:val>
            <c:numRef>
              <c:f>Data!$Q$21:$Q$32</c:f>
              <c:numCache>
                <c:formatCode>General</c:formatCode>
                <c:ptCount val="12"/>
                <c:pt idx="0">
                  <c:v>1</c:v>
                </c:pt>
                <c:pt idx="1">
                  <c:v>0</c:v>
                </c:pt>
                <c:pt idx="2">
                  <c:v>0</c:v>
                </c:pt>
                <c:pt idx="3">
                  <c:v>1</c:v>
                </c:pt>
                <c:pt idx="4">
                  <c:v>0</c:v>
                </c:pt>
                <c:pt idx="5">
                  <c:v>1</c:v>
                </c:pt>
                <c:pt idx="6">
                  <c:v>0</c:v>
                </c:pt>
                <c:pt idx="7">
                  <c:v>1</c:v>
                </c:pt>
                <c:pt idx="8">
                  <c:v>1</c:v>
                </c:pt>
                <c:pt idx="9">
                  <c:v>0</c:v>
                </c:pt>
                <c:pt idx="10">
                  <c:v>0</c:v>
                </c:pt>
                <c:pt idx="11">
                  <c:v>1</c:v>
                </c:pt>
              </c:numCache>
            </c:numRef>
          </c:val>
          <c:extLst>
            <c:ext xmlns:c16="http://schemas.microsoft.com/office/drawing/2014/chart" uri="{C3380CC4-5D6E-409C-BE32-E72D297353CC}">
              <c16:uniqueId val="{00000000-AA63-4309-A2DF-437FE506B504}"/>
            </c:ext>
          </c:extLst>
        </c:ser>
        <c:ser>
          <c:idx val="1"/>
          <c:order val="1"/>
          <c:tx>
            <c:strRef>
              <c:f>Data!$R$20</c:f>
              <c:strCache>
                <c:ptCount val="1"/>
                <c:pt idx="0">
                  <c:v>Result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tx1">
                        <a:lumMod val="75000"/>
                        <a:lumOff val="25000"/>
                      </a:schemeClr>
                    </a:solidFill>
                    <a:latin typeface="+mn-lt"/>
                    <a:ea typeface="+mn-ea"/>
                    <a:cs typeface="+mn-cs"/>
                  </a:defRPr>
                </a:pPr>
                <a:endParaRPr lang="th-TH"/>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Data!$A$21:$A$32</c:f>
              <c:numCache>
                <c:formatCode>B1mmm\-yy</c:formatCode>
                <c:ptCount val="12"/>
                <c:pt idx="0">
                  <c:v>45748</c:v>
                </c:pt>
                <c:pt idx="1">
                  <c:v>45778</c:v>
                </c:pt>
                <c:pt idx="2">
                  <c:v>45809</c:v>
                </c:pt>
                <c:pt idx="3">
                  <c:v>45839</c:v>
                </c:pt>
                <c:pt idx="4">
                  <c:v>45870</c:v>
                </c:pt>
                <c:pt idx="5">
                  <c:v>45901</c:v>
                </c:pt>
                <c:pt idx="6">
                  <c:v>45931</c:v>
                </c:pt>
                <c:pt idx="7">
                  <c:v>45962</c:v>
                </c:pt>
                <c:pt idx="8">
                  <c:v>45992</c:v>
                </c:pt>
                <c:pt idx="9">
                  <c:v>46023</c:v>
                </c:pt>
                <c:pt idx="10">
                  <c:v>46054</c:v>
                </c:pt>
                <c:pt idx="11">
                  <c:v>46082</c:v>
                </c:pt>
              </c:numCache>
            </c:numRef>
          </c:cat>
          <c:val>
            <c:numRef>
              <c:f>Data!$R$21:$R$32</c:f>
              <c:numCache>
                <c:formatCode>0</c:formatCode>
                <c:ptCount val="12"/>
                <c:pt idx="0">
                  <c:v>1</c:v>
                </c:pt>
                <c:pt idx="1">
                  <c:v>1</c:v>
                </c:pt>
                <c:pt idx="2">
                  <c:v>1</c:v>
                </c:pt>
                <c:pt idx="3">
                  <c:v>0</c:v>
                </c:pt>
                <c:pt idx="4">
                  <c:v>3</c:v>
                </c:pt>
                <c:pt idx="5">
                  <c:v>1</c:v>
                </c:pt>
                <c:pt idx="6">
                  <c:v>0</c:v>
                </c:pt>
                <c:pt idx="7">
                  <c:v>2</c:v>
                </c:pt>
                <c:pt idx="8">
                  <c:v>2</c:v>
                </c:pt>
                <c:pt idx="9">
                  <c:v>3</c:v>
                </c:pt>
                <c:pt idx="10">
                  <c:v>2</c:v>
                </c:pt>
              </c:numCache>
            </c:numRef>
          </c:val>
          <c:extLst>
            <c:ext xmlns:c16="http://schemas.microsoft.com/office/drawing/2014/chart" uri="{C3380CC4-5D6E-409C-BE32-E72D297353CC}">
              <c16:uniqueId val="{00000001-AA63-4309-A2DF-437FE506B504}"/>
            </c:ext>
          </c:extLst>
        </c:ser>
        <c:dLbls>
          <c:showLegendKey val="0"/>
          <c:showVal val="0"/>
          <c:showCatName val="0"/>
          <c:showSerName val="0"/>
          <c:showPercent val="0"/>
          <c:showBubbleSize val="0"/>
        </c:dLbls>
        <c:gapWidth val="35"/>
        <c:axId val="754326975"/>
        <c:axId val="754327455"/>
      </c:barChart>
      <c:lineChart>
        <c:grouping val="standard"/>
        <c:varyColors val="0"/>
        <c:ser>
          <c:idx val="2"/>
          <c:order val="2"/>
          <c:tx>
            <c:strRef>
              <c:f>Data!$S$20</c:f>
              <c:strCache>
                <c:ptCount val="1"/>
                <c:pt idx="0">
                  <c:v>Accu.Target</c:v>
                </c:pt>
              </c:strCache>
            </c:strRef>
          </c:tx>
          <c:spPr>
            <a:ln w="28575" cap="rnd">
              <a:solidFill>
                <a:schemeClr val="tx1">
                  <a:lumMod val="50000"/>
                  <a:lumOff val="50000"/>
                </a:schemeClr>
              </a:solidFill>
              <a:prstDash val="dash"/>
              <a:round/>
            </a:ln>
            <a:effectLst/>
          </c:spPr>
          <c:marker>
            <c:symbol val="circle"/>
            <c:size val="4"/>
            <c:spPr>
              <a:solidFill>
                <a:schemeClr val="tx1">
                  <a:lumMod val="50000"/>
                  <a:lumOff val="50000"/>
                </a:schemeClr>
              </a:solidFill>
              <a:ln w="9525">
                <a:solidFill>
                  <a:schemeClr val="tx1">
                    <a:lumMod val="50000"/>
                    <a:lumOff val="50000"/>
                  </a:schemeClr>
                </a:solidFill>
              </a:ln>
              <a:effectLst/>
            </c:spPr>
          </c:marker>
          <c:dLbls>
            <c:dLbl>
              <c:idx val="1"/>
              <c:layout>
                <c:manualLayout>
                  <c:x val="-4.4075147790837037E-2"/>
                  <c:y val="-5.624119742497269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AA63-4309-A2DF-437FE506B504}"/>
                </c:ext>
              </c:extLst>
            </c:dLbl>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tx1">
                        <a:lumMod val="75000"/>
                        <a:lumOff val="25000"/>
                      </a:schemeClr>
                    </a:solidFill>
                    <a:latin typeface="+mn-lt"/>
                    <a:ea typeface="+mn-ea"/>
                    <a:cs typeface="+mn-cs"/>
                  </a:defRPr>
                </a:pPr>
                <a:endParaRPr lang="th-TH"/>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Data!$A$21:$A$32</c:f>
              <c:numCache>
                <c:formatCode>B1mmm\-yy</c:formatCode>
                <c:ptCount val="12"/>
                <c:pt idx="0">
                  <c:v>45748</c:v>
                </c:pt>
                <c:pt idx="1">
                  <c:v>45778</c:v>
                </c:pt>
                <c:pt idx="2">
                  <c:v>45809</c:v>
                </c:pt>
                <c:pt idx="3">
                  <c:v>45839</c:v>
                </c:pt>
                <c:pt idx="4">
                  <c:v>45870</c:v>
                </c:pt>
                <c:pt idx="5">
                  <c:v>45901</c:v>
                </c:pt>
                <c:pt idx="6">
                  <c:v>45931</c:v>
                </c:pt>
                <c:pt idx="7">
                  <c:v>45962</c:v>
                </c:pt>
                <c:pt idx="8">
                  <c:v>45992</c:v>
                </c:pt>
                <c:pt idx="9">
                  <c:v>46023</c:v>
                </c:pt>
                <c:pt idx="10">
                  <c:v>46054</c:v>
                </c:pt>
                <c:pt idx="11">
                  <c:v>46082</c:v>
                </c:pt>
              </c:numCache>
            </c:numRef>
          </c:cat>
          <c:val>
            <c:numRef>
              <c:f>Data!$S$21:$S$32</c:f>
              <c:numCache>
                <c:formatCode>General</c:formatCode>
                <c:ptCount val="12"/>
                <c:pt idx="0">
                  <c:v>1</c:v>
                </c:pt>
                <c:pt idx="1">
                  <c:v>1</c:v>
                </c:pt>
                <c:pt idx="2">
                  <c:v>1</c:v>
                </c:pt>
                <c:pt idx="3">
                  <c:v>2</c:v>
                </c:pt>
                <c:pt idx="4">
                  <c:v>2</c:v>
                </c:pt>
                <c:pt idx="5">
                  <c:v>3</c:v>
                </c:pt>
                <c:pt idx="6">
                  <c:v>3</c:v>
                </c:pt>
                <c:pt idx="7">
                  <c:v>4</c:v>
                </c:pt>
                <c:pt idx="8">
                  <c:v>5</c:v>
                </c:pt>
                <c:pt idx="9">
                  <c:v>5</c:v>
                </c:pt>
                <c:pt idx="10">
                  <c:v>5</c:v>
                </c:pt>
                <c:pt idx="11">
                  <c:v>6</c:v>
                </c:pt>
              </c:numCache>
            </c:numRef>
          </c:val>
          <c:smooth val="0"/>
          <c:extLst>
            <c:ext xmlns:c16="http://schemas.microsoft.com/office/drawing/2014/chart" uri="{C3380CC4-5D6E-409C-BE32-E72D297353CC}">
              <c16:uniqueId val="{00000003-AA63-4309-A2DF-437FE506B504}"/>
            </c:ext>
          </c:extLst>
        </c:ser>
        <c:ser>
          <c:idx val="3"/>
          <c:order val="3"/>
          <c:tx>
            <c:strRef>
              <c:f>Data!$T$20</c:f>
              <c:strCache>
                <c:ptCount val="1"/>
                <c:pt idx="0">
                  <c:v>Accu.Result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dLbls>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Data!$A$21:$A$32</c:f>
              <c:numCache>
                <c:formatCode>B1mmm\-yy</c:formatCode>
                <c:ptCount val="12"/>
                <c:pt idx="0">
                  <c:v>45748</c:v>
                </c:pt>
                <c:pt idx="1">
                  <c:v>45778</c:v>
                </c:pt>
                <c:pt idx="2">
                  <c:v>45809</c:v>
                </c:pt>
                <c:pt idx="3">
                  <c:v>45839</c:v>
                </c:pt>
                <c:pt idx="4">
                  <c:v>45870</c:v>
                </c:pt>
                <c:pt idx="5">
                  <c:v>45901</c:v>
                </c:pt>
                <c:pt idx="6">
                  <c:v>45931</c:v>
                </c:pt>
                <c:pt idx="7">
                  <c:v>45962</c:v>
                </c:pt>
                <c:pt idx="8">
                  <c:v>45992</c:v>
                </c:pt>
                <c:pt idx="9">
                  <c:v>46023</c:v>
                </c:pt>
                <c:pt idx="10">
                  <c:v>46054</c:v>
                </c:pt>
                <c:pt idx="11">
                  <c:v>46082</c:v>
                </c:pt>
              </c:numCache>
            </c:numRef>
          </c:cat>
          <c:val>
            <c:numRef>
              <c:f>Data!$T$21:$T$32</c:f>
              <c:numCache>
                <c:formatCode>0</c:formatCode>
                <c:ptCount val="12"/>
                <c:pt idx="0">
                  <c:v>1</c:v>
                </c:pt>
                <c:pt idx="1">
                  <c:v>2</c:v>
                </c:pt>
                <c:pt idx="2">
                  <c:v>3</c:v>
                </c:pt>
                <c:pt idx="3">
                  <c:v>3</c:v>
                </c:pt>
                <c:pt idx="4">
                  <c:v>6</c:v>
                </c:pt>
                <c:pt idx="5">
                  <c:v>7</c:v>
                </c:pt>
                <c:pt idx="6">
                  <c:v>7</c:v>
                </c:pt>
                <c:pt idx="7">
                  <c:v>9</c:v>
                </c:pt>
                <c:pt idx="8">
                  <c:v>11</c:v>
                </c:pt>
                <c:pt idx="9">
                  <c:v>14</c:v>
                </c:pt>
                <c:pt idx="10">
                  <c:v>16</c:v>
                </c:pt>
              </c:numCache>
            </c:numRef>
          </c:val>
          <c:smooth val="0"/>
          <c:extLst>
            <c:ext xmlns:c16="http://schemas.microsoft.com/office/drawing/2014/chart" uri="{C3380CC4-5D6E-409C-BE32-E72D297353CC}">
              <c16:uniqueId val="{00000004-AA63-4309-A2DF-437FE506B504}"/>
            </c:ext>
          </c:extLst>
        </c:ser>
        <c:dLbls>
          <c:showLegendKey val="0"/>
          <c:showVal val="0"/>
          <c:showCatName val="0"/>
          <c:showSerName val="0"/>
          <c:showPercent val="0"/>
          <c:showBubbleSize val="0"/>
        </c:dLbls>
        <c:marker val="1"/>
        <c:smooth val="0"/>
        <c:axId val="1863482464"/>
        <c:axId val="1863481984"/>
      </c:lineChart>
      <c:dateAx>
        <c:axId val="754326975"/>
        <c:scaling>
          <c:orientation val="minMax"/>
        </c:scaling>
        <c:delete val="0"/>
        <c:axPos val="b"/>
        <c:numFmt formatCode="B1mmm"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ja-JP" sz="1050" b="0" i="0" u="none" strike="noStrike" kern="1200" baseline="0">
                <a:solidFill>
                  <a:schemeClr val="tx1">
                    <a:lumMod val="65000"/>
                    <a:lumOff val="35000"/>
                  </a:schemeClr>
                </a:solidFill>
                <a:latin typeface="+mn-lt"/>
                <a:ea typeface="+mn-ea"/>
                <a:cs typeface="+mn-cs"/>
              </a:defRPr>
            </a:pPr>
            <a:endParaRPr lang="th-TH"/>
          </a:p>
        </c:txPr>
        <c:crossAx val="754327455"/>
        <c:crosses val="autoZero"/>
        <c:auto val="1"/>
        <c:lblOffset val="100"/>
        <c:baseTimeUnit val="months"/>
      </c:dateAx>
      <c:valAx>
        <c:axId val="754327455"/>
        <c:scaling>
          <c:orientation val="minMax"/>
          <c:max val="6"/>
        </c:scaling>
        <c:delete val="0"/>
        <c:axPos val="l"/>
        <c:majorGridlines>
          <c:spPr>
            <a:ln w="6350" cap="flat" cmpd="sng" algn="ctr">
              <a:solidFill>
                <a:schemeClr val="bg1">
                  <a:lumMod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th-TH"/>
          </a:p>
        </c:txPr>
        <c:crossAx val="754326975"/>
        <c:crosses val="autoZero"/>
        <c:crossBetween val="between"/>
        <c:majorUnit val="2"/>
      </c:valAx>
      <c:valAx>
        <c:axId val="1863481984"/>
        <c:scaling>
          <c:orientation val="minMax"/>
          <c:max val="16"/>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th-TH"/>
          </a:p>
        </c:txPr>
        <c:crossAx val="1863482464"/>
        <c:crosses val="max"/>
        <c:crossBetween val="between"/>
        <c:majorUnit val="4"/>
      </c:valAx>
      <c:dateAx>
        <c:axId val="1863482464"/>
        <c:scaling>
          <c:orientation val="minMax"/>
        </c:scaling>
        <c:delete val="1"/>
        <c:axPos val="b"/>
        <c:numFmt formatCode="B1mmm\-yy" sourceLinked="1"/>
        <c:majorTickMark val="out"/>
        <c:minorTickMark val="none"/>
        <c:tickLblPos val="nextTo"/>
        <c:crossAx val="1863481984"/>
        <c:crosses val="autoZero"/>
        <c:auto val="1"/>
        <c:lblOffset val="100"/>
        <c:baseTimeUnit val="months"/>
      </c:dateAx>
      <c:spPr>
        <a:noFill/>
        <a:ln>
          <a:noFill/>
        </a:ln>
        <a:effectLst/>
      </c:spPr>
    </c:plotArea>
    <c:legend>
      <c:legendPos val="r"/>
      <c:layout>
        <c:manualLayout>
          <c:xMode val="edge"/>
          <c:yMode val="edge"/>
          <c:x val="0.46829384623219034"/>
          <c:y val="3.5251437939762017E-3"/>
          <c:w val="0.46818790670774507"/>
          <c:h val="0.14824544479888224"/>
        </c:manualLayout>
      </c:layout>
      <c:overlay val="0"/>
      <c:spPr>
        <a:noFill/>
        <a:ln>
          <a:noFill/>
        </a:ln>
        <a:effectLst/>
      </c:spPr>
      <c:txPr>
        <a:bodyPr rot="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th-TH"/>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th-TH"/>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2623410054512418E-2"/>
          <c:y val="0.20916961111976551"/>
          <c:w val="0.88006889763779539"/>
          <c:h val="0.66959474530185659"/>
        </c:manualLayout>
      </c:layout>
      <c:barChart>
        <c:barDir val="col"/>
        <c:grouping val="clustered"/>
        <c:varyColors val="0"/>
        <c:ser>
          <c:idx val="0"/>
          <c:order val="0"/>
          <c:tx>
            <c:strRef>
              <c:f>Data!$B$20</c:f>
              <c:strCache>
                <c:ptCount val="1"/>
                <c:pt idx="0">
                  <c:v>Target</c:v>
                </c:pt>
              </c:strCache>
            </c:strRef>
          </c:tx>
          <c:spPr>
            <a:solidFill>
              <a:schemeClr val="bg1">
                <a:lumMod val="65000"/>
              </a:schemeClr>
            </a:solidFill>
            <a:ln>
              <a:noFill/>
            </a:ln>
            <a:effectLst/>
          </c:spPr>
          <c:invertIfNegative val="0"/>
          <c:dPt>
            <c:idx val="0"/>
            <c:invertIfNegative val="0"/>
            <c:bubble3D val="0"/>
            <c:extLst>
              <c:ext xmlns:c16="http://schemas.microsoft.com/office/drawing/2014/chart" uri="{C3380CC4-5D6E-409C-BE32-E72D297353CC}">
                <c16:uniqueId val="{00000000-1FFF-4B20-9441-2D4AB32110AC}"/>
              </c:ext>
            </c:extLst>
          </c:dPt>
          <c:dLbls>
            <c:dLbl>
              <c:idx val="2"/>
              <c:dLblPos val="in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FFF-4B20-9441-2D4AB32110AC}"/>
                </c:ext>
              </c:extLst>
            </c:dLbl>
            <c:dLbl>
              <c:idx val="4"/>
              <c:dLblPos val="in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1FFF-4B20-9441-2D4AB32110AC}"/>
                </c:ext>
              </c:extLst>
            </c:dLbl>
            <c:dLbl>
              <c:idx val="7"/>
              <c:dLblPos val="in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FFF-4B20-9441-2D4AB32110AC}"/>
                </c:ext>
              </c:extLst>
            </c:dLbl>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tx1">
                        <a:lumMod val="75000"/>
                        <a:lumOff val="25000"/>
                      </a:schemeClr>
                    </a:solidFill>
                    <a:latin typeface="+mn-lt"/>
                    <a:ea typeface="+mn-ea"/>
                    <a:cs typeface="+mn-cs"/>
                  </a:defRPr>
                </a:pPr>
                <a:endParaRPr lang="th-TH"/>
              </a:p>
            </c:txPr>
            <c:dLblPos val="inEnd"/>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Data!$A$21:$A$32</c:f>
              <c:numCache>
                <c:formatCode>B1mmm\-yy</c:formatCode>
                <c:ptCount val="12"/>
                <c:pt idx="0">
                  <c:v>45748</c:v>
                </c:pt>
                <c:pt idx="1">
                  <c:v>45778</c:v>
                </c:pt>
                <c:pt idx="2">
                  <c:v>45809</c:v>
                </c:pt>
                <c:pt idx="3">
                  <c:v>45839</c:v>
                </c:pt>
                <c:pt idx="4">
                  <c:v>45870</c:v>
                </c:pt>
                <c:pt idx="5">
                  <c:v>45901</c:v>
                </c:pt>
                <c:pt idx="6">
                  <c:v>45931</c:v>
                </c:pt>
                <c:pt idx="7">
                  <c:v>45962</c:v>
                </c:pt>
                <c:pt idx="8">
                  <c:v>45992</c:v>
                </c:pt>
                <c:pt idx="9">
                  <c:v>46023</c:v>
                </c:pt>
                <c:pt idx="10">
                  <c:v>46054</c:v>
                </c:pt>
                <c:pt idx="11">
                  <c:v>46082</c:v>
                </c:pt>
              </c:numCache>
            </c:numRef>
          </c:cat>
          <c:val>
            <c:numRef>
              <c:f>Data!$B$21:$B$32</c:f>
              <c:numCache>
                <c:formatCode>General</c:formatCode>
                <c:ptCount val="12"/>
                <c:pt idx="0">
                  <c:v>0</c:v>
                </c:pt>
                <c:pt idx="1">
                  <c:v>0</c:v>
                </c:pt>
                <c:pt idx="2">
                  <c:v>2</c:v>
                </c:pt>
                <c:pt idx="3">
                  <c:v>0</c:v>
                </c:pt>
                <c:pt idx="4">
                  <c:v>1</c:v>
                </c:pt>
                <c:pt idx="5">
                  <c:v>0</c:v>
                </c:pt>
                <c:pt idx="6">
                  <c:v>0</c:v>
                </c:pt>
                <c:pt idx="7">
                  <c:v>1</c:v>
                </c:pt>
                <c:pt idx="8">
                  <c:v>0</c:v>
                </c:pt>
                <c:pt idx="9">
                  <c:v>0</c:v>
                </c:pt>
                <c:pt idx="10">
                  <c:v>0</c:v>
                </c:pt>
                <c:pt idx="11">
                  <c:v>0</c:v>
                </c:pt>
              </c:numCache>
            </c:numRef>
          </c:val>
          <c:extLst>
            <c:ext xmlns:c16="http://schemas.microsoft.com/office/drawing/2014/chart" uri="{C3380CC4-5D6E-409C-BE32-E72D297353CC}">
              <c16:uniqueId val="{00000004-1FFF-4B20-9441-2D4AB32110AC}"/>
            </c:ext>
          </c:extLst>
        </c:ser>
        <c:ser>
          <c:idx val="1"/>
          <c:order val="1"/>
          <c:tx>
            <c:strRef>
              <c:f>Data!$C$20</c:f>
              <c:strCache>
                <c:ptCount val="1"/>
                <c:pt idx="0">
                  <c:v>Result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Data!$A$21:$A$32</c:f>
              <c:numCache>
                <c:formatCode>B1mmm\-yy</c:formatCode>
                <c:ptCount val="12"/>
                <c:pt idx="0">
                  <c:v>45748</c:v>
                </c:pt>
                <c:pt idx="1">
                  <c:v>45778</c:v>
                </c:pt>
                <c:pt idx="2">
                  <c:v>45809</c:v>
                </c:pt>
                <c:pt idx="3">
                  <c:v>45839</c:v>
                </c:pt>
                <c:pt idx="4">
                  <c:v>45870</c:v>
                </c:pt>
                <c:pt idx="5">
                  <c:v>45901</c:v>
                </c:pt>
                <c:pt idx="6">
                  <c:v>45931</c:v>
                </c:pt>
                <c:pt idx="7">
                  <c:v>45962</c:v>
                </c:pt>
                <c:pt idx="8">
                  <c:v>45992</c:v>
                </c:pt>
                <c:pt idx="9">
                  <c:v>46023</c:v>
                </c:pt>
                <c:pt idx="10">
                  <c:v>46054</c:v>
                </c:pt>
                <c:pt idx="11">
                  <c:v>46082</c:v>
                </c:pt>
              </c:numCache>
            </c:numRef>
          </c:cat>
          <c:val>
            <c:numRef>
              <c:f>Data!$C$21:$C$32</c:f>
              <c:numCache>
                <c:formatCode>0</c:formatCode>
                <c:ptCount val="12"/>
                <c:pt idx="0">
                  <c:v>0</c:v>
                </c:pt>
                <c:pt idx="1">
                  <c:v>0</c:v>
                </c:pt>
                <c:pt idx="2">
                  <c:v>0</c:v>
                </c:pt>
                <c:pt idx="3">
                  <c:v>1</c:v>
                </c:pt>
                <c:pt idx="4">
                  <c:v>1</c:v>
                </c:pt>
                <c:pt idx="5">
                  <c:v>0</c:v>
                </c:pt>
                <c:pt idx="6">
                  <c:v>0</c:v>
                </c:pt>
                <c:pt idx="7">
                  <c:v>0</c:v>
                </c:pt>
                <c:pt idx="8">
                  <c:v>0</c:v>
                </c:pt>
                <c:pt idx="9">
                  <c:v>1</c:v>
                </c:pt>
                <c:pt idx="10">
                  <c:v>1</c:v>
                </c:pt>
              </c:numCache>
            </c:numRef>
          </c:val>
          <c:extLst>
            <c:ext xmlns:c16="http://schemas.microsoft.com/office/drawing/2014/chart" uri="{C3380CC4-5D6E-409C-BE32-E72D297353CC}">
              <c16:uniqueId val="{00000005-1FFF-4B20-9441-2D4AB32110AC}"/>
            </c:ext>
          </c:extLst>
        </c:ser>
        <c:dLbls>
          <c:showLegendKey val="0"/>
          <c:showVal val="0"/>
          <c:showCatName val="0"/>
          <c:showSerName val="0"/>
          <c:showPercent val="0"/>
          <c:showBubbleSize val="0"/>
        </c:dLbls>
        <c:gapWidth val="26"/>
        <c:overlap val="10"/>
        <c:axId val="754326975"/>
        <c:axId val="754327455"/>
      </c:barChart>
      <c:lineChart>
        <c:grouping val="standard"/>
        <c:varyColors val="0"/>
        <c:ser>
          <c:idx val="2"/>
          <c:order val="2"/>
          <c:tx>
            <c:strRef>
              <c:f>Data!$D$20</c:f>
              <c:strCache>
                <c:ptCount val="1"/>
                <c:pt idx="0">
                  <c:v>Accu.Target</c:v>
                </c:pt>
              </c:strCache>
            </c:strRef>
          </c:tx>
          <c:spPr>
            <a:ln w="28575" cap="rnd">
              <a:solidFill>
                <a:schemeClr val="tx1">
                  <a:lumMod val="50000"/>
                  <a:lumOff val="50000"/>
                </a:schemeClr>
              </a:solidFill>
              <a:round/>
            </a:ln>
            <a:effectLst/>
          </c:spPr>
          <c:marker>
            <c:symbol val="circle"/>
            <c:size val="4"/>
            <c:spPr>
              <a:solidFill>
                <a:schemeClr val="tx1">
                  <a:lumMod val="50000"/>
                  <a:lumOff val="50000"/>
                </a:schemeClr>
              </a:solidFill>
              <a:ln w="9525">
                <a:noFill/>
              </a:ln>
              <a:effectLst/>
            </c:spPr>
          </c:marker>
          <c:dLbls>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tx1">
                        <a:lumMod val="75000"/>
                        <a:lumOff val="25000"/>
                      </a:schemeClr>
                    </a:solidFill>
                    <a:latin typeface="+mn-lt"/>
                    <a:ea typeface="+mn-ea"/>
                    <a:cs typeface="+mn-cs"/>
                  </a:defRPr>
                </a:pPr>
                <a:endParaRPr lang="th-TH"/>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Data!$A$21:$A$32</c:f>
              <c:numCache>
                <c:formatCode>B1mmm\-yy</c:formatCode>
                <c:ptCount val="12"/>
                <c:pt idx="0">
                  <c:v>45748</c:v>
                </c:pt>
                <c:pt idx="1">
                  <c:v>45778</c:v>
                </c:pt>
                <c:pt idx="2">
                  <c:v>45809</c:v>
                </c:pt>
                <c:pt idx="3">
                  <c:v>45839</c:v>
                </c:pt>
                <c:pt idx="4">
                  <c:v>45870</c:v>
                </c:pt>
                <c:pt idx="5">
                  <c:v>45901</c:v>
                </c:pt>
                <c:pt idx="6">
                  <c:v>45931</c:v>
                </c:pt>
                <c:pt idx="7">
                  <c:v>45962</c:v>
                </c:pt>
                <c:pt idx="8">
                  <c:v>45992</c:v>
                </c:pt>
                <c:pt idx="9">
                  <c:v>46023</c:v>
                </c:pt>
                <c:pt idx="10">
                  <c:v>46054</c:v>
                </c:pt>
                <c:pt idx="11">
                  <c:v>46082</c:v>
                </c:pt>
              </c:numCache>
            </c:numRef>
          </c:cat>
          <c:val>
            <c:numRef>
              <c:f>Data!$D$21:$D$32</c:f>
              <c:numCache>
                <c:formatCode>General</c:formatCode>
                <c:ptCount val="12"/>
                <c:pt idx="0">
                  <c:v>0</c:v>
                </c:pt>
                <c:pt idx="1">
                  <c:v>0</c:v>
                </c:pt>
                <c:pt idx="2">
                  <c:v>2</c:v>
                </c:pt>
                <c:pt idx="3">
                  <c:v>2</c:v>
                </c:pt>
                <c:pt idx="4">
                  <c:v>3</c:v>
                </c:pt>
                <c:pt idx="5">
                  <c:v>3</c:v>
                </c:pt>
                <c:pt idx="6">
                  <c:v>3</c:v>
                </c:pt>
                <c:pt idx="7">
                  <c:v>4</c:v>
                </c:pt>
                <c:pt idx="8">
                  <c:v>4</c:v>
                </c:pt>
                <c:pt idx="9">
                  <c:v>4</c:v>
                </c:pt>
                <c:pt idx="10">
                  <c:v>4</c:v>
                </c:pt>
                <c:pt idx="11">
                  <c:v>4</c:v>
                </c:pt>
              </c:numCache>
            </c:numRef>
          </c:val>
          <c:smooth val="0"/>
          <c:extLst>
            <c:ext xmlns:c16="http://schemas.microsoft.com/office/drawing/2014/chart" uri="{C3380CC4-5D6E-409C-BE32-E72D297353CC}">
              <c16:uniqueId val="{00000006-1FFF-4B20-9441-2D4AB32110AC}"/>
            </c:ext>
          </c:extLst>
        </c:ser>
        <c:ser>
          <c:idx val="3"/>
          <c:order val="3"/>
          <c:tx>
            <c:v>Acc.Result</c:v>
          </c:tx>
          <c:spPr>
            <a:ln w="28575" cap="rnd">
              <a:solidFill>
                <a:schemeClr val="accent4"/>
              </a:solidFill>
              <a:round/>
            </a:ln>
            <a:effectLst/>
          </c:spPr>
          <c:marker>
            <c:symbol val="circle"/>
            <c:size val="5"/>
            <c:spPr>
              <a:solidFill>
                <a:schemeClr val="accent4"/>
              </a:solidFill>
              <a:ln w="9525">
                <a:solidFill>
                  <a:schemeClr val="accent4"/>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Data!$E$21:$E$32</c:f>
              <c:numCache>
                <c:formatCode>General</c:formatCode>
                <c:ptCount val="12"/>
                <c:pt idx="0" formatCode="0">
                  <c:v>0</c:v>
                </c:pt>
                <c:pt idx="1">
                  <c:v>0</c:v>
                </c:pt>
                <c:pt idx="2">
                  <c:v>0</c:v>
                </c:pt>
                <c:pt idx="3">
                  <c:v>1</c:v>
                </c:pt>
                <c:pt idx="4">
                  <c:v>2</c:v>
                </c:pt>
                <c:pt idx="5">
                  <c:v>2</c:v>
                </c:pt>
                <c:pt idx="6">
                  <c:v>2</c:v>
                </c:pt>
                <c:pt idx="7">
                  <c:v>2</c:v>
                </c:pt>
                <c:pt idx="8">
                  <c:v>2</c:v>
                </c:pt>
                <c:pt idx="9">
                  <c:v>3</c:v>
                </c:pt>
                <c:pt idx="10">
                  <c:v>4</c:v>
                </c:pt>
              </c:numCache>
            </c:numRef>
          </c:val>
          <c:smooth val="0"/>
          <c:extLst>
            <c:ext xmlns:c16="http://schemas.microsoft.com/office/drawing/2014/chart" uri="{C3380CC4-5D6E-409C-BE32-E72D297353CC}">
              <c16:uniqueId val="{00000008-1FFF-4B20-9441-2D4AB32110AC}"/>
            </c:ext>
          </c:extLst>
        </c:ser>
        <c:dLbls>
          <c:showLegendKey val="0"/>
          <c:showVal val="0"/>
          <c:showCatName val="0"/>
          <c:showSerName val="0"/>
          <c:showPercent val="0"/>
          <c:showBubbleSize val="0"/>
        </c:dLbls>
        <c:marker val="1"/>
        <c:smooth val="0"/>
        <c:axId val="819095423"/>
        <c:axId val="730637327"/>
      </c:lineChart>
      <c:dateAx>
        <c:axId val="754326975"/>
        <c:scaling>
          <c:orientation val="minMax"/>
        </c:scaling>
        <c:delete val="0"/>
        <c:axPos val="b"/>
        <c:numFmt formatCode="B1mmm"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ja-JP" sz="1050" b="0" i="0" u="none" strike="noStrike" kern="1200" baseline="0">
                <a:solidFill>
                  <a:schemeClr val="tx1">
                    <a:lumMod val="65000"/>
                    <a:lumOff val="35000"/>
                  </a:schemeClr>
                </a:solidFill>
                <a:latin typeface="+mn-lt"/>
                <a:ea typeface="+mn-ea"/>
                <a:cs typeface="+mn-cs"/>
              </a:defRPr>
            </a:pPr>
            <a:endParaRPr lang="th-TH"/>
          </a:p>
        </c:txPr>
        <c:crossAx val="754327455"/>
        <c:crosses val="autoZero"/>
        <c:auto val="1"/>
        <c:lblOffset val="100"/>
        <c:baseTimeUnit val="months"/>
      </c:dateAx>
      <c:valAx>
        <c:axId val="754327455"/>
        <c:scaling>
          <c:orientation val="minMax"/>
          <c:max val="4"/>
        </c:scaling>
        <c:delete val="0"/>
        <c:axPos val="l"/>
        <c:majorGridlines>
          <c:spPr>
            <a:ln w="6350"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th-TH"/>
          </a:p>
        </c:txPr>
        <c:crossAx val="754326975"/>
        <c:crosses val="autoZero"/>
        <c:crossBetween val="between"/>
        <c:majorUnit val="1"/>
      </c:valAx>
      <c:valAx>
        <c:axId val="730637327"/>
        <c:scaling>
          <c:orientation val="minMax"/>
          <c:max val="8"/>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th-TH"/>
          </a:p>
        </c:txPr>
        <c:crossAx val="819095423"/>
        <c:crosses val="max"/>
        <c:crossBetween val="between"/>
        <c:majorUnit val="2"/>
      </c:valAx>
      <c:dateAx>
        <c:axId val="819095423"/>
        <c:scaling>
          <c:orientation val="minMax"/>
        </c:scaling>
        <c:delete val="1"/>
        <c:axPos val="b"/>
        <c:numFmt formatCode="B1mmm\-yy" sourceLinked="1"/>
        <c:majorTickMark val="out"/>
        <c:minorTickMark val="none"/>
        <c:tickLblPos val="nextTo"/>
        <c:crossAx val="730637327"/>
        <c:crosses val="autoZero"/>
        <c:auto val="1"/>
        <c:lblOffset val="100"/>
        <c:baseTimeUnit val="months"/>
      </c:dateAx>
      <c:spPr>
        <a:noFill/>
        <a:ln>
          <a:noFill/>
        </a:ln>
        <a:effectLst/>
      </c:spPr>
    </c:plotArea>
    <c:legend>
      <c:legendPos val="r"/>
      <c:layout>
        <c:manualLayout>
          <c:xMode val="edge"/>
          <c:yMode val="edge"/>
          <c:x val="0.54171200657817775"/>
          <c:y val="1.3532830357016416E-2"/>
          <c:w val="0.42252037219108696"/>
          <c:h val="0.21076855536515934"/>
        </c:manualLayout>
      </c:layout>
      <c:overlay val="0"/>
      <c:spPr>
        <a:noFill/>
        <a:ln>
          <a:noFill/>
        </a:ln>
        <a:effectLst/>
      </c:spPr>
      <c:txPr>
        <a:bodyPr rot="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th-TH"/>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th-TH"/>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7771753869428746E-2"/>
          <c:y val="0.20139818629225922"/>
          <c:w val="0.88006889763779539"/>
          <c:h val="0.67736653725110685"/>
        </c:manualLayout>
      </c:layout>
      <c:barChart>
        <c:barDir val="col"/>
        <c:grouping val="clustered"/>
        <c:varyColors val="0"/>
        <c:ser>
          <c:idx val="0"/>
          <c:order val="0"/>
          <c:tx>
            <c:strRef>
              <c:f>Data!$I$20</c:f>
              <c:strCache>
                <c:ptCount val="1"/>
                <c:pt idx="0">
                  <c:v>Target</c:v>
                </c:pt>
              </c:strCache>
            </c:strRef>
          </c:tx>
          <c:spPr>
            <a:solidFill>
              <a:schemeClr val="bg1">
                <a:lumMod val="65000"/>
              </a:schemeClr>
            </a:solidFill>
            <a:ln>
              <a:noFill/>
            </a:ln>
            <a:effectLst/>
          </c:spPr>
          <c:invertIfNegative val="0"/>
          <c:dLbls>
            <c:dLbl>
              <c:idx val="0"/>
              <c:delete val="1"/>
              <c:extLst>
                <c:ext xmlns:c15="http://schemas.microsoft.com/office/drawing/2012/chart" uri="{CE6537A1-D6FC-4f65-9D91-7224C49458BB}"/>
                <c:ext xmlns:c16="http://schemas.microsoft.com/office/drawing/2014/chart" uri="{C3380CC4-5D6E-409C-BE32-E72D297353CC}">
                  <c16:uniqueId val="{00000000-A5B4-400E-A407-5B6D8F69CB02}"/>
                </c:ext>
              </c:extLst>
            </c:dLbl>
            <c:dLbl>
              <c:idx val="1"/>
              <c:delete val="1"/>
              <c:extLst>
                <c:ext xmlns:c15="http://schemas.microsoft.com/office/drawing/2012/chart" uri="{CE6537A1-D6FC-4f65-9D91-7224C49458BB}"/>
                <c:ext xmlns:c16="http://schemas.microsoft.com/office/drawing/2014/chart" uri="{C3380CC4-5D6E-409C-BE32-E72D297353CC}">
                  <c16:uniqueId val="{00000001-A5B4-400E-A407-5B6D8F69CB02}"/>
                </c:ext>
              </c:extLst>
            </c:dLbl>
            <c:dLbl>
              <c:idx val="3"/>
              <c:delete val="1"/>
              <c:extLst>
                <c:ext xmlns:c15="http://schemas.microsoft.com/office/drawing/2012/chart" uri="{CE6537A1-D6FC-4f65-9D91-7224C49458BB}"/>
                <c:ext xmlns:c16="http://schemas.microsoft.com/office/drawing/2014/chart" uri="{C3380CC4-5D6E-409C-BE32-E72D297353CC}">
                  <c16:uniqueId val="{00000002-A5B4-400E-A407-5B6D8F69CB02}"/>
                </c:ext>
              </c:extLst>
            </c:dLbl>
            <c:dLbl>
              <c:idx val="6"/>
              <c:delete val="1"/>
              <c:extLst>
                <c:ext xmlns:c15="http://schemas.microsoft.com/office/drawing/2012/chart" uri="{CE6537A1-D6FC-4f65-9D91-7224C49458BB}"/>
                <c:ext xmlns:c16="http://schemas.microsoft.com/office/drawing/2014/chart" uri="{C3380CC4-5D6E-409C-BE32-E72D297353CC}">
                  <c16:uniqueId val="{00000003-A5B4-400E-A407-5B6D8F69CB02}"/>
                </c:ext>
              </c:extLst>
            </c:dLbl>
            <c:dLbl>
              <c:idx val="11"/>
              <c:delete val="1"/>
              <c:extLst>
                <c:ext xmlns:c15="http://schemas.microsoft.com/office/drawing/2012/chart" uri="{CE6537A1-D6FC-4f65-9D91-7224C49458BB}"/>
                <c:ext xmlns:c16="http://schemas.microsoft.com/office/drawing/2014/chart" uri="{C3380CC4-5D6E-409C-BE32-E72D297353CC}">
                  <c16:uniqueId val="{00000004-A5B4-400E-A407-5B6D8F69CB02}"/>
                </c:ext>
              </c:extLst>
            </c:dLbl>
            <c:spPr>
              <a:noFill/>
              <a:ln>
                <a:noFill/>
              </a:ln>
              <a:effectLst/>
            </c:spPr>
            <c:txPr>
              <a:bodyPr rot="0" spcFirstLastPara="1" vertOverflow="ellipsis" vert="horz" wrap="square" lIns="38100" tIns="19050" rIns="38100" bIns="19050" anchor="ctr" anchorCtr="1">
                <a:spAutoFit/>
              </a:bodyPr>
              <a:lstStyle/>
              <a:p>
                <a:pPr>
                  <a:defRPr lang="ja-JP" sz="1000" b="0" i="0" u="none" strike="noStrike" kern="1200" baseline="0">
                    <a:solidFill>
                      <a:schemeClr val="tx1">
                        <a:lumMod val="75000"/>
                        <a:lumOff val="25000"/>
                      </a:schemeClr>
                    </a:solidFill>
                    <a:latin typeface="+mn-lt"/>
                    <a:ea typeface="+mn-ea"/>
                    <a:cs typeface="+mn-cs"/>
                  </a:defRPr>
                </a:pPr>
                <a:endParaRPr lang="th-TH"/>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Data!$A$21:$A$32</c:f>
              <c:numCache>
                <c:formatCode>B1mmm\-yy</c:formatCode>
                <c:ptCount val="12"/>
                <c:pt idx="0">
                  <c:v>45748</c:v>
                </c:pt>
                <c:pt idx="1">
                  <c:v>45778</c:v>
                </c:pt>
                <c:pt idx="2">
                  <c:v>45809</c:v>
                </c:pt>
                <c:pt idx="3">
                  <c:v>45839</c:v>
                </c:pt>
                <c:pt idx="4">
                  <c:v>45870</c:v>
                </c:pt>
                <c:pt idx="5">
                  <c:v>45901</c:v>
                </c:pt>
                <c:pt idx="6">
                  <c:v>45931</c:v>
                </c:pt>
                <c:pt idx="7">
                  <c:v>45962</c:v>
                </c:pt>
                <c:pt idx="8">
                  <c:v>45992</c:v>
                </c:pt>
                <c:pt idx="9">
                  <c:v>46023</c:v>
                </c:pt>
                <c:pt idx="10">
                  <c:v>46054</c:v>
                </c:pt>
                <c:pt idx="11">
                  <c:v>46082</c:v>
                </c:pt>
              </c:numCache>
            </c:numRef>
          </c:cat>
          <c:val>
            <c:numRef>
              <c:f>Data!$I$21:$I$32</c:f>
              <c:numCache>
                <c:formatCode>General</c:formatCode>
                <c:ptCount val="12"/>
                <c:pt idx="0">
                  <c:v>0</c:v>
                </c:pt>
                <c:pt idx="1">
                  <c:v>0</c:v>
                </c:pt>
                <c:pt idx="2">
                  <c:v>2</c:v>
                </c:pt>
                <c:pt idx="3">
                  <c:v>0</c:v>
                </c:pt>
                <c:pt idx="4">
                  <c:v>2</c:v>
                </c:pt>
                <c:pt idx="5">
                  <c:v>1</c:v>
                </c:pt>
                <c:pt idx="6">
                  <c:v>0</c:v>
                </c:pt>
                <c:pt idx="7">
                  <c:v>1</c:v>
                </c:pt>
                <c:pt idx="8">
                  <c:v>1</c:v>
                </c:pt>
                <c:pt idx="9">
                  <c:v>1</c:v>
                </c:pt>
                <c:pt idx="10">
                  <c:v>1</c:v>
                </c:pt>
                <c:pt idx="11">
                  <c:v>0</c:v>
                </c:pt>
              </c:numCache>
            </c:numRef>
          </c:val>
          <c:extLst>
            <c:ext xmlns:c16="http://schemas.microsoft.com/office/drawing/2014/chart" uri="{C3380CC4-5D6E-409C-BE32-E72D297353CC}">
              <c16:uniqueId val="{00000005-A5B4-400E-A407-5B6D8F69CB02}"/>
            </c:ext>
          </c:extLst>
        </c:ser>
        <c:ser>
          <c:idx val="1"/>
          <c:order val="1"/>
          <c:tx>
            <c:strRef>
              <c:f>Data!$J$20</c:f>
              <c:strCache>
                <c:ptCount val="1"/>
                <c:pt idx="0">
                  <c:v>Result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Data!$J$21:$J$32</c:f>
              <c:numCache>
                <c:formatCode>0</c:formatCode>
                <c:ptCount val="12"/>
                <c:pt idx="0">
                  <c:v>0</c:v>
                </c:pt>
                <c:pt idx="1">
                  <c:v>0</c:v>
                </c:pt>
                <c:pt idx="2">
                  <c:v>0</c:v>
                </c:pt>
                <c:pt idx="3">
                  <c:v>1</c:v>
                </c:pt>
                <c:pt idx="4">
                  <c:v>2</c:v>
                </c:pt>
                <c:pt idx="5">
                  <c:v>0</c:v>
                </c:pt>
                <c:pt idx="6">
                  <c:v>1</c:v>
                </c:pt>
                <c:pt idx="7">
                  <c:v>2</c:v>
                </c:pt>
                <c:pt idx="8">
                  <c:v>0</c:v>
                </c:pt>
                <c:pt idx="9">
                  <c:v>3</c:v>
                </c:pt>
                <c:pt idx="10">
                  <c:v>1</c:v>
                </c:pt>
              </c:numCache>
            </c:numRef>
          </c:val>
          <c:extLst>
            <c:ext xmlns:c16="http://schemas.microsoft.com/office/drawing/2014/chart" uri="{C3380CC4-5D6E-409C-BE32-E72D297353CC}">
              <c16:uniqueId val="{00000006-A5B4-400E-A407-5B6D8F69CB02}"/>
            </c:ext>
          </c:extLst>
        </c:ser>
        <c:dLbls>
          <c:showLegendKey val="0"/>
          <c:showVal val="0"/>
          <c:showCatName val="0"/>
          <c:showSerName val="0"/>
          <c:showPercent val="0"/>
          <c:showBubbleSize val="0"/>
        </c:dLbls>
        <c:gapWidth val="125"/>
        <c:overlap val="11"/>
        <c:axId val="754326975"/>
        <c:axId val="754327455"/>
      </c:barChart>
      <c:lineChart>
        <c:grouping val="standard"/>
        <c:varyColors val="0"/>
        <c:ser>
          <c:idx val="2"/>
          <c:order val="2"/>
          <c:tx>
            <c:strRef>
              <c:f>Data!$K$20</c:f>
              <c:strCache>
                <c:ptCount val="1"/>
                <c:pt idx="0">
                  <c:v>Accu.Target</c:v>
                </c:pt>
              </c:strCache>
            </c:strRef>
          </c:tx>
          <c:spPr>
            <a:ln w="28575" cap="rnd">
              <a:solidFill>
                <a:schemeClr val="tx1">
                  <a:lumMod val="50000"/>
                  <a:lumOff val="50000"/>
                </a:schemeClr>
              </a:solidFill>
              <a:round/>
            </a:ln>
            <a:effectLst/>
          </c:spPr>
          <c:marker>
            <c:symbol val="circle"/>
            <c:size val="4"/>
            <c:spPr>
              <a:solidFill>
                <a:schemeClr val="tx1">
                  <a:lumMod val="50000"/>
                  <a:lumOff val="50000"/>
                </a:schemeClr>
              </a:solidFill>
              <a:ln w="3175">
                <a:solidFill>
                  <a:schemeClr val="tx1">
                    <a:lumMod val="50000"/>
                    <a:lumOff val="50000"/>
                  </a:schemeClr>
                </a:solidFill>
              </a:ln>
              <a:effectLst/>
            </c:spPr>
          </c:marker>
          <c:dLbls>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tx1">
                        <a:lumMod val="75000"/>
                        <a:lumOff val="25000"/>
                      </a:schemeClr>
                    </a:solidFill>
                    <a:latin typeface="+mn-lt"/>
                    <a:ea typeface="+mn-ea"/>
                    <a:cs typeface="+mn-cs"/>
                  </a:defRPr>
                </a:pPr>
                <a:endParaRPr lang="th-TH"/>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Data!$K$21:$K$32</c:f>
              <c:numCache>
                <c:formatCode>General</c:formatCode>
                <c:ptCount val="12"/>
                <c:pt idx="0">
                  <c:v>0</c:v>
                </c:pt>
                <c:pt idx="1">
                  <c:v>0</c:v>
                </c:pt>
                <c:pt idx="2">
                  <c:v>2</c:v>
                </c:pt>
                <c:pt idx="3">
                  <c:v>2</c:v>
                </c:pt>
                <c:pt idx="4">
                  <c:v>4</c:v>
                </c:pt>
                <c:pt idx="5">
                  <c:v>5</c:v>
                </c:pt>
                <c:pt idx="6">
                  <c:v>5</c:v>
                </c:pt>
                <c:pt idx="7">
                  <c:v>6</c:v>
                </c:pt>
                <c:pt idx="8">
                  <c:v>7</c:v>
                </c:pt>
                <c:pt idx="9">
                  <c:v>8</c:v>
                </c:pt>
                <c:pt idx="10">
                  <c:v>9</c:v>
                </c:pt>
                <c:pt idx="11">
                  <c:v>9</c:v>
                </c:pt>
              </c:numCache>
            </c:numRef>
          </c:val>
          <c:smooth val="0"/>
          <c:extLst>
            <c:ext xmlns:c16="http://schemas.microsoft.com/office/drawing/2014/chart" uri="{C3380CC4-5D6E-409C-BE32-E72D297353CC}">
              <c16:uniqueId val="{00000007-A5B4-400E-A407-5B6D8F69CB02}"/>
            </c:ext>
          </c:extLst>
        </c:ser>
        <c:ser>
          <c:idx val="3"/>
          <c:order val="3"/>
          <c:tx>
            <c:strRef>
              <c:f>Data!$L$20</c:f>
              <c:strCache>
                <c:ptCount val="1"/>
                <c:pt idx="0">
                  <c:v>Accu.Result</c:v>
                </c:pt>
              </c:strCache>
            </c:strRef>
          </c:tx>
          <c:spPr>
            <a:ln w="28575" cap="rnd">
              <a:solidFill>
                <a:schemeClr val="accent4"/>
              </a:solidFill>
              <a:round/>
            </a:ln>
            <a:effectLst/>
          </c:spPr>
          <c:marker>
            <c:symbol val="circle"/>
            <c:size val="3"/>
            <c:spPr>
              <a:solidFill>
                <a:schemeClr val="accent4"/>
              </a:solidFill>
              <a:ln w="9525">
                <a:solidFill>
                  <a:schemeClr val="accent4"/>
                </a:solidFill>
              </a:ln>
              <a:effectLst/>
            </c:spPr>
          </c:marker>
          <c:dLbls>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tx1">
                        <a:lumMod val="75000"/>
                        <a:lumOff val="25000"/>
                      </a:schemeClr>
                    </a:solidFill>
                    <a:latin typeface="+mn-lt"/>
                    <a:ea typeface="+mn-ea"/>
                    <a:cs typeface="+mn-cs"/>
                  </a:defRPr>
                </a:pPr>
                <a:endParaRPr lang="th-TH"/>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Data!$L$21:$L$32</c:f>
              <c:numCache>
                <c:formatCode>0</c:formatCode>
                <c:ptCount val="12"/>
                <c:pt idx="0">
                  <c:v>0</c:v>
                </c:pt>
                <c:pt idx="1">
                  <c:v>0</c:v>
                </c:pt>
                <c:pt idx="2">
                  <c:v>0</c:v>
                </c:pt>
                <c:pt idx="3">
                  <c:v>1</c:v>
                </c:pt>
                <c:pt idx="4">
                  <c:v>3</c:v>
                </c:pt>
                <c:pt idx="5">
                  <c:v>3</c:v>
                </c:pt>
                <c:pt idx="6">
                  <c:v>4</c:v>
                </c:pt>
                <c:pt idx="7">
                  <c:v>6</c:v>
                </c:pt>
                <c:pt idx="8">
                  <c:v>6</c:v>
                </c:pt>
                <c:pt idx="9">
                  <c:v>9</c:v>
                </c:pt>
                <c:pt idx="10">
                  <c:v>10</c:v>
                </c:pt>
              </c:numCache>
            </c:numRef>
          </c:val>
          <c:smooth val="0"/>
          <c:extLst>
            <c:ext xmlns:c16="http://schemas.microsoft.com/office/drawing/2014/chart" uri="{C3380CC4-5D6E-409C-BE32-E72D297353CC}">
              <c16:uniqueId val="{00000008-A5B4-400E-A407-5B6D8F69CB02}"/>
            </c:ext>
          </c:extLst>
        </c:ser>
        <c:dLbls>
          <c:showLegendKey val="0"/>
          <c:showVal val="0"/>
          <c:showCatName val="0"/>
          <c:showSerName val="0"/>
          <c:showPercent val="0"/>
          <c:showBubbleSize val="0"/>
        </c:dLbls>
        <c:marker val="1"/>
        <c:smooth val="0"/>
        <c:axId val="819095423"/>
        <c:axId val="730637327"/>
      </c:lineChart>
      <c:dateAx>
        <c:axId val="754326975"/>
        <c:scaling>
          <c:orientation val="minMax"/>
        </c:scaling>
        <c:delete val="0"/>
        <c:axPos val="b"/>
        <c:numFmt formatCode="B1mmm"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ja-JP" sz="1050" b="0" i="0" u="none" strike="noStrike" kern="1200" baseline="0">
                <a:solidFill>
                  <a:schemeClr val="tx1">
                    <a:lumMod val="65000"/>
                    <a:lumOff val="35000"/>
                  </a:schemeClr>
                </a:solidFill>
                <a:latin typeface="+mn-lt"/>
                <a:ea typeface="+mn-ea"/>
                <a:cs typeface="+mn-cs"/>
              </a:defRPr>
            </a:pPr>
            <a:endParaRPr lang="th-TH"/>
          </a:p>
        </c:txPr>
        <c:crossAx val="754327455"/>
        <c:crosses val="autoZero"/>
        <c:auto val="1"/>
        <c:lblOffset val="100"/>
        <c:baseTimeUnit val="months"/>
      </c:dateAx>
      <c:valAx>
        <c:axId val="754327455"/>
        <c:scaling>
          <c:orientation val="minMax"/>
          <c:max val="4"/>
        </c:scaling>
        <c:delete val="0"/>
        <c:axPos val="l"/>
        <c:majorGridlines>
          <c:spPr>
            <a:ln w="6350"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th-TH"/>
          </a:p>
        </c:txPr>
        <c:crossAx val="754326975"/>
        <c:crosses val="autoZero"/>
        <c:crossBetween val="between"/>
        <c:majorUnit val="1"/>
      </c:valAx>
      <c:valAx>
        <c:axId val="730637327"/>
        <c:scaling>
          <c:orientation val="minMax"/>
          <c:max val="10"/>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th-TH"/>
          </a:p>
        </c:txPr>
        <c:crossAx val="819095423"/>
        <c:crosses val="max"/>
        <c:crossBetween val="between"/>
        <c:majorUnit val="2"/>
      </c:valAx>
      <c:catAx>
        <c:axId val="819095423"/>
        <c:scaling>
          <c:orientation val="minMax"/>
        </c:scaling>
        <c:delete val="1"/>
        <c:axPos val="b"/>
        <c:numFmt formatCode="B1mmm\-yy" sourceLinked="1"/>
        <c:majorTickMark val="out"/>
        <c:minorTickMark val="none"/>
        <c:tickLblPos val="nextTo"/>
        <c:crossAx val="730637327"/>
        <c:crosses val="autoZero"/>
        <c:auto val="1"/>
        <c:lblAlgn val="ctr"/>
        <c:lblOffset val="100"/>
        <c:noMultiLvlLbl val="0"/>
      </c:catAx>
      <c:spPr>
        <a:noFill/>
        <a:ln>
          <a:noFill/>
        </a:ln>
        <a:effectLst/>
      </c:spPr>
    </c:plotArea>
    <c:legend>
      <c:legendPos val="r"/>
      <c:layout>
        <c:manualLayout>
          <c:xMode val="edge"/>
          <c:yMode val="edge"/>
          <c:x val="0.60677515097283674"/>
          <c:y val="1.780547330951707E-2"/>
          <c:w val="0.38878381366594195"/>
          <c:h val="0.11367870810135683"/>
        </c:manualLayout>
      </c:layout>
      <c:overlay val="0"/>
      <c:spPr>
        <a:noFill/>
        <a:ln>
          <a:noFill/>
        </a:ln>
        <a:effectLst/>
      </c:spPr>
      <c:txPr>
        <a:bodyPr rot="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th-TH"/>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th-TH"/>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005935796486978E-2"/>
          <c:y val="0.18579387441651407"/>
          <c:w val="0.88006889763779539"/>
          <c:h val="0.68737621291182982"/>
        </c:manualLayout>
      </c:layout>
      <c:barChart>
        <c:barDir val="col"/>
        <c:grouping val="clustered"/>
        <c:varyColors val="0"/>
        <c:ser>
          <c:idx val="1"/>
          <c:order val="0"/>
          <c:tx>
            <c:strRef>
              <c:f>Data!$C$3</c:f>
              <c:strCache>
                <c:ptCount val="1"/>
                <c:pt idx="0">
                  <c:v>Near miss (T)</c:v>
                </c:pt>
              </c:strCache>
            </c:strRef>
          </c:tx>
          <c:spPr>
            <a:solidFill>
              <a:schemeClr val="bg1">
                <a:lumMod val="65000"/>
              </a:schemeClr>
            </a:solidFill>
            <a:ln w="19050">
              <a:noFill/>
            </a:ln>
            <a:effectLst/>
          </c:spPr>
          <c:invertIfNegative val="0"/>
          <c:dLbls>
            <c:dLbl>
              <c:idx val="0"/>
              <c:delete val="1"/>
              <c:extLst>
                <c:ext xmlns:c15="http://schemas.microsoft.com/office/drawing/2012/chart" uri="{CE6537A1-D6FC-4f65-9D91-7224C49458BB}"/>
                <c:ext xmlns:c16="http://schemas.microsoft.com/office/drawing/2014/chart" uri="{C3380CC4-5D6E-409C-BE32-E72D297353CC}">
                  <c16:uniqueId val="{00000000-4F25-4193-833E-3DFEC4BB7CC9}"/>
                </c:ext>
              </c:extLst>
            </c:dLbl>
            <c:dLbl>
              <c:idx val="1"/>
              <c:delete val="1"/>
              <c:extLst>
                <c:ext xmlns:c15="http://schemas.microsoft.com/office/drawing/2012/chart" uri="{CE6537A1-D6FC-4f65-9D91-7224C49458BB}"/>
                <c:ext xmlns:c16="http://schemas.microsoft.com/office/drawing/2014/chart" uri="{C3380CC4-5D6E-409C-BE32-E72D297353CC}">
                  <c16:uniqueId val="{00000001-4F25-4193-833E-3DFEC4BB7CC9}"/>
                </c:ext>
              </c:extLst>
            </c:dLbl>
            <c:dLbl>
              <c:idx val="3"/>
              <c:delete val="1"/>
              <c:extLst>
                <c:ext xmlns:c15="http://schemas.microsoft.com/office/drawing/2012/chart" uri="{CE6537A1-D6FC-4f65-9D91-7224C49458BB}"/>
                <c:ext xmlns:c16="http://schemas.microsoft.com/office/drawing/2014/chart" uri="{C3380CC4-5D6E-409C-BE32-E72D297353CC}">
                  <c16:uniqueId val="{00000002-4F25-4193-833E-3DFEC4BB7CC9}"/>
                </c:ext>
              </c:extLst>
            </c:dLbl>
            <c:dLbl>
              <c:idx val="4"/>
              <c:delete val="1"/>
              <c:extLst>
                <c:ext xmlns:c15="http://schemas.microsoft.com/office/drawing/2012/chart" uri="{CE6537A1-D6FC-4f65-9D91-7224C49458BB}"/>
                <c:ext xmlns:c16="http://schemas.microsoft.com/office/drawing/2014/chart" uri="{C3380CC4-5D6E-409C-BE32-E72D297353CC}">
                  <c16:uniqueId val="{00000003-4F25-4193-833E-3DFEC4BB7CC9}"/>
                </c:ext>
              </c:extLst>
            </c:dLbl>
            <c:dLbl>
              <c:idx val="6"/>
              <c:delete val="1"/>
              <c:extLst>
                <c:ext xmlns:c15="http://schemas.microsoft.com/office/drawing/2012/chart" uri="{CE6537A1-D6FC-4f65-9D91-7224C49458BB}"/>
                <c:ext xmlns:c16="http://schemas.microsoft.com/office/drawing/2014/chart" uri="{C3380CC4-5D6E-409C-BE32-E72D297353CC}">
                  <c16:uniqueId val="{00000004-4F25-4193-833E-3DFEC4BB7CC9}"/>
                </c:ext>
              </c:extLst>
            </c:dLbl>
            <c:dLbl>
              <c:idx val="7"/>
              <c:delete val="1"/>
              <c:extLst>
                <c:ext xmlns:c15="http://schemas.microsoft.com/office/drawing/2012/chart" uri="{CE6537A1-D6FC-4f65-9D91-7224C49458BB}"/>
                <c:ext xmlns:c16="http://schemas.microsoft.com/office/drawing/2014/chart" uri="{C3380CC4-5D6E-409C-BE32-E72D297353CC}">
                  <c16:uniqueId val="{00000005-4F25-4193-833E-3DFEC4BB7CC9}"/>
                </c:ext>
              </c:extLst>
            </c:dLbl>
            <c:dLbl>
              <c:idx val="9"/>
              <c:delete val="1"/>
              <c:extLst>
                <c:ext xmlns:c15="http://schemas.microsoft.com/office/drawing/2012/chart" uri="{CE6537A1-D6FC-4f65-9D91-7224C49458BB}"/>
                <c:ext xmlns:c16="http://schemas.microsoft.com/office/drawing/2014/chart" uri="{C3380CC4-5D6E-409C-BE32-E72D297353CC}">
                  <c16:uniqueId val="{00000006-4F25-4193-833E-3DFEC4BB7CC9}"/>
                </c:ext>
              </c:extLst>
            </c:dLbl>
            <c:dLbl>
              <c:idx val="10"/>
              <c:delete val="1"/>
              <c:extLst>
                <c:ext xmlns:c15="http://schemas.microsoft.com/office/drawing/2012/chart" uri="{CE6537A1-D6FC-4f65-9D91-7224C49458BB}"/>
                <c:ext xmlns:c16="http://schemas.microsoft.com/office/drawing/2014/chart" uri="{C3380CC4-5D6E-409C-BE32-E72D297353CC}">
                  <c16:uniqueId val="{00000007-4F25-4193-833E-3DFEC4BB7CC9}"/>
                </c:ext>
              </c:extLst>
            </c:dLbl>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tx1">
                        <a:lumMod val="75000"/>
                        <a:lumOff val="25000"/>
                      </a:schemeClr>
                    </a:solidFill>
                    <a:latin typeface="+mn-lt"/>
                    <a:ea typeface="+mn-ea"/>
                    <a:cs typeface="+mn-cs"/>
                  </a:defRPr>
                </a:pPr>
                <a:endParaRPr lang="th-TH"/>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Data!$A$4:$A$15</c:f>
              <c:numCache>
                <c:formatCode>B1mmm</c:formatCode>
                <c:ptCount val="12"/>
                <c:pt idx="0">
                  <c:v>45748</c:v>
                </c:pt>
                <c:pt idx="1">
                  <c:v>45778</c:v>
                </c:pt>
                <c:pt idx="2">
                  <c:v>45809</c:v>
                </c:pt>
                <c:pt idx="3">
                  <c:v>45839</c:v>
                </c:pt>
                <c:pt idx="4">
                  <c:v>45870</c:v>
                </c:pt>
                <c:pt idx="5">
                  <c:v>45901</c:v>
                </c:pt>
                <c:pt idx="6">
                  <c:v>45931</c:v>
                </c:pt>
                <c:pt idx="7">
                  <c:v>45962</c:v>
                </c:pt>
                <c:pt idx="8">
                  <c:v>45992</c:v>
                </c:pt>
                <c:pt idx="9">
                  <c:v>46023</c:v>
                </c:pt>
                <c:pt idx="10">
                  <c:v>46054</c:v>
                </c:pt>
                <c:pt idx="11">
                  <c:v>46082</c:v>
                </c:pt>
              </c:numCache>
            </c:numRef>
          </c:cat>
          <c:val>
            <c:numRef>
              <c:f>Data!$C$4:$C$15</c:f>
              <c:numCache>
                <c:formatCode>0</c:formatCode>
                <c:ptCount val="12"/>
                <c:pt idx="0">
                  <c:v>0</c:v>
                </c:pt>
                <c:pt idx="1">
                  <c:v>0</c:v>
                </c:pt>
                <c:pt idx="2">
                  <c:v>1</c:v>
                </c:pt>
                <c:pt idx="3">
                  <c:v>0</c:v>
                </c:pt>
                <c:pt idx="4">
                  <c:v>0</c:v>
                </c:pt>
                <c:pt idx="5">
                  <c:v>1</c:v>
                </c:pt>
                <c:pt idx="6">
                  <c:v>0</c:v>
                </c:pt>
                <c:pt idx="7">
                  <c:v>0</c:v>
                </c:pt>
                <c:pt idx="8">
                  <c:v>1</c:v>
                </c:pt>
                <c:pt idx="9">
                  <c:v>0</c:v>
                </c:pt>
                <c:pt idx="10">
                  <c:v>0</c:v>
                </c:pt>
                <c:pt idx="11">
                  <c:v>1</c:v>
                </c:pt>
              </c:numCache>
            </c:numRef>
          </c:val>
          <c:extLst>
            <c:ext xmlns:c16="http://schemas.microsoft.com/office/drawing/2014/chart" uri="{C3380CC4-5D6E-409C-BE32-E72D297353CC}">
              <c16:uniqueId val="{00000008-4F25-4193-833E-3DFEC4BB7CC9}"/>
            </c:ext>
          </c:extLst>
        </c:ser>
        <c:ser>
          <c:idx val="3"/>
          <c:order val="2"/>
          <c:tx>
            <c:strRef>
              <c:f>Data!$D$3</c:f>
              <c:strCache>
                <c:ptCount val="1"/>
                <c:pt idx="0">
                  <c:v>Reoccurrence</c:v>
                </c:pt>
              </c:strCache>
            </c:strRef>
          </c:tx>
          <c:spPr>
            <a:solidFill>
              <a:schemeClr val="accent2"/>
            </a:solidFill>
            <a:ln>
              <a:noFill/>
            </a:ln>
            <a:effectLst/>
          </c:spPr>
          <c:invertIfNegative val="0"/>
          <c:dLbls>
            <c:dLbl>
              <c:idx val="0"/>
              <c:delete val="1"/>
              <c:extLst>
                <c:ext xmlns:c15="http://schemas.microsoft.com/office/drawing/2012/chart" uri="{CE6537A1-D6FC-4f65-9D91-7224C49458BB}"/>
                <c:ext xmlns:c16="http://schemas.microsoft.com/office/drawing/2014/chart" uri="{C3380CC4-5D6E-409C-BE32-E72D297353CC}">
                  <c16:uniqueId val="{00000009-4F25-4193-833E-3DFEC4BB7CC9}"/>
                </c:ext>
              </c:extLst>
            </c:dLbl>
            <c:dLbl>
              <c:idx val="2"/>
              <c:delete val="1"/>
              <c:extLst>
                <c:ext xmlns:c15="http://schemas.microsoft.com/office/drawing/2012/chart" uri="{CE6537A1-D6FC-4f65-9D91-7224C49458BB}"/>
                <c:ext xmlns:c16="http://schemas.microsoft.com/office/drawing/2014/chart" uri="{C3380CC4-5D6E-409C-BE32-E72D297353CC}">
                  <c16:uniqueId val="{0000000A-4F25-4193-833E-3DFEC4BB7CC9}"/>
                </c:ext>
              </c:extLst>
            </c:dLbl>
            <c:dLbl>
              <c:idx val="5"/>
              <c:delete val="1"/>
              <c:extLst>
                <c:ext xmlns:c15="http://schemas.microsoft.com/office/drawing/2012/chart" uri="{CE6537A1-D6FC-4f65-9D91-7224C49458BB}"/>
                <c:ext xmlns:c16="http://schemas.microsoft.com/office/drawing/2014/chart" uri="{C3380CC4-5D6E-409C-BE32-E72D297353CC}">
                  <c16:uniqueId val="{0000000B-4F25-4193-833E-3DFEC4BB7CC9}"/>
                </c:ext>
              </c:extLst>
            </c:dLbl>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tx1">
                        <a:lumMod val="75000"/>
                        <a:lumOff val="25000"/>
                      </a:schemeClr>
                    </a:solidFill>
                    <a:latin typeface="+mn-lt"/>
                    <a:ea typeface="+mn-ea"/>
                    <a:cs typeface="+mn-cs"/>
                  </a:defRPr>
                </a:pPr>
                <a:endParaRPr lang="th-TH"/>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Data!$A$4:$A$15</c:f>
              <c:numCache>
                <c:formatCode>B1mmm</c:formatCode>
                <c:ptCount val="12"/>
                <c:pt idx="0">
                  <c:v>45748</c:v>
                </c:pt>
                <c:pt idx="1">
                  <c:v>45778</c:v>
                </c:pt>
                <c:pt idx="2">
                  <c:v>45809</c:v>
                </c:pt>
                <c:pt idx="3">
                  <c:v>45839</c:v>
                </c:pt>
                <c:pt idx="4">
                  <c:v>45870</c:v>
                </c:pt>
                <c:pt idx="5">
                  <c:v>45901</c:v>
                </c:pt>
                <c:pt idx="6">
                  <c:v>45931</c:v>
                </c:pt>
                <c:pt idx="7">
                  <c:v>45962</c:v>
                </c:pt>
                <c:pt idx="8">
                  <c:v>45992</c:v>
                </c:pt>
                <c:pt idx="9">
                  <c:v>46023</c:v>
                </c:pt>
                <c:pt idx="10">
                  <c:v>46054</c:v>
                </c:pt>
                <c:pt idx="11">
                  <c:v>46082</c:v>
                </c:pt>
              </c:numCache>
            </c:numRef>
          </c:cat>
          <c:val>
            <c:numRef>
              <c:f>Data!$D$4:$D$15</c:f>
              <c:numCache>
                <c:formatCode>0</c:formatCode>
                <c:ptCount val="12"/>
                <c:pt idx="0">
                  <c:v>0</c:v>
                </c:pt>
                <c:pt idx="1">
                  <c:v>1</c:v>
                </c:pt>
                <c:pt idx="2">
                  <c:v>0</c:v>
                </c:pt>
                <c:pt idx="3">
                  <c:v>1</c:v>
                </c:pt>
                <c:pt idx="4">
                  <c:v>1</c:v>
                </c:pt>
                <c:pt idx="5">
                  <c:v>0</c:v>
                </c:pt>
                <c:pt idx="6">
                  <c:v>0</c:v>
                </c:pt>
                <c:pt idx="7">
                  <c:v>0</c:v>
                </c:pt>
                <c:pt idx="8">
                  <c:v>0</c:v>
                </c:pt>
                <c:pt idx="9">
                  <c:v>0</c:v>
                </c:pt>
                <c:pt idx="10">
                  <c:v>1</c:v>
                </c:pt>
              </c:numCache>
            </c:numRef>
          </c:val>
          <c:extLst>
            <c:ext xmlns:c16="http://schemas.microsoft.com/office/drawing/2014/chart" uri="{C3380CC4-5D6E-409C-BE32-E72D297353CC}">
              <c16:uniqueId val="{0000000C-4F25-4193-833E-3DFEC4BB7CC9}"/>
            </c:ext>
          </c:extLst>
        </c:ser>
        <c:dLbls>
          <c:showLegendKey val="0"/>
          <c:showVal val="0"/>
          <c:showCatName val="0"/>
          <c:showSerName val="0"/>
          <c:showPercent val="0"/>
          <c:showBubbleSize val="0"/>
        </c:dLbls>
        <c:gapWidth val="65"/>
        <c:overlap val="-62"/>
        <c:axId val="754326975"/>
        <c:axId val="754327455"/>
      </c:barChart>
      <c:barChart>
        <c:barDir val="col"/>
        <c:grouping val="clustered"/>
        <c:varyColors val="0"/>
        <c:ser>
          <c:idx val="0"/>
          <c:order val="4"/>
          <c:tx>
            <c:strRef>
              <c:f>Data!$G$3</c:f>
              <c:strCache>
                <c:ptCount val="1"/>
                <c:pt idx="0">
                  <c:v>Near miss</c:v>
                </c:pt>
              </c:strCache>
            </c:strRef>
          </c:tx>
          <c:spPr>
            <a:solidFill>
              <a:srgbClr val="F7D9DD"/>
            </a:solidFill>
            <a:ln>
              <a:noFill/>
            </a:ln>
            <a:effectLst/>
          </c:spPr>
          <c:invertIfNegative val="0"/>
          <c:dLbls>
            <c:dLbl>
              <c:idx val="0"/>
              <c:delete val="1"/>
              <c:extLst>
                <c:ext xmlns:c15="http://schemas.microsoft.com/office/drawing/2012/chart" uri="{CE6537A1-D6FC-4f65-9D91-7224C49458BB}"/>
                <c:ext xmlns:c16="http://schemas.microsoft.com/office/drawing/2014/chart" uri="{C3380CC4-5D6E-409C-BE32-E72D297353CC}">
                  <c16:uniqueId val="{0000000D-4F25-4193-833E-3DFEC4BB7CC9}"/>
                </c:ext>
              </c:extLst>
            </c:dLbl>
            <c:dLbl>
              <c:idx val="1"/>
              <c:delete val="1"/>
              <c:extLst>
                <c:ext xmlns:c15="http://schemas.microsoft.com/office/drawing/2012/chart" uri="{CE6537A1-D6FC-4f65-9D91-7224C49458BB}"/>
                <c:ext xmlns:c16="http://schemas.microsoft.com/office/drawing/2014/chart" uri="{C3380CC4-5D6E-409C-BE32-E72D297353CC}">
                  <c16:uniqueId val="{0000000E-4F25-4193-833E-3DFEC4BB7CC9}"/>
                </c:ext>
              </c:extLst>
            </c:dLbl>
            <c:dLbl>
              <c:idx val="2"/>
              <c:delete val="1"/>
              <c:extLst>
                <c:ext xmlns:c15="http://schemas.microsoft.com/office/drawing/2012/chart" uri="{CE6537A1-D6FC-4f65-9D91-7224C49458BB}"/>
                <c:ext xmlns:c16="http://schemas.microsoft.com/office/drawing/2014/chart" uri="{C3380CC4-5D6E-409C-BE32-E72D297353CC}">
                  <c16:uniqueId val="{0000000F-4F25-4193-833E-3DFEC4BB7CC9}"/>
                </c:ext>
              </c:extLst>
            </c:dLbl>
            <c:dLbl>
              <c:idx val="3"/>
              <c:delete val="1"/>
              <c:extLst>
                <c:ext xmlns:c15="http://schemas.microsoft.com/office/drawing/2012/chart" uri="{CE6537A1-D6FC-4f65-9D91-7224C49458BB}"/>
                <c:ext xmlns:c16="http://schemas.microsoft.com/office/drawing/2014/chart" uri="{C3380CC4-5D6E-409C-BE32-E72D297353CC}">
                  <c16:uniqueId val="{00000010-4F25-4193-833E-3DFEC4BB7CC9}"/>
                </c:ext>
              </c:extLst>
            </c:dLbl>
            <c:dLbl>
              <c:idx val="4"/>
              <c:delete val="1"/>
              <c:extLst>
                <c:ext xmlns:c15="http://schemas.microsoft.com/office/drawing/2012/chart" uri="{CE6537A1-D6FC-4f65-9D91-7224C49458BB}"/>
                <c:ext xmlns:c16="http://schemas.microsoft.com/office/drawing/2014/chart" uri="{C3380CC4-5D6E-409C-BE32-E72D297353CC}">
                  <c16:uniqueId val="{00000011-4F25-4193-833E-3DFEC4BB7CC9}"/>
                </c:ext>
              </c:extLst>
            </c:dLbl>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tx1">
                        <a:lumMod val="75000"/>
                        <a:lumOff val="25000"/>
                      </a:schemeClr>
                    </a:solidFill>
                    <a:latin typeface="+mn-lt"/>
                    <a:ea typeface="+mn-ea"/>
                    <a:cs typeface="+mn-cs"/>
                  </a:defRPr>
                </a:pPr>
                <a:endParaRPr lang="th-TH"/>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Data!$G$4:$G$15</c:f>
              <c:numCache>
                <c:formatCode>0</c:formatCode>
                <c:ptCount val="12"/>
                <c:pt idx="0">
                  <c:v>0</c:v>
                </c:pt>
                <c:pt idx="1">
                  <c:v>0</c:v>
                </c:pt>
                <c:pt idx="2">
                  <c:v>0</c:v>
                </c:pt>
                <c:pt idx="3">
                  <c:v>0</c:v>
                </c:pt>
                <c:pt idx="4">
                  <c:v>0</c:v>
                </c:pt>
                <c:pt idx="5">
                  <c:v>1</c:v>
                </c:pt>
                <c:pt idx="6">
                  <c:v>0</c:v>
                </c:pt>
                <c:pt idx="7">
                  <c:v>2</c:v>
                </c:pt>
                <c:pt idx="8">
                  <c:v>0</c:v>
                </c:pt>
                <c:pt idx="9">
                  <c:v>0</c:v>
                </c:pt>
                <c:pt idx="10">
                  <c:v>0</c:v>
                </c:pt>
              </c:numCache>
            </c:numRef>
          </c:val>
          <c:extLst>
            <c:ext xmlns:c16="http://schemas.microsoft.com/office/drawing/2014/chart" uri="{C3380CC4-5D6E-409C-BE32-E72D297353CC}">
              <c16:uniqueId val="{00000012-4F25-4193-833E-3DFEC4BB7CC9}"/>
            </c:ext>
          </c:extLst>
        </c:ser>
        <c:dLbls>
          <c:showLegendKey val="0"/>
          <c:showVal val="0"/>
          <c:showCatName val="0"/>
          <c:showSerName val="0"/>
          <c:showPercent val="0"/>
          <c:showBubbleSize val="0"/>
        </c:dLbls>
        <c:gapWidth val="262"/>
        <c:overlap val="-26"/>
        <c:axId val="819095423"/>
        <c:axId val="730637327"/>
      </c:barChart>
      <c:lineChart>
        <c:grouping val="standard"/>
        <c:varyColors val="0"/>
        <c:ser>
          <c:idx val="2"/>
          <c:order val="1"/>
          <c:tx>
            <c:strRef>
              <c:f>Data!$E$3</c:f>
              <c:strCache>
                <c:ptCount val="1"/>
                <c:pt idx="0">
                  <c:v>Near miss (Accu. T)</c:v>
                </c:pt>
              </c:strCache>
            </c:strRef>
          </c:tx>
          <c:spPr>
            <a:ln w="12700" cap="rnd">
              <a:solidFill>
                <a:schemeClr val="tx1">
                  <a:lumMod val="50000"/>
                  <a:lumOff val="50000"/>
                </a:schemeClr>
              </a:solidFill>
              <a:prstDash val="dash"/>
              <a:round/>
            </a:ln>
            <a:effectLst/>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13-4F25-4193-833E-3DFEC4BB7CC9}"/>
                </c:ext>
              </c:extLst>
            </c:dLbl>
            <c:dLbl>
              <c:idx val="1"/>
              <c:delete val="1"/>
              <c:extLst>
                <c:ext xmlns:c15="http://schemas.microsoft.com/office/drawing/2012/chart" uri="{CE6537A1-D6FC-4f65-9D91-7224C49458BB}"/>
                <c:ext xmlns:c16="http://schemas.microsoft.com/office/drawing/2014/chart" uri="{C3380CC4-5D6E-409C-BE32-E72D297353CC}">
                  <c16:uniqueId val="{00000014-4F25-4193-833E-3DFEC4BB7CC9}"/>
                </c:ext>
              </c:extLst>
            </c:dLbl>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tx1">
                        <a:lumMod val="75000"/>
                        <a:lumOff val="25000"/>
                      </a:schemeClr>
                    </a:solidFill>
                    <a:latin typeface="+mn-lt"/>
                    <a:ea typeface="+mn-ea"/>
                    <a:cs typeface="+mn-cs"/>
                  </a:defRPr>
                </a:pPr>
                <a:endParaRPr lang="th-TH"/>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Data!$A$4:$A$15</c:f>
              <c:numCache>
                <c:formatCode>B1mmm</c:formatCode>
                <c:ptCount val="12"/>
                <c:pt idx="0">
                  <c:v>45748</c:v>
                </c:pt>
                <c:pt idx="1">
                  <c:v>45778</c:v>
                </c:pt>
                <c:pt idx="2">
                  <c:v>45809</c:v>
                </c:pt>
                <c:pt idx="3">
                  <c:v>45839</c:v>
                </c:pt>
                <c:pt idx="4">
                  <c:v>45870</c:v>
                </c:pt>
                <c:pt idx="5">
                  <c:v>45901</c:v>
                </c:pt>
                <c:pt idx="6">
                  <c:v>45931</c:v>
                </c:pt>
                <c:pt idx="7">
                  <c:v>45962</c:v>
                </c:pt>
                <c:pt idx="8">
                  <c:v>45992</c:v>
                </c:pt>
                <c:pt idx="9">
                  <c:v>46023</c:v>
                </c:pt>
                <c:pt idx="10">
                  <c:v>46054</c:v>
                </c:pt>
                <c:pt idx="11">
                  <c:v>46082</c:v>
                </c:pt>
              </c:numCache>
            </c:numRef>
          </c:cat>
          <c:val>
            <c:numRef>
              <c:f>Data!$E$4:$E$15</c:f>
              <c:numCache>
                <c:formatCode>0</c:formatCode>
                <c:ptCount val="12"/>
                <c:pt idx="0">
                  <c:v>0</c:v>
                </c:pt>
                <c:pt idx="1">
                  <c:v>0</c:v>
                </c:pt>
                <c:pt idx="2">
                  <c:v>1</c:v>
                </c:pt>
                <c:pt idx="3">
                  <c:v>1</c:v>
                </c:pt>
                <c:pt idx="4">
                  <c:v>1</c:v>
                </c:pt>
                <c:pt idx="5">
                  <c:v>2</c:v>
                </c:pt>
                <c:pt idx="6">
                  <c:v>2</c:v>
                </c:pt>
                <c:pt idx="7">
                  <c:v>2</c:v>
                </c:pt>
                <c:pt idx="8">
                  <c:v>3</c:v>
                </c:pt>
                <c:pt idx="9">
                  <c:v>3</c:v>
                </c:pt>
                <c:pt idx="10">
                  <c:v>3</c:v>
                </c:pt>
                <c:pt idx="11">
                  <c:v>4</c:v>
                </c:pt>
              </c:numCache>
            </c:numRef>
          </c:val>
          <c:smooth val="0"/>
          <c:extLst>
            <c:ext xmlns:c16="http://schemas.microsoft.com/office/drawing/2014/chart" uri="{C3380CC4-5D6E-409C-BE32-E72D297353CC}">
              <c16:uniqueId val="{00000015-4F25-4193-833E-3DFEC4BB7CC9}"/>
            </c:ext>
          </c:extLst>
        </c:ser>
        <c:ser>
          <c:idx val="4"/>
          <c:order val="3"/>
          <c:tx>
            <c:strRef>
              <c:f>Data!$F$3</c:f>
              <c:strCache>
                <c:ptCount val="1"/>
                <c:pt idx="0">
                  <c:v>Near miss (Accu. R)</c:v>
                </c:pt>
              </c:strCache>
            </c:strRef>
          </c:tx>
          <c:spPr>
            <a:ln w="28575" cap="rnd">
              <a:solidFill>
                <a:srgbClr val="00B0F0"/>
              </a:solidFill>
              <a:round/>
            </a:ln>
            <a:effectLst/>
          </c:spPr>
          <c:marker>
            <c:symbol val="circle"/>
            <c:size val="5"/>
            <c:spPr>
              <a:solidFill>
                <a:srgbClr val="00B0F0"/>
              </a:solidFill>
              <a:ln w="9525">
                <a:solidFill>
                  <a:srgbClr val="00B0F0"/>
                </a:solidFill>
              </a:ln>
              <a:effectLst/>
            </c:spPr>
          </c:marker>
          <c:dLbls>
            <c:dLbl>
              <c:idx val="0"/>
              <c:delete val="1"/>
              <c:extLst>
                <c:ext xmlns:c15="http://schemas.microsoft.com/office/drawing/2012/chart" uri="{CE6537A1-D6FC-4f65-9D91-7224C49458BB}"/>
                <c:ext xmlns:c16="http://schemas.microsoft.com/office/drawing/2014/chart" uri="{C3380CC4-5D6E-409C-BE32-E72D297353CC}">
                  <c16:uniqueId val="{00000016-4F25-4193-833E-3DFEC4BB7CC9}"/>
                </c:ext>
              </c:extLst>
            </c:dLbl>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tx1">
                        <a:lumMod val="75000"/>
                        <a:lumOff val="25000"/>
                      </a:schemeClr>
                    </a:solidFill>
                    <a:latin typeface="+mn-lt"/>
                    <a:ea typeface="+mn-ea"/>
                    <a:cs typeface="+mn-cs"/>
                  </a:defRPr>
                </a:pPr>
                <a:endParaRPr lang="th-TH"/>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Data!$A$4:$A$15</c:f>
              <c:numCache>
                <c:formatCode>B1mmm</c:formatCode>
                <c:ptCount val="12"/>
                <c:pt idx="0">
                  <c:v>45748</c:v>
                </c:pt>
                <c:pt idx="1">
                  <c:v>45778</c:v>
                </c:pt>
                <c:pt idx="2">
                  <c:v>45809</c:v>
                </c:pt>
                <c:pt idx="3">
                  <c:v>45839</c:v>
                </c:pt>
                <c:pt idx="4">
                  <c:v>45870</c:v>
                </c:pt>
                <c:pt idx="5">
                  <c:v>45901</c:v>
                </c:pt>
                <c:pt idx="6">
                  <c:v>45931</c:v>
                </c:pt>
                <c:pt idx="7">
                  <c:v>45962</c:v>
                </c:pt>
                <c:pt idx="8">
                  <c:v>45992</c:v>
                </c:pt>
                <c:pt idx="9">
                  <c:v>46023</c:v>
                </c:pt>
                <c:pt idx="10">
                  <c:v>46054</c:v>
                </c:pt>
                <c:pt idx="11">
                  <c:v>46082</c:v>
                </c:pt>
              </c:numCache>
            </c:numRef>
          </c:cat>
          <c:val>
            <c:numRef>
              <c:f>Data!$F$4:$F$15</c:f>
              <c:numCache>
                <c:formatCode>0</c:formatCode>
                <c:ptCount val="12"/>
                <c:pt idx="0">
                  <c:v>0</c:v>
                </c:pt>
                <c:pt idx="1">
                  <c:v>1</c:v>
                </c:pt>
                <c:pt idx="2">
                  <c:v>1</c:v>
                </c:pt>
                <c:pt idx="3">
                  <c:v>2</c:v>
                </c:pt>
                <c:pt idx="4">
                  <c:v>3</c:v>
                </c:pt>
                <c:pt idx="5">
                  <c:v>3</c:v>
                </c:pt>
                <c:pt idx="6">
                  <c:v>3</c:v>
                </c:pt>
                <c:pt idx="7">
                  <c:v>3</c:v>
                </c:pt>
                <c:pt idx="8">
                  <c:v>3</c:v>
                </c:pt>
                <c:pt idx="9">
                  <c:v>3</c:v>
                </c:pt>
                <c:pt idx="10">
                  <c:v>4</c:v>
                </c:pt>
              </c:numCache>
            </c:numRef>
          </c:val>
          <c:smooth val="0"/>
          <c:extLst>
            <c:ext xmlns:c16="http://schemas.microsoft.com/office/drawing/2014/chart" uri="{C3380CC4-5D6E-409C-BE32-E72D297353CC}">
              <c16:uniqueId val="{00000017-4F25-4193-833E-3DFEC4BB7CC9}"/>
            </c:ext>
          </c:extLst>
        </c:ser>
        <c:dLbls>
          <c:showLegendKey val="0"/>
          <c:showVal val="0"/>
          <c:showCatName val="0"/>
          <c:showSerName val="0"/>
          <c:showPercent val="0"/>
          <c:showBubbleSize val="0"/>
        </c:dLbls>
        <c:marker val="1"/>
        <c:smooth val="0"/>
        <c:axId val="819095423"/>
        <c:axId val="730637327"/>
      </c:lineChart>
      <c:dateAx>
        <c:axId val="754326975"/>
        <c:scaling>
          <c:orientation val="minMax"/>
        </c:scaling>
        <c:delete val="0"/>
        <c:axPos val="b"/>
        <c:numFmt formatCode="B1mmm"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ja-JP" sz="1000" b="0" i="0" u="none" strike="noStrike" kern="1200" baseline="0">
                <a:solidFill>
                  <a:schemeClr val="tx1">
                    <a:lumMod val="65000"/>
                    <a:lumOff val="35000"/>
                  </a:schemeClr>
                </a:solidFill>
                <a:latin typeface="+mn-lt"/>
                <a:ea typeface="+mn-ea"/>
                <a:cs typeface="+mn-cs"/>
              </a:defRPr>
            </a:pPr>
            <a:endParaRPr lang="th-TH"/>
          </a:p>
        </c:txPr>
        <c:crossAx val="754327455"/>
        <c:crosses val="autoZero"/>
        <c:auto val="1"/>
        <c:lblOffset val="100"/>
        <c:baseTimeUnit val="months"/>
      </c:dateAx>
      <c:valAx>
        <c:axId val="754327455"/>
        <c:scaling>
          <c:orientation val="minMax"/>
          <c:max val="3"/>
        </c:scaling>
        <c:delete val="0"/>
        <c:axPos val="l"/>
        <c:majorGridlines>
          <c:spPr>
            <a:ln w="6350" cap="flat" cmpd="sng" algn="ctr">
              <a:no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th-TH"/>
          </a:p>
        </c:txPr>
        <c:crossAx val="754326975"/>
        <c:crosses val="autoZero"/>
        <c:crossBetween val="between"/>
        <c:majorUnit val="1"/>
      </c:valAx>
      <c:valAx>
        <c:axId val="730637327"/>
        <c:scaling>
          <c:orientation val="minMax"/>
          <c:max val="8"/>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th-TH"/>
          </a:p>
        </c:txPr>
        <c:crossAx val="819095423"/>
        <c:crosses val="max"/>
        <c:crossBetween val="between"/>
        <c:majorUnit val="2"/>
      </c:valAx>
      <c:catAx>
        <c:axId val="819095423"/>
        <c:scaling>
          <c:orientation val="minMax"/>
        </c:scaling>
        <c:delete val="1"/>
        <c:axPos val="b"/>
        <c:numFmt formatCode="B1mmm" sourceLinked="1"/>
        <c:majorTickMark val="out"/>
        <c:minorTickMark val="none"/>
        <c:tickLblPos val="nextTo"/>
        <c:crossAx val="730637327"/>
        <c:crosses val="autoZero"/>
        <c:auto val="1"/>
        <c:lblAlgn val="ctr"/>
        <c:lblOffset val="100"/>
        <c:noMultiLvlLbl val="1"/>
      </c:catAx>
      <c:spPr>
        <a:noFill/>
        <a:ln>
          <a:noFill/>
        </a:ln>
        <a:effectLst/>
      </c:spPr>
    </c:plotArea>
    <c:legend>
      <c:legendPos val="b"/>
      <c:layout>
        <c:manualLayout>
          <c:xMode val="edge"/>
          <c:yMode val="edge"/>
          <c:x val="0.37053462547950738"/>
          <c:y val="9.5684991423897331E-3"/>
          <c:w val="0.55510640016151824"/>
          <c:h val="0.15920409186252513"/>
        </c:manualLayout>
      </c:layout>
      <c:overlay val="0"/>
      <c:spPr>
        <a:noFill/>
        <a:ln>
          <a:noFill/>
        </a:ln>
        <a:effectLst/>
      </c:spPr>
      <c:txPr>
        <a:bodyPr rot="0" spcFirstLastPara="1" vertOverflow="ellipsis" vert="horz" wrap="square" anchor="ctr" anchorCtr="1"/>
        <a:lstStyle/>
        <a:p>
          <a:pPr>
            <a:defRPr lang="ja-JP" sz="700" b="0" i="0" u="none" strike="noStrike" kern="1200" baseline="0">
              <a:solidFill>
                <a:schemeClr val="tx1">
                  <a:lumMod val="65000"/>
                  <a:lumOff val="35000"/>
                </a:schemeClr>
              </a:solidFill>
              <a:latin typeface="+mn-lt"/>
              <a:ea typeface="+mn-ea"/>
              <a:cs typeface="+mn-cs"/>
            </a:defRPr>
          </a:pPr>
          <a:endParaRPr lang="th-TH"/>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th-TH"/>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2623410054512418E-2"/>
          <c:y val="0.16964209417239068"/>
          <c:w val="0.88006889763779539"/>
          <c:h val="0.70912211894486177"/>
        </c:manualLayout>
      </c:layout>
      <c:barChart>
        <c:barDir val="col"/>
        <c:grouping val="clustered"/>
        <c:varyColors val="0"/>
        <c:ser>
          <c:idx val="0"/>
          <c:order val="0"/>
          <c:tx>
            <c:strRef>
              <c:f>Data!$M$20</c:f>
              <c:strCache>
                <c:ptCount val="1"/>
                <c:pt idx="0">
                  <c:v>Target</c:v>
                </c:pt>
              </c:strCache>
            </c:strRef>
          </c:tx>
          <c:spPr>
            <a:solidFill>
              <a:schemeClr val="bg1">
                <a:lumMod val="65000"/>
              </a:schemeClr>
            </a:solidFill>
            <a:ln>
              <a:solidFill>
                <a:schemeClr val="tx1">
                  <a:lumMod val="50000"/>
                  <a:lumOff val="50000"/>
                </a:schemeClr>
              </a:solidFill>
            </a:ln>
            <a:effectLst/>
          </c:spPr>
          <c:invertIfNegative val="0"/>
          <c:dLbls>
            <c:spPr>
              <a:noFill/>
              <a:ln>
                <a:noFill/>
              </a:ln>
              <a:effectLst/>
            </c:spPr>
            <c:txPr>
              <a:bodyPr rot="0" spcFirstLastPara="1" vertOverflow="ellipsis" vert="horz" wrap="square" anchor="ctr" anchorCtr="1"/>
              <a:lstStyle/>
              <a:p>
                <a:pPr>
                  <a:defRPr lang="ja-JP" sz="1050" b="0" i="0" u="none" strike="noStrike" kern="1200" baseline="0">
                    <a:solidFill>
                      <a:schemeClr val="tx1">
                        <a:lumMod val="75000"/>
                        <a:lumOff val="25000"/>
                      </a:schemeClr>
                    </a:solidFill>
                    <a:latin typeface="+mn-lt"/>
                    <a:ea typeface="+mn-ea"/>
                    <a:cs typeface="+mn-cs"/>
                  </a:defRPr>
                </a:pPr>
                <a:endParaRPr lang="th-TH"/>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Data!$A$21:$A$32</c:f>
              <c:numCache>
                <c:formatCode>B1mmm\-yy</c:formatCode>
                <c:ptCount val="12"/>
                <c:pt idx="0">
                  <c:v>45748</c:v>
                </c:pt>
                <c:pt idx="1">
                  <c:v>45778</c:v>
                </c:pt>
                <c:pt idx="2">
                  <c:v>45809</c:v>
                </c:pt>
                <c:pt idx="3">
                  <c:v>45839</c:v>
                </c:pt>
                <c:pt idx="4">
                  <c:v>45870</c:v>
                </c:pt>
                <c:pt idx="5">
                  <c:v>45901</c:v>
                </c:pt>
                <c:pt idx="6">
                  <c:v>45931</c:v>
                </c:pt>
                <c:pt idx="7">
                  <c:v>45962</c:v>
                </c:pt>
                <c:pt idx="8">
                  <c:v>45992</c:v>
                </c:pt>
                <c:pt idx="9">
                  <c:v>46023</c:v>
                </c:pt>
                <c:pt idx="10">
                  <c:v>46054</c:v>
                </c:pt>
                <c:pt idx="11">
                  <c:v>46082</c:v>
                </c:pt>
              </c:numCache>
            </c:numRef>
          </c:cat>
          <c:val>
            <c:numRef>
              <c:f>Data!$M$21:$M$32</c:f>
              <c:numCache>
                <c:formatCode>General</c:formatCode>
                <c:ptCount val="12"/>
                <c:pt idx="0">
                  <c:v>0</c:v>
                </c:pt>
                <c:pt idx="1">
                  <c:v>1</c:v>
                </c:pt>
                <c:pt idx="2">
                  <c:v>0</c:v>
                </c:pt>
                <c:pt idx="3">
                  <c:v>0</c:v>
                </c:pt>
                <c:pt idx="4">
                  <c:v>1</c:v>
                </c:pt>
                <c:pt idx="5">
                  <c:v>0</c:v>
                </c:pt>
                <c:pt idx="6">
                  <c:v>1</c:v>
                </c:pt>
                <c:pt idx="7">
                  <c:v>0</c:v>
                </c:pt>
                <c:pt idx="8">
                  <c:v>1</c:v>
                </c:pt>
                <c:pt idx="9">
                  <c:v>0</c:v>
                </c:pt>
                <c:pt idx="10">
                  <c:v>1</c:v>
                </c:pt>
                <c:pt idx="11">
                  <c:v>0</c:v>
                </c:pt>
              </c:numCache>
            </c:numRef>
          </c:val>
          <c:extLst>
            <c:ext xmlns:c16="http://schemas.microsoft.com/office/drawing/2014/chart" uri="{C3380CC4-5D6E-409C-BE32-E72D297353CC}">
              <c16:uniqueId val="{00000000-5889-429C-A018-034F8E1EB31A}"/>
            </c:ext>
          </c:extLst>
        </c:ser>
        <c:ser>
          <c:idx val="1"/>
          <c:order val="1"/>
          <c:tx>
            <c:strRef>
              <c:f>Data!$N$20</c:f>
              <c:strCache>
                <c:ptCount val="1"/>
                <c:pt idx="0">
                  <c:v>Result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Data!$A$21:$A$32</c:f>
              <c:numCache>
                <c:formatCode>B1mmm\-yy</c:formatCode>
                <c:ptCount val="12"/>
                <c:pt idx="0">
                  <c:v>45748</c:v>
                </c:pt>
                <c:pt idx="1">
                  <c:v>45778</c:v>
                </c:pt>
                <c:pt idx="2">
                  <c:v>45809</c:v>
                </c:pt>
                <c:pt idx="3">
                  <c:v>45839</c:v>
                </c:pt>
                <c:pt idx="4">
                  <c:v>45870</c:v>
                </c:pt>
                <c:pt idx="5">
                  <c:v>45901</c:v>
                </c:pt>
                <c:pt idx="6">
                  <c:v>45931</c:v>
                </c:pt>
                <c:pt idx="7">
                  <c:v>45962</c:v>
                </c:pt>
                <c:pt idx="8">
                  <c:v>45992</c:v>
                </c:pt>
                <c:pt idx="9">
                  <c:v>46023</c:v>
                </c:pt>
                <c:pt idx="10">
                  <c:v>46054</c:v>
                </c:pt>
                <c:pt idx="11">
                  <c:v>46082</c:v>
                </c:pt>
              </c:numCache>
            </c:numRef>
          </c:cat>
          <c:val>
            <c:numRef>
              <c:f>Data!$N$21:$N$32</c:f>
              <c:numCache>
                <c:formatCode>0</c:formatCode>
                <c:ptCount val="12"/>
                <c:pt idx="0">
                  <c:v>0</c:v>
                </c:pt>
                <c:pt idx="1">
                  <c:v>0</c:v>
                </c:pt>
                <c:pt idx="2">
                  <c:v>0</c:v>
                </c:pt>
                <c:pt idx="3">
                  <c:v>0</c:v>
                </c:pt>
                <c:pt idx="4">
                  <c:v>0</c:v>
                </c:pt>
                <c:pt idx="5">
                  <c:v>0</c:v>
                </c:pt>
                <c:pt idx="6">
                  <c:v>0</c:v>
                </c:pt>
                <c:pt idx="7">
                  <c:v>0</c:v>
                </c:pt>
                <c:pt idx="8">
                  <c:v>0</c:v>
                </c:pt>
                <c:pt idx="9">
                  <c:v>1</c:v>
                </c:pt>
                <c:pt idx="10">
                  <c:v>2</c:v>
                </c:pt>
              </c:numCache>
            </c:numRef>
          </c:val>
          <c:extLst>
            <c:ext xmlns:c16="http://schemas.microsoft.com/office/drawing/2014/chart" uri="{C3380CC4-5D6E-409C-BE32-E72D297353CC}">
              <c16:uniqueId val="{00000001-5889-429C-A018-034F8E1EB31A}"/>
            </c:ext>
          </c:extLst>
        </c:ser>
        <c:dLbls>
          <c:showLegendKey val="0"/>
          <c:showVal val="0"/>
          <c:showCatName val="0"/>
          <c:showSerName val="0"/>
          <c:showPercent val="0"/>
          <c:showBubbleSize val="0"/>
        </c:dLbls>
        <c:gapWidth val="35"/>
        <c:overlap val="35"/>
        <c:axId val="754326975"/>
        <c:axId val="754327455"/>
      </c:barChart>
      <c:lineChart>
        <c:grouping val="standard"/>
        <c:varyColors val="0"/>
        <c:ser>
          <c:idx val="2"/>
          <c:order val="2"/>
          <c:tx>
            <c:strRef>
              <c:f>Data!$O$20</c:f>
              <c:strCache>
                <c:ptCount val="1"/>
                <c:pt idx="0">
                  <c:v>Accu.Target</c:v>
                </c:pt>
              </c:strCache>
            </c:strRef>
          </c:tx>
          <c:spPr>
            <a:ln w="28575" cap="rnd">
              <a:solidFill>
                <a:schemeClr val="tx1">
                  <a:lumMod val="50000"/>
                  <a:lumOff val="50000"/>
                </a:schemeClr>
              </a:solidFill>
              <a:round/>
            </a:ln>
            <a:effectLst/>
          </c:spPr>
          <c:marker>
            <c:symbol val="circle"/>
            <c:size val="4"/>
            <c:spPr>
              <a:solidFill>
                <a:schemeClr val="tx1">
                  <a:lumMod val="50000"/>
                  <a:lumOff val="50000"/>
                </a:schemeClr>
              </a:solidFill>
              <a:ln w="9525">
                <a:solidFill>
                  <a:schemeClr val="tx1">
                    <a:lumMod val="50000"/>
                    <a:lumOff val="50000"/>
                  </a:schemeClr>
                </a:solidFill>
              </a:ln>
              <a:effectLst/>
            </c:spPr>
          </c:marker>
          <c:dLbls>
            <c:dLbl>
              <c:idx val="0"/>
              <c:dLblPos val="t"/>
              <c:showLegendKey val="0"/>
              <c:showVal val="1"/>
              <c:showCatName val="0"/>
              <c:showSerName val="0"/>
              <c:showPercent val="0"/>
              <c:showBubbleSize val="0"/>
              <c:extLst>
                <c:ext xmlns:c15="http://schemas.microsoft.com/office/drawing/2012/chart" uri="{CE6537A1-D6FC-4f65-9D91-7224C49458BB}">
                  <c15:layout>
                    <c:manualLayout>
                      <c:w val="2.9702523597717457E-2"/>
                      <c:h val="2.2535710484916299E-2"/>
                    </c:manualLayout>
                  </c15:layout>
                </c:ext>
                <c:ext xmlns:c16="http://schemas.microsoft.com/office/drawing/2014/chart" uri="{C3380CC4-5D6E-409C-BE32-E72D297353CC}">
                  <c16:uniqueId val="{00000002-5889-429C-A018-034F8E1EB31A}"/>
                </c:ext>
              </c:extLst>
            </c:dLbl>
            <c:spPr>
              <a:noFill/>
              <a:ln>
                <a:noFill/>
              </a:ln>
              <a:effectLst/>
            </c:spPr>
            <c:txPr>
              <a:bodyPr rot="0" spcFirstLastPara="1" vertOverflow="ellipsis" vert="horz" wrap="square" anchor="ctr" anchorCtr="1"/>
              <a:lstStyle/>
              <a:p>
                <a:pPr>
                  <a:defRPr lang="ja-JP" sz="1050" b="0" i="0" u="none" strike="noStrike" kern="1200" baseline="0">
                    <a:solidFill>
                      <a:schemeClr val="tx1">
                        <a:lumMod val="75000"/>
                        <a:lumOff val="25000"/>
                      </a:schemeClr>
                    </a:solidFill>
                    <a:latin typeface="+mn-lt"/>
                    <a:ea typeface="+mn-ea"/>
                    <a:cs typeface="+mn-cs"/>
                  </a:defRPr>
                </a:pPr>
                <a:endParaRPr lang="th-TH"/>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Data!$A$21:$A$32</c:f>
              <c:numCache>
                <c:formatCode>B1mmm\-yy</c:formatCode>
                <c:ptCount val="12"/>
                <c:pt idx="0">
                  <c:v>45748</c:v>
                </c:pt>
                <c:pt idx="1">
                  <c:v>45778</c:v>
                </c:pt>
                <c:pt idx="2">
                  <c:v>45809</c:v>
                </c:pt>
                <c:pt idx="3">
                  <c:v>45839</c:v>
                </c:pt>
                <c:pt idx="4">
                  <c:v>45870</c:v>
                </c:pt>
                <c:pt idx="5">
                  <c:v>45901</c:v>
                </c:pt>
                <c:pt idx="6">
                  <c:v>45931</c:v>
                </c:pt>
                <c:pt idx="7">
                  <c:v>45962</c:v>
                </c:pt>
                <c:pt idx="8">
                  <c:v>45992</c:v>
                </c:pt>
                <c:pt idx="9">
                  <c:v>46023</c:v>
                </c:pt>
                <c:pt idx="10">
                  <c:v>46054</c:v>
                </c:pt>
                <c:pt idx="11">
                  <c:v>46082</c:v>
                </c:pt>
              </c:numCache>
            </c:numRef>
          </c:cat>
          <c:val>
            <c:numRef>
              <c:f>Data!$O$21:$O$32</c:f>
              <c:numCache>
                <c:formatCode>General</c:formatCode>
                <c:ptCount val="12"/>
                <c:pt idx="0">
                  <c:v>0</c:v>
                </c:pt>
                <c:pt idx="1">
                  <c:v>1</c:v>
                </c:pt>
                <c:pt idx="2">
                  <c:v>1</c:v>
                </c:pt>
                <c:pt idx="3">
                  <c:v>1</c:v>
                </c:pt>
                <c:pt idx="4">
                  <c:v>2</c:v>
                </c:pt>
                <c:pt idx="5">
                  <c:v>2</c:v>
                </c:pt>
                <c:pt idx="6">
                  <c:v>3</c:v>
                </c:pt>
                <c:pt idx="7">
                  <c:v>3</c:v>
                </c:pt>
                <c:pt idx="8">
                  <c:v>4</c:v>
                </c:pt>
                <c:pt idx="9">
                  <c:v>4</c:v>
                </c:pt>
                <c:pt idx="10">
                  <c:v>5</c:v>
                </c:pt>
                <c:pt idx="11">
                  <c:v>5</c:v>
                </c:pt>
              </c:numCache>
            </c:numRef>
          </c:val>
          <c:smooth val="0"/>
          <c:extLst>
            <c:ext xmlns:c16="http://schemas.microsoft.com/office/drawing/2014/chart" uri="{C3380CC4-5D6E-409C-BE32-E72D297353CC}">
              <c16:uniqueId val="{00000003-5889-429C-A018-034F8E1EB31A}"/>
            </c:ext>
          </c:extLst>
        </c:ser>
        <c:ser>
          <c:idx val="3"/>
          <c:order val="3"/>
          <c:tx>
            <c:strRef>
              <c:f>Data!$P$20</c:f>
              <c:strCache>
                <c:ptCount val="1"/>
                <c:pt idx="0">
                  <c:v>Accu.Result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numRef>
              <c:f>Data!$A$21:$A$32</c:f>
              <c:numCache>
                <c:formatCode>B1mmm\-yy</c:formatCode>
                <c:ptCount val="12"/>
                <c:pt idx="0">
                  <c:v>45748</c:v>
                </c:pt>
                <c:pt idx="1">
                  <c:v>45778</c:v>
                </c:pt>
                <c:pt idx="2">
                  <c:v>45809</c:v>
                </c:pt>
                <c:pt idx="3">
                  <c:v>45839</c:v>
                </c:pt>
                <c:pt idx="4">
                  <c:v>45870</c:v>
                </c:pt>
                <c:pt idx="5">
                  <c:v>45901</c:v>
                </c:pt>
                <c:pt idx="6">
                  <c:v>45931</c:v>
                </c:pt>
                <c:pt idx="7">
                  <c:v>45962</c:v>
                </c:pt>
                <c:pt idx="8">
                  <c:v>45992</c:v>
                </c:pt>
                <c:pt idx="9">
                  <c:v>46023</c:v>
                </c:pt>
                <c:pt idx="10">
                  <c:v>46054</c:v>
                </c:pt>
                <c:pt idx="11">
                  <c:v>46082</c:v>
                </c:pt>
              </c:numCache>
            </c:numRef>
          </c:cat>
          <c:val>
            <c:numRef>
              <c:f>Data!$P$21:$P$32</c:f>
              <c:numCache>
                <c:formatCode>0</c:formatCode>
                <c:ptCount val="12"/>
                <c:pt idx="0">
                  <c:v>0</c:v>
                </c:pt>
                <c:pt idx="1">
                  <c:v>0</c:v>
                </c:pt>
                <c:pt idx="2">
                  <c:v>0</c:v>
                </c:pt>
                <c:pt idx="3">
                  <c:v>0</c:v>
                </c:pt>
                <c:pt idx="4">
                  <c:v>0</c:v>
                </c:pt>
                <c:pt idx="5">
                  <c:v>0</c:v>
                </c:pt>
                <c:pt idx="6">
                  <c:v>0</c:v>
                </c:pt>
                <c:pt idx="7">
                  <c:v>0</c:v>
                </c:pt>
                <c:pt idx="8">
                  <c:v>0</c:v>
                </c:pt>
                <c:pt idx="9">
                  <c:v>1</c:v>
                </c:pt>
                <c:pt idx="10">
                  <c:v>3</c:v>
                </c:pt>
              </c:numCache>
            </c:numRef>
          </c:val>
          <c:smooth val="0"/>
          <c:extLst>
            <c:ext xmlns:c16="http://schemas.microsoft.com/office/drawing/2014/chart" uri="{C3380CC4-5D6E-409C-BE32-E72D297353CC}">
              <c16:uniqueId val="{00000004-5889-429C-A018-034F8E1EB31A}"/>
            </c:ext>
          </c:extLst>
        </c:ser>
        <c:dLbls>
          <c:showLegendKey val="0"/>
          <c:showVal val="0"/>
          <c:showCatName val="0"/>
          <c:showSerName val="0"/>
          <c:showPercent val="0"/>
          <c:showBubbleSize val="0"/>
        </c:dLbls>
        <c:marker val="1"/>
        <c:smooth val="0"/>
        <c:axId val="1023241776"/>
        <c:axId val="1224147104"/>
      </c:lineChart>
      <c:dateAx>
        <c:axId val="754326975"/>
        <c:scaling>
          <c:orientation val="minMax"/>
        </c:scaling>
        <c:delete val="0"/>
        <c:axPos val="b"/>
        <c:numFmt formatCode="B1mmm"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ja-JP" sz="1050" b="0" i="0" u="none" strike="noStrike" kern="1200" baseline="0">
                <a:solidFill>
                  <a:schemeClr val="tx1">
                    <a:lumMod val="65000"/>
                    <a:lumOff val="35000"/>
                  </a:schemeClr>
                </a:solidFill>
                <a:latin typeface="+mn-lt"/>
                <a:ea typeface="+mn-ea"/>
                <a:cs typeface="+mn-cs"/>
              </a:defRPr>
            </a:pPr>
            <a:endParaRPr lang="th-TH"/>
          </a:p>
        </c:txPr>
        <c:crossAx val="754327455"/>
        <c:crosses val="autoZero"/>
        <c:auto val="1"/>
        <c:lblOffset val="100"/>
        <c:baseTimeUnit val="months"/>
      </c:dateAx>
      <c:valAx>
        <c:axId val="754327455"/>
        <c:scaling>
          <c:orientation val="minMax"/>
          <c:max val="3"/>
        </c:scaling>
        <c:delete val="0"/>
        <c:axPos val="l"/>
        <c:majorGridlines>
          <c:spPr>
            <a:ln w="6350"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ja-JP" sz="1050" b="0" i="0" u="none" strike="noStrike" kern="1200" baseline="0">
                <a:solidFill>
                  <a:schemeClr val="tx1">
                    <a:lumMod val="65000"/>
                    <a:lumOff val="35000"/>
                  </a:schemeClr>
                </a:solidFill>
                <a:latin typeface="+mn-lt"/>
                <a:ea typeface="+mn-ea"/>
                <a:cs typeface="+mn-cs"/>
              </a:defRPr>
            </a:pPr>
            <a:endParaRPr lang="th-TH"/>
          </a:p>
        </c:txPr>
        <c:crossAx val="754326975"/>
        <c:crosses val="autoZero"/>
        <c:crossBetween val="between"/>
        <c:majorUnit val="1"/>
      </c:valAx>
      <c:valAx>
        <c:axId val="1224147104"/>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lang="ja-JP" sz="1050" b="0" i="0" u="none" strike="noStrike" kern="1200" baseline="0">
                <a:solidFill>
                  <a:schemeClr val="tx1">
                    <a:lumMod val="65000"/>
                    <a:lumOff val="35000"/>
                  </a:schemeClr>
                </a:solidFill>
                <a:latin typeface="+mn-lt"/>
                <a:ea typeface="+mn-ea"/>
                <a:cs typeface="+mn-cs"/>
              </a:defRPr>
            </a:pPr>
            <a:endParaRPr lang="th-TH"/>
          </a:p>
        </c:txPr>
        <c:crossAx val="1023241776"/>
        <c:crosses val="max"/>
        <c:crossBetween val="between"/>
      </c:valAx>
      <c:dateAx>
        <c:axId val="1023241776"/>
        <c:scaling>
          <c:orientation val="minMax"/>
        </c:scaling>
        <c:delete val="1"/>
        <c:axPos val="b"/>
        <c:numFmt formatCode="B1mmm\-yy" sourceLinked="1"/>
        <c:majorTickMark val="out"/>
        <c:minorTickMark val="none"/>
        <c:tickLblPos val="nextTo"/>
        <c:crossAx val="1224147104"/>
        <c:crosses val="autoZero"/>
        <c:auto val="1"/>
        <c:lblOffset val="100"/>
        <c:baseTimeUnit val="months"/>
        <c:majorUnit val="1"/>
        <c:minorUnit val="1"/>
      </c:dateAx>
      <c:spPr>
        <a:noFill/>
        <a:ln>
          <a:noFill/>
        </a:ln>
        <a:effectLst/>
      </c:spPr>
    </c:plotArea>
    <c:legend>
      <c:legendPos val="r"/>
      <c:layout>
        <c:manualLayout>
          <c:xMode val="edge"/>
          <c:yMode val="edge"/>
          <c:x val="0.45770145753057462"/>
          <c:y val="3.5251437939762178E-3"/>
          <c:w val="0.46286591835595015"/>
          <c:h val="0.14265137680144402"/>
        </c:manualLayout>
      </c:layout>
      <c:overlay val="0"/>
      <c:spPr>
        <a:noFill/>
        <a:ln>
          <a:noFill/>
        </a:ln>
        <a:effectLst/>
      </c:spPr>
      <c:txPr>
        <a:bodyPr rot="0" spcFirstLastPara="1" vertOverflow="ellipsis" vert="horz" wrap="square" anchor="ctr" anchorCtr="1"/>
        <a:lstStyle/>
        <a:p>
          <a:pPr>
            <a:defRPr lang="ja-JP" sz="1050" b="0" i="0" u="none" strike="noStrike" kern="1200" baseline="0">
              <a:solidFill>
                <a:schemeClr val="tx1">
                  <a:lumMod val="65000"/>
                  <a:lumOff val="35000"/>
                </a:schemeClr>
              </a:solidFill>
              <a:latin typeface="+mn-lt"/>
              <a:ea typeface="+mn-ea"/>
              <a:cs typeface="+mn-cs"/>
            </a:defRPr>
          </a:pPr>
          <a:endParaRPr lang="th-TH"/>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050"/>
      </a:pPr>
      <a:endParaRPr lang="th-TH"/>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2623410054512418E-2"/>
          <c:y val="0.17523616216982885"/>
          <c:w val="0.88006889763779539"/>
          <c:h val="0.69793398294998554"/>
        </c:manualLayout>
      </c:layout>
      <c:barChart>
        <c:barDir val="col"/>
        <c:grouping val="clustered"/>
        <c:varyColors val="0"/>
        <c:ser>
          <c:idx val="0"/>
          <c:order val="0"/>
          <c:tx>
            <c:strRef>
              <c:f>Data!$N$37</c:f>
              <c:strCache>
                <c:ptCount val="1"/>
                <c:pt idx="0">
                  <c:v>Target</c:v>
                </c:pt>
              </c:strCache>
            </c:strRef>
          </c:tx>
          <c:spPr>
            <a:solidFill>
              <a:schemeClr val="bg1">
                <a:lumMod val="6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ja-JP" sz="7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Data!$A$38:$A$49</c:f>
              <c:numCache>
                <c:formatCode>B1mmm\-yy</c:formatCode>
                <c:ptCount val="12"/>
                <c:pt idx="0">
                  <c:v>45748</c:v>
                </c:pt>
                <c:pt idx="1">
                  <c:v>45778</c:v>
                </c:pt>
                <c:pt idx="2">
                  <c:v>45809</c:v>
                </c:pt>
                <c:pt idx="3">
                  <c:v>45839</c:v>
                </c:pt>
                <c:pt idx="4">
                  <c:v>45870</c:v>
                </c:pt>
                <c:pt idx="5">
                  <c:v>45901</c:v>
                </c:pt>
                <c:pt idx="6">
                  <c:v>45931</c:v>
                </c:pt>
                <c:pt idx="7">
                  <c:v>45962</c:v>
                </c:pt>
                <c:pt idx="8">
                  <c:v>45992</c:v>
                </c:pt>
                <c:pt idx="9">
                  <c:v>46023</c:v>
                </c:pt>
                <c:pt idx="10">
                  <c:v>46054</c:v>
                </c:pt>
                <c:pt idx="11">
                  <c:v>46082</c:v>
                </c:pt>
              </c:numCache>
            </c:numRef>
          </c:cat>
          <c:val>
            <c:numRef>
              <c:f>Data!$N$38:$N$49</c:f>
              <c:numCache>
                <c:formatCode>0.00%</c:formatCode>
                <c:ptCount val="12"/>
                <c:pt idx="0">
                  <c:v>5.1700000000000001E-3</c:v>
                </c:pt>
                <c:pt idx="1">
                  <c:v>5.0595431984934635E-3</c:v>
                </c:pt>
                <c:pt idx="2">
                  <c:v>5.098633498185224E-3</c:v>
                </c:pt>
                <c:pt idx="3">
                  <c:v>4.9955336114168719E-3</c:v>
                </c:pt>
                <c:pt idx="4">
                  <c:v>5.0995922118194535E-3</c:v>
                </c:pt>
                <c:pt idx="5">
                  <c:v>4.9894575256577397E-3</c:v>
                </c:pt>
                <c:pt idx="6">
                  <c:v>4.8205207491416003E-3</c:v>
                </c:pt>
                <c:pt idx="7">
                  <c:v>4.6470583264320506E-3</c:v>
                </c:pt>
                <c:pt idx="8">
                  <c:v>4.7240178057488865E-3</c:v>
                </c:pt>
                <c:pt idx="9">
                  <c:v>4.6269202630418969E-3</c:v>
                </c:pt>
                <c:pt idx="10">
                  <c:v>4.7233270827416593E-3</c:v>
                </c:pt>
                <c:pt idx="11">
                  <c:v>4.5180810861133623E-3</c:v>
                </c:pt>
              </c:numCache>
            </c:numRef>
          </c:val>
          <c:extLst>
            <c:ext xmlns:c16="http://schemas.microsoft.com/office/drawing/2014/chart" uri="{C3380CC4-5D6E-409C-BE32-E72D297353CC}">
              <c16:uniqueId val="{00000000-5F0F-4057-8E30-C23729ADEB77}"/>
            </c:ext>
          </c:extLst>
        </c:ser>
        <c:ser>
          <c:idx val="1"/>
          <c:order val="1"/>
          <c:tx>
            <c:strRef>
              <c:f>Data!$O$37</c:f>
              <c:strCache>
                <c:ptCount val="1"/>
                <c:pt idx="0">
                  <c:v>Result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tx1">
                        <a:lumMod val="75000"/>
                        <a:lumOff val="25000"/>
                      </a:schemeClr>
                    </a:solidFill>
                    <a:latin typeface="+mn-lt"/>
                    <a:ea typeface="+mn-ea"/>
                    <a:cs typeface="+mn-cs"/>
                  </a:defRPr>
                </a:pPr>
                <a:endParaRPr lang="th-TH"/>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Data!$A$38:$A$49</c:f>
              <c:numCache>
                <c:formatCode>B1mmm\-yy</c:formatCode>
                <c:ptCount val="12"/>
                <c:pt idx="0">
                  <c:v>45748</c:v>
                </c:pt>
                <c:pt idx="1">
                  <c:v>45778</c:v>
                </c:pt>
                <c:pt idx="2">
                  <c:v>45809</c:v>
                </c:pt>
                <c:pt idx="3">
                  <c:v>45839</c:v>
                </c:pt>
                <c:pt idx="4">
                  <c:v>45870</c:v>
                </c:pt>
                <c:pt idx="5">
                  <c:v>45901</c:v>
                </c:pt>
                <c:pt idx="6">
                  <c:v>45931</c:v>
                </c:pt>
                <c:pt idx="7">
                  <c:v>45962</c:v>
                </c:pt>
                <c:pt idx="8">
                  <c:v>45992</c:v>
                </c:pt>
                <c:pt idx="9">
                  <c:v>46023</c:v>
                </c:pt>
                <c:pt idx="10">
                  <c:v>46054</c:v>
                </c:pt>
                <c:pt idx="11">
                  <c:v>46082</c:v>
                </c:pt>
              </c:numCache>
            </c:numRef>
          </c:cat>
          <c:val>
            <c:numRef>
              <c:f>Data!$O$38:$O$49</c:f>
              <c:numCache>
                <c:formatCode>0.00%</c:formatCode>
                <c:ptCount val="12"/>
                <c:pt idx="0">
                  <c:v>4.7699999999999999E-3</c:v>
                </c:pt>
                <c:pt idx="1">
                  <c:v>4.720631661828437E-3</c:v>
                </c:pt>
                <c:pt idx="2">
                  <c:v>5.2062547212695662E-3</c:v>
                </c:pt>
                <c:pt idx="3">
                  <c:v>5.4918486009180104E-3</c:v>
                </c:pt>
                <c:pt idx="4">
                  <c:v>5.2100000000000002E-3</c:v>
                </c:pt>
                <c:pt idx="5">
                  <c:v>5.6899999999999997E-3</c:v>
                </c:pt>
                <c:pt idx="6">
                  <c:v>4.8500000000000001E-3</c:v>
                </c:pt>
                <c:pt idx="7">
                  <c:v>4.1399999999999996E-3</c:v>
                </c:pt>
                <c:pt idx="8">
                  <c:v>4.4999999999999997E-3</c:v>
                </c:pt>
                <c:pt idx="9">
                  <c:v>4.4999999999999997E-3</c:v>
                </c:pt>
                <c:pt idx="10">
                  <c:v>5.3200000000000001E-3</c:v>
                </c:pt>
              </c:numCache>
            </c:numRef>
          </c:val>
          <c:extLst>
            <c:ext xmlns:c16="http://schemas.microsoft.com/office/drawing/2014/chart" uri="{C3380CC4-5D6E-409C-BE32-E72D297353CC}">
              <c16:uniqueId val="{00000001-5F0F-4057-8E30-C23729ADEB77}"/>
            </c:ext>
          </c:extLst>
        </c:ser>
        <c:dLbls>
          <c:showLegendKey val="0"/>
          <c:showVal val="0"/>
          <c:showCatName val="0"/>
          <c:showSerName val="0"/>
          <c:showPercent val="0"/>
          <c:showBubbleSize val="0"/>
        </c:dLbls>
        <c:gapWidth val="35"/>
        <c:axId val="754326975"/>
        <c:axId val="754327455"/>
      </c:barChart>
      <c:dateAx>
        <c:axId val="754326975"/>
        <c:scaling>
          <c:orientation val="minMax"/>
        </c:scaling>
        <c:delete val="0"/>
        <c:axPos val="b"/>
        <c:numFmt formatCode="B1mmm"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th-TH"/>
          </a:p>
        </c:txPr>
        <c:crossAx val="754327455"/>
        <c:crosses val="autoZero"/>
        <c:auto val="1"/>
        <c:lblOffset val="100"/>
        <c:baseTimeUnit val="months"/>
      </c:dateAx>
      <c:valAx>
        <c:axId val="754327455"/>
        <c:scaling>
          <c:orientation val="minMax"/>
          <c:max val="8.0000000000000019E-3"/>
        </c:scaling>
        <c:delete val="0"/>
        <c:axPos val="l"/>
        <c:majorGridlines>
          <c:spPr>
            <a:ln w="9525" cap="flat" cmpd="sng" algn="ctr">
              <a:no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lang="ja-JP" sz="800" b="0" i="0" u="none" strike="noStrike" kern="1200" baseline="0">
                <a:solidFill>
                  <a:schemeClr val="tx1">
                    <a:lumMod val="65000"/>
                    <a:lumOff val="35000"/>
                  </a:schemeClr>
                </a:solidFill>
                <a:latin typeface="+mn-lt"/>
                <a:ea typeface="+mn-ea"/>
                <a:cs typeface="+mn-cs"/>
              </a:defRPr>
            </a:pPr>
            <a:endParaRPr lang="th-TH"/>
          </a:p>
        </c:txPr>
        <c:crossAx val="754326975"/>
        <c:crosses val="autoZero"/>
        <c:crossBetween val="between"/>
        <c:majorUnit val="2.0000000000000005E-3"/>
      </c:valAx>
      <c:spPr>
        <a:noFill/>
        <a:ln w="25400">
          <a:noFill/>
        </a:ln>
        <a:effectLst/>
      </c:spPr>
    </c:plotArea>
    <c:legend>
      <c:legendPos val="b"/>
      <c:layout>
        <c:manualLayout>
          <c:xMode val="edge"/>
          <c:yMode val="edge"/>
          <c:x val="0.68554069667921946"/>
          <c:y val="9.1487238036843319E-3"/>
          <c:w val="0.31134414584046555"/>
          <c:h val="0.1517410765805885"/>
        </c:manualLayout>
      </c:layout>
      <c:overlay val="0"/>
      <c:spPr>
        <a:noFill/>
        <a:ln>
          <a:noFill/>
        </a:ln>
        <a:effectLst/>
      </c:spPr>
      <c:txPr>
        <a:bodyPr rot="0" spcFirstLastPara="1" vertOverflow="ellipsis" vert="horz" wrap="square" anchor="ctr" anchorCtr="1"/>
        <a:lstStyle/>
        <a:p>
          <a:pPr>
            <a:defRPr lang="ja-JP" sz="800" b="0" i="0" u="none" strike="noStrike" kern="1200" baseline="0">
              <a:solidFill>
                <a:schemeClr val="tx1">
                  <a:lumMod val="65000"/>
                  <a:lumOff val="35000"/>
                </a:schemeClr>
              </a:solidFill>
              <a:latin typeface="+mn-lt"/>
              <a:ea typeface="+mn-ea"/>
              <a:cs typeface="+mn-cs"/>
            </a:defRPr>
          </a:pPr>
          <a:endParaRPr lang="th-TH"/>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th-TH"/>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498172541516423E-2"/>
          <c:y val="0.17523616216982885"/>
          <c:w val="0.88006889763779539"/>
          <c:h val="0.69793398294998554"/>
        </c:manualLayout>
      </c:layout>
      <c:barChart>
        <c:barDir val="col"/>
        <c:grouping val="clustered"/>
        <c:varyColors val="0"/>
        <c:ser>
          <c:idx val="0"/>
          <c:order val="0"/>
          <c:tx>
            <c:strRef>
              <c:f>Data!$R$37</c:f>
              <c:strCache>
                <c:ptCount val="1"/>
                <c:pt idx="0">
                  <c:v>Target</c:v>
                </c:pt>
              </c:strCache>
            </c:strRef>
          </c:tx>
          <c:spPr>
            <a:solidFill>
              <a:schemeClr val="bg1">
                <a:lumMod val="65000"/>
              </a:schemeClr>
            </a:solidFill>
            <a:ln>
              <a:noFill/>
            </a:ln>
            <a:effectLst/>
          </c:spPr>
          <c:invertIfNegative val="0"/>
          <c:cat>
            <c:numRef>
              <c:f>Data!$A$38:$A$49</c:f>
              <c:numCache>
                <c:formatCode>B1mmm\-yy</c:formatCode>
                <c:ptCount val="12"/>
                <c:pt idx="0">
                  <c:v>45748</c:v>
                </c:pt>
                <c:pt idx="1">
                  <c:v>45778</c:v>
                </c:pt>
                <c:pt idx="2">
                  <c:v>45809</c:v>
                </c:pt>
                <c:pt idx="3">
                  <c:v>45839</c:v>
                </c:pt>
                <c:pt idx="4">
                  <c:v>45870</c:v>
                </c:pt>
                <c:pt idx="5">
                  <c:v>45901</c:v>
                </c:pt>
                <c:pt idx="6">
                  <c:v>45931</c:v>
                </c:pt>
                <c:pt idx="7">
                  <c:v>45962</c:v>
                </c:pt>
                <c:pt idx="8">
                  <c:v>45992</c:v>
                </c:pt>
                <c:pt idx="9">
                  <c:v>46023</c:v>
                </c:pt>
                <c:pt idx="10">
                  <c:v>46054</c:v>
                </c:pt>
                <c:pt idx="11">
                  <c:v>46082</c:v>
                </c:pt>
              </c:numCache>
            </c:numRef>
          </c:cat>
          <c:val>
            <c:numRef>
              <c:f>Data!$R$38:$R$49</c:f>
              <c:numCache>
                <c:formatCode>0.00</c:formatCode>
                <c:ptCount val="12"/>
                <c:pt idx="0">
                  <c:v>3.24</c:v>
                </c:pt>
                <c:pt idx="1">
                  <c:v>4.3899999999999997</c:v>
                </c:pt>
                <c:pt idx="2">
                  <c:v>4.1399999999999997</c:v>
                </c:pt>
                <c:pt idx="3">
                  <c:v>3.71</c:v>
                </c:pt>
                <c:pt idx="4">
                  <c:v>3.77</c:v>
                </c:pt>
                <c:pt idx="5">
                  <c:v>4.1399999999999997</c:v>
                </c:pt>
                <c:pt idx="6">
                  <c:v>3.57</c:v>
                </c:pt>
                <c:pt idx="7">
                  <c:v>3.7</c:v>
                </c:pt>
                <c:pt idx="8">
                  <c:v>3.2552791438830182</c:v>
                </c:pt>
                <c:pt idx="9">
                  <c:v>3.8889999999999998</c:v>
                </c:pt>
                <c:pt idx="10">
                  <c:v>3.13031890583619</c:v>
                </c:pt>
                <c:pt idx="11">
                  <c:v>3.3297014250023338</c:v>
                </c:pt>
              </c:numCache>
            </c:numRef>
          </c:val>
          <c:extLst>
            <c:ext xmlns:c16="http://schemas.microsoft.com/office/drawing/2014/chart" uri="{C3380CC4-5D6E-409C-BE32-E72D297353CC}">
              <c16:uniqueId val="{00000000-EC8A-4A27-9D24-6AD14624FD0E}"/>
            </c:ext>
          </c:extLst>
        </c:ser>
        <c:ser>
          <c:idx val="1"/>
          <c:order val="1"/>
          <c:tx>
            <c:strRef>
              <c:f>Data!$S$37</c:f>
              <c:strCache>
                <c:ptCount val="1"/>
                <c:pt idx="0">
                  <c:v>Result</c:v>
                </c:pt>
              </c:strCache>
            </c:strRef>
          </c:tx>
          <c:spPr>
            <a:solidFill>
              <a:schemeClr val="accent2"/>
            </a:solidFill>
            <a:ln>
              <a:noFill/>
            </a:ln>
            <a:effectLst/>
          </c:spPr>
          <c:invertIfNegative val="0"/>
          <c:cat>
            <c:numRef>
              <c:f>Data!$A$38:$A$49</c:f>
              <c:numCache>
                <c:formatCode>B1mmm\-yy</c:formatCode>
                <c:ptCount val="12"/>
                <c:pt idx="0">
                  <c:v>45748</c:v>
                </c:pt>
                <c:pt idx="1">
                  <c:v>45778</c:v>
                </c:pt>
                <c:pt idx="2">
                  <c:v>45809</c:v>
                </c:pt>
                <c:pt idx="3">
                  <c:v>45839</c:v>
                </c:pt>
                <c:pt idx="4">
                  <c:v>45870</c:v>
                </c:pt>
                <c:pt idx="5">
                  <c:v>45901</c:v>
                </c:pt>
                <c:pt idx="6">
                  <c:v>45931</c:v>
                </c:pt>
                <c:pt idx="7">
                  <c:v>45962</c:v>
                </c:pt>
                <c:pt idx="8">
                  <c:v>45992</c:v>
                </c:pt>
                <c:pt idx="9">
                  <c:v>46023</c:v>
                </c:pt>
                <c:pt idx="10">
                  <c:v>46054</c:v>
                </c:pt>
                <c:pt idx="11">
                  <c:v>46082</c:v>
                </c:pt>
              </c:numCache>
            </c:numRef>
          </c:cat>
          <c:val>
            <c:numRef>
              <c:f>Data!$S$38:$S$49</c:f>
              <c:numCache>
                <c:formatCode>0.00</c:formatCode>
                <c:ptCount val="12"/>
                <c:pt idx="0">
                  <c:v>2.92</c:v>
                </c:pt>
                <c:pt idx="1">
                  <c:v>3.84</c:v>
                </c:pt>
                <c:pt idx="2">
                  <c:v>4.1139219999999996</c:v>
                </c:pt>
                <c:pt idx="3">
                  <c:v>4.1048690299999997</c:v>
                </c:pt>
                <c:pt idx="4">
                  <c:v>4.62</c:v>
                </c:pt>
                <c:pt idx="5">
                  <c:v>4.2640000000000002</c:v>
                </c:pt>
                <c:pt idx="6">
                  <c:v>3.65</c:v>
                </c:pt>
                <c:pt idx="7">
                  <c:v>3.28</c:v>
                </c:pt>
                <c:pt idx="8">
                  <c:v>3.056</c:v>
                </c:pt>
                <c:pt idx="9">
                  <c:v>3.5550000000000002</c:v>
                </c:pt>
                <c:pt idx="10">
                  <c:v>3.8</c:v>
                </c:pt>
              </c:numCache>
            </c:numRef>
          </c:val>
          <c:extLst>
            <c:ext xmlns:c16="http://schemas.microsoft.com/office/drawing/2014/chart" uri="{C3380CC4-5D6E-409C-BE32-E72D297353CC}">
              <c16:uniqueId val="{00000001-EC8A-4A27-9D24-6AD14624FD0E}"/>
            </c:ext>
          </c:extLst>
        </c:ser>
        <c:dLbls>
          <c:showLegendKey val="0"/>
          <c:showVal val="0"/>
          <c:showCatName val="0"/>
          <c:showSerName val="0"/>
          <c:showPercent val="0"/>
          <c:showBubbleSize val="0"/>
        </c:dLbls>
        <c:gapWidth val="35"/>
        <c:axId val="754326975"/>
        <c:axId val="754327455"/>
      </c:barChart>
      <c:lineChart>
        <c:grouping val="standard"/>
        <c:varyColors val="0"/>
        <c:ser>
          <c:idx val="2"/>
          <c:order val="2"/>
          <c:tx>
            <c:strRef>
              <c:f>Data!$T$37</c:f>
              <c:strCache>
                <c:ptCount val="1"/>
                <c:pt idx="0">
                  <c:v>Accu.Target</c:v>
                </c:pt>
              </c:strCache>
            </c:strRef>
          </c:tx>
          <c:spPr>
            <a:ln w="19050" cap="rnd">
              <a:solidFill>
                <a:schemeClr val="tx1">
                  <a:lumMod val="50000"/>
                  <a:lumOff val="50000"/>
                </a:schemeClr>
              </a:solidFill>
              <a:prstDash val="sysDash"/>
              <a:round/>
            </a:ln>
            <a:effectLst/>
          </c:spPr>
          <c:marker>
            <c:symbol val="circle"/>
            <c:size val="3"/>
            <c:spPr>
              <a:solidFill>
                <a:schemeClr val="accent3"/>
              </a:solidFill>
              <a:ln w="9525">
                <a:noFill/>
              </a:ln>
              <a:effectLst/>
            </c:spPr>
          </c:marker>
          <c:val>
            <c:numRef>
              <c:f>Data!$T$38:$T$49</c:f>
              <c:numCache>
                <c:formatCode>0.00</c:formatCode>
                <c:ptCount val="12"/>
                <c:pt idx="0">
                  <c:v>3.24</c:v>
                </c:pt>
                <c:pt idx="1">
                  <c:v>7.63</c:v>
                </c:pt>
                <c:pt idx="2">
                  <c:v>11.77</c:v>
                </c:pt>
                <c:pt idx="3">
                  <c:v>15.48</c:v>
                </c:pt>
                <c:pt idx="4">
                  <c:v>19.25</c:v>
                </c:pt>
                <c:pt idx="5">
                  <c:v>23.39</c:v>
                </c:pt>
                <c:pt idx="6">
                  <c:v>26.96</c:v>
                </c:pt>
                <c:pt idx="7">
                  <c:v>30.66</c:v>
                </c:pt>
                <c:pt idx="8">
                  <c:v>33.915279143883019</c:v>
                </c:pt>
                <c:pt idx="9">
                  <c:v>37.804279143883022</c:v>
                </c:pt>
                <c:pt idx="10">
                  <c:v>41.67</c:v>
                </c:pt>
                <c:pt idx="11">
                  <c:v>44.999701425002335</c:v>
                </c:pt>
              </c:numCache>
            </c:numRef>
          </c:val>
          <c:smooth val="0"/>
          <c:extLst>
            <c:ext xmlns:c16="http://schemas.microsoft.com/office/drawing/2014/chart" uri="{C3380CC4-5D6E-409C-BE32-E72D297353CC}">
              <c16:uniqueId val="{00000002-EC8A-4A27-9D24-6AD14624FD0E}"/>
            </c:ext>
          </c:extLst>
        </c:ser>
        <c:ser>
          <c:idx val="3"/>
          <c:order val="3"/>
          <c:tx>
            <c:strRef>
              <c:f>Data!$U$37</c:f>
              <c:strCache>
                <c:ptCount val="1"/>
                <c:pt idx="0">
                  <c:v>Accu.Result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val>
            <c:numRef>
              <c:f>Data!$U$38:$U$49</c:f>
              <c:numCache>
                <c:formatCode>0.00</c:formatCode>
                <c:ptCount val="12"/>
                <c:pt idx="0">
                  <c:v>2.92</c:v>
                </c:pt>
                <c:pt idx="1">
                  <c:v>6.76</c:v>
                </c:pt>
                <c:pt idx="2">
                  <c:v>10.873922</c:v>
                </c:pt>
                <c:pt idx="3">
                  <c:v>14.97879103</c:v>
                </c:pt>
                <c:pt idx="4">
                  <c:v>19.598791030000001</c:v>
                </c:pt>
                <c:pt idx="5">
                  <c:v>23.86279103</c:v>
                </c:pt>
                <c:pt idx="6">
                  <c:v>27.512791029999999</c:v>
                </c:pt>
                <c:pt idx="7">
                  <c:v>30.79</c:v>
                </c:pt>
                <c:pt idx="8">
                  <c:v>33.845999999999997</c:v>
                </c:pt>
                <c:pt idx="9">
                  <c:v>37.401000000000003</c:v>
                </c:pt>
                <c:pt idx="10">
                  <c:v>41.2</c:v>
                </c:pt>
              </c:numCache>
            </c:numRef>
          </c:val>
          <c:smooth val="0"/>
          <c:extLst>
            <c:ext xmlns:c16="http://schemas.microsoft.com/office/drawing/2014/chart" uri="{C3380CC4-5D6E-409C-BE32-E72D297353CC}">
              <c16:uniqueId val="{00000003-EC8A-4A27-9D24-6AD14624FD0E}"/>
            </c:ext>
          </c:extLst>
        </c:ser>
        <c:dLbls>
          <c:showLegendKey val="0"/>
          <c:showVal val="0"/>
          <c:showCatName val="0"/>
          <c:showSerName val="0"/>
          <c:showPercent val="0"/>
          <c:showBubbleSize val="0"/>
        </c:dLbls>
        <c:marker val="1"/>
        <c:smooth val="0"/>
        <c:axId val="819095423"/>
        <c:axId val="730637327"/>
      </c:lineChart>
      <c:dateAx>
        <c:axId val="754326975"/>
        <c:scaling>
          <c:orientation val="minMax"/>
        </c:scaling>
        <c:delete val="0"/>
        <c:axPos val="b"/>
        <c:numFmt formatCode="B1mmm"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ja-JP" sz="800" b="0" i="0" u="none" strike="noStrike" kern="1200" baseline="0">
                <a:solidFill>
                  <a:schemeClr val="tx1">
                    <a:lumMod val="65000"/>
                    <a:lumOff val="35000"/>
                  </a:schemeClr>
                </a:solidFill>
                <a:latin typeface="+mn-lt"/>
                <a:ea typeface="+mn-ea"/>
                <a:cs typeface="+mn-cs"/>
              </a:defRPr>
            </a:pPr>
            <a:endParaRPr lang="th-TH"/>
          </a:p>
        </c:txPr>
        <c:crossAx val="754327455"/>
        <c:crosses val="autoZero"/>
        <c:auto val="1"/>
        <c:lblOffset val="100"/>
        <c:baseTimeUnit val="months"/>
      </c:dateAx>
      <c:valAx>
        <c:axId val="754327455"/>
        <c:scaling>
          <c:orientation val="minMax"/>
          <c:max val="24"/>
          <c:min val="0"/>
        </c:scaling>
        <c:delete val="0"/>
        <c:axPos val="l"/>
        <c:majorGridlines>
          <c:spPr>
            <a:ln w="9525" cap="flat" cmpd="sng" algn="ctr">
              <a:no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lang="ja-JP" sz="800" b="0" i="0" u="none" strike="noStrike" kern="1200" baseline="0">
                <a:solidFill>
                  <a:schemeClr val="tx1">
                    <a:lumMod val="65000"/>
                    <a:lumOff val="35000"/>
                  </a:schemeClr>
                </a:solidFill>
                <a:latin typeface="+mn-lt"/>
                <a:ea typeface="+mn-ea"/>
                <a:cs typeface="+mn-cs"/>
              </a:defRPr>
            </a:pPr>
            <a:endParaRPr lang="th-TH"/>
          </a:p>
        </c:txPr>
        <c:crossAx val="754326975"/>
        <c:crosses val="autoZero"/>
        <c:crossBetween val="between"/>
        <c:majorUnit val="4"/>
      </c:valAx>
      <c:valAx>
        <c:axId val="730637327"/>
        <c:scaling>
          <c:orientation val="minMax"/>
        </c:scaling>
        <c:delete val="0"/>
        <c:axPos val="r"/>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lang="ja-JP" sz="800" b="0" i="0" u="none" strike="noStrike" kern="1200" baseline="0">
                <a:solidFill>
                  <a:schemeClr val="tx1">
                    <a:lumMod val="65000"/>
                    <a:lumOff val="35000"/>
                  </a:schemeClr>
                </a:solidFill>
                <a:latin typeface="+mn-lt"/>
                <a:ea typeface="+mn-ea"/>
                <a:cs typeface="+mn-cs"/>
              </a:defRPr>
            </a:pPr>
            <a:endParaRPr lang="th-TH"/>
          </a:p>
        </c:txPr>
        <c:crossAx val="819095423"/>
        <c:crosses val="max"/>
        <c:crossBetween val="between"/>
        <c:majorUnit val="10"/>
      </c:valAx>
      <c:catAx>
        <c:axId val="819095423"/>
        <c:scaling>
          <c:orientation val="minMax"/>
        </c:scaling>
        <c:delete val="1"/>
        <c:axPos val="b"/>
        <c:numFmt formatCode="B1mmm\-yy" sourceLinked="1"/>
        <c:majorTickMark val="out"/>
        <c:minorTickMark val="none"/>
        <c:tickLblPos val="nextTo"/>
        <c:crossAx val="730637327"/>
        <c:crosses val="autoZero"/>
        <c:auto val="1"/>
        <c:lblAlgn val="ctr"/>
        <c:lblOffset val="100"/>
        <c:noMultiLvlLbl val="0"/>
      </c:catAx>
      <c:spPr>
        <a:noFill/>
        <a:ln>
          <a:noFill/>
        </a:ln>
        <a:effectLst/>
      </c:spPr>
    </c:plotArea>
    <c:legend>
      <c:legendPos val="b"/>
      <c:layout>
        <c:manualLayout>
          <c:xMode val="edge"/>
          <c:yMode val="edge"/>
          <c:x val="0.51134005675187633"/>
          <c:y val="9.1487238036843319E-3"/>
          <c:w val="0.48554473202550147"/>
          <c:h val="0.1517410765805885"/>
        </c:manualLayout>
      </c:layout>
      <c:overlay val="0"/>
      <c:spPr>
        <a:noFill/>
        <a:ln>
          <a:noFill/>
        </a:ln>
        <a:effectLst/>
      </c:spPr>
      <c:txPr>
        <a:bodyPr rot="0" spcFirstLastPara="1" vertOverflow="ellipsis" vert="horz" wrap="square" anchor="ctr" anchorCtr="1"/>
        <a:lstStyle/>
        <a:p>
          <a:pPr>
            <a:defRPr lang="ja-JP" sz="800" b="0" i="0" u="none" strike="noStrike" kern="1200" baseline="0">
              <a:solidFill>
                <a:schemeClr val="tx1">
                  <a:lumMod val="65000"/>
                  <a:lumOff val="35000"/>
                </a:schemeClr>
              </a:solidFill>
              <a:latin typeface="+mn-lt"/>
              <a:ea typeface="+mn-ea"/>
              <a:cs typeface="+mn-cs"/>
            </a:defRPr>
          </a:pPr>
          <a:endParaRPr lang="th-TH"/>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800"/>
      </a:pPr>
      <a:endParaRPr lang="th-TH"/>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005935796486978E-2"/>
          <c:y val="0.18579387441651407"/>
          <c:w val="0.88006889763779539"/>
          <c:h val="0.68737621291182982"/>
        </c:manualLayout>
      </c:layout>
      <c:barChart>
        <c:barDir val="col"/>
        <c:grouping val="clustered"/>
        <c:varyColors val="0"/>
        <c:ser>
          <c:idx val="1"/>
          <c:order val="0"/>
          <c:tx>
            <c:strRef>
              <c:f>Data!$C$3</c:f>
              <c:strCache>
                <c:ptCount val="1"/>
                <c:pt idx="0">
                  <c:v>Near miss (T)</c:v>
                </c:pt>
              </c:strCache>
            </c:strRef>
          </c:tx>
          <c:spPr>
            <a:solidFill>
              <a:schemeClr val="bg1">
                <a:lumMod val="65000"/>
              </a:schemeClr>
            </a:solidFill>
            <a:ln w="19050">
              <a:noFill/>
            </a:ln>
            <a:effectLst/>
          </c:spPr>
          <c:invertIfNegative val="0"/>
          <c:dLbls>
            <c:dLbl>
              <c:idx val="0"/>
              <c:delete val="1"/>
              <c:extLst>
                <c:ext xmlns:c15="http://schemas.microsoft.com/office/drawing/2012/chart" uri="{CE6537A1-D6FC-4f65-9D91-7224C49458BB}"/>
                <c:ext xmlns:c16="http://schemas.microsoft.com/office/drawing/2014/chart" uri="{C3380CC4-5D6E-409C-BE32-E72D297353CC}">
                  <c16:uniqueId val="{00000003-3AA3-4D5F-9C5B-26A127764346}"/>
                </c:ext>
              </c:extLst>
            </c:dLbl>
            <c:dLbl>
              <c:idx val="1"/>
              <c:delete val="1"/>
              <c:extLst>
                <c:ext xmlns:c15="http://schemas.microsoft.com/office/drawing/2012/chart" uri="{CE6537A1-D6FC-4f65-9D91-7224C49458BB}"/>
                <c:ext xmlns:c16="http://schemas.microsoft.com/office/drawing/2014/chart" uri="{C3380CC4-5D6E-409C-BE32-E72D297353CC}">
                  <c16:uniqueId val="{00000004-3AA3-4D5F-9C5B-26A127764346}"/>
                </c:ext>
              </c:extLst>
            </c:dLbl>
            <c:dLbl>
              <c:idx val="3"/>
              <c:delete val="1"/>
              <c:extLst>
                <c:ext xmlns:c15="http://schemas.microsoft.com/office/drawing/2012/chart" uri="{CE6537A1-D6FC-4f65-9D91-7224C49458BB}"/>
                <c:ext xmlns:c16="http://schemas.microsoft.com/office/drawing/2014/chart" uri="{C3380CC4-5D6E-409C-BE32-E72D297353CC}">
                  <c16:uniqueId val="{00000000-3AA3-4D5F-9C5B-26A127764346}"/>
                </c:ext>
              </c:extLst>
            </c:dLbl>
            <c:dLbl>
              <c:idx val="4"/>
              <c:delete val="1"/>
              <c:extLst>
                <c:ext xmlns:c15="http://schemas.microsoft.com/office/drawing/2012/chart" uri="{CE6537A1-D6FC-4f65-9D91-7224C49458BB}"/>
                <c:ext xmlns:c16="http://schemas.microsoft.com/office/drawing/2014/chart" uri="{C3380CC4-5D6E-409C-BE32-E72D297353CC}">
                  <c16:uniqueId val="{00000001-3AA3-4D5F-9C5B-26A127764346}"/>
                </c:ext>
              </c:extLst>
            </c:dLbl>
            <c:dLbl>
              <c:idx val="6"/>
              <c:delete val="1"/>
              <c:extLst>
                <c:ext xmlns:c15="http://schemas.microsoft.com/office/drawing/2012/chart" uri="{CE6537A1-D6FC-4f65-9D91-7224C49458BB}"/>
                <c:ext xmlns:c16="http://schemas.microsoft.com/office/drawing/2014/chart" uri="{C3380CC4-5D6E-409C-BE32-E72D297353CC}">
                  <c16:uniqueId val="{00000005-3AA3-4D5F-9C5B-26A127764346}"/>
                </c:ext>
              </c:extLst>
            </c:dLbl>
            <c:dLbl>
              <c:idx val="7"/>
              <c:delete val="1"/>
              <c:extLst>
                <c:ext xmlns:c15="http://schemas.microsoft.com/office/drawing/2012/chart" uri="{CE6537A1-D6FC-4f65-9D91-7224C49458BB}"/>
                <c:ext xmlns:c16="http://schemas.microsoft.com/office/drawing/2014/chart" uri="{C3380CC4-5D6E-409C-BE32-E72D297353CC}">
                  <c16:uniqueId val="{00000006-3AA3-4D5F-9C5B-26A127764346}"/>
                </c:ext>
              </c:extLst>
            </c:dLbl>
            <c:dLbl>
              <c:idx val="9"/>
              <c:delete val="1"/>
              <c:extLst>
                <c:ext xmlns:c15="http://schemas.microsoft.com/office/drawing/2012/chart" uri="{CE6537A1-D6FC-4f65-9D91-7224C49458BB}"/>
                <c:ext xmlns:c16="http://schemas.microsoft.com/office/drawing/2014/chart" uri="{C3380CC4-5D6E-409C-BE32-E72D297353CC}">
                  <c16:uniqueId val="{00000007-3AA3-4D5F-9C5B-26A127764346}"/>
                </c:ext>
              </c:extLst>
            </c:dLbl>
            <c:dLbl>
              <c:idx val="10"/>
              <c:delete val="1"/>
              <c:extLst>
                <c:ext xmlns:c15="http://schemas.microsoft.com/office/drawing/2012/chart" uri="{CE6537A1-D6FC-4f65-9D91-7224C49458BB}"/>
                <c:ext xmlns:c16="http://schemas.microsoft.com/office/drawing/2014/chart" uri="{C3380CC4-5D6E-409C-BE32-E72D297353CC}">
                  <c16:uniqueId val="{00000008-3AA3-4D5F-9C5B-26A127764346}"/>
                </c:ext>
              </c:extLst>
            </c:dLbl>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tx1">
                        <a:lumMod val="75000"/>
                        <a:lumOff val="25000"/>
                      </a:schemeClr>
                    </a:solidFill>
                    <a:latin typeface="+mn-lt"/>
                    <a:ea typeface="+mn-ea"/>
                    <a:cs typeface="+mn-cs"/>
                  </a:defRPr>
                </a:pPr>
                <a:endParaRPr lang="th-TH"/>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Data!$A$4:$A$15</c:f>
              <c:numCache>
                <c:formatCode>B1mmm</c:formatCode>
                <c:ptCount val="12"/>
                <c:pt idx="0">
                  <c:v>45748</c:v>
                </c:pt>
                <c:pt idx="1">
                  <c:v>45778</c:v>
                </c:pt>
                <c:pt idx="2">
                  <c:v>45809</c:v>
                </c:pt>
                <c:pt idx="3">
                  <c:v>45839</c:v>
                </c:pt>
                <c:pt idx="4">
                  <c:v>45870</c:v>
                </c:pt>
                <c:pt idx="5">
                  <c:v>45901</c:v>
                </c:pt>
                <c:pt idx="6">
                  <c:v>45931</c:v>
                </c:pt>
                <c:pt idx="7">
                  <c:v>45962</c:v>
                </c:pt>
                <c:pt idx="8">
                  <c:v>45992</c:v>
                </c:pt>
                <c:pt idx="9">
                  <c:v>46023</c:v>
                </c:pt>
                <c:pt idx="10">
                  <c:v>46054</c:v>
                </c:pt>
                <c:pt idx="11">
                  <c:v>46082</c:v>
                </c:pt>
              </c:numCache>
            </c:numRef>
          </c:cat>
          <c:val>
            <c:numRef>
              <c:f>Data!$C$4:$C$15</c:f>
              <c:numCache>
                <c:formatCode>0</c:formatCode>
                <c:ptCount val="12"/>
                <c:pt idx="0">
                  <c:v>0</c:v>
                </c:pt>
                <c:pt idx="1">
                  <c:v>0</c:v>
                </c:pt>
                <c:pt idx="2">
                  <c:v>1</c:v>
                </c:pt>
                <c:pt idx="3">
                  <c:v>0</c:v>
                </c:pt>
                <c:pt idx="4">
                  <c:v>0</c:v>
                </c:pt>
                <c:pt idx="5">
                  <c:v>1</c:v>
                </c:pt>
                <c:pt idx="6">
                  <c:v>0</c:v>
                </c:pt>
                <c:pt idx="7">
                  <c:v>0</c:v>
                </c:pt>
                <c:pt idx="8">
                  <c:v>1</c:v>
                </c:pt>
                <c:pt idx="9">
                  <c:v>0</c:v>
                </c:pt>
                <c:pt idx="10">
                  <c:v>0</c:v>
                </c:pt>
                <c:pt idx="11">
                  <c:v>1</c:v>
                </c:pt>
              </c:numCache>
            </c:numRef>
          </c:val>
          <c:extLst>
            <c:ext xmlns:c16="http://schemas.microsoft.com/office/drawing/2014/chart" uri="{C3380CC4-5D6E-409C-BE32-E72D297353CC}">
              <c16:uniqueId val="{00000004-2F3C-4F7B-B59A-21935CD9699D}"/>
            </c:ext>
          </c:extLst>
        </c:ser>
        <c:ser>
          <c:idx val="3"/>
          <c:order val="2"/>
          <c:tx>
            <c:strRef>
              <c:f>Data!$D$3</c:f>
              <c:strCache>
                <c:ptCount val="1"/>
                <c:pt idx="0">
                  <c:v>Reoccurrence</c:v>
                </c:pt>
              </c:strCache>
            </c:strRef>
          </c:tx>
          <c:spPr>
            <a:solidFill>
              <a:schemeClr val="accent2">
                <a:lumMod val="60000"/>
                <a:lumOff val="40000"/>
              </a:schemeClr>
            </a:solidFill>
            <a:ln>
              <a:noFill/>
            </a:ln>
            <a:effectLst/>
          </c:spPr>
          <c:invertIfNegative val="0"/>
          <c:dLbls>
            <c:dLbl>
              <c:idx val="0"/>
              <c:delete val="1"/>
              <c:extLst>
                <c:ext xmlns:c15="http://schemas.microsoft.com/office/drawing/2012/chart" uri="{CE6537A1-D6FC-4f65-9D91-7224C49458BB}"/>
                <c:ext xmlns:c16="http://schemas.microsoft.com/office/drawing/2014/chart" uri="{C3380CC4-5D6E-409C-BE32-E72D297353CC}">
                  <c16:uniqueId val="{00000001-A684-42EE-B36F-FDE91165910E}"/>
                </c:ext>
              </c:extLst>
            </c:dLbl>
            <c:dLbl>
              <c:idx val="2"/>
              <c:delete val="1"/>
              <c:extLst>
                <c:ext xmlns:c15="http://schemas.microsoft.com/office/drawing/2012/chart" uri="{CE6537A1-D6FC-4f65-9D91-7224C49458BB}"/>
                <c:ext xmlns:c16="http://schemas.microsoft.com/office/drawing/2014/chart" uri="{C3380CC4-5D6E-409C-BE32-E72D297353CC}">
                  <c16:uniqueId val="{00000003-A684-42EE-B36F-FDE91165910E}"/>
                </c:ext>
              </c:extLst>
            </c:dLbl>
            <c:dLbl>
              <c:idx val="5"/>
              <c:delete val="1"/>
              <c:extLst>
                <c:ext xmlns:c15="http://schemas.microsoft.com/office/drawing/2012/chart" uri="{CE6537A1-D6FC-4f65-9D91-7224C49458BB}"/>
                <c:ext xmlns:c16="http://schemas.microsoft.com/office/drawing/2014/chart" uri="{C3380CC4-5D6E-409C-BE32-E72D297353CC}">
                  <c16:uniqueId val="{00000007-F562-4B2C-B643-5D2EAF334E1B}"/>
                </c:ext>
              </c:extLst>
            </c:dLbl>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tx1">
                        <a:lumMod val="75000"/>
                        <a:lumOff val="25000"/>
                      </a:schemeClr>
                    </a:solidFill>
                    <a:latin typeface="+mn-lt"/>
                    <a:ea typeface="+mn-ea"/>
                    <a:cs typeface="+mn-cs"/>
                  </a:defRPr>
                </a:pPr>
                <a:endParaRPr lang="th-TH"/>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Data!$A$4:$A$15</c:f>
              <c:numCache>
                <c:formatCode>B1mmm</c:formatCode>
                <c:ptCount val="12"/>
                <c:pt idx="0">
                  <c:v>45748</c:v>
                </c:pt>
                <c:pt idx="1">
                  <c:v>45778</c:v>
                </c:pt>
                <c:pt idx="2">
                  <c:v>45809</c:v>
                </c:pt>
                <c:pt idx="3">
                  <c:v>45839</c:v>
                </c:pt>
                <c:pt idx="4">
                  <c:v>45870</c:v>
                </c:pt>
                <c:pt idx="5">
                  <c:v>45901</c:v>
                </c:pt>
                <c:pt idx="6">
                  <c:v>45931</c:v>
                </c:pt>
                <c:pt idx="7">
                  <c:v>45962</c:v>
                </c:pt>
                <c:pt idx="8">
                  <c:v>45992</c:v>
                </c:pt>
                <c:pt idx="9">
                  <c:v>46023</c:v>
                </c:pt>
                <c:pt idx="10">
                  <c:v>46054</c:v>
                </c:pt>
                <c:pt idx="11">
                  <c:v>46082</c:v>
                </c:pt>
              </c:numCache>
            </c:numRef>
          </c:cat>
          <c:val>
            <c:numRef>
              <c:f>Data!$D$4:$D$15</c:f>
              <c:numCache>
                <c:formatCode>0</c:formatCode>
                <c:ptCount val="12"/>
                <c:pt idx="0">
                  <c:v>0</c:v>
                </c:pt>
                <c:pt idx="1">
                  <c:v>1</c:v>
                </c:pt>
                <c:pt idx="2">
                  <c:v>0</c:v>
                </c:pt>
                <c:pt idx="3">
                  <c:v>1</c:v>
                </c:pt>
                <c:pt idx="4">
                  <c:v>1</c:v>
                </c:pt>
                <c:pt idx="5">
                  <c:v>0</c:v>
                </c:pt>
                <c:pt idx="6">
                  <c:v>0</c:v>
                </c:pt>
                <c:pt idx="7">
                  <c:v>0</c:v>
                </c:pt>
                <c:pt idx="8">
                  <c:v>0</c:v>
                </c:pt>
                <c:pt idx="9">
                  <c:v>0</c:v>
                </c:pt>
                <c:pt idx="10">
                  <c:v>1</c:v>
                </c:pt>
              </c:numCache>
            </c:numRef>
          </c:val>
          <c:extLst>
            <c:ext xmlns:c16="http://schemas.microsoft.com/office/drawing/2014/chart" uri="{C3380CC4-5D6E-409C-BE32-E72D297353CC}">
              <c16:uniqueId val="{00000000-2F3C-4F7B-B59A-21935CD9699D}"/>
            </c:ext>
          </c:extLst>
        </c:ser>
        <c:dLbls>
          <c:showLegendKey val="0"/>
          <c:showVal val="0"/>
          <c:showCatName val="0"/>
          <c:showSerName val="0"/>
          <c:showPercent val="0"/>
          <c:showBubbleSize val="0"/>
        </c:dLbls>
        <c:gapWidth val="65"/>
        <c:overlap val="-62"/>
        <c:axId val="754326975"/>
        <c:axId val="754327455"/>
      </c:barChart>
      <c:barChart>
        <c:barDir val="col"/>
        <c:grouping val="clustered"/>
        <c:varyColors val="0"/>
        <c:ser>
          <c:idx val="0"/>
          <c:order val="4"/>
          <c:tx>
            <c:strRef>
              <c:f>Data!$G$3</c:f>
              <c:strCache>
                <c:ptCount val="1"/>
                <c:pt idx="0">
                  <c:v>Near miss</c:v>
                </c:pt>
              </c:strCache>
            </c:strRef>
          </c:tx>
          <c:spPr>
            <a:solidFill>
              <a:srgbClr val="F7D9DD"/>
            </a:solidFill>
            <a:ln>
              <a:noFill/>
            </a:ln>
            <a:effectLst/>
          </c:spPr>
          <c:invertIfNegative val="0"/>
          <c:dLbls>
            <c:dLbl>
              <c:idx val="0"/>
              <c:delete val="1"/>
              <c:extLst>
                <c:ext xmlns:c15="http://schemas.microsoft.com/office/drawing/2012/chart" uri="{CE6537A1-D6FC-4f65-9D91-7224C49458BB}"/>
                <c:ext xmlns:c16="http://schemas.microsoft.com/office/drawing/2014/chart" uri="{C3380CC4-5D6E-409C-BE32-E72D297353CC}">
                  <c16:uniqueId val="{00000004-F562-4B2C-B643-5D2EAF334E1B}"/>
                </c:ext>
              </c:extLst>
            </c:dLbl>
            <c:dLbl>
              <c:idx val="1"/>
              <c:delete val="1"/>
              <c:extLst>
                <c:ext xmlns:c15="http://schemas.microsoft.com/office/drawing/2012/chart" uri="{CE6537A1-D6FC-4f65-9D91-7224C49458BB}"/>
                <c:ext xmlns:c16="http://schemas.microsoft.com/office/drawing/2014/chart" uri="{C3380CC4-5D6E-409C-BE32-E72D297353CC}">
                  <c16:uniqueId val="{00000002-F562-4B2C-B643-5D2EAF334E1B}"/>
                </c:ext>
              </c:extLst>
            </c:dLbl>
            <c:dLbl>
              <c:idx val="2"/>
              <c:delete val="1"/>
              <c:extLst>
                <c:ext xmlns:c15="http://schemas.microsoft.com/office/drawing/2012/chart" uri="{CE6537A1-D6FC-4f65-9D91-7224C49458BB}"/>
                <c:ext xmlns:c16="http://schemas.microsoft.com/office/drawing/2014/chart" uri="{C3380CC4-5D6E-409C-BE32-E72D297353CC}">
                  <c16:uniqueId val="{00000003-F562-4B2C-B643-5D2EAF334E1B}"/>
                </c:ext>
              </c:extLst>
            </c:dLbl>
            <c:dLbl>
              <c:idx val="3"/>
              <c:delete val="1"/>
              <c:extLst>
                <c:ext xmlns:c15="http://schemas.microsoft.com/office/drawing/2012/chart" uri="{CE6537A1-D6FC-4f65-9D91-7224C49458BB}"/>
                <c:ext xmlns:c16="http://schemas.microsoft.com/office/drawing/2014/chart" uri="{C3380CC4-5D6E-409C-BE32-E72D297353CC}">
                  <c16:uniqueId val="{00000005-F562-4B2C-B643-5D2EAF334E1B}"/>
                </c:ext>
              </c:extLst>
            </c:dLbl>
            <c:dLbl>
              <c:idx val="4"/>
              <c:delete val="1"/>
              <c:extLst>
                <c:ext xmlns:c15="http://schemas.microsoft.com/office/drawing/2012/chart" uri="{CE6537A1-D6FC-4f65-9D91-7224C49458BB}"/>
                <c:ext xmlns:c16="http://schemas.microsoft.com/office/drawing/2014/chart" uri="{C3380CC4-5D6E-409C-BE32-E72D297353CC}">
                  <c16:uniqueId val="{00000006-F562-4B2C-B643-5D2EAF334E1B}"/>
                </c:ext>
              </c:extLst>
            </c:dLbl>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tx1">
                        <a:lumMod val="75000"/>
                        <a:lumOff val="25000"/>
                      </a:schemeClr>
                    </a:solidFill>
                    <a:latin typeface="+mn-lt"/>
                    <a:ea typeface="+mn-ea"/>
                    <a:cs typeface="+mn-cs"/>
                  </a:defRPr>
                </a:pPr>
                <a:endParaRPr lang="th-TH"/>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Data!$G$4:$G$15</c:f>
              <c:numCache>
                <c:formatCode>0</c:formatCode>
                <c:ptCount val="12"/>
                <c:pt idx="0">
                  <c:v>0</c:v>
                </c:pt>
                <c:pt idx="1">
                  <c:v>0</c:v>
                </c:pt>
                <c:pt idx="2">
                  <c:v>0</c:v>
                </c:pt>
                <c:pt idx="3">
                  <c:v>0</c:v>
                </c:pt>
                <c:pt idx="4">
                  <c:v>0</c:v>
                </c:pt>
                <c:pt idx="5">
                  <c:v>1</c:v>
                </c:pt>
                <c:pt idx="6">
                  <c:v>0</c:v>
                </c:pt>
                <c:pt idx="7">
                  <c:v>2</c:v>
                </c:pt>
                <c:pt idx="8">
                  <c:v>0</c:v>
                </c:pt>
                <c:pt idx="9">
                  <c:v>0</c:v>
                </c:pt>
                <c:pt idx="10">
                  <c:v>0</c:v>
                </c:pt>
              </c:numCache>
            </c:numRef>
          </c:val>
          <c:extLst>
            <c:ext xmlns:c16="http://schemas.microsoft.com/office/drawing/2014/chart" uri="{C3380CC4-5D6E-409C-BE32-E72D297353CC}">
              <c16:uniqueId val="{00000001-F562-4B2C-B643-5D2EAF334E1B}"/>
            </c:ext>
          </c:extLst>
        </c:ser>
        <c:dLbls>
          <c:showLegendKey val="0"/>
          <c:showVal val="0"/>
          <c:showCatName val="0"/>
          <c:showSerName val="0"/>
          <c:showPercent val="0"/>
          <c:showBubbleSize val="0"/>
        </c:dLbls>
        <c:gapWidth val="262"/>
        <c:overlap val="-26"/>
        <c:axId val="819095423"/>
        <c:axId val="730637327"/>
      </c:barChart>
      <c:lineChart>
        <c:grouping val="standard"/>
        <c:varyColors val="0"/>
        <c:ser>
          <c:idx val="2"/>
          <c:order val="1"/>
          <c:tx>
            <c:strRef>
              <c:f>Data!$E$3</c:f>
              <c:strCache>
                <c:ptCount val="1"/>
                <c:pt idx="0">
                  <c:v>Near miss (Accu. T)</c:v>
                </c:pt>
              </c:strCache>
            </c:strRef>
          </c:tx>
          <c:spPr>
            <a:ln w="12700" cap="rnd">
              <a:solidFill>
                <a:schemeClr val="tx1">
                  <a:lumMod val="50000"/>
                  <a:lumOff val="50000"/>
                </a:schemeClr>
              </a:solidFill>
              <a:prstDash val="dash"/>
              <a:round/>
            </a:ln>
            <a:effectLst/>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02-3AA3-4D5F-9C5B-26A127764346}"/>
                </c:ext>
              </c:extLst>
            </c:dLbl>
            <c:dLbl>
              <c:idx val="1"/>
              <c:delete val="1"/>
              <c:extLst>
                <c:ext xmlns:c15="http://schemas.microsoft.com/office/drawing/2012/chart" uri="{CE6537A1-D6FC-4f65-9D91-7224C49458BB}"/>
                <c:ext xmlns:c16="http://schemas.microsoft.com/office/drawing/2014/chart" uri="{C3380CC4-5D6E-409C-BE32-E72D297353CC}">
                  <c16:uniqueId val="{00000002-A684-42EE-B36F-FDE91165910E}"/>
                </c:ext>
              </c:extLst>
            </c:dLbl>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tx1">
                        <a:lumMod val="75000"/>
                        <a:lumOff val="25000"/>
                      </a:schemeClr>
                    </a:solidFill>
                    <a:latin typeface="+mn-lt"/>
                    <a:ea typeface="+mn-ea"/>
                    <a:cs typeface="+mn-cs"/>
                  </a:defRPr>
                </a:pPr>
                <a:endParaRPr lang="th-TH"/>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Data!$A$4:$A$15</c:f>
              <c:numCache>
                <c:formatCode>B1mmm</c:formatCode>
                <c:ptCount val="12"/>
                <c:pt idx="0">
                  <c:v>45748</c:v>
                </c:pt>
                <c:pt idx="1">
                  <c:v>45778</c:v>
                </c:pt>
                <c:pt idx="2">
                  <c:v>45809</c:v>
                </c:pt>
                <c:pt idx="3">
                  <c:v>45839</c:v>
                </c:pt>
                <c:pt idx="4">
                  <c:v>45870</c:v>
                </c:pt>
                <c:pt idx="5">
                  <c:v>45901</c:v>
                </c:pt>
                <c:pt idx="6">
                  <c:v>45931</c:v>
                </c:pt>
                <c:pt idx="7">
                  <c:v>45962</c:v>
                </c:pt>
                <c:pt idx="8">
                  <c:v>45992</c:v>
                </c:pt>
                <c:pt idx="9">
                  <c:v>46023</c:v>
                </c:pt>
                <c:pt idx="10">
                  <c:v>46054</c:v>
                </c:pt>
                <c:pt idx="11">
                  <c:v>46082</c:v>
                </c:pt>
              </c:numCache>
            </c:numRef>
          </c:cat>
          <c:val>
            <c:numRef>
              <c:f>Data!$E$4:$E$15</c:f>
              <c:numCache>
                <c:formatCode>0</c:formatCode>
                <c:ptCount val="12"/>
                <c:pt idx="0">
                  <c:v>0</c:v>
                </c:pt>
                <c:pt idx="1">
                  <c:v>0</c:v>
                </c:pt>
                <c:pt idx="2">
                  <c:v>1</c:v>
                </c:pt>
                <c:pt idx="3">
                  <c:v>1</c:v>
                </c:pt>
                <c:pt idx="4">
                  <c:v>1</c:v>
                </c:pt>
                <c:pt idx="5">
                  <c:v>2</c:v>
                </c:pt>
                <c:pt idx="6">
                  <c:v>2</c:v>
                </c:pt>
                <c:pt idx="7">
                  <c:v>2</c:v>
                </c:pt>
                <c:pt idx="8">
                  <c:v>3</c:v>
                </c:pt>
                <c:pt idx="9">
                  <c:v>3</c:v>
                </c:pt>
                <c:pt idx="10">
                  <c:v>3</c:v>
                </c:pt>
                <c:pt idx="11">
                  <c:v>4</c:v>
                </c:pt>
              </c:numCache>
            </c:numRef>
          </c:val>
          <c:smooth val="0"/>
          <c:extLst>
            <c:ext xmlns:c16="http://schemas.microsoft.com/office/drawing/2014/chart" uri="{C3380CC4-5D6E-409C-BE32-E72D297353CC}">
              <c16:uniqueId val="{00000005-2F3C-4F7B-B59A-21935CD9699D}"/>
            </c:ext>
          </c:extLst>
        </c:ser>
        <c:ser>
          <c:idx val="4"/>
          <c:order val="3"/>
          <c:tx>
            <c:strRef>
              <c:f>Data!$F$3</c:f>
              <c:strCache>
                <c:ptCount val="1"/>
                <c:pt idx="0">
                  <c:v>Near miss (Accu. R)</c:v>
                </c:pt>
              </c:strCache>
            </c:strRef>
          </c:tx>
          <c:spPr>
            <a:ln w="28575" cap="rnd">
              <a:solidFill>
                <a:srgbClr val="00B0F0"/>
              </a:solidFill>
              <a:round/>
            </a:ln>
            <a:effectLst/>
          </c:spPr>
          <c:marker>
            <c:symbol val="circle"/>
            <c:size val="5"/>
            <c:spPr>
              <a:solidFill>
                <a:srgbClr val="00B0F0"/>
              </a:solidFill>
              <a:ln w="9525">
                <a:solidFill>
                  <a:srgbClr val="00B0F0"/>
                </a:solidFill>
              </a:ln>
              <a:effectLst/>
            </c:spPr>
          </c:marker>
          <c:dLbls>
            <c:dLbl>
              <c:idx val="0"/>
              <c:delete val="1"/>
              <c:extLst>
                <c:ext xmlns:c15="http://schemas.microsoft.com/office/drawing/2012/chart" uri="{CE6537A1-D6FC-4f65-9D91-7224C49458BB}"/>
                <c:ext xmlns:c16="http://schemas.microsoft.com/office/drawing/2014/chart" uri="{C3380CC4-5D6E-409C-BE32-E72D297353CC}">
                  <c16:uniqueId val="{00000000-A684-42EE-B36F-FDE91165910E}"/>
                </c:ext>
              </c:extLst>
            </c:dLbl>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tx1">
                        <a:lumMod val="75000"/>
                        <a:lumOff val="25000"/>
                      </a:schemeClr>
                    </a:solidFill>
                    <a:latin typeface="+mn-lt"/>
                    <a:ea typeface="+mn-ea"/>
                    <a:cs typeface="+mn-cs"/>
                  </a:defRPr>
                </a:pPr>
                <a:endParaRPr lang="th-TH"/>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Data!$A$4:$A$15</c:f>
              <c:numCache>
                <c:formatCode>B1mmm</c:formatCode>
                <c:ptCount val="12"/>
                <c:pt idx="0">
                  <c:v>45748</c:v>
                </c:pt>
                <c:pt idx="1">
                  <c:v>45778</c:v>
                </c:pt>
                <c:pt idx="2">
                  <c:v>45809</c:v>
                </c:pt>
                <c:pt idx="3">
                  <c:v>45839</c:v>
                </c:pt>
                <c:pt idx="4">
                  <c:v>45870</c:v>
                </c:pt>
                <c:pt idx="5">
                  <c:v>45901</c:v>
                </c:pt>
                <c:pt idx="6">
                  <c:v>45931</c:v>
                </c:pt>
                <c:pt idx="7">
                  <c:v>45962</c:v>
                </c:pt>
                <c:pt idx="8">
                  <c:v>45992</c:v>
                </c:pt>
                <c:pt idx="9">
                  <c:v>46023</c:v>
                </c:pt>
                <c:pt idx="10">
                  <c:v>46054</c:v>
                </c:pt>
                <c:pt idx="11">
                  <c:v>46082</c:v>
                </c:pt>
              </c:numCache>
            </c:numRef>
          </c:cat>
          <c:val>
            <c:numRef>
              <c:f>Data!$F$4:$F$15</c:f>
              <c:numCache>
                <c:formatCode>0</c:formatCode>
                <c:ptCount val="12"/>
                <c:pt idx="0">
                  <c:v>0</c:v>
                </c:pt>
                <c:pt idx="1">
                  <c:v>1</c:v>
                </c:pt>
                <c:pt idx="2">
                  <c:v>1</c:v>
                </c:pt>
                <c:pt idx="3">
                  <c:v>2</c:v>
                </c:pt>
                <c:pt idx="4">
                  <c:v>3</c:v>
                </c:pt>
                <c:pt idx="5">
                  <c:v>3</c:v>
                </c:pt>
                <c:pt idx="6">
                  <c:v>3</c:v>
                </c:pt>
                <c:pt idx="7">
                  <c:v>3</c:v>
                </c:pt>
                <c:pt idx="8">
                  <c:v>3</c:v>
                </c:pt>
                <c:pt idx="9">
                  <c:v>3</c:v>
                </c:pt>
                <c:pt idx="10">
                  <c:v>4</c:v>
                </c:pt>
              </c:numCache>
            </c:numRef>
          </c:val>
          <c:smooth val="0"/>
          <c:extLst>
            <c:ext xmlns:c16="http://schemas.microsoft.com/office/drawing/2014/chart" uri="{C3380CC4-5D6E-409C-BE32-E72D297353CC}">
              <c16:uniqueId val="{00000006-2F3C-4F7B-B59A-21935CD9699D}"/>
            </c:ext>
          </c:extLst>
        </c:ser>
        <c:dLbls>
          <c:showLegendKey val="0"/>
          <c:showVal val="0"/>
          <c:showCatName val="0"/>
          <c:showSerName val="0"/>
          <c:showPercent val="0"/>
          <c:showBubbleSize val="0"/>
        </c:dLbls>
        <c:marker val="1"/>
        <c:smooth val="0"/>
        <c:axId val="819095423"/>
        <c:axId val="730637327"/>
      </c:lineChart>
      <c:dateAx>
        <c:axId val="754326975"/>
        <c:scaling>
          <c:orientation val="minMax"/>
        </c:scaling>
        <c:delete val="0"/>
        <c:axPos val="b"/>
        <c:numFmt formatCode="B1mmm"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ja-JP" sz="1000" b="0" i="0" u="none" strike="noStrike" kern="1200" baseline="0">
                <a:solidFill>
                  <a:schemeClr val="tx1">
                    <a:lumMod val="65000"/>
                    <a:lumOff val="35000"/>
                  </a:schemeClr>
                </a:solidFill>
                <a:latin typeface="+mn-lt"/>
                <a:ea typeface="+mn-ea"/>
                <a:cs typeface="+mn-cs"/>
              </a:defRPr>
            </a:pPr>
            <a:endParaRPr lang="th-TH"/>
          </a:p>
        </c:txPr>
        <c:crossAx val="754327455"/>
        <c:crosses val="autoZero"/>
        <c:auto val="1"/>
        <c:lblOffset val="100"/>
        <c:baseTimeUnit val="months"/>
      </c:dateAx>
      <c:valAx>
        <c:axId val="754327455"/>
        <c:scaling>
          <c:orientation val="minMax"/>
          <c:max val="3"/>
        </c:scaling>
        <c:delete val="0"/>
        <c:axPos val="l"/>
        <c:majorGridlines>
          <c:spPr>
            <a:ln w="6350" cap="flat" cmpd="sng" algn="ctr">
              <a:no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th-TH"/>
          </a:p>
        </c:txPr>
        <c:crossAx val="754326975"/>
        <c:crosses val="autoZero"/>
        <c:crossBetween val="between"/>
        <c:majorUnit val="1"/>
      </c:valAx>
      <c:valAx>
        <c:axId val="730637327"/>
        <c:scaling>
          <c:orientation val="minMax"/>
          <c:max val="8"/>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th-TH"/>
          </a:p>
        </c:txPr>
        <c:crossAx val="819095423"/>
        <c:crosses val="max"/>
        <c:crossBetween val="between"/>
        <c:majorUnit val="2"/>
      </c:valAx>
      <c:catAx>
        <c:axId val="819095423"/>
        <c:scaling>
          <c:orientation val="minMax"/>
        </c:scaling>
        <c:delete val="1"/>
        <c:axPos val="b"/>
        <c:numFmt formatCode="B1mmm" sourceLinked="1"/>
        <c:majorTickMark val="out"/>
        <c:minorTickMark val="none"/>
        <c:tickLblPos val="nextTo"/>
        <c:crossAx val="730637327"/>
        <c:crosses val="autoZero"/>
        <c:auto val="1"/>
        <c:lblAlgn val="ctr"/>
        <c:lblOffset val="100"/>
        <c:noMultiLvlLbl val="1"/>
      </c:catAx>
      <c:spPr>
        <a:noFill/>
        <a:ln>
          <a:noFill/>
        </a:ln>
        <a:effectLst/>
      </c:spPr>
    </c:plotArea>
    <c:legend>
      <c:legendPos val="b"/>
      <c:layout>
        <c:manualLayout>
          <c:xMode val="edge"/>
          <c:yMode val="edge"/>
          <c:x val="0.37053462547950738"/>
          <c:y val="9.5684991423897331E-3"/>
          <c:w val="0.55510640016151824"/>
          <c:h val="0.15920409186252513"/>
        </c:manualLayout>
      </c:layout>
      <c:overlay val="0"/>
      <c:spPr>
        <a:noFill/>
        <a:ln>
          <a:noFill/>
        </a:ln>
        <a:effectLst/>
      </c:spPr>
      <c:txPr>
        <a:bodyPr rot="0" spcFirstLastPara="1" vertOverflow="ellipsis" vert="horz" wrap="square" anchor="ctr" anchorCtr="1"/>
        <a:lstStyle/>
        <a:p>
          <a:pPr>
            <a:defRPr lang="ja-JP" sz="700" b="0" i="0" u="none" strike="noStrike" kern="1200" baseline="0">
              <a:solidFill>
                <a:schemeClr val="tx1">
                  <a:lumMod val="65000"/>
                  <a:lumOff val="35000"/>
                </a:schemeClr>
              </a:solidFill>
              <a:latin typeface="+mn-lt"/>
              <a:ea typeface="+mn-ea"/>
              <a:cs typeface="+mn-cs"/>
            </a:defRPr>
          </a:pPr>
          <a:endParaRPr lang="th-TH"/>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th-TH"/>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7771757300469212E-2"/>
          <c:y val="0.1304838101719642"/>
          <c:w val="0.88006889763779539"/>
          <c:h val="0.74828073249587701"/>
        </c:manualLayout>
      </c:layout>
      <c:barChart>
        <c:barDir val="col"/>
        <c:grouping val="clustered"/>
        <c:varyColors val="0"/>
        <c:ser>
          <c:idx val="1"/>
          <c:order val="0"/>
          <c:tx>
            <c:strRef>
              <c:f>Data!$I$3</c:f>
              <c:strCache>
                <c:ptCount val="1"/>
                <c:pt idx="0">
                  <c:v>Hit something (T)</c:v>
                </c:pt>
              </c:strCache>
            </c:strRef>
          </c:tx>
          <c:spPr>
            <a:solidFill>
              <a:schemeClr val="bg1">
                <a:lumMod val="65000"/>
              </a:schemeClr>
            </a:solidFill>
            <a:ln>
              <a:noFill/>
            </a:ln>
            <a:effectLst/>
          </c:spPr>
          <c:invertIfNegative val="0"/>
          <c:dLbls>
            <c:dLbl>
              <c:idx val="1"/>
              <c:dLblPos val="in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F2A-4C55-8405-1B974AFB3FFB}"/>
                </c:ext>
              </c:extLst>
            </c:dLbl>
            <c:dLbl>
              <c:idx val="8"/>
              <c:dLblPos val="in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F2A-4C55-8405-1B974AFB3FFB}"/>
                </c:ext>
              </c:extLst>
            </c:dLbl>
            <c:dLbl>
              <c:idx val="9"/>
              <c:dLblPos val="in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6F2A-4C55-8405-1B974AFB3FFB}"/>
                </c:ext>
              </c:extLst>
            </c:dLbl>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tx1">
                        <a:lumMod val="75000"/>
                        <a:lumOff val="25000"/>
                      </a:schemeClr>
                    </a:solidFill>
                    <a:latin typeface="+mn-lt"/>
                    <a:ea typeface="+mn-ea"/>
                    <a:cs typeface="+mn-cs"/>
                  </a:defRPr>
                </a:pPr>
                <a:endParaRPr lang="th-TH"/>
              </a:p>
            </c:txPr>
            <c:dLblPos val="inEnd"/>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Data!$A$4:$A$15</c:f>
              <c:numCache>
                <c:formatCode>B1mmm</c:formatCode>
                <c:ptCount val="12"/>
                <c:pt idx="0">
                  <c:v>45748</c:v>
                </c:pt>
                <c:pt idx="1">
                  <c:v>45778</c:v>
                </c:pt>
                <c:pt idx="2">
                  <c:v>45809</c:v>
                </c:pt>
                <c:pt idx="3">
                  <c:v>45839</c:v>
                </c:pt>
                <c:pt idx="4">
                  <c:v>45870</c:v>
                </c:pt>
                <c:pt idx="5">
                  <c:v>45901</c:v>
                </c:pt>
                <c:pt idx="6">
                  <c:v>45931</c:v>
                </c:pt>
                <c:pt idx="7">
                  <c:v>45962</c:v>
                </c:pt>
                <c:pt idx="8">
                  <c:v>45992</c:v>
                </c:pt>
                <c:pt idx="9">
                  <c:v>46023</c:v>
                </c:pt>
                <c:pt idx="10">
                  <c:v>46054</c:v>
                </c:pt>
                <c:pt idx="11">
                  <c:v>46082</c:v>
                </c:pt>
              </c:numCache>
            </c:numRef>
          </c:cat>
          <c:val>
            <c:numRef>
              <c:f>Data!$I$4:$I$15</c:f>
              <c:numCache>
                <c:formatCode>0</c:formatCode>
                <c:ptCount val="12"/>
                <c:pt idx="0">
                  <c:v>0</c:v>
                </c:pt>
                <c:pt idx="1">
                  <c:v>1</c:v>
                </c:pt>
                <c:pt idx="2">
                  <c:v>0</c:v>
                </c:pt>
                <c:pt idx="3">
                  <c:v>0</c:v>
                </c:pt>
                <c:pt idx="4">
                  <c:v>0</c:v>
                </c:pt>
                <c:pt idx="5">
                  <c:v>0</c:v>
                </c:pt>
                <c:pt idx="6">
                  <c:v>0</c:v>
                </c:pt>
                <c:pt idx="7">
                  <c:v>0</c:v>
                </c:pt>
                <c:pt idx="8">
                  <c:v>1</c:v>
                </c:pt>
                <c:pt idx="9">
                  <c:v>1</c:v>
                </c:pt>
                <c:pt idx="10">
                  <c:v>0</c:v>
                </c:pt>
                <c:pt idx="11">
                  <c:v>0</c:v>
                </c:pt>
              </c:numCache>
            </c:numRef>
          </c:val>
          <c:extLst>
            <c:ext xmlns:c16="http://schemas.microsoft.com/office/drawing/2014/chart" uri="{C3380CC4-5D6E-409C-BE32-E72D297353CC}">
              <c16:uniqueId val="{00000004-2F3C-4F7B-B59A-21935CD9699D}"/>
            </c:ext>
          </c:extLst>
        </c:ser>
        <c:ser>
          <c:idx val="2"/>
          <c:order val="2"/>
          <c:tx>
            <c:strRef>
              <c:f>Data!$K$3</c:f>
              <c:strCache>
                <c:ptCount val="1"/>
                <c:pt idx="0">
                  <c:v>Fatal</c:v>
                </c:pt>
              </c:strCache>
            </c:strRef>
          </c:tx>
          <c:spPr>
            <a:solidFill>
              <a:srgbClr val="C00000"/>
            </a:solidFill>
            <a:ln>
              <a:noFill/>
            </a:ln>
            <a:effectLst/>
          </c:spPr>
          <c:invertIfNegative val="0"/>
          <c:cat>
            <c:numRef>
              <c:f>Data!$A$4:$A$15</c:f>
              <c:numCache>
                <c:formatCode>B1mmm</c:formatCode>
                <c:ptCount val="12"/>
                <c:pt idx="0">
                  <c:v>45748</c:v>
                </c:pt>
                <c:pt idx="1">
                  <c:v>45778</c:v>
                </c:pt>
                <c:pt idx="2">
                  <c:v>45809</c:v>
                </c:pt>
                <c:pt idx="3">
                  <c:v>45839</c:v>
                </c:pt>
                <c:pt idx="4">
                  <c:v>45870</c:v>
                </c:pt>
                <c:pt idx="5">
                  <c:v>45901</c:v>
                </c:pt>
                <c:pt idx="6">
                  <c:v>45931</c:v>
                </c:pt>
                <c:pt idx="7">
                  <c:v>45962</c:v>
                </c:pt>
                <c:pt idx="8">
                  <c:v>45992</c:v>
                </c:pt>
                <c:pt idx="9">
                  <c:v>46023</c:v>
                </c:pt>
                <c:pt idx="10">
                  <c:v>46054</c:v>
                </c:pt>
                <c:pt idx="11">
                  <c:v>46082</c:v>
                </c:pt>
              </c:numCache>
            </c:numRef>
          </c:cat>
          <c:val>
            <c:numRef>
              <c:f>Data!$K$4:$K$15</c:f>
              <c:numCache>
                <c:formatCode>0</c:formatCode>
                <c:ptCount val="12"/>
                <c:pt idx="0">
                  <c:v>0</c:v>
                </c:pt>
                <c:pt idx="1">
                  <c:v>0</c:v>
                </c:pt>
                <c:pt idx="2">
                  <c:v>0</c:v>
                </c:pt>
                <c:pt idx="3">
                  <c:v>0</c:v>
                </c:pt>
                <c:pt idx="4">
                  <c:v>0</c:v>
                </c:pt>
                <c:pt idx="5">
                  <c:v>0</c:v>
                </c:pt>
                <c:pt idx="6">
                  <c:v>0</c:v>
                </c:pt>
                <c:pt idx="7">
                  <c:v>1</c:v>
                </c:pt>
                <c:pt idx="8">
                  <c:v>0</c:v>
                </c:pt>
                <c:pt idx="9">
                  <c:v>0</c:v>
                </c:pt>
                <c:pt idx="10">
                  <c:v>0</c:v>
                </c:pt>
              </c:numCache>
            </c:numRef>
          </c:val>
          <c:extLst>
            <c:ext xmlns:c16="http://schemas.microsoft.com/office/drawing/2014/chart" uri="{C3380CC4-5D6E-409C-BE32-E72D297353CC}">
              <c16:uniqueId val="{00000003-3E51-45A6-8B89-57F958CBB7F2}"/>
            </c:ext>
          </c:extLst>
        </c:ser>
        <c:ser>
          <c:idx val="3"/>
          <c:order val="3"/>
          <c:tx>
            <c:strRef>
              <c:f>Data!$L$3</c:f>
              <c:strCache>
                <c:ptCount val="1"/>
                <c:pt idx="0">
                  <c:v>Injury</c:v>
                </c:pt>
              </c:strCache>
            </c:strRef>
          </c:tx>
          <c:spPr>
            <a:solidFill>
              <a:srgbClr val="E95D82"/>
            </a:solidFill>
            <a:ln>
              <a:noFill/>
            </a:ln>
            <a:effectLst/>
          </c:spPr>
          <c:invertIfNegative val="0"/>
          <c:dLbls>
            <c:dLbl>
              <c:idx val="0"/>
              <c:delete val="1"/>
              <c:extLst>
                <c:ext xmlns:c15="http://schemas.microsoft.com/office/drawing/2012/chart" uri="{CE6537A1-D6FC-4f65-9D91-7224C49458BB}"/>
                <c:ext xmlns:c16="http://schemas.microsoft.com/office/drawing/2014/chart" uri="{C3380CC4-5D6E-409C-BE32-E72D297353CC}">
                  <c16:uniqueId val="{00000009-3759-470D-9A14-4F75070B4367}"/>
                </c:ext>
              </c:extLst>
            </c:dLbl>
            <c:dLbl>
              <c:idx val="1"/>
              <c:delete val="1"/>
              <c:extLst>
                <c:ext xmlns:c15="http://schemas.microsoft.com/office/drawing/2012/chart" uri="{CE6537A1-D6FC-4f65-9D91-7224C49458BB}"/>
                <c:ext xmlns:c16="http://schemas.microsoft.com/office/drawing/2014/chart" uri="{C3380CC4-5D6E-409C-BE32-E72D297353CC}">
                  <c16:uniqueId val="{0000000C-3759-470D-9A14-4F75070B4367}"/>
                </c:ext>
              </c:extLst>
            </c:dLbl>
            <c:dLbl>
              <c:idx val="2"/>
              <c:delete val="1"/>
              <c:extLst>
                <c:ext xmlns:c15="http://schemas.microsoft.com/office/drawing/2012/chart" uri="{CE6537A1-D6FC-4f65-9D91-7224C49458BB}"/>
                <c:ext xmlns:c16="http://schemas.microsoft.com/office/drawing/2014/chart" uri="{C3380CC4-5D6E-409C-BE32-E72D297353CC}">
                  <c16:uniqueId val="{0000000D-3759-470D-9A14-4F75070B4367}"/>
                </c:ext>
              </c:extLst>
            </c:dLbl>
            <c:dLbl>
              <c:idx val="4"/>
              <c:delete val="1"/>
              <c:extLst>
                <c:ext xmlns:c15="http://schemas.microsoft.com/office/drawing/2012/chart" uri="{CE6537A1-D6FC-4f65-9D91-7224C49458BB}"/>
                <c:ext xmlns:c16="http://schemas.microsoft.com/office/drawing/2014/chart" uri="{C3380CC4-5D6E-409C-BE32-E72D297353CC}">
                  <c16:uniqueId val="{0000000E-3759-470D-9A14-4F75070B4367}"/>
                </c:ext>
              </c:extLst>
            </c:dLbl>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tx1">
                        <a:lumMod val="75000"/>
                        <a:lumOff val="25000"/>
                      </a:schemeClr>
                    </a:solidFill>
                    <a:latin typeface="+mn-lt"/>
                    <a:ea typeface="+mn-ea"/>
                    <a:cs typeface="+mn-cs"/>
                  </a:defRPr>
                </a:pPr>
                <a:endParaRPr lang="th-TH"/>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Data!$A$4:$A$15</c:f>
              <c:numCache>
                <c:formatCode>B1mmm</c:formatCode>
                <c:ptCount val="12"/>
                <c:pt idx="0">
                  <c:v>45748</c:v>
                </c:pt>
                <c:pt idx="1">
                  <c:v>45778</c:v>
                </c:pt>
                <c:pt idx="2">
                  <c:v>45809</c:v>
                </c:pt>
                <c:pt idx="3">
                  <c:v>45839</c:v>
                </c:pt>
                <c:pt idx="4">
                  <c:v>45870</c:v>
                </c:pt>
                <c:pt idx="5">
                  <c:v>45901</c:v>
                </c:pt>
                <c:pt idx="6">
                  <c:v>45931</c:v>
                </c:pt>
                <c:pt idx="7">
                  <c:v>45962</c:v>
                </c:pt>
                <c:pt idx="8">
                  <c:v>45992</c:v>
                </c:pt>
                <c:pt idx="9">
                  <c:v>46023</c:v>
                </c:pt>
                <c:pt idx="10">
                  <c:v>46054</c:v>
                </c:pt>
                <c:pt idx="11">
                  <c:v>46082</c:v>
                </c:pt>
              </c:numCache>
            </c:numRef>
          </c:cat>
          <c:val>
            <c:numRef>
              <c:f>Data!$L$4:$L$15</c:f>
              <c:numCache>
                <c:formatCode>0</c:formatCode>
                <c:ptCount val="12"/>
                <c:pt idx="0">
                  <c:v>0</c:v>
                </c:pt>
                <c:pt idx="1">
                  <c:v>0</c:v>
                </c:pt>
                <c:pt idx="2">
                  <c:v>0</c:v>
                </c:pt>
                <c:pt idx="3">
                  <c:v>1</c:v>
                </c:pt>
                <c:pt idx="4">
                  <c:v>0</c:v>
                </c:pt>
                <c:pt idx="5">
                  <c:v>0</c:v>
                </c:pt>
                <c:pt idx="6">
                  <c:v>0</c:v>
                </c:pt>
                <c:pt idx="7">
                  <c:v>0</c:v>
                </c:pt>
                <c:pt idx="8">
                  <c:v>1</c:v>
                </c:pt>
                <c:pt idx="9">
                  <c:v>0</c:v>
                </c:pt>
                <c:pt idx="10">
                  <c:v>0</c:v>
                </c:pt>
              </c:numCache>
            </c:numRef>
          </c:val>
          <c:extLst>
            <c:ext xmlns:c16="http://schemas.microsoft.com/office/drawing/2014/chart" uri="{C3380CC4-5D6E-409C-BE32-E72D297353CC}">
              <c16:uniqueId val="{00000004-3E51-45A6-8B89-57F958CBB7F2}"/>
            </c:ext>
          </c:extLst>
        </c:ser>
        <c:ser>
          <c:idx val="4"/>
          <c:order val="4"/>
          <c:tx>
            <c:strRef>
              <c:f>Data!$M$3</c:f>
              <c:strCache>
                <c:ptCount val="1"/>
                <c:pt idx="0">
                  <c:v>Illegal &amp; dangerous driving</c:v>
                </c:pt>
              </c:strCache>
            </c:strRef>
          </c:tx>
          <c:spPr>
            <a:solidFill>
              <a:schemeClr val="accent2"/>
            </a:solidFill>
            <a:ln>
              <a:noFill/>
            </a:ln>
            <a:effectLst/>
          </c:spPr>
          <c:invertIfNegative val="0"/>
          <c:cat>
            <c:numRef>
              <c:f>Data!$A$4:$A$15</c:f>
              <c:numCache>
                <c:formatCode>B1mmm</c:formatCode>
                <c:ptCount val="12"/>
                <c:pt idx="0">
                  <c:v>45748</c:v>
                </c:pt>
                <c:pt idx="1">
                  <c:v>45778</c:v>
                </c:pt>
                <c:pt idx="2">
                  <c:v>45809</c:v>
                </c:pt>
                <c:pt idx="3">
                  <c:v>45839</c:v>
                </c:pt>
                <c:pt idx="4">
                  <c:v>45870</c:v>
                </c:pt>
                <c:pt idx="5">
                  <c:v>45901</c:v>
                </c:pt>
                <c:pt idx="6">
                  <c:v>45931</c:v>
                </c:pt>
                <c:pt idx="7">
                  <c:v>45962</c:v>
                </c:pt>
                <c:pt idx="8">
                  <c:v>45992</c:v>
                </c:pt>
                <c:pt idx="9">
                  <c:v>46023</c:v>
                </c:pt>
                <c:pt idx="10">
                  <c:v>46054</c:v>
                </c:pt>
                <c:pt idx="11">
                  <c:v>46082</c:v>
                </c:pt>
              </c:numCache>
            </c:numRef>
          </c:cat>
          <c:val>
            <c:numRef>
              <c:f>Data!$M$4:$M$15</c:f>
              <c:numCache>
                <c:formatCode>0</c:formatCode>
                <c:ptCount val="12"/>
                <c:pt idx="0">
                  <c:v>0</c:v>
                </c:pt>
                <c:pt idx="1">
                  <c:v>0</c:v>
                </c:pt>
                <c:pt idx="2">
                  <c:v>0</c:v>
                </c:pt>
                <c:pt idx="3">
                  <c:v>0</c:v>
                </c:pt>
                <c:pt idx="4">
                  <c:v>0</c:v>
                </c:pt>
                <c:pt idx="5">
                  <c:v>0</c:v>
                </c:pt>
                <c:pt idx="6">
                  <c:v>1</c:v>
                </c:pt>
                <c:pt idx="7">
                  <c:v>0</c:v>
                </c:pt>
                <c:pt idx="8">
                  <c:v>0</c:v>
                </c:pt>
                <c:pt idx="9">
                  <c:v>0</c:v>
                </c:pt>
                <c:pt idx="10">
                  <c:v>0</c:v>
                </c:pt>
              </c:numCache>
            </c:numRef>
          </c:val>
          <c:extLst>
            <c:ext xmlns:c16="http://schemas.microsoft.com/office/drawing/2014/chart" uri="{C3380CC4-5D6E-409C-BE32-E72D297353CC}">
              <c16:uniqueId val="{00000005-3E51-45A6-8B89-57F958CBB7F2}"/>
            </c:ext>
          </c:extLst>
        </c:ser>
        <c:ser>
          <c:idx val="5"/>
          <c:order val="5"/>
          <c:tx>
            <c:strRef>
              <c:f>Data!$N$3</c:f>
              <c:strCache>
                <c:ptCount val="1"/>
                <c:pt idx="0">
                  <c:v>Hit</c:v>
                </c:pt>
              </c:strCache>
            </c:strRef>
          </c:tx>
          <c:spPr>
            <a:solidFill>
              <a:srgbClr val="FD8394"/>
            </a:solidFill>
            <a:ln>
              <a:noFill/>
            </a:ln>
            <a:effectLst/>
          </c:spPr>
          <c:invertIfNegative val="0"/>
          <c:cat>
            <c:numRef>
              <c:f>Data!$A$4:$A$15</c:f>
              <c:numCache>
                <c:formatCode>B1mmm</c:formatCode>
                <c:ptCount val="12"/>
                <c:pt idx="0">
                  <c:v>45748</c:v>
                </c:pt>
                <c:pt idx="1">
                  <c:v>45778</c:v>
                </c:pt>
                <c:pt idx="2">
                  <c:v>45809</c:v>
                </c:pt>
                <c:pt idx="3">
                  <c:v>45839</c:v>
                </c:pt>
                <c:pt idx="4">
                  <c:v>45870</c:v>
                </c:pt>
                <c:pt idx="5">
                  <c:v>45901</c:v>
                </c:pt>
                <c:pt idx="6">
                  <c:v>45931</c:v>
                </c:pt>
                <c:pt idx="7">
                  <c:v>45962</c:v>
                </c:pt>
                <c:pt idx="8">
                  <c:v>45992</c:v>
                </c:pt>
                <c:pt idx="9">
                  <c:v>46023</c:v>
                </c:pt>
                <c:pt idx="10">
                  <c:v>46054</c:v>
                </c:pt>
                <c:pt idx="11">
                  <c:v>46082</c:v>
                </c:pt>
              </c:numCache>
            </c:numRef>
          </c:cat>
          <c:val>
            <c:numRef>
              <c:f>Data!$N$4:$N$15</c:f>
              <c:numCache>
                <c:formatCode>0</c:formatCode>
                <c:ptCount val="12"/>
                <c:pt idx="0">
                  <c:v>0</c:v>
                </c:pt>
                <c:pt idx="1">
                  <c:v>0</c:v>
                </c:pt>
                <c:pt idx="2">
                  <c:v>0</c:v>
                </c:pt>
                <c:pt idx="3">
                  <c:v>0</c:v>
                </c:pt>
                <c:pt idx="4">
                  <c:v>0</c:v>
                </c:pt>
                <c:pt idx="5">
                  <c:v>0</c:v>
                </c:pt>
                <c:pt idx="6">
                  <c:v>0</c:v>
                </c:pt>
                <c:pt idx="7">
                  <c:v>0</c:v>
                </c:pt>
                <c:pt idx="8">
                  <c:v>0</c:v>
                </c:pt>
                <c:pt idx="9">
                  <c:v>1</c:v>
                </c:pt>
                <c:pt idx="10">
                  <c:v>0</c:v>
                </c:pt>
              </c:numCache>
            </c:numRef>
          </c:val>
          <c:extLst>
            <c:ext xmlns:c16="http://schemas.microsoft.com/office/drawing/2014/chart" uri="{C3380CC4-5D6E-409C-BE32-E72D297353CC}">
              <c16:uniqueId val="{00000006-3E51-45A6-8B89-57F958CBB7F2}"/>
            </c:ext>
          </c:extLst>
        </c:ser>
        <c:ser>
          <c:idx val="6"/>
          <c:order val="6"/>
          <c:tx>
            <c:strRef>
              <c:f>Data!$O$3</c:f>
              <c:strCache>
                <c:ptCount val="1"/>
                <c:pt idx="0">
                  <c:v>Hit something</c:v>
                </c:pt>
              </c:strCache>
            </c:strRef>
          </c:tx>
          <c:spPr>
            <a:solidFill>
              <a:srgbClr val="FEBAC4"/>
            </a:solidFill>
            <a:ln>
              <a:noFill/>
            </a:ln>
            <a:effectLst/>
          </c:spPr>
          <c:invertIfNegative val="0"/>
          <c:dPt>
            <c:idx val="2"/>
            <c:invertIfNegative val="0"/>
            <c:bubble3D val="0"/>
            <c:spPr>
              <a:solidFill>
                <a:srgbClr val="F7D9DD"/>
              </a:solidFill>
              <a:ln>
                <a:solidFill>
                  <a:srgbClr val="FCEAF4"/>
                </a:solidFill>
              </a:ln>
              <a:effectLst/>
            </c:spPr>
            <c:extLst>
              <c:ext xmlns:c16="http://schemas.microsoft.com/office/drawing/2014/chart" uri="{C3380CC4-5D6E-409C-BE32-E72D297353CC}">
                <c16:uniqueId val="{00000000-5FD6-4707-A4FF-8D8057E266EF}"/>
              </c:ext>
            </c:extLst>
          </c:dPt>
          <c:dLbls>
            <c:dLbl>
              <c:idx val="0"/>
              <c:delete val="1"/>
              <c:extLst>
                <c:ext xmlns:c15="http://schemas.microsoft.com/office/drawing/2012/chart" uri="{CE6537A1-D6FC-4f65-9D91-7224C49458BB}"/>
                <c:ext xmlns:c16="http://schemas.microsoft.com/office/drawing/2014/chart" uri="{C3380CC4-5D6E-409C-BE32-E72D297353CC}">
                  <c16:uniqueId val="{00000002-FCE2-4597-8BDC-172285F4D610}"/>
                </c:ext>
              </c:extLst>
            </c:dLbl>
            <c:dLbl>
              <c:idx val="2"/>
              <c:delete val="1"/>
              <c:extLst>
                <c:ext xmlns:c15="http://schemas.microsoft.com/office/drawing/2012/chart" uri="{CE6537A1-D6FC-4f65-9D91-7224C49458BB}"/>
                <c:ext xmlns:c16="http://schemas.microsoft.com/office/drawing/2014/chart" uri="{C3380CC4-5D6E-409C-BE32-E72D297353CC}">
                  <c16:uniqueId val="{00000000-5FD6-4707-A4FF-8D8057E266EF}"/>
                </c:ext>
              </c:extLst>
            </c:dLbl>
            <c:dLbl>
              <c:idx val="3"/>
              <c:delete val="1"/>
              <c:extLst>
                <c:ext xmlns:c15="http://schemas.microsoft.com/office/drawing/2012/chart" uri="{CE6537A1-D6FC-4f65-9D91-7224C49458BB}"/>
                <c:ext xmlns:c16="http://schemas.microsoft.com/office/drawing/2014/chart" uri="{C3380CC4-5D6E-409C-BE32-E72D297353CC}">
                  <c16:uniqueId val="{00000004-3759-470D-9A14-4F75070B4367}"/>
                </c:ext>
              </c:extLst>
            </c:dLbl>
            <c:dLbl>
              <c:idx val="4"/>
              <c:delete val="1"/>
              <c:extLst>
                <c:ext xmlns:c15="http://schemas.microsoft.com/office/drawing/2012/chart" uri="{CE6537A1-D6FC-4f65-9D91-7224C49458BB}"/>
                <c:ext xmlns:c16="http://schemas.microsoft.com/office/drawing/2014/chart" uri="{C3380CC4-5D6E-409C-BE32-E72D297353CC}">
                  <c16:uniqueId val="{00000005-3759-470D-9A14-4F75070B4367}"/>
                </c:ext>
              </c:extLst>
            </c:dLbl>
            <c:dLbl>
              <c:idx val="5"/>
              <c:delete val="1"/>
              <c:extLst>
                <c:ext xmlns:c15="http://schemas.microsoft.com/office/drawing/2012/chart" uri="{CE6537A1-D6FC-4f65-9D91-7224C49458BB}"/>
                <c:ext xmlns:c16="http://schemas.microsoft.com/office/drawing/2014/chart" uri="{C3380CC4-5D6E-409C-BE32-E72D297353CC}">
                  <c16:uniqueId val="{00000004-F07A-42BC-B44B-A0DD9780F37F}"/>
                </c:ext>
              </c:extLst>
            </c:dLbl>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tx1">
                        <a:lumMod val="75000"/>
                        <a:lumOff val="25000"/>
                      </a:schemeClr>
                    </a:solidFill>
                    <a:latin typeface="+mn-lt"/>
                    <a:ea typeface="+mn-ea"/>
                    <a:cs typeface="+mn-cs"/>
                  </a:defRPr>
                </a:pPr>
                <a:endParaRPr lang="th-TH"/>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Data!$A$4:$A$15</c:f>
              <c:numCache>
                <c:formatCode>B1mmm</c:formatCode>
                <c:ptCount val="12"/>
                <c:pt idx="0">
                  <c:v>45748</c:v>
                </c:pt>
                <c:pt idx="1">
                  <c:v>45778</c:v>
                </c:pt>
                <c:pt idx="2">
                  <c:v>45809</c:v>
                </c:pt>
                <c:pt idx="3">
                  <c:v>45839</c:v>
                </c:pt>
                <c:pt idx="4">
                  <c:v>45870</c:v>
                </c:pt>
                <c:pt idx="5">
                  <c:v>45901</c:v>
                </c:pt>
                <c:pt idx="6">
                  <c:v>45931</c:v>
                </c:pt>
                <c:pt idx="7">
                  <c:v>45962</c:v>
                </c:pt>
                <c:pt idx="8">
                  <c:v>45992</c:v>
                </c:pt>
                <c:pt idx="9">
                  <c:v>46023</c:v>
                </c:pt>
                <c:pt idx="10">
                  <c:v>46054</c:v>
                </c:pt>
                <c:pt idx="11">
                  <c:v>46082</c:v>
                </c:pt>
              </c:numCache>
            </c:numRef>
          </c:cat>
          <c:val>
            <c:numRef>
              <c:f>Data!$O$4:$O$15</c:f>
              <c:numCache>
                <c:formatCode>0</c:formatCode>
                <c:ptCount val="12"/>
                <c:pt idx="0">
                  <c:v>0</c:v>
                </c:pt>
                <c:pt idx="1">
                  <c:v>1</c:v>
                </c:pt>
                <c:pt idx="2">
                  <c:v>0</c:v>
                </c:pt>
                <c:pt idx="3">
                  <c:v>0</c:v>
                </c:pt>
                <c:pt idx="4">
                  <c:v>0</c:v>
                </c:pt>
                <c:pt idx="5">
                  <c:v>0</c:v>
                </c:pt>
                <c:pt idx="6">
                  <c:v>0</c:v>
                </c:pt>
                <c:pt idx="7">
                  <c:v>1</c:v>
                </c:pt>
                <c:pt idx="8">
                  <c:v>0</c:v>
                </c:pt>
                <c:pt idx="9">
                  <c:v>0</c:v>
                </c:pt>
                <c:pt idx="10">
                  <c:v>0</c:v>
                </c:pt>
              </c:numCache>
            </c:numRef>
          </c:val>
          <c:extLst>
            <c:ext xmlns:c16="http://schemas.microsoft.com/office/drawing/2014/chart" uri="{C3380CC4-5D6E-409C-BE32-E72D297353CC}">
              <c16:uniqueId val="{00000007-3E51-45A6-8B89-57F958CBB7F2}"/>
            </c:ext>
          </c:extLst>
        </c:ser>
        <c:dLbls>
          <c:showLegendKey val="0"/>
          <c:showVal val="0"/>
          <c:showCatName val="0"/>
          <c:showSerName val="0"/>
          <c:showPercent val="0"/>
          <c:showBubbleSize val="0"/>
        </c:dLbls>
        <c:gapWidth val="35"/>
        <c:overlap val="80"/>
        <c:axId val="1349972671"/>
        <c:axId val="1349983231"/>
      </c:barChart>
      <c:lineChart>
        <c:grouping val="standard"/>
        <c:varyColors val="0"/>
        <c:ser>
          <c:idx val="0"/>
          <c:order val="1"/>
          <c:tx>
            <c:strRef>
              <c:f>Data!$J$3</c:f>
              <c:strCache>
                <c:ptCount val="1"/>
                <c:pt idx="0">
                  <c:v>Hit something (Accu. T)</c:v>
                </c:pt>
              </c:strCache>
            </c:strRef>
          </c:tx>
          <c:spPr>
            <a:ln w="12700" cap="rnd">
              <a:solidFill>
                <a:schemeClr val="tx1">
                  <a:lumMod val="50000"/>
                  <a:lumOff val="50000"/>
                </a:schemeClr>
              </a:solidFill>
              <a:prstDash val="sysDash"/>
              <a:round/>
            </a:ln>
            <a:effectLst/>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0B-3759-470D-9A14-4F75070B4367}"/>
                </c:ext>
              </c:extLst>
            </c:dLbl>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tx1">
                        <a:lumMod val="75000"/>
                        <a:lumOff val="25000"/>
                      </a:schemeClr>
                    </a:solidFill>
                    <a:latin typeface="+mn-lt"/>
                    <a:ea typeface="+mn-ea"/>
                    <a:cs typeface="+mn-cs"/>
                  </a:defRPr>
                </a:pPr>
                <a:endParaRPr lang="th-TH"/>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Data!$A$4:$A$15</c:f>
              <c:numCache>
                <c:formatCode>B1mmm</c:formatCode>
                <c:ptCount val="12"/>
                <c:pt idx="0">
                  <c:v>45748</c:v>
                </c:pt>
                <c:pt idx="1">
                  <c:v>45778</c:v>
                </c:pt>
                <c:pt idx="2">
                  <c:v>45809</c:v>
                </c:pt>
                <c:pt idx="3">
                  <c:v>45839</c:v>
                </c:pt>
                <c:pt idx="4">
                  <c:v>45870</c:v>
                </c:pt>
                <c:pt idx="5">
                  <c:v>45901</c:v>
                </c:pt>
                <c:pt idx="6">
                  <c:v>45931</c:v>
                </c:pt>
                <c:pt idx="7">
                  <c:v>45962</c:v>
                </c:pt>
                <c:pt idx="8">
                  <c:v>45992</c:v>
                </c:pt>
                <c:pt idx="9">
                  <c:v>46023</c:v>
                </c:pt>
                <c:pt idx="10">
                  <c:v>46054</c:v>
                </c:pt>
                <c:pt idx="11">
                  <c:v>46082</c:v>
                </c:pt>
              </c:numCache>
            </c:numRef>
          </c:cat>
          <c:val>
            <c:numRef>
              <c:f>Data!$J$4:$J$15</c:f>
              <c:numCache>
                <c:formatCode>0</c:formatCode>
                <c:ptCount val="12"/>
                <c:pt idx="0">
                  <c:v>0</c:v>
                </c:pt>
                <c:pt idx="1">
                  <c:v>1</c:v>
                </c:pt>
                <c:pt idx="2">
                  <c:v>1</c:v>
                </c:pt>
                <c:pt idx="3">
                  <c:v>1</c:v>
                </c:pt>
                <c:pt idx="4">
                  <c:v>1</c:v>
                </c:pt>
                <c:pt idx="5">
                  <c:v>1</c:v>
                </c:pt>
                <c:pt idx="6">
                  <c:v>1</c:v>
                </c:pt>
                <c:pt idx="7">
                  <c:v>2</c:v>
                </c:pt>
                <c:pt idx="8">
                  <c:v>2</c:v>
                </c:pt>
                <c:pt idx="9">
                  <c:v>3</c:v>
                </c:pt>
                <c:pt idx="10">
                  <c:v>3</c:v>
                </c:pt>
                <c:pt idx="11">
                  <c:v>3</c:v>
                </c:pt>
              </c:numCache>
            </c:numRef>
          </c:val>
          <c:smooth val="0"/>
          <c:extLst>
            <c:ext xmlns:c16="http://schemas.microsoft.com/office/drawing/2014/chart" uri="{C3380CC4-5D6E-409C-BE32-E72D297353CC}">
              <c16:uniqueId val="{00000002-3E51-45A6-8B89-57F958CBB7F2}"/>
            </c:ext>
          </c:extLst>
        </c:ser>
        <c:ser>
          <c:idx val="7"/>
          <c:order val="7"/>
          <c:tx>
            <c:strRef>
              <c:f>Data!$P$3</c:f>
              <c:strCache>
                <c:ptCount val="1"/>
                <c:pt idx="0">
                  <c:v>Accu. Result</c:v>
                </c:pt>
              </c:strCache>
            </c:strRef>
          </c:tx>
          <c:spPr>
            <a:ln w="28575" cap="rnd">
              <a:solidFill>
                <a:srgbClr val="00B0F0"/>
              </a:solidFill>
              <a:round/>
            </a:ln>
            <a:effectLst/>
          </c:spPr>
          <c:marker>
            <c:symbol val="circle"/>
            <c:size val="5"/>
            <c:spPr>
              <a:solidFill>
                <a:srgbClr val="00B0F0"/>
              </a:solidFill>
              <a:ln w="9525">
                <a:solidFill>
                  <a:schemeClr val="accent1">
                    <a:lumMod val="60000"/>
                    <a:lumOff val="40000"/>
                  </a:schemeClr>
                </a:solidFill>
              </a:ln>
              <a:effectLst/>
            </c:spPr>
          </c:marker>
          <c:dPt>
            <c:idx val="2"/>
            <c:marker>
              <c:symbol val="circle"/>
              <c:size val="5"/>
              <c:spPr>
                <a:solidFill>
                  <a:srgbClr val="00B0F0"/>
                </a:solidFill>
                <a:ln w="9525">
                  <a:solidFill>
                    <a:schemeClr val="accent1">
                      <a:lumMod val="60000"/>
                      <a:lumOff val="40000"/>
                    </a:schemeClr>
                  </a:solidFill>
                </a:ln>
                <a:effectLst/>
              </c:spPr>
            </c:marker>
            <c:bubble3D val="0"/>
            <c:spPr>
              <a:ln w="28575" cap="rnd">
                <a:solidFill>
                  <a:srgbClr val="00B0F0"/>
                </a:solidFill>
                <a:prstDash val="sysDash"/>
                <a:round/>
              </a:ln>
              <a:effectLst/>
            </c:spPr>
            <c:extLst>
              <c:ext xmlns:c16="http://schemas.microsoft.com/office/drawing/2014/chart" uri="{C3380CC4-5D6E-409C-BE32-E72D297353CC}">
                <c16:uniqueId val="{00000001-5FD6-4707-A4FF-8D8057E266EF}"/>
              </c:ext>
            </c:extLst>
          </c:dPt>
          <c:dLbls>
            <c:dLbl>
              <c:idx val="0"/>
              <c:delete val="1"/>
              <c:extLst>
                <c:ext xmlns:c15="http://schemas.microsoft.com/office/drawing/2012/chart" uri="{CE6537A1-D6FC-4f65-9D91-7224C49458BB}"/>
                <c:ext xmlns:c16="http://schemas.microsoft.com/office/drawing/2014/chart" uri="{C3380CC4-5D6E-409C-BE32-E72D297353CC}">
                  <c16:uniqueId val="{0000000A-3759-470D-9A14-4F75070B4367}"/>
                </c:ext>
              </c:extLst>
            </c:dLbl>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tx1">
                        <a:lumMod val="75000"/>
                        <a:lumOff val="25000"/>
                      </a:schemeClr>
                    </a:solidFill>
                    <a:latin typeface="+mn-lt"/>
                    <a:ea typeface="+mn-ea"/>
                    <a:cs typeface="+mn-cs"/>
                  </a:defRPr>
                </a:pPr>
                <a:endParaRPr lang="th-TH"/>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Data!$A$4:$A$15</c:f>
              <c:numCache>
                <c:formatCode>B1mmm</c:formatCode>
                <c:ptCount val="12"/>
                <c:pt idx="0">
                  <c:v>45748</c:v>
                </c:pt>
                <c:pt idx="1">
                  <c:v>45778</c:v>
                </c:pt>
                <c:pt idx="2">
                  <c:v>45809</c:v>
                </c:pt>
                <c:pt idx="3">
                  <c:v>45839</c:v>
                </c:pt>
                <c:pt idx="4">
                  <c:v>45870</c:v>
                </c:pt>
                <c:pt idx="5">
                  <c:v>45901</c:v>
                </c:pt>
                <c:pt idx="6">
                  <c:v>45931</c:v>
                </c:pt>
                <c:pt idx="7">
                  <c:v>45962</c:v>
                </c:pt>
                <c:pt idx="8">
                  <c:v>45992</c:v>
                </c:pt>
                <c:pt idx="9">
                  <c:v>46023</c:v>
                </c:pt>
                <c:pt idx="10">
                  <c:v>46054</c:v>
                </c:pt>
                <c:pt idx="11">
                  <c:v>46082</c:v>
                </c:pt>
              </c:numCache>
            </c:numRef>
          </c:cat>
          <c:val>
            <c:numRef>
              <c:f>Data!$P$4:$P$15</c:f>
              <c:numCache>
                <c:formatCode>0</c:formatCode>
                <c:ptCount val="12"/>
                <c:pt idx="0">
                  <c:v>0</c:v>
                </c:pt>
                <c:pt idx="1">
                  <c:v>1</c:v>
                </c:pt>
                <c:pt idx="2">
                  <c:v>1</c:v>
                </c:pt>
                <c:pt idx="3">
                  <c:v>2</c:v>
                </c:pt>
                <c:pt idx="4">
                  <c:v>2</c:v>
                </c:pt>
                <c:pt idx="5">
                  <c:v>2</c:v>
                </c:pt>
                <c:pt idx="6">
                  <c:v>3</c:v>
                </c:pt>
                <c:pt idx="7">
                  <c:v>5</c:v>
                </c:pt>
                <c:pt idx="8">
                  <c:v>6</c:v>
                </c:pt>
                <c:pt idx="9">
                  <c:v>7</c:v>
                </c:pt>
                <c:pt idx="10">
                  <c:v>7</c:v>
                </c:pt>
              </c:numCache>
            </c:numRef>
          </c:val>
          <c:smooth val="0"/>
          <c:extLst>
            <c:ext xmlns:c16="http://schemas.microsoft.com/office/drawing/2014/chart" uri="{C3380CC4-5D6E-409C-BE32-E72D297353CC}">
              <c16:uniqueId val="{00000008-3E51-45A6-8B89-57F958CBB7F2}"/>
            </c:ext>
          </c:extLst>
        </c:ser>
        <c:dLbls>
          <c:showLegendKey val="0"/>
          <c:showVal val="0"/>
          <c:showCatName val="0"/>
          <c:showSerName val="0"/>
          <c:showPercent val="0"/>
          <c:showBubbleSize val="0"/>
        </c:dLbls>
        <c:marker val="1"/>
        <c:smooth val="0"/>
        <c:axId val="2096703119"/>
        <c:axId val="1075882335"/>
      </c:lineChart>
      <c:valAx>
        <c:axId val="1349983231"/>
        <c:scaling>
          <c:orientation val="minMax"/>
          <c:max val="10"/>
          <c:min val="0"/>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th-TH"/>
          </a:p>
        </c:txPr>
        <c:crossAx val="1349972671"/>
        <c:crosses val="max"/>
        <c:crossBetween val="between"/>
        <c:majorUnit val="2"/>
      </c:valAx>
      <c:dateAx>
        <c:axId val="1349972671"/>
        <c:scaling>
          <c:orientation val="minMax"/>
        </c:scaling>
        <c:delete val="0"/>
        <c:axPos val="b"/>
        <c:numFmt formatCode="B1mmm"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th-TH"/>
          </a:p>
        </c:txPr>
        <c:crossAx val="1349983231"/>
        <c:crosses val="autoZero"/>
        <c:auto val="1"/>
        <c:lblOffset val="100"/>
        <c:baseTimeUnit val="months"/>
        <c:majorUnit val="1"/>
        <c:minorUnit val="1"/>
      </c:dateAx>
      <c:valAx>
        <c:axId val="1075882335"/>
        <c:scaling>
          <c:orientation val="minMax"/>
          <c:max val="10"/>
        </c:scaling>
        <c:delete val="0"/>
        <c:axPos val="l"/>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th-TH"/>
          </a:p>
        </c:txPr>
        <c:crossAx val="2096703119"/>
        <c:crosses val="autoZero"/>
        <c:crossBetween val="between"/>
        <c:majorUnit val="2"/>
      </c:valAx>
      <c:dateAx>
        <c:axId val="2096703119"/>
        <c:scaling>
          <c:orientation val="minMax"/>
        </c:scaling>
        <c:delete val="1"/>
        <c:axPos val="b"/>
        <c:numFmt formatCode="B1mmm" sourceLinked="1"/>
        <c:majorTickMark val="out"/>
        <c:minorTickMark val="none"/>
        <c:tickLblPos val="nextTo"/>
        <c:crossAx val="1075882335"/>
        <c:crosses val="autoZero"/>
        <c:auto val="1"/>
        <c:lblOffset val="100"/>
        <c:baseTimeUnit val="months"/>
        <c:majorUnit val="1"/>
        <c:minorUnit val="1"/>
      </c:dateAx>
      <c:spPr>
        <a:noFill/>
        <a:ln>
          <a:noFill/>
        </a:ln>
        <a:effectLst/>
      </c:spPr>
    </c:plotArea>
    <c:legend>
      <c:legendPos val="b"/>
      <c:layout>
        <c:manualLayout>
          <c:xMode val="edge"/>
          <c:yMode val="edge"/>
          <c:x val="0.27033081991952601"/>
          <c:y val="2.6275643209731997E-2"/>
          <c:w val="0.72966918008047399"/>
          <c:h val="0.23427031769901446"/>
        </c:manualLayout>
      </c:layout>
      <c:overlay val="0"/>
      <c:spPr>
        <a:noFill/>
        <a:ln>
          <a:noFill/>
        </a:ln>
        <a:effectLst/>
      </c:spPr>
      <c:txPr>
        <a:bodyPr rot="0" spcFirstLastPara="1" vertOverflow="ellipsis" vert="horz" wrap="square" anchor="ctr" anchorCtr="1"/>
        <a:lstStyle/>
        <a:p>
          <a:pPr>
            <a:defRPr lang="ja-JP" sz="700" b="0" i="0" u="none" strike="noStrike" kern="1200" baseline="0">
              <a:solidFill>
                <a:schemeClr val="tx1">
                  <a:lumMod val="65000"/>
                  <a:lumOff val="35000"/>
                </a:schemeClr>
              </a:solidFill>
              <a:latin typeface="+mn-lt"/>
              <a:ea typeface="+mn-ea"/>
              <a:cs typeface="+mn-cs"/>
            </a:defRPr>
          </a:pPr>
          <a:endParaRPr lang="th-TH"/>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th-TH"/>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[FY25 Company KPI summary result rev2.xlsx]Sheet1!PivotTable10</c:name>
    <c:fmtId val="0"/>
  </c:pivotSource>
  <c:chart>
    <c:title>
      <c:tx>
        <c:rich>
          <a:bodyPr rot="0" spcFirstLastPara="1" vertOverflow="ellipsis" vert="horz" wrap="square" anchor="ctr" anchorCtr="1"/>
          <a:lstStyle/>
          <a:p>
            <a:pPr>
              <a:defRPr lang="ja-JP" sz="1400" b="0" i="0" u="none" strike="noStrike" kern="1200" spc="0" baseline="0">
                <a:solidFill>
                  <a:schemeClr val="tx1">
                    <a:lumMod val="65000"/>
                    <a:lumOff val="35000"/>
                  </a:schemeClr>
                </a:solidFill>
                <a:latin typeface="+mn-lt"/>
                <a:ea typeface="+mn-ea"/>
                <a:cs typeface="+mn-cs"/>
              </a:defRPr>
            </a:pPr>
            <a:r>
              <a:rPr lang="en-US"/>
              <a:t>Pump/A</a:t>
            </a:r>
          </a:p>
        </c:rich>
      </c:tx>
      <c:layout>
        <c:manualLayout>
          <c:xMode val="edge"/>
          <c:yMode val="edge"/>
          <c:x val="5.6535309533511088E-2"/>
          <c:y val="7.2676941735775528E-4"/>
        </c:manualLayout>
      </c:layout>
      <c:overlay val="0"/>
      <c:spPr>
        <a:noFill/>
        <a:ln>
          <a:noFill/>
        </a:ln>
        <a:effectLst/>
      </c:spPr>
      <c:txPr>
        <a:bodyPr rot="0" spcFirstLastPara="1" vertOverflow="ellipsis" vert="horz" wrap="square" anchor="ctr" anchorCtr="1"/>
        <a:lstStyle/>
        <a:p>
          <a:pPr>
            <a:defRPr lang="ja-JP" sz="1400" b="0" i="0" u="none" strike="noStrike" kern="1200" spc="0" baseline="0">
              <a:solidFill>
                <a:schemeClr val="tx1">
                  <a:lumMod val="65000"/>
                  <a:lumOff val="35000"/>
                </a:schemeClr>
              </a:solidFill>
              <a:latin typeface="+mn-lt"/>
              <a:ea typeface="+mn-ea"/>
              <a:cs typeface="+mn-cs"/>
            </a:defRPr>
          </a:pPr>
          <a:endParaRPr lang="th-TH"/>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4850297844526647E-2"/>
          <c:y val="0.14876388698955409"/>
          <c:w val="0.93475327500017125"/>
          <c:h val="0.675231486775418"/>
        </c:manualLayout>
      </c:layout>
      <c:barChart>
        <c:barDir val="col"/>
        <c:grouping val="stacked"/>
        <c:varyColors val="0"/>
        <c:ser>
          <c:idx val="0"/>
          <c:order val="0"/>
          <c:tx>
            <c:strRef>
              <c:f>Sheet1!$N$5:$N$6</c:f>
              <c:strCache>
                <c:ptCount val="1"/>
                <c:pt idx="0">
                  <c:v>1-Grade accident</c:v>
                </c:pt>
              </c:strCache>
            </c:strRef>
          </c:tx>
          <c:spPr>
            <a:solidFill>
              <a:schemeClr val="accent1"/>
            </a:solidFill>
            <a:ln>
              <a:noFill/>
            </a:ln>
            <a:effectLst/>
          </c:spPr>
          <c:invertIfNegative val="0"/>
          <c:cat>
            <c:strRef>
              <c:f>Sheet1!$M$7:$M$18</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Sheet1!$N$7:$N$18</c:f>
              <c:numCache>
                <c:formatCode>General</c:formatCode>
                <c:ptCount val="12"/>
                <c:pt idx="0">
                  <c:v>0</c:v>
                </c:pt>
                <c:pt idx="1">
                  <c:v>0</c:v>
                </c:pt>
                <c:pt idx="2">
                  <c:v>0</c:v>
                </c:pt>
                <c:pt idx="3">
                  <c:v>0</c:v>
                </c:pt>
                <c:pt idx="4">
                  <c:v>0</c:v>
                </c:pt>
                <c:pt idx="5">
                  <c:v>0</c:v>
                </c:pt>
                <c:pt idx="6">
                  <c:v>0</c:v>
                </c:pt>
                <c:pt idx="7">
                  <c:v>0</c:v>
                </c:pt>
                <c:pt idx="8">
                  <c:v>0</c:v>
                </c:pt>
                <c:pt idx="9">
                  <c:v>0</c:v>
                </c:pt>
                <c:pt idx="10">
                  <c:v>0</c:v>
                </c:pt>
              </c:numCache>
            </c:numRef>
          </c:val>
          <c:extLst>
            <c:ext xmlns:c16="http://schemas.microsoft.com/office/drawing/2014/chart" uri="{C3380CC4-5D6E-409C-BE32-E72D297353CC}">
              <c16:uniqueId val="{00000000-C69B-4E62-A773-EC9A61E93030}"/>
            </c:ext>
          </c:extLst>
        </c:ser>
        <c:ser>
          <c:idx val="1"/>
          <c:order val="1"/>
          <c:tx>
            <c:strRef>
              <c:f>Sheet1!$O$5:$O$6</c:f>
              <c:strCache>
                <c:ptCount val="1"/>
                <c:pt idx="0">
                  <c:v>8-High risk audit</c:v>
                </c:pt>
              </c:strCache>
            </c:strRef>
          </c:tx>
          <c:spPr>
            <a:solidFill>
              <a:schemeClr val="accent2"/>
            </a:solidFill>
            <a:ln>
              <a:noFill/>
            </a:ln>
            <a:effectLst/>
          </c:spPr>
          <c:invertIfNegative val="0"/>
          <c:cat>
            <c:strRef>
              <c:f>Sheet1!$M$7:$M$18</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Sheet1!$O$7:$O$18</c:f>
              <c:numCache>
                <c:formatCode>General</c:formatCode>
                <c:ptCount val="12"/>
                <c:pt idx="6">
                  <c:v>0</c:v>
                </c:pt>
              </c:numCache>
            </c:numRef>
          </c:val>
          <c:extLst>
            <c:ext xmlns:c16="http://schemas.microsoft.com/office/drawing/2014/chart" uri="{C3380CC4-5D6E-409C-BE32-E72D297353CC}">
              <c16:uniqueId val="{00000001-C69B-4E62-A773-EC9A61E93030}"/>
            </c:ext>
          </c:extLst>
        </c:ser>
        <c:ser>
          <c:idx val="8"/>
          <c:order val="8"/>
          <c:tx>
            <c:strRef>
              <c:f>Sheet1!$V$5:$V$6</c:f>
              <c:strCache>
                <c:ptCount val="1"/>
                <c:pt idx="0">
                  <c:v>Reoccurrence</c:v>
                </c:pt>
              </c:strCache>
            </c:strRef>
          </c:tx>
          <c:spPr>
            <a:solidFill>
              <a:schemeClr val="accent3">
                <a:lumMod val="60000"/>
              </a:schemeClr>
            </a:solidFill>
            <a:ln>
              <a:noFill/>
            </a:ln>
            <a:effectLst/>
          </c:spPr>
          <c:invertIfNegative val="0"/>
          <c:cat>
            <c:strRef>
              <c:f>Sheet1!$M$7:$M$18</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Sheet1!$V$7:$V$18</c:f>
              <c:numCache>
                <c:formatCode>General</c:formatCode>
                <c:ptCount val="12"/>
                <c:pt idx="0">
                  <c:v>0</c:v>
                </c:pt>
                <c:pt idx="1">
                  <c:v>0</c:v>
                </c:pt>
                <c:pt idx="2">
                  <c:v>0</c:v>
                </c:pt>
                <c:pt idx="3">
                  <c:v>0</c:v>
                </c:pt>
                <c:pt idx="4">
                  <c:v>0</c:v>
                </c:pt>
                <c:pt idx="5">
                  <c:v>0</c:v>
                </c:pt>
                <c:pt idx="6">
                  <c:v>0</c:v>
                </c:pt>
                <c:pt idx="7">
                  <c:v>0</c:v>
                </c:pt>
                <c:pt idx="8">
                  <c:v>0</c:v>
                </c:pt>
                <c:pt idx="9">
                  <c:v>0</c:v>
                </c:pt>
                <c:pt idx="10">
                  <c:v>0</c:v>
                </c:pt>
              </c:numCache>
            </c:numRef>
          </c:val>
          <c:extLst>
            <c:ext xmlns:c16="http://schemas.microsoft.com/office/drawing/2014/chart" uri="{C3380CC4-5D6E-409C-BE32-E72D297353CC}">
              <c16:uniqueId val="{00000008-C69B-4E62-A773-EC9A61E93030}"/>
            </c:ext>
          </c:extLst>
        </c:ser>
        <c:ser>
          <c:idx val="2"/>
          <c:order val="2"/>
          <c:tx>
            <c:strRef>
              <c:f>Sheet1!$P$5:$P$6</c:f>
              <c:strCache>
                <c:ptCount val="1"/>
                <c:pt idx="0">
                  <c:v>Fatal</c:v>
                </c:pt>
              </c:strCache>
            </c:strRef>
          </c:tx>
          <c:spPr>
            <a:solidFill>
              <a:schemeClr val="accent3"/>
            </a:solidFill>
            <a:ln>
              <a:noFill/>
            </a:ln>
            <a:effectLst/>
          </c:spPr>
          <c:invertIfNegative val="0"/>
          <c:cat>
            <c:strRef>
              <c:f>Sheet1!$M$7:$M$18</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Sheet1!$P$7:$P$18</c:f>
              <c:numCache>
                <c:formatCode>General</c:formatCode>
                <c:ptCount val="12"/>
                <c:pt idx="0">
                  <c:v>0</c:v>
                </c:pt>
                <c:pt idx="1">
                  <c:v>0</c:v>
                </c:pt>
                <c:pt idx="2">
                  <c:v>0</c:v>
                </c:pt>
                <c:pt idx="3">
                  <c:v>0</c:v>
                </c:pt>
                <c:pt idx="4">
                  <c:v>0</c:v>
                </c:pt>
                <c:pt idx="5">
                  <c:v>0</c:v>
                </c:pt>
                <c:pt idx="6">
                  <c:v>0</c:v>
                </c:pt>
                <c:pt idx="7">
                  <c:v>0</c:v>
                </c:pt>
                <c:pt idx="8">
                  <c:v>0</c:v>
                </c:pt>
                <c:pt idx="9">
                  <c:v>0</c:v>
                </c:pt>
                <c:pt idx="10">
                  <c:v>0</c:v>
                </c:pt>
              </c:numCache>
            </c:numRef>
          </c:val>
          <c:extLst>
            <c:ext xmlns:c16="http://schemas.microsoft.com/office/drawing/2014/chart" uri="{C3380CC4-5D6E-409C-BE32-E72D297353CC}">
              <c16:uniqueId val="{00000002-C69B-4E62-A773-EC9A61E93030}"/>
            </c:ext>
          </c:extLst>
        </c:ser>
        <c:ser>
          <c:idx val="3"/>
          <c:order val="3"/>
          <c:tx>
            <c:strRef>
              <c:f>Sheet1!$Q$5:$Q$6</c:f>
              <c:strCache>
                <c:ptCount val="1"/>
                <c:pt idx="0">
                  <c:v>Hit</c:v>
                </c:pt>
              </c:strCache>
            </c:strRef>
          </c:tx>
          <c:spPr>
            <a:solidFill>
              <a:schemeClr val="accent4"/>
            </a:solidFill>
            <a:ln>
              <a:noFill/>
            </a:ln>
            <a:effectLst/>
          </c:spPr>
          <c:invertIfNegative val="0"/>
          <c:cat>
            <c:strRef>
              <c:f>Sheet1!$M$7:$M$18</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Sheet1!$Q$7:$Q$18</c:f>
              <c:numCache>
                <c:formatCode>General</c:formatCode>
                <c:ptCount val="12"/>
                <c:pt idx="0">
                  <c:v>0</c:v>
                </c:pt>
                <c:pt idx="1">
                  <c:v>0</c:v>
                </c:pt>
                <c:pt idx="2">
                  <c:v>0</c:v>
                </c:pt>
                <c:pt idx="3">
                  <c:v>0</c:v>
                </c:pt>
                <c:pt idx="4">
                  <c:v>0</c:v>
                </c:pt>
                <c:pt idx="5">
                  <c:v>0</c:v>
                </c:pt>
                <c:pt idx="6">
                  <c:v>0</c:v>
                </c:pt>
                <c:pt idx="7">
                  <c:v>0</c:v>
                </c:pt>
                <c:pt idx="8">
                  <c:v>0</c:v>
                </c:pt>
                <c:pt idx="9">
                  <c:v>0</c:v>
                </c:pt>
                <c:pt idx="10">
                  <c:v>0</c:v>
                </c:pt>
              </c:numCache>
            </c:numRef>
          </c:val>
          <c:extLst>
            <c:ext xmlns:c16="http://schemas.microsoft.com/office/drawing/2014/chart" uri="{C3380CC4-5D6E-409C-BE32-E72D297353CC}">
              <c16:uniqueId val="{00000003-C69B-4E62-A773-EC9A61E93030}"/>
            </c:ext>
          </c:extLst>
        </c:ser>
        <c:ser>
          <c:idx val="4"/>
          <c:order val="4"/>
          <c:tx>
            <c:strRef>
              <c:f>Sheet1!$R$5:$R$6</c:f>
              <c:strCache>
                <c:ptCount val="1"/>
                <c:pt idx="0">
                  <c:v>Hit something</c:v>
                </c:pt>
              </c:strCache>
            </c:strRef>
          </c:tx>
          <c:spPr>
            <a:solidFill>
              <a:schemeClr val="accent5"/>
            </a:solidFill>
            <a:ln>
              <a:noFill/>
            </a:ln>
            <a:effectLst/>
          </c:spPr>
          <c:invertIfNegative val="0"/>
          <c:cat>
            <c:strRef>
              <c:f>Sheet1!$M$7:$M$18</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Sheet1!$R$7:$R$18</c:f>
              <c:numCache>
                <c:formatCode>General</c:formatCode>
                <c:ptCount val="12"/>
                <c:pt idx="0">
                  <c:v>0</c:v>
                </c:pt>
                <c:pt idx="1">
                  <c:v>0</c:v>
                </c:pt>
                <c:pt idx="2">
                  <c:v>0</c:v>
                </c:pt>
                <c:pt idx="3">
                  <c:v>0</c:v>
                </c:pt>
                <c:pt idx="4">
                  <c:v>0</c:v>
                </c:pt>
                <c:pt idx="5">
                  <c:v>0</c:v>
                </c:pt>
                <c:pt idx="6">
                  <c:v>0</c:v>
                </c:pt>
                <c:pt idx="7">
                  <c:v>0</c:v>
                </c:pt>
                <c:pt idx="8">
                  <c:v>0</c:v>
                </c:pt>
                <c:pt idx="9">
                  <c:v>0</c:v>
                </c:pt>
                <c:pt idx="10">
                  <c:v>0</c:v>
                </c:pt>
              </c:numCache>
            </c:numRef>
          </c:val>
          <c:extLst>
            <c:ext xmlns:c16="http://schemas.microsoft.com/office/drawing/2014/chart" uri="{C3380CC4-5D6E-409C-BE32-E72D297353CC}">
              <c16:uniqueId val="{00000004-C69B-4E62-A773-EC9A61E93030}"/>
            </c:ext>
          </c:extLst>
        </c:ser>
        <c:ser>
          <c:idx val="5"/>
          <c:order val="5"/>
          <c:tx>
            <c:strRef>
              <c:f>Sheet1!$S$5:$S$6</c:f>
              <c:strCache>
                <c:ptCount val="1"/>
                <c:pt idx="0">
                  <c:v>Illegal &amp; dangerous driving</c:v>
                </c:pt>
              </c:strCache>
            </c:strRef>
          </c:tx>
          <c:spPr>
            <a:solidFill>
              <a:schemeClr val="accent6"/>
            </a:solidFill>
            <a:ln>
              <a:noFill/>
            </a:ln>
            <a:effectLst/>
          </c:spPr>
          <c:invertIfNegative val="0"/>
          <c:cat>
            <c:strRef>
              <c:f>Sheet1!$M$7:$M$18</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Sheet1!$S$7:$S$18</c:f>
              <c:numCache>
                <c:formatCode>General</c:formatCode>
                <c:ptCount val="12"/>
                <c:pt idx="0">
                  <c:v>0</c:v>
                </c:pt>
                <c:pt idx="1">
                  <c:v>0</c:v>
                </c:pt>
                <c:pt idx="2">
                  <c:v>0</c:v>
                </c:pt>
                <c:pt idx="3">
                  <c:v>0</c:v>
                </c:pt>
                <c:pt idx="4">
                  <c:v>0</c:v>
                </c:pt>
                <c:pt idx="5">
                  <c:v>0</c:v>
                </c:pt>
                <c:pt idx="6">
                  <c:v>0</c:v>
                </c:pt>
                <c:pt idx="7">
                  <c:v>0</c:v>
                </c:pt>
                <c:pt idx="8">
                  <c:v>0</c:v>
                </c:pt>
                <c:pt idx="9">
                  <c:v>0</c:v>
                </c:pt>
                <c:pt idx="10">
                  <c:v>0</c:v>
                </c:pt>
              </c:numCache>
            </c:numRef>
          </c:val>
          <c:extLst>
            <c:ext xmlns:c16="http://schemas.microsoft.com/office/drawing/2014/chart" uri="{C3380CC4-5D6E-409C-BE32-E72D297353CC}">
              <c16:uniqueId val="{00000005-C69B-4E62-A773-EC9A61E93030}"/>
            </c:ext>
          </c:extLst>
        </c:ser>
        <c:ser>
          <c:idx val="6"/>
          <c:order val="6"/>
          <c:tx>
            <c:strRef>
              <c:f>Sheet1!$T$5:$T$6</c:f>
              <c:strCache>
                <c:ptCount val="1"/>
                <c:pt idx="0">
                  <c:v>Injury</c:v>
                </c:pt>
              </c:strCache>
            </c:strRef>
          </c:tx>
          <c:spPr>
            <a:solidFill>
              <a:schemeClr val="accent1">
                <a:lumMod val="60000"/>
              </a:schemeClr>
            </a:solidFill>
            <a:ln>
              <a:noFill/>
            </a:ln>
            <a:effectLst/>
          </c:spPr>
          <c:invertIfNegative val="0"/>
          <c:cat>
            <c:strRef>
              <c:f>Sheet1!$M$7:$M$18</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Sheet1!$T$7:$T$18</c:f>
              <c:numCache>
                <c:formatCode>General</c:formatCode>
                <c:ptCount val="12"/>
                <c:pt idx="0">
                  <c:v>0</c:v>
                </c:pt>
                <c:pt idx="1">
                  <c:v>0</c:v>
                </c:pt>
                <c:pt idx="2">
                  <c:v>0</c:v>
                </c:pt>
                <c:pt idx="3">
                  <c:v>0</c:v>
                </c:pt>
                <c:pt idx="4">
                  <c:v>0</c:v>
                </c:pt>
                <c:pt idx="5">
                  <c:v>0</c:v>
                </c:pt>
                <c:pt idx="6">
                  <c:v>0</c:v>
                </c:pt>
                <c:pt idx="7">
                  <c:v>0</c:v>
                </c:pt>
                <c:pt idx="8">
                  <c:v>0</c:v>
                </c:pt>
                <c:pt idx="9">
                  <c:v>0</c:v>
                </c:pt>
                <c:pt idx="10">
                  <c:v>0</c:v>
                </c:pt>
              </c:numCache>
            </c:numRef>
          </c:val>
          <c:extLst>
            <c:ext xmlns:c16="http://schemas.microsoft.com/office/drawing/2014/chart" uri="{C3380CC4-5D6E-409C-BE32-E72D297353CC}">
              <c16:uniqueId val="{00000006-C69B-4E62-A773-EC9A61E93030}"/>
            </c:ext>
          </c:extLst>
        </c:ser>
        <c:ser>
          <c:idx val="7"/>
          <c:order val="7"/>
          <c:tx>
            <c:strRef>
              <c:f>Sheet1!$U$5:$U$6</c:f>
              <c:strCache>
                <c:ptCount val="1"/>
                <c:pt idx="0">
                  <c:v>Near miss</c:v>
                </c:pt>
              </c:strCache>
            </c:strRef>
          </c:tx>
          <c:spPr>
            <a:solidFill>
              <a:schemeClr val="accent2">
                <a:lumMod val="60000"/>
              </a:schemeClr>
            </a:solidFill>
            <a:ln>
              <a:noFill/>
            </a:ln>
            <a:effectLst/>
          </c:spPr>
          <c:invertIfNegative val="0"/>
          <c:cat>
            <c:strRef>
              <c:f>Sheet1!$M$7:$M$18</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Sheet1!$U$7:$U$18</c:f>
              <c:numCache>
                <c:formatCode>General</c:formatCode>
                <c:ptCount val="12"/>
                <c:pt idx="0">
                  <c:v>0</c:v>
                </c:pt>
                <c:pt idx="1">
                  <c:v>0</c:v>
                </c:pt>
                <c:pt idx="2">
                  <c:v>0</c:v>
                </c:pt>
                <c:pt idx="3">
                  <c:v>0</c:v>
                </c:pt>
                <c:pt idx="4">
                  <c:v>0</c:v>
                </c:pt>
                <c:pt idx="5">
                  <c:v>0</c:v>
                </c:pt>
                <c:pt idx="6">
                  <c:v>0</c:v>
                </c:pt>
                <c:pt idx="7">
                  <c:v>0</c:v>
                </c:pt>
                <c:pt idx="8">
                  <c:v>0</c:v>
                </c:pt>
                <c:pt idx="9">
                  <c:v>0</c:v>
                </c:pt>
                <c:pt idx="10">
                  <c:v>0</c:v>
                </c:pt>
              </c:numCache>
            </c:numRef>
          </c:val>
          <c:extLst>
            <c:ext xmlns:c16="http://schemas.microsoft.com/office/drawing/2014/chart" uri="{C3380CC4-5D6E-409C-BE32-E72D297353CC}">
              <c16:uniqueId val="{00000007-C69B-4E62-A773-EC9A61E93030}"/>
            </c:ext>
          </c:extLst>
        </c:ser>
        <c:dLbls>
          <c:showLegendKey val="0"/>
          <c:showVal val="0"/>
          <c:showCatName val="0"/>
          <c:showSerName val="0"/>
          <c:showPercent val="0"/>
          <c:showBubbleSize val="0"/>
        </c:dLbls>
        <c:gapWidth val="65"/>
        <c:overlap val="100"/>
        <c:axId val="893626783"/>
        <c:axId val="893622943"/>
      </c:barChart>
      <c:catAx>
        <c:axId val="893626783"/>
        <c:scaling>
          <c:orientation val="minMax"/>
        </c:scaling>
        <c:delete val="0"/>
        <c:axPos val="b"/>
        <c:numFmt formatCode="B1mmm"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ja-JP" sz="1050" b="0" i="0" u="none" strike="noStrike" kern="1200" baseline="0">
                <a:solidFill>
                  <a:schemeClr val="tx1">
                    <a:lumMod val="65000"/>
                    <a:lumOff val="35000"/>
                  </a:schemeClr>
                </a:solidFill>
                <a:latin typeface="+mn-lt"/>
                <a:ea typeface="+mn-ea"/>
                <a:cs typeface="+mn-cs"/>
              </a:defRPr>
            </a:pPr>
            <a:endParaRPr lang="th-TH"/>
          </a:p>
        </c:txPr>
        <c:crossAx val="893622943"/>
        <c:crosses val="autoZero"/>
        <c:auto val="1"/>
        <c:lblAlgn val="ctr"/>
        <c:lblOffset val="100"/>
        <c:noMultiLvlLbl val="1"/>
      </c:catAx>
      <c:valAx>
        <c:axId val="893622943"/>
        <c:scaling>
          <c:orientation val="minMax"/>
          <c:max val="4"/>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th-TH"/>
          </a:p>
        </c:txPr>
        <c:crossAx val="893626783"/>
        <c:crosses val="autoZero"/>
        <c:crossBetween val="between"/>
        <c:majorUnit val="1"/>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th-TH"/>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[FY25 Company KPI summary result rev2.xlsx]Sheet1!PivotTable16</c:name>
    <c:fmtId val="0"/>
  </c:pivotSource>
  <c:chart>
    <c:title>
      <c:tx>
        <c:rich>
          <a:bodyPr rot="0" spcFirstLastPara="1" vertOverflow="ellipsis" vert="horz" wrap="square" anchor="ctr" anchorCtr="1"/>
          <a:lstStyle/>
          <a:p>
            <a:pPr>
              <a:defRPr lang="ja-JP" sz="1400" b="0" i="0" u="none" strike="noStrike" kern="1200" spc="0" baseline="0">
                <a:solidFill>
                  <a:schemeClr val="tx1">
                    <a:lumMod val="65000"/>
                    <a:lumOff val="35000"/>
                  </a:schemeClr>
                </a:solidFill>
                <a:latin typeface="+mn-lt"/>
                <a:ea typeface="+mn-ea"/>
                <a:cs typeface="+mn-cs"/>
              </a:defRPr>
            </a:pPr>
            <a:r>
              <a:rPr lang="en-US"/>
              <a:t>INJ/M</a:t>
            </a:r>
          </a:p>
        </c:rich>
      </c:tx>
      <c:layout>
        <c:manualLayout>
          <c:xMode val="edge"/>
          <c:yMode val="edge"/>
          <c:x val="5.3955643557599069E-2"/>
          <c:y val="7.2676941735775528E-4"/>
        </c:manualLayout>
      </c:layout>
      <c:overlay val="0"/>
      <c:spPr>
        <a:noFill/>
        <a:ln>
          <a:noFill/>
        </a:ln>
        <a:effectLst/>
      </c:spPr>
      <c:txPr>
        <a:bodyPr rot="0" spcFirstLastPara="1" vertOverflow="ellipsis" vert="horz" wrap="square" anchor="ctr" anchorCtr="1"/>
        <a:lstStyle/>
        <a:p>
          <a:pPr>
            <a:defRPr lang="ja-JP" sz="1400" b="0" i="0" u="none" strike="noStrike" kern="1200" spc="0" baseline="0">
              <a:solidFill>
                <a:schemeClr val="tx1">
                  <a:lumMod val="65000"/>
                  <a:lumOff val="35000"/>
                </a:schemeClr>
              </a:solidFill>
              <a:latin typeface="+mn-lt"/>
              <a:ea typeface="+mn-ea"/>
              <a:cs typeface="+mn-cs"/>
            </a:defRPr>
          </a:pPr>
          <a:endParaRPr lang="th-TH"/>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0709349104287725E-2"/>
          <c:y val="0.10134412200492045"/>
          <c:w val="0.93475327500017125"/>
          <c:h val="0.71674393413710014"/>
        </c:manualLayout>
      </c:layout>
      <c:barChart>
        <c:barDir val="col"/>
        <c:grouping val="stacked"/>
        <c:varyColors val="0"/>
        <c:ser>
          <c:idx val="0"/>
          <c:order val="0"/>
          <c:tx>
            <c:strRef>
              <c:f>Sheet1!$AL$5:$AL$6</c:f>
              <c:strCache>
                <c:ptCount val="1"/>
                <c:pt idx="0">
                  <c:v>1-Grade accident</c:v>
                </c:pt>
              </c:strCache>
            </c:strRef>
          </c:tx>
          <c:spPr>
            <a:solidFill>
              <a:schemeClr val="accent1"/>
            </a:solidFill>
            <a:ln>
              <a:noFill/>
            </a:ln>
            <a:effectLst/>
          </c:spPr>
          <c:invertIfNegative val="0"/>
          <c:cat>
            <c:strRef>
              <c:f>Sheet1!$AK$7:$AK$18</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Sheet1!$AL$7:$AL$18</c:f>
              <c:numCache>
                <c:formatCode>General</c:formatCode>
                <c:ptCount val="12"/>
                <c:pt idx="0">
                  <c:v>0</c:v>
                </c:pt>
                <c:pt idx="1">
                  <c:v>0</c:v>
                </c:pt>
                <c:pt idx="2">
                  <c:v>0</c:v>
                </c:pt>
                <c:pt idx="3">
                  <c:v>0</c:v>
                </c:pt>
                <c:pt idx="4">
                  <c:v>0</c:v>
                </c:pt>
                <c:pt idx="5">
                  <c:v>0</c:v>
                </c:pt>
                <c:pt idx="6">
                  <c:v>0</c:v>
                </c:pt>
                <c:pt idx="7">
                  <c:v>0</c:v>
                </c:pt>
                <c:pt idx="8">
                  <c:v>0</c:v>
                </c:pt>
                <c:pt idx="9">
                  <c:v>0</c:v>
                </c:pt>
                <c:pt idx="10">
                  <c:v>0</c:v>
                </c:pt>
              </c:numCache>
            </c:numRef>
          </c:val>
          <c:extLst>
            <c:ext xmlns:c16="http://schemas.microsoft.com/office/drawing/2014/chart" uri="{C3380CC4-5D6E-409C-BE32-E72D297353CC}">
              <c16:uniqueId val="{00000000-22F9-42E5-A2BD-BF1C1EA3EE44}"/>
            </c:ext>
          </c:extLst>
        </c:ser>
        <c:ser>
          <c:idx val="1"/>
          <c:order val="1"/>
          <c:tx>
            <c:strRef>
              <c:f>Sheet1!$AM$5:$AM$6</c:f>
              <c:strCache>
                <c:ptCount val="1"/>
                <c:pt idx="0">
                  <c:v>8-High risk audit</c:v>
                </c:pt>
              </c:strCache>
            </c:strRef>
          </c:tx>
          <c:spPr>
            <a:solidFill>
              <a:schemeClr val="accent2"/>
            </a:solidFill>
            <a:ln>
              <a:noFill/>
            </a:ln>
            <a:effectLst/>
          </c:spPr>
          <c:invertIfNegative val="0"/>
          <c:cat>
            <c:strRef>
              <c:f>Sheet1!$AK$7:$AK$18</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Sheet1!$AM$7:$AM$18</c:f>
              <c:numCache>
                <c:formatCode>General</c:formatCode>
                <c:ptCount val="12"/>
                <c:pt idx="6">
                  <c:v>0</c:v>
                </c:pt>
              </c:numCache>
            </c:numRef>
          </c:val>
          <c:extLst>
            <c:ext xmlns:c16="http://schemas.microsoft.com/office/drawing/2014/chart" uri="{C3380CC4-5D6E-409C-BE32-E72D297353CC}">
              <c16:uniqueId val="{00000001-22F9-42E5-A2BD-BF1C1EA3EE44}"/>
            </c:ext>
          </c:extLst>
        </c:ser>
        <c:ser>
          <c:idx val="2"/>
          <c:order val="2"/>
          <c:tx>
            <c:strRef>
              <c:f>Sheet1!$AN$5:$AN$6</c:f>
              <c:strCache>
                <c:ptCount val="1"/>
                <c:pt idx="0">
                  <c:v>Fatal</c:v>
                </c:pt>
              </c:strCache>
            </c:strRef>
          </c:tx>
          <c:spPr>
            <a:solidFill>
              <a:schemeClr val="accent3"/>
            </a:solidFill>
            <a:ln>
              <a:noFill/>
            </a:ln>
            <a:effectLst/>
          </c:spPr>
          <c:invertIfNegative val="0"/>
          <c:cat>
            <c:strRef>
              <c:f>Sheet1!$AK$7:$AK$18</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Sheet1!$AN$7:$AN$18</c:f>
              <c:numCache>
                <c:formatCode>General</c:formatCode>
                <c:ptCount val="12"/>
                <c:pt idx="0">
                  <c:v>0</c:v>
                </c:pt>
                <c:pt idx="1">
                  <c:v>0</c:v>
                </c:pt>
                <c:pt idx="2">
                  <c:v>0</c:v>
                </c:pt>
                <c:pt idx="3">
                  <c:v>0</c:v>
                </c:pt>
                <c:pt idx="4">
                  <c:v>0</c:v>
                </c:pt>
                <c:pt idx="5">
                  <c:v>0</c:v>
                </c:pt>
                <c:pt idx="6">
                  <c:v>0</c:v>
                </c:pt>
                <c:pt idx="7">
                  <c:v>0</c:v>
                </c:pt>
                <c:pt idx="8">
                  <c:v>0</c:v>
                </c:pt>
                <c:pt idx="9">
                  <c:v>0</c:v>
                </c:pt>
                <c:pt idx="10">
                  <c:v>0</c:v>
                </c:pt>
              </c:numCache>
            </c:numRef>
          </c:val>
          <c:extLst>
            <c:ext xmlns:c16="http://schemas.microsoft.com/office/drawing/2014/chart" uri="{C3380CC4-5D6E-409C-BE32-E72D297353CC}">
              <c16:uniqueId val="{00000002-22F9-42E5-A2BD-BF1C1EA3EE44}"/>
            </c:ext>
          </c:extLst>
        </c:ser>
        <c:ser>
          <c:idx val="3"/>
          <c:order val="3"/>
          <c:tx>
            <c:strRef>
              <c:f>Sheet1!$AO$5:$AO$6</c:f>
              <c:strCache>
                <c:ptCount val="1"/>
                <c:pt idx="0">
                  <c:v>Hit</c:v>
                </c:pt>
              </c:strCache>
            </c:strRef>
          </c:tx>
          <c:spPr>
            <a:solidFill>
              <a:schemeClr val="accent4"/>
            </a:solidFill>
            <a:ln>
              <a:noFill/>
            </a:ln>
            <a:effectLst/>
          </c:spPr>
          <c:invertIfNegative val="0"/>
          <c:cat>
            <c:strRef>
              <c:f>Sheet1!$AK$7:$AK$18</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Sheet1!$AO$7:$AO$18</c:f>
              <c:numCache>
                <c:formatCode>General</c:formatCode>
                <c:ptCount val="12"/>
                <c:pt idx="0">
                  <c:v>0</c:v>
                </c:pt>
                <c:pt idx="1">
                  <c:v>0</c:v>
                </c:pt>
                <c:pt idx="2">
                  <c:v>0</c:v>
                </c:pt>
                <c:pt idx="3">
                  <c:v>0</c:v>
                </c:pt>
                <c:pt idx="4">
                  <c:v>0</c:v>
                </c:pt>
                <c:pt idx="5">
                  <c:v>0</c:v>
                </c:pt>
                <c:pt idx="6">
                  <c:v>0</c:v>
                </c:pt>
                <c:pt idx="7">
                  <c:v>0</c:v>
                </c:pt>
                <c:pt idx="8">
                  <c:v>0</c:v>
                </c:pt>
                <c:pt idx="9">
                  <c:v>0</c:v>
                </c:pt>
                <c:pt idx="10">
                  <c:v>0</c:v>
                </c:pt>
              </c:numCache>
            </c:numRef>
          </c:val>
          <c:extLst>
            <c:ext xmlns:c16="http://schemas.microsoft.com/office/drawing/2014/chart" uri="{C3380CC4-5D6E-409C-BE32-E72D297353CC}">
              <c16:uniqueId val="{00000003-22F9-42E5-A2BD-BF1C1EA3EE44}"/>
            </c:ext>
          </c:extLst>
        </c:ser>
        <c:ser>
          <c:idx val="4"/>
          <c:order val="4"/>
          <c:tx>
            <c:strRef>
              <c:f>Sheet1!$AP$5:$AP$6</c:f>
              <c:strCache>
                <c:ptCount val="1"/>
                <c:pt idx="0">
                  <c:v>Hit something</c:v>
                </c:pt>
              </c:strCache>
            </c:strRef>
          </c:tx>
          <c:spPr>
            <a:solidFill>
              <a:schemeClr val="accent5"/>
            </a:solidFill>
            <a:ln>
              <a:noFill/>
            </a:ln>
            <a:effectLst/>
          </c:spPr>
          <c:invertIfNegative val="0"/>
          <c:cat>
            <c:strRef>
              <c:f>Sheet1!$AK$7:$AK$18</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Sheet1!$AP$7:$AP$18</c:f>
              <c:numCache>
                <c:formatCode>General</c:formatCode>
                <c:ptCount val="12"/>
                <c:pt idx="0">
                  <c:v>0</c:v>
                </c:pt>
                <c:pt idx="1">
                  <c:v>0</c:v>
                </c:pt>
                <c:pt idx="2">
                  <c:v>0</c:v>
                </c:pt>
                <c:pt idx="3">
                  <c:v>0</c:v>
                </c:pt>
                <c:pt idx="4">
                  <c:v>0</c:v>
                </c:pt>
                <c:pt idx="5">
                  <c:v>0</c:v>
                </c:pt>
                <c:pt idx="6">
                  <c:v>0</c:v>
                </c:pt>
                <c:pt idx="7">
                  <c:v>0</c:v>
                </c:pt>
                <c:pt idx="8">
                  <c:v>0</c:v>
                </c:pt>
                <c:pt idx="9">
                  <c:v>0</c:v>
                </c:pt>
                <c:pt idx="10">
                  <c:v>0</c:v>
                </c:pt>
              </c:numCache>
            </c:numRef>
          </c:val>
          <c:extLst>
            <c:ext xmlns:c16="http://schemas.microsoft.com/office/drawing/2014/chart" uri="{C3380CC4-5D6E-409C-BE32-E72D297353CC}">
              <c16:uniqueId val="{00000004-22F9-42E5-A2BD-BF1C1EA3EE44}"/>
            </c:ext>
          </c:extLst>
        </c:ser>
        <c:ser>
          <c:idx val="5"/>
          <c:order val="5"/>
          <c:tx>
            <c:strRef>
              <c:f>Sheet1!$AQ$5:$AQ$6</c:f>
              <c:strCache>
                <c:ptCount val="1"/>
                <c:pt idx="0">
                  <c:v>Illegal &amp; dangerous driving</c:v>
                </c:pt>
              </c:strCache>
            </c:strRef>
          </c:tx>
          <c:spPr>
            <a:solidFill>
              <a:schemeClr val="accent6"/>
            </a:solidFill>
            <a:ln>
              <a:noFill/>
            </a:ln>
            <a:effectLst/>
          </c:spPr>
          <c:invertIfNegative val="0"/>
          <c:cat>
            <c:strRef>
              <c:f>Sheet1!$AK$7:$AK$18</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Sheet1!$AQ$7:$AQ$18</c:f>
              <c:numCache>
                <c:formatCode>General</c:formatCode>
                <c:ptCount val="12"/>
                <c:pt idx="0">
                  <c:v>0</c:v>
                </c:pt>
                <c:pt idx="1">
                  <c:v>0</c:v>
                </c:pt>
                <c:pt idx="2">
                  <c:v>0</c:v>
                </c:pt>
                <c:pt idx="3">
                  <c:v>0</c:v>
                </c:pt>
                <c:pt idx="4">
                  <c:v>0</c:v>
                </c:pt>
                <c:pt idx="5">
                  <c:v>0</c:v>
                </c:pt>
                <c:pt idx="6">
                  <c:v>0</c:v>
                </c:pt>
                <c:pt idx="7">
                  <c:v>0</c:v>
                </c:pt>
                <c:pt idx="8">
                  <c:v>0</c:v>
                </c:pt>
                <c:pt idx="9">
                  <c:v>0</c:v>
                </c:pt>
                <c:pt idx="10">
                  <c:v>0</c:v>
                </c:pt>
              </c:numCache>
            </c:numRef>
          </c:val>
          <c:extLst>
            <c:ext xmlns:c16="http://schemas.microsoft.com/office/drawing/2014/chart" uri="{C3380CC4-5D6E-409C-BE32-E72D297353CC}">
              <c16:uniqueId val="{00000005-22F9-42E5-A2BD-BF1C1EA3EE44}"/>
            </c:ext>
          </c:extLst>
        </c:ser>
        <c:ser>
          <c:idx val="6"/>
          <c:order val="6"/>
          <c:tx>
            <c:strRef>
              <c:f>Sheet1!$AR$5:$AR$6</c:f>
              <c:strCache>
                <c:ptCount val="1"/>
                <c:pt idx="0">
                  <c:v>Injury</c:v>
                </c:pt>
              </c:strCache>
            </c:strRef>
          </c:tx>
          <c:spPr>
            <a:solidFill>
              <a:schemeClr val="accent1">
                <a:lumMod val="60000"/>
              </a:schemeClr>
            </a:solidFill>
            <a:ln>
              <a:noFill/>
            </a:ln>
            <a:effectLst/>
          </c:spPr>
          <c:invertIfNegative val="0"/>
          <c:cat>
            <c:strRef>
              <c:f>Sheet1!$AK$7:$AK$18</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Sheet1!$AR$7:$AR$18</c:f>
              <c:numCache>
                <c:formatCode>General</c:formatCode>
                <c:ptCount val="12"/>
                <c:pt idx="0">
                  <c:v>0</c:v>
                </c:pt>
                <c:pt idx="1">
                  <c:v>0</c:v>
                </c:pt>
                <c:pt idx="2">
                  <c:v>0</c:v>
                </c:pt>
                <c:pt idx="3">
                  <c:v>0</c:v>
                </c:pt>
                <c:pt idx="4">
                  <c:v>0</c:v>
                </c:pt>
                <c:pt idx="5">
                  <c:v>0</c:v>
                </c:pt>
                <c:pt idx="6">
                  <c:v>0</c:v>
                </c:pt>
                <c:pt idx="7">
                  <c:v>0</c:v>
                </c:pt>
                <c:pt idx="8">
                  <c:v>0</c:v>
                </c:pt>
                <c:pt idx="9">
                  <c:v>0</c:v>
                </c:pt>
                <c:pt idx="10">
                  <c:v>0</c:v>
                </c:pt>
              </c:numCache>
            </c:numRef>
          </c:val>
          <c:extLst>
            <c:ext xmlns:c16="http://schemas.microsoft.com/office/drawing/2014/chart" uri="{C3380CC4-5D6E-409C-BE32-E72D297353CC}">
              <c16:uniqueId val="{00000006-22F9-42E5-A2BD-BF1C1EA3EE44}"/>
            </c:ext>
          </c:extLst>
        </c:ser>
        <c:ser>
          <c:idx val="7"/>
          <c:order val="7"/>
          <c:tx>
            <c:strRef>
              <c:f>Sheet1!$AS$5:$AS$6</c:f>
              <c:strCache>
                <c:ptCount val="1"/>
                <c:pt idx="0">
                  <c:v>Near miss</c:v>
                </c:pt>
              </c:strCache>
            </c:strRef>
          </c:tx>
          <c:spPr>
            <a:solidFill>
              <a:schemeClr val="accent2">
                <a:lumMod val="60000"/>
              </a:schemeClr>
            </a:solidFill>
            <a:ln>
              <a:noFill/>
            </a:ln>
            <a:effectLst/>
          </c:spPr>
          <c:invertIfNegative val="0"/>
          <c:cat>
            <c:strRef>
              <c:f>Sheet1!$AK$7:$AK$18</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Sheet1!$AS$7:$AS$18</c:f>
              <c:numCache>
                <c:formatCode>General</c:formatCode>
                <c:ptCount val="12"/>
                <c:pt idx="0">
                  <c:v>0</c:v>
                </c:pt>
                <c:pt idx="1">
                  <c:v>0</c:v>
                </c:pt>
                <c:pt idx="2">
                  <c:v>0</c:v>
                </c:pt>
                <c:pt idx="3">
                  <c:v>0</c:v>
                </c:pt>
                <c:pt idx="4">
                  <c:v>0</c:v>
                </c:pt>
                <c:pt idx="5">
                  <c:v>0</c:v>
                </c:pt>
                <c:pt idx="6">
                  <c:v>0</c:v>
                </c:pt>
                <c:pt idx="7">
                  <c:v>0</c:v>
                </c:pt>
                <c:pt idx="8">
                  <c:v>0</c:v>
                </c:pt>
                <c:pt idx="9">
                  <c:v>0</c:v>
                </c:pt>
                <c:pt idx="10">
                  <c:v>0</c:v>
                </c:pt>
              </c:numCache>
            </c:numRef>
          </c:val>
          <c:extLst>
            <c:ext xmlns:c16="http://schemas.microsoft.com/office/drawing/2014/chart" uri="{C3380CC4-5D6E-409C-BE32-E72D297353CC}">
              <c16:uniqueId val="{00000007-22F9-42E5-A2BD-BF1C1EA3EE44}"/>
            </c:ext>
          </c:extLst>
        </c:ser>
        <c:ser>
          <c:idx val="8"/>
          <c:order val="8"/>
          <c:tx>
            <c:strRef>
              <c:f>Sheet1!$AT$5:$AT$6</c:f>
              <c:strCache>
                <c:ptCount val="1"/>
                <c:pt idx="0">
                  <c:v>Reoccurrence</c:v>
                </c:pt>
              </c:strCache>
            </c:strRef>
          </c:tx>
          <c:spPr>
            <a:solidFill>
              <a:schemeClr val="accent3">
                <a:lumMod val="60000"/>
              </a:schemeClr>
            </a:solidFill>
            <a:ln>
              <a:noFill/>
            </a:ln>
            <a:effectLst/>
          </c:spPr>
          <c:invertIfNegative val="0"/>
          <c:cat>
            <c:strRef>
              <c:f>Sheet1!$AK$7:$AK$18</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Sheet1!$AT$7:$AT$18</c:f>
              <c:numCache>
                <c:formatCode>General</c:formatCode>
                <c:ptCount val="12"/>
                <c:pt idx="0">
                  <c:v>0</c:v>
                </c:pt>
                <c:pt idx="1">
                  <c:v>0</c:v>
                </c:pt>
                <c:pt idx="2">
                  <c:v>0</c:v>
                </c:pt>
                <c:pt idx="3">
                  <c:v>0</c:v>
                </c:pt>
                <c:pt idx="4">
                  <c:v>0</c:v>
                </c:pt>
                <c:pt idx="5">
                  <c:v>0</c:v>
                </c:pt>
                <c:pt idx="6">
                  <c:v>0</c:v>
                </c:pt>
                <c:pt idx="7">
                  <c:v>0</c:v>
                </c:pt>
                <c:pt idx="8">
                  <c:v>0</c:v>
                </c:pt>
                <c:pt idx="9">
                  <c:v>0</c:v>
                </c:pt>
                <c:pt idx="10">
                  <c:v>0</c:v>
                </c:pt>
              </c:numCache>
            </c:numRef>
          </c:val>
          <c:extLst>
            <c:ext xmlns:c16="http://schemas.microsoft.com/office/drawing/2014/chart" uri="{C3380CC4-5D6E-409C-BE32-E72D297353CC}">
              <c16:uniqueId val="{00000008-22F9-42E5-A2BD-BF1C1EA3EE44}"/>
            </c:ext>
          </c:extLst>
        </c:ser>
        <c:dLbls>
          <c:showLegendKey val="0"/>
          <c:showVal val="0"/>
          <c:showCatName val="0"/>
          <c:showSerName val="0"/>
          <c:showPercent val="0"/>
          <c:showBubbleSize val="0"/>
        </c:dLbls>
        <c:gapWidth val="65"/>
        <c:overlap val="100"/>
        <c:axId val="893626783"/>
        <c:axId val="893622943"/>
      </c:barChart>
      <c:catAx>
        <c:axId val="893626783"/>
        <c:scaling>
          <c:orientation val="minMax"/>
        </c:scaling>
        <c:delete val="0"/>
        <c:axPos val="b"/>
        <c:numFmt formatCode="B1mmm"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ja-JP" sz="1050" b="0" i="0" u="none" strike="noStrike" kern="1200" baseline="0">
                <a:solidFill>
                  <a:schemeClr val="tx1">
                    <a:lumMod val="65000"/>
                    <a:lumOff val="35000"/>
                  </a:schemeClr>
                </a:solidFill>
                <a:latin typeface="+mn-lt"/>
                <a:ea typeface="+mn-ea"/>
                <a:cs typeface="+mn-cs"/>
              </a:defRPr>
            </a:pPr>
            <a:endParaRPr lang="th-TH"/>
          </a:p>
        </c:txPr>
        <c:crossAx val="893622943"/>
        <c:crosses val="autoZero"/>
        <c:auto val="1"/>
        <c:lblAlgn val="ctr"/>
        <c:lblOffset val="100"/>
        <c:noMultiLvlLbl val="1"/>
      </c:catAx>
      <c:valAx>
        <c:axId val="893622943"/>
        <c:scaling>
          <c:orientation val="minMax"/>
          <c:max val="4"/>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th-TH"/>
          </a:p>
        </c:txPr>
        <c:crossAx val="893626783"/>
        <c:crosses val="autoZero"/>
        <c:crossBetween val="between"/>
        <c:majorUnit val="1"/>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th-TH"/>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[FY25 Company KPI summary result rev2.xlsx]Sheet1!PivotTable16</c:name>
    <c:fmtId val="2"/>
  </c:pivotSource>
  <c:chart>
    <c:title>
      <c:tx>
        <c:rich>
          <a:bodyPr rot="0" spcFirstLastPara="1" vertOverflow="ellipsis" vert="horz" wrap="square" anchor="ctr" anchorCtr="1"/>
          <a:lstStyle/>
          <a:p>
            <a:pPr>
              <a:defRPr lang="ja-JP" sz="1400" b="0" i="0" u="none" strike="noStrike" kern="1200" spc="0" baseline="0">
                <a:solidFill>
                  <a:schemeClr val="tx1">
                    <a:lumMod val="65000"/>
                    <a:lumOff val="35000"/>
                  </a:schemeClr>
                </a:solidFill>
                <a:latin typeface="+mn-lt"/>
                <a:ea typeface="+mn-ea"/>
                <a:cs typeface="+mn-cs"/>
              </a:defRPr>
            </a:pPr>
            <a:r>
              <a:rPr lang="en-US"/>
              <a:t>INJ/A</a:t>
            </a:r>
          </a:p>
        </c:rich>
      </c:tx>
      <c:layout>
        <c:manualLayout>
          <c:xMode val="edge"/>
          <c:yMode val="edge"/>
          <c:x val="5.6535309533511088E-2"/>
          <c:y val="7.2676941735775528E-4"/>
        </c:manualLayout>
      </c:layout>
      <c:overlay val="0"/>
      <c:spPr>
        <a:noFill/>
        <a:ln>
          <a:noFill/>
        </a:ln>
        <a:effectLst/>
      </c:spPr>
      <c:txPr>
        <a:bodyPr rot="0" spcFirstLastPara="1" vertOverflow="ellipsis" vert="horz" wrap="square" anchor="ctr" anchorCtr="1"/>
        <a:lstStyle/>
        <a:p>
          <a:pPr>
            <a:defRPr lang="ja-JP" sz="1400" b="0" i="0" u="none" strike="noStrike" kern="1200" spc="0" baseline="0">
              <a:solidFill>
                <a:schemeClr val="tx1">
                  <a:lumMod val="65000"/>
                  <a:lumOff val="35000"/>
                </a:schemeClr>
              </a:solidFill>
              <a:latin typeface="+mn-lt"/>
              <a:ea typeface="+mn-ea"/>
              <a:cs typeface="+mn-cs"/>
            </a:defRPr>
          </a:pPr>
          <a:endParaRPr lang="th-TH"/>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7798166215251903E-2"/>
          <c:y val="0.10134422312149567"/>
          <c:w val="0.93475327500017125"/>
          <c:h val="0.71674393413710014"/>
        </c:manualLayout>
      </c:layout>
      <c:barChart>
        <c:barDir val="col"/>
        <c:grouping val="stacked"/>
        <c:varyColors val="0"/>
        <c:ser>
          <c:idx val="0"/>
          <c:order val="0"/>
          <c:tx>
            <c:strRef>
              <c:f>Sheet1!$AL$5:$AL$6</c:f>
              <c:strCache>
                <c:ptCount val="1"/>
                <c:pt idx="0">
                  <c:v>1-Grade accident</c:v>
                </c:pt>
              </c:strCache>
            </c:strRef>
          </c:tx>
          <c:spPr>
            <a:solidFill>
              <a:schemeClr val="accent1"/>
            </a:solidFill>
            <a:ln>
              <a:noFill/>
            </a:ln>
            <a:effectLst/>
          </c:spPr>
          <c:invertIfNegative val="0"/>
          <c:cat>
            <c:strRef>
              <c:f>Sheet1!$AK$7:$AK$18</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Sheet1!$AL$7:$AL$18</c:f>
              <c:numCache>
                <c:formatCode>General</c:formatCode>
                <c:ptCount val="12"/>
                <c:pt idx="0">
                  <c:v>0</c:v>
                </c:pt>
                <c:pt idx="1">
                  <c:v>0</c:v>
                </c:pt>
                <c:pt idx="2">
                  <c:v>0</c:v>
                </c:pt>
                <c:pt idx="3">
                  <c:v>0</c:v>
                </c:pt>
                <c:pt idx="4">
                  <c:v>0</c:v>
                </c:pt>
                <c:pt idx="5">
                  <c:v>0</c:v>
                </c:pt>
                <c:pt idx="6">
                  <c:v>0</c:v>
                </c:pt>
                <c:pt idx="7">
                  <c:v>0</c:v>
                </c:pt>
                <c:pt idx="8">
                  <c:v>0</c:v>
                </c:pt>
                <c:pt idx="9">
                  <c:v>0</c:v>
                </c:pt>
                <c:pt idx="10">
                  <c:v>0</c:v>
                </c:pt>
              </c:numCache>
            </c:numRef>
          </c:val>
          <c:extLst>
            <c:ext xmlns:c16="http://schemas.microsoft.com/office/drawing/2014/chart" uri="{C3380CC4-5D6E-409C-BE32-E72D297353CC}">
              <c16:uniqueId val="{00000000-A7AB-4154-960B-DBB5AB21E2D1}"/>
            </c:ext>
          </c:extLst>
        </c:ser>
        <c:ser>
          <c:idx val="1"/>
          <c:order val="1"/>
          <c:tx>
            <c:strRef>
              <c:f>Sheet1!$AM$5:$AM$6</c:f>
              <c:strCache>
                <c:ptCount val="1"/>
                <c:pt idx="0">
                  <c:v>8-High risk audit</c:v>
                </c:pt>
              </c:strCache>
            </c:strRef>
          </c:tx>
          <c:spPr>
            <a:solidFill>
              <a:schemeClr val="accent2"/>
            </a:solidFill>
            <a:ln>
              <a:noFill/>
            </a:ln>
            <a:effectLst/>
          </c:spPr>
          <c:invertIfNegative val="0"/>
          <c:cat>
            <c:strRef>
              <c:f>Sheet1!$AK$7:$AK$18</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Sheet1!$AM$7:$AM$18</c:f>
              <c:numCache>
                <c:formatCode>General</c:formatCode>
                <c:ptCount val="12"/>
                <c:pt idx="6">
                  <c:v>0</c:v>
                </c:pt>
              </c:numCache>
            </c:numRef>
          </c:val>
          <c:extLst>
            <c:ext xmlns:c16="http://schemas.microsoft.com/office/drawing/2014/chart" uri="{C3380CC4-5D6E-409C-BE32-E72D297353CC}">
              <c16:uniqueId val="{00000001-A7AB-4154-960B-DBB5AB21E2D1}"/>
            </c:ext>
          </c:extLst>
        </c:ser>
        <c:ser>
          <c:idx val="2"/>
          <c:order val="2"/>
          <c:tx>
            <c:strRef>
              <c:f>Sheet1!$AN$5:$AN$6</c:f>
              <c:strCache>
                <c:ptCount val="1"/>
                <c:pt idx="0">
                  <c:v>Fatal</c:v>
                </c:pt>
              </c:strCache>
            </c:strRef>
          </c:tx>
          <c:spPr>
            <a:solidFill>
              <a:schemeClr val="accent3"/>
            </a:solidFill>
            <a:ln>
              <a:noFill/>
            </a:ln>
            <a:effectLst/>
          </c:spPr>
          <c:invertIfNegative val="0"/>
          <c:cat>
            <c:strRef>
              <c:f>Sheet1!$AK$7:$AK$18</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Sheet1!$AN$7:$AN$18</c:f>
              <c:numCache>
                <c:formatCode>General</c:formatCode>
                <c:ptCount val="12"/>
                <c:pt idx="0">
                  <c:v>0</c:v>
                </c:pt>
                <c:pt idx="1">
                  <c:v>0</c:v>
                </c:pt>
                <c:pt idx="2">
                  <c:v>0</c:v>
                </c:pt>
                <c:pt idx="3">
                  <c:v>0</c:v>
                </c:pt>
                <c:pt idx="4">
                  <c:v>0</c:v>
                </c:pt>
                <c:pt idx="5">
                  <c:v>0</c:v>
                </c:pt>
                <c:pt idx="6">
                  <c:v>0</c:v>
                </c:pt>
                <c:pt idx="7">
                  <c:v>0</c:v>
                </c:pt>
                <c:pt idx="8">
                  <c:v>0</c:v>
                </c:pt>
                <c:pt idx="9">
                  <c:v>0</c:v>
                </c:pt>
                <c:pt idx="10">
                  <c:v>0</c:v>
                </c:pt>
              </c:numCache>
            </c:numRef>
          </c:val>
          <c:extLst>
            <c:ext xmlns:c16="http://schemas.microsoft.com/office/drawing/2014/chart" uri="{C3380CC4-5D6E-409C-BE32-E72D297353CC}">
              <c16:uniqueId val="{00000002-A7AB-4154-960B-DBB5AB21E2D1}"/>
            </c:ext>
          </c:extLst>
        </c:ser>
        <c:ser>
          <c:idx val="3"/>
          <c:order val="3"/>
          <c:tx>
            <c:strRef>
              <c:f>Sheet1!$AO$5:$AO$6</c:f>
              <c:strCache>
                <c:ptCount val="1"/>
                <c:pt idx="0">
                  <c:v>Hit</c:v>
                </c:pt>
              </c:strCache>
            </c:strRef>
          </c:tx>
          <c:spPr>
            <a:solidFill>
              <a:schemeClr val="accent4"/>
            </a:solidFill>
            <a:ln>
              <a:noFill/>
            </a:ln>
            <a:effectLst/>
          </c:spPr>
          <c:invertIfNegative val="0"/>
          <c:cat>
            <c:strRef>
              <c:f>Sheet1!$AK$7:$AK$18</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Sheet1!$AO$7:$AO$18</c:f>
              <c:numCache>
                <c:formatCode>General</c:formatCode>
                <c:ptCount val="12"/>
                <c:pt idx="0">
                  <c:v>0</c:v>
                </c:pt>
                <c:pt idx="1">
                  <c:v>0</c:v>
                </c:pt>
                <c:pt idx="2">
                  <c:v>0</c:v>
                </c:pt>
                <c:pt idx="3">
                  <c:v>0</c:v>
                </c:pt>
                <c:pt idx="4">
                  <c:v>0</c:v>
                </c:pt>
                <c:pt idx="5">
                  <c:v>0</c:v>
                </c:pt>
                <c:pt idx="6">
                  <c:v>0</c:v>
                </c:pt>
                <c:pt idx="7">
                  <c:v>0</c:v>
                </c:pt>
                <c:pt idx="8">
                  <c:v>0</c:v>
                </c:pt>
                <c:pt idx="9">
                  <c:v>0</c:v>
                </c:pt>
                <c:pt idx="10">
                  <c:v>0</c:v>
                </c:pt>
              </c:numCache>
            </c:numRef>
          </c:val>
          <c:extLst>
            <c:ext xmlns:c16="http://schemas.microsoft.com/office/drawing/2014/chart" uri="{C3380CC4-5D6E-409C-BE32-E72D297353CC}">
              <c16:uniqueId val="{00000003-A7AB-4154-960B-DBB5AB21E2D1}"/>
            </c:ext>
          </c:extLst>
        </c:ser>
        <c:ser>
          <c:idx val="4"/>
          <c:order val="4"/>
          <c:tx>
            <c:strRef>
              <c:f>Sheet1!$AP$5:$AP$6</c:f>
              <c:strCache>
                <c:ptCount val="1"/>
                <c:pt idx="0">
                  <c:v>Hit something</c:v>
                </c:pt>
              </c:strCache>
            </c:strRef>
          </c:tx>
          <c:spPr>
            <a:solidFill>
              <a:schemeClr val="accent5"/>
            </a:solidFill>
            <a:ln>
              <a:noFill/>
            </a:ln>
            <a:effectLst/>
          </c:spPr>
          <c:invertIfNegative val="0"/>
          <c:cat>
            <c:strRef>
              <c:f>Sheet1!$AK$7:$AK$18</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Sheet1!$AP$7:$AP$18</c:f>
              <c:numCache>
                <c:formatCode>General</c:formatCode>
                <c:ptCount val="12"/>
                <c:pt idx="0">
                  <c:v>0</c:v>
                </c:pt>
                <c:pt idx="1">
                  <c:v>0</c:v>
                </c:pt>
                <c:pt idx="2">
                  <c:v>0</c:v>
                </c:pt>
                <c:pt idx="3">
                  <c:v>0</c:v>
                </c:pt>
                <c:pt idx="4">
                  <c:v>0</c:v>
                </c:pt>
                <c:pt idx="5">
                  <c:v>0</c:v>
                </c:pt>
                <c:pt idx="6">
                  <c:v>0</c:v>
                </c:pt>
                <c:pt idx="7">
                  <c:v>0</c:v>
                </c:pt>
                <c:pt idx="8">
                  <c:v>0</c:v>
                </c:pt>
                <c:pt idx="9">
                  <c:v>0</c:v>
                </c:pt>
                <c:pt idx="10">
                  <c:v>0</c:v>
                </c:pt>
              </c:numCache>
            </c:numRef>
          </c:val>
          <c:extLst>
            <c:ext xmlns:c16="http://schemas.microsoft.com/office/drawing/2014/chart" uri="{C3380CC4-5D6E-409C-BE32-E72D297353CC}">
              <c16:uniqueId val="{00000004-A7AB-4154-960B-DBB5AB21E2D1}"/>
            </c:ext>
          </c:extLst>
        </c:ser>
        <c:ser>
          <c:idx val="5"/>
          <c:order val="5"/>
          <c:tx>
            <c:strRef>
              <c:f>Sheet1!$AQ$5:$AQ$6</c:f>
              <c:strCache>
                <c:ptCount val="1"/>
                <c:pt idx="0">
                  <c:v>Illegal &amp; dangerous driving</c:v>
                </c:pt>
              </c:strCache>
            </c:strRef>
          </c:tx>
          <c:spPr>
            <a:solidFill>
              <a:schemeClr val="accent6"/>
            </a:solidFill>
            <a:ln>
              <a:noFill/>
            </a:ln>
            <a:effectLst/>
          </c:spPr>
          <c:invertIfNegative val="0"/>
          <c:cat>
            <c:strRef>
              <c:f>Sheet1!$AK$7:$AK$18</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Sheet1!$AQ$7:$AQ$18</c:f>
              <c:numCache>
                <c:formatCode>General</c:formatCode>
                <c:ptCount val="12"/>
                <c:pt idx="0">
                  <c:v>0</c:v>
                </c:pt>
                <c:pt idx="1">
                  <c:v>0</c:v>
                </c:pt>
                <c:pt idx="2">
                  <c:v>0</c:v>
                </c:pt>
                <c:pt idx="3">
                  <c:v>0</c:v>
                </c:pt>
                <c:pt idx="4">
                  <c:v>0</c:v>
                </c:pt>
                <c:pt idx="5">
                  <c:v>0</c:v>
                </c:pt>
                <c:pt idx="6">
                  <c:v>0</c:v>
                </c:pt>
                <c:pt idx="7">
                  <c:v>0</c:v>
                </c:pt>
                <c:pt idx="8">
                  <c:v>0</c:v>
                </c:pt>
                <c:pt idx="9">
                  <c:v>0</c:v>
                </c:pt>
                <c:pt idx="10">
                  <c:v>0</c:v>
                </c:pt>
              </c:numCache>
            </c:numRef>
          </c:val>
          <c:extLst>
            <c:ext xmlns:c16="http://schemas.microsoft.com/office/drawing/2014/chart" uri="{C3380CC4-5D6E-409C-BE32-E72D297353CC}">
              <c16:uniqueId val="{00000005-A7AB-4154-960B-DBB5AB21E2D1}"/>
            </c:ext>
          </c:extLst>
        </c:ser>
        <c:ser>
          <c:idx val="6"/>
          <c:order val="6"/>
          <c:tx>
            <c:strRef>
              <c:f>Sheet1!$AR$5:$AR$6</c:f>
              <c:strCache>
                <c:ptCount val="1"/>
                <c:pt idx="0">
                  <c:v>Injury</c:v>
                </c:pt>
              </c:strCache>
            </c:strRef>
          </c:tx>
          <c:spPr>
            <a:solidFill>
              <a:schemeClr val="accent1">
                <a:lumMod val="60000"/>
              </a:schemeClr>
            </a:solidFill>
            <a:ln>
              <a:noFill/>
            </a:ln>
            <a:effectLst/>
          </c:spPr>
          <c:invertIfNegative val="0"/>
          <c:cat>
            <c:strRef>
              <c:f>Sheet1!$AK$7:$AK$18</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Sheet1!$AR$7:$AR$18</c:f>
              <c:numCache>
                <c:formatCode>General</c:formatCode>
                <c:ptCount val="12"/>
                <c:pt idx="0">
                  <c:v>0</c:v>
                </c:pt>
                <c:pt idx="1">
                  <c:v>0</c:v>
                </c:pt>
                <c:pt idx="2">
                  <c:v>0</c:v>
                </c:pt>
                <c:pt idx="3">
                  <c:v>0</c:v>
                </c:pt>
                <c:pt idx="4">
                  <c:v>0</c:v>
                </c:pt>
                <c:pt idx="5">
                  <c:v>0</c:v>
                </c:pt>
                <c:pt idx="6">
                  <c:v>0</c:v>
                </c:pt>
                <c:pt idx="7">
                  <c:v>0</c:v>
                </c:pt>
                <c:pt idx="8">
                  <c:v>0</c:v>
                </c:pt>
                <c:pt idx="9">
                  <c:v>0</c:v>
                </c:pt>
                <c:pt idx="10">
                  <c:v>0</c:v>
                </c:pt>
              </c:numCache>
            </c:numRef>
          </c:val>
          <c:extLst>
            <c:ext xmlns:c16="http://schemas.microsoft.com/office/drawing/2014/chart" uri="{C3380CC4-5D6E-409C-BE32-E72D297353CC}">
              <c16:uniqueId val="{00000006-A7AB-4154-960B-DBB5AB21E2D1}"/>
            </c:ext>
          </c:extLst>
        </c:ser>
        <c:ser>
          <c:idx val="7"/>
          <c:order val="7"/>
          <c:tx>
            <c:strRef>
              <c:f>Sheet1!$AS$5:$AS$6</c:f>
              <c:strCache>
                <c:ptCount val="1"/>
                <c:pt idx="0">
                  <c:v>Near miss</c:v>
                </c:pt>
              </c:strCache>
            </c:strRef>
          </c:tx>
          <c:spPr>
            <a:solidFill>
              <a:schemeClr val="accent2">
                <a:lumMod val="60000"/>
              </a:schemeClr>
            </a:solidFill>
            <a:ln>
              <a:noFill/>
            </a:ln>
            <a:effectLst/>
          </c:spPr>
          <c:invertIfNegative val="0"/>
          <c:cat>
            <c:strRef>
              <c:f>Sheet1!$AK$7:$AK$18</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Sheet1!$AS$7:$AS$18</c:f>
              <c:numCache>
                <c:formatCode>General</c:formatCode>
                <c:ptCount val="12"/>
                <c:pt idx="0">
                  <c:v>0</c:v>
                </c:pt>
                <c:pt idx="1">
                  <c:v>0</c:v>
                </c:pt>
                <c:pt idx="2">
                  <c:v>0</c:v>
                </c:pt>
                <c:pt idx="3">
                  <c:v>0</c:v>
                </c:pt>
                <c:pt idx="4">
                  <c:v>0</c:v>
                </c:pt>
                <c:pt idx="5">
                  <c:v>0</c:v>
                </c:pt>
                <c:pt idx="6">
                  <c:v>0</c:v>
                </c:pt>
                <c:pt idx="7">
                  <c:v>0</c:v>
                </c:pt>
                <c:pt idx="8">
                  <c:v>0</c:v>
                </c:pt>
                <c:pt idx="9">
                  <c:v>0</c:v>
                </c:pt>
                <c:pt idx="10">
                  <c:v>0</c:v>
                </c:pt>
              </c:numCache>
            </c:numRef>
          </c:val>
          <c:extLst>
            <c:ext xmlns:c16="http://schemas.microsoft.com/office/drawing/2014/chart" uri="{C3380CC4-5D6E-409C-BE32-E72D297353CC}">
              <c16:uniqueId val="{00000007-A7AB-4154-960B-DBB5AB21E2D1}"/>
            </c:ext>
          </c:extLst>
        </c:ser>
        <c:ser>
          <c:idx val="8"/>
          <c:order val="8"/>
          <c:tx>
            <c:strRef>
              <c:f>Sheet1!$AT$5:$AT$6</c:f>
              <c:strCache>
                <c:ptCount val="1"/>
                <c:pt idx="0">
                  <c:v>Reoccurrence</c:v>
                </c:pt>
              </c:strCache>
            </c:strRef>
          </c:tx>
          <c:spPr>
            <a:solidFill>
              <a:schemeClr val="accent3">
                <a:lumMod val="60000"/>
              </a:schemeClr>
            </a:solidFill>
            <a:ln>
              <a:noFill/>
            </a:ln>
            <a:effectLst/>
          </c:spPr>
          <c:invertIfNegative val="0"/>
          <c:cat>
            <c:strRef>
              <c:f>Sheet1!$AK$7:$AK$18</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Sheet1!$AT$7:$AT$18</c:f>
              <c:numCache>
                <c:formatCode>General</c:formatCode>
                <c:ptCount val="12"/>
                <c:pt idx="0">
                  <c:v>0</c:v>
                </c:pt>
                <c:pt idx="1">
                  <c:v>0</c:v>
                </c:pt>
                <c:pt idx="2">
                  <c:v>0</c:v>
                </c:pt>
                <c:pt idx="3">
                  <c:v>0</c:v>
                </c:pt>
                <c:pt idx="4">
                  <c:v>0</c:v>
                </c:pt>
                <c:pt idx="5">
                  <c:v>0</c:v>
                </c:pt>
                <c:pt idx="6">
                  <c:v>0</c:v>
                </c:pt>
                <c:pt idx="7">
                  <c:v>0</c:v>
                </c:pt>
                <c:pt idx="8">
                  <c:v>0</c:v>
                </c:pt>
                <c:pt idx="9">
                  <c:v>0</c:v>
                </c:pt>
                <c:pt idx="10">
                  <c:v>0</c:v>
                </c:pt>
              </c:numCache>
            </c:numRef>
          </c:val>
          <c:extLst>
            <c:ext xmlns:c16="http://schemas.microsoft.com/office/drawing/2014/chart" uri="{C3380CC4-5D6E-409C-BE32-E72D297353CC}">
              <c16:uniqueId val="{00000008-A7AB-4154-960B-DBB5AB21E2D1}"/>
            </c:ext>
          </c:extLst>
        </c:ser>
        <c:dLbls>
          <c:showLegendKey val="0"/>
          <c:showVal val="0"/>
          <c:showCatName val="0"/>
          <c:showSerName val="0"/>
          <c:showPercent val="0"/>
          <c:showBubbleSize val="0"/>
        </c:dLbls>
        <c:gapWidth val="65"/>
        <c:overlap val="100"/>
        <c:axId val="893626783"/>
        <c:axId val="893622943"/>
      </c:barChart>
      <c:catAx>
        <c:axId val="893626783"/>
        <c:scaling>
          <c:orientation val="minMax"/>
        </c:scaling>
        <c:delete val="0"/>
        <c:axPos val="b"/>
        <c:numFmt formatCode="B1mmm"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ja-JP" sz="1050" b="0" i="0" u="none" strike="noStrike" kern="1200" baseline="0">
                <a:solidFill>
                  <a:schemeClr val="tx1">
                    <a:lumMod val="65000"/>
                    <a:lumOff val="35000"/>
                  </a:schemeClr>
                </a:solidFill>
                <a:latin typeface="+mn-lt"/>
                <a:ea typeface="+mn-ea"/>
                <a:cs typeface="+mn-cs"/>
              </a:defRPr>
            </a:pPr>
            <a:endParaRPr lang="th-TH"/>
          </a:p>
        </c:txPr>
        <c:crossAx val="893622943"/>
        <c:crosses val="autoZero"/>
        <c:auto val="1"/>
        <c:lblAlgn val="ctr"/>
        <c:lblOffset val="100"/>
        <c:noMultiLvlLbl val="1"/>
      </c:catAx>
      <c:valAx>
        <c:axId val="893622943"/>
        <c:scaling>
          <c:orientation val="minMax"/>
          <c:max val="4"/>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th-TH"/>
          </a:p>
        </c:txPr>
        <c:crossAx val="893626783"/>
        <c:crosses val="autoZero"/>
        <c:crossBetween val="between"/>
        <c:majorUnit val="1"/>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th-TH"/>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[FY25 Company KPI summary result rev2.xlsx]Sheet1!PivotTable15</c:name>
    <c:fmtId val="0"/>
  </c:pivotSource>
  <c:chart>
    <c:title>
      <c:tx>
        <c:rich>
          <a:bodyPr rot="0" spcFirstLastPara="1" vertOverflow="ellipsis" vert="horz" wrap="square" anchor="ctr" anchorCtr="1"/>
          <a:lstStyle/>
          <a:p>
            <a:pPr>
              <a:defRPr lang="ja-JP" sz="1400" b="0" i="0" u="none" strike="noStrike" kern="1200" spc="0" baseline="0">
                <a:solidFill>
                  <a:schemeClr val="tx1">
                    <a:lumMod val="65000"/>
                    <a:lumOff val="35000"/>
                  </a:schemeClr>
                </a:solidFill>
                <a:latin typeface="+mn-lt"/>
                <a:ea typeface="+mn-ea"/>
                <a:cs typeface="+mn-cs"/>
              </a:defRPr>
            </a:pPr>
            <a:r>
              <a:rPr lang="en-US"/>
              <a:t>UC/A</a:t>
            </a:r>
          </a:p>
        </c:rich>
      </c:tx>
      <c:layout>
        <c:manualLayout>
          <c:xMode val="edge"/>
          <c:yMode val="edge"/>
          <c:x val="5.6535309533511088E-2"/>
          <c:y val="7.2676941735775528E-4"/>
        </c:manualLayout>
      </c:layout>
      <c:overlay val="0"/>
      <c:spPr>
        <a:noFill/>
        <a:ln>
          <a:noFill/>
        </a:ln>
        <a:effectLst/>
      </c:spPr>
      <c:txPr>
        <a:bodyPr rot="0" spcFirstLastPara="1" vertOverflow="ellipsis" vert="horz" wrap="square" anchor="ctr" anchorCtr="1"/>
        <a:lstStyle/>
        <a:p>
          <a:pPr>
            <a:defRPr lang="ja-JP" sz="1400" b="0" i="0" u="none" strike="noStrike" kern="1200" spc="0" baseline="0">
              <a:solidFill>
                <a:schemeClr val="tx1">
                  <a:lumMod val="65000"/>
                  <a:lumOff val="35000"/>
                </a:schemeClr>
              </a:solidFill>
              <a:latin typeface="+mn-lt"/>
              <a:ea typeface="+mn-ea"/>
              <a:cs typeface="+mn-cs"/>
            </a:defRPr>
          </a:pPr>
          <a:endParaRPr lang="th-TH"/>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7798166215251903E-2"/>
          <c:y val="0.10134422312149567"/>
          <c:w val="0.93475327500017125"/>
          <c:h val="0.71674393413710014"/>
        </c:manualLayout>
      </c:layout>
      <c:barChart>
        <c:barDir val="col"/>
        <c:grouping val="stacked"/>
        <c:varyColors val="0"/>
        <c:ser>
          <c:idx val="0"/>
          <c:order val="0"/>
          <c:tx>
            <c:strRef>
              <c:f>Sheet1!$CH$5:$CH$6</c:f>
              <c:strCache>
                <c:ptCount val="1"/>
                <c:pt idx="0">
                  <c:v>1-Grade accident</c:v>
                </c:pt>
              </c:strCache>
            </c:strRef>
          </c:tx>
          <c:spPr>
            <a:solidFill>
              <a:schemeClr val="accent1"/>
            </a:solidFill>
            <a:ln>
              <a:noFill/>
            </a:ln>
            <a:effectLst/>
          </c:spPr>
          <c:invertIfNegative val="0"/>
          <c:cat>
            <c:strRef>
              <c:f>Sheet1!$CG$7:$CG$19</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Sheet1!$CH$7:$CH$19</c:f>
              <c:numCache>
                <c:formatCode>General</c:formatCode>
                <c:ptCount val="12"/>
                <c:pt idx="0">
                  <c:v>0</c:v>
                </c:pt>
                <c:pt idx="1">
                  <c:v>0</c:v>
                </c:pt>
                <c:pt idx="2">
                  <c:v>0</c:v>
                </c:pt>
                <c:pt idx="3">
                  <c:v>0</c:v>
                </c:pt>
                <c:pt idx="4">
                  <c:v>0</c:v>
                </c:pt>
                <c:pt idx="5">
                  <c:v>0</c:v>
                </c:pt>
                <c:pt idx="6">
                  <c:v>0</c:v>
                </c:pt>
                <c:pt idx="7">
                  <c:v>0</c:v>
                </c:pt>
                <c:pt idx="8">
                  <c:v>0</c:v>
                </c:pt>
                <c:pt idx="9">
                  <c:v>0</c:v>
                </c:pt>
                <c:pt idx="10">
                  <c:v>0</c:v>
                </c:pt>
              </c:numCache>
            </c:numRef>
          </c:val>
          <c:extLst>
            <c:ext xmlns:c16="http://schemas.microsoft.com/office/drawing/2014/chart" uri="{C3380CC4-5D6E-409C-BE32-E72D297353CC}">
              <c16:uniqueId val="{00000000-CE7C-466D-B82D-3A94AD2817D5}"/>
            </c:ext>
          </c:extLst>
        </c:ser>
        <c:ser>
          <c:idx val="1"/>
          <c:order val="1"/>
          <c:tx>
            <c:strRef>
              <c:f>Sheet1!$CI$5:$CI$6</c:f>
              <c:strCache>
                <c:ptCount val="1"/>
                <c:pt idx="0">
                  <c:v>8-High risk audit</c:v>
                </c:pt>
              </c:strCache>
            </c:strRef>
          </c:tx>
          <c:spPr>
            <a:solidFill>
              <a:schemeClr val="accent2"/>
            </a:solidFill>
            <a:ln>
              <a:noFill/>
            </a:ln>
            <a:effectLst/>
          </c:spPr>
          <c:invertIfNegative val="0"/>
          <c:cat>
            <c:strRef>
              <c:f>Sheet1!$CG$7:$CG$19</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Sheet1!$CI$7:$CI$19</c:f>
              <c:numCache>
                <c:formatCode>General</c:formatCode>
                <c:ptCount val="12"/>
                <c:pt idx="6">
                  <c:v>0</c:v>
                </c:pt>
              </c:numCache>
            </c:numRef>
          </c:val>
          <c:extLst>
            <c:ext xmlns:c16="http://schemas.microsoft.com/office/drawing/2014/chart" uri="{C3380CC4-5D6E-409C-BE32-E72D297353CC}">
              <c16:uniqueId val="{00000001-CE7C-466D-B82D-3A94AD2817D5}"/>
            </c:ext>
          </c:extLst>
        </c:ser>
        <c:ser>
          <c:idx val="2"/>
          <c:order val="2"/>
          <c:tx>
            <c:strRef>
              <c:f>Sheet1!$CJ$5:$CJ$6</c:f>
              <c:strCache>
                <c:ptCount val="1"/>
                <c:pt idx="0">
                  <c:v>Fatal</c:v>
                </c:pt>
              </c:strCache>
            </c:strRef>
          </c:tx>
          <c:spPr>
            <a:solidFill>
              <a:schemeClr val="accent3"/>
            </a:solidFill>
            <a:ln>
              <a:noFill/>
            </a:ln>
            <a:effectLst/>
          </c:spPr>
          <c:invertIfNegative val="0"/>
          <c:cat>
            <c:strRef>
              <c:f>Sheet1!$CG$7:$CG$19</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Sheet1!$CJ$7:$CJ$19</c:f>
              <c:numCache>
                <c:formatCode>General</c:formatCode>
                <c:ptCount val="12"/>
                <c:pt idx="0">
                  <c:v>0</c:v>
                </c:pt>
                <c:pt idx="1">
                  <c:v>0</c:v>
                </c:pt>
                <c:pt idx="2">
                  <c:v>0</c:v>
                </c:pt>
                <c:pt idx="3">
                  <c:v>0</c:v>
                </c:pt>
                <c:pt idx="4">
                  <c:v>0</c:v>
                </c:pt>
                <c:pt idx="5">
                  <c:v>0</c:v>
                </c:pt>
                <c:pt idx="6">
                  <c:v>0</c:v>
                </c:pt>
                <c:pt idx="7">
                  <c:v>0</c:v>
                </c:pt>
                <c:pt idx="8">
                  <c:v>0</c:v>
                </c:pt>
                <c:pt idx="9">
                  <c:v>0</c:v>
                </c:pt>
                <c:pt idx="10">
                  <c:v>0</c:v>
                </c:pt>
              </c:numCache>
            </c:numRef>
          </c:val>
          <c:extLst>
            <c:ext xmlns:c16="http://schemas.microsoft.com/office/drawing/2014/chart" uri="{C3380CC4-5D6E-409C-BE32-E72D297353CC}">
              <c16:uniqueId val="{00000002-CE7C-466D-B82D-3A94AD2817D5}"/>
            </c:ext>
          </c:extLst>
        </c:ser>
        <c:ser>
          <c:idx val="3"/>
          <c:order val="3"/>
          <c:tx>
            <c:strRef>
              <c:f>Sheet1!$CK$5:$CK$6</c:f>
              <c:strCache>
                <c:ptCount val="1"/>
                <c:pt idx="0">
                  <c:v>Hit</c:v>
                </c:pt>
              </c:strCache>
            </c:strRef>
          </c:tx>
          <c:spPr>
            <a:solidFill>
              <a:schemeClr val="accent4"/>
            </a:solidFill>
            <a:ln>
              <a:noFill/>
            </a:ln>
            <a:effectLst/>
          </c:spPr>
          <c:invertIfNegative val="0"/>
          <c:cat>
            <c:strRef>
              <c:f>Sheet1!$CG$7:$CG$19</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Sheet1!$CK$7:$CK$19</c:f>
              <c:numCache>
                <c:formatCode>General</c:formatCode>
                <c:ptCount val="12"/>
                <c:pt idx="0">
                  <c:v>0</c:v>
                </c:pt>
                <c:pt idx="1">
                  <c:v>0</c:v>
                </c:pt>
                <c:pt idx="2">
                  <c:v>0</c:v>
                </c:pt>
                <c:pt idx="3">
                  <c:v>0</c:v>
                </c:pt>
                <c:pt idx="4">
                  <c:v>0</c:v>
                </c:pt>
                <c:pt idx="5">
                  <c:v>0</c:v>
                </c:pt>
                <c:pt idx="6">
                  <c:v>0</c:v>
                </c:pt>
                <c:pt idx="7">
                  <c:v>0</c:v>
                </c:pt>
                <c:pt idx="8">
                  <c:v>0</c:v>
                </c:pt>
                <c:pt idx="9">
                  <c:v>0</c:v>
                </c:pt>
                <c:pt idx="10">
                  <c:v>0</c:v>
                </c:pt>
              </c:numCache>
            </c:numRef>
          </c:val>
          <c:extLst>
            <c:ext xmlns:c16="http://schemas.microsoft.com/office/drawing/2014/chart" uri="{C3380CC4-5D6E-409C-BE32-E72D297353CC}">
              <c16:uniqueId val="{00000003-CE7C-466D-B82D-3A94AD2817D5}"/>
            </c:ext>
          </c:extLst>
        </c:ser>
        <c:ser>
          <c:idx val="4"/>
          <c:order val="4"/>
          <c:tx>
            <c:strRef>
              <c:f>Sheet1!$CL$5:$CL$6</c:f>
              <c:strCache>
                <c:ptCount val="1"/>
                <c:pt idx="0">
                  <c:v>Hit something</c:v>
                </c:pt>
              </c:strCache>
            </c:strRef>
          </c:tx>
          <c:spPr>
            <a:solidFill>
              <a:schemeClr val="accent5"/>
            </a:solidFill>
            <a:ln>
              <a:noFill/>
            </a:ln>
            <a:effectLst/>
          </c:spPr>
          <c:invertIfNegative val="0"/>
          <c:cat>
            <c:strRef>
              <c:f>Sheet1!$CG$7:$CG$19</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Sheet1!$CL$7:$CL$19</c:f>
              <c:numCache>
                <c:formatCode>General</c:formatCode>
                <c:ptCount val="12"/>
                <c:pt idx="0">
                  <c:v>0</c:v>
                </c:pt>
                <c:pt idx="1">
                  <c:v>0</c:v>
                </c:pt>
                <c:pt idx="2">
                  <c:v>0</c:v>
                </c:pt>
                <c:pt idx="3">
                  <c:v>0</c:v>
                </c:pt>
                <c:pt idx="4">
                  <c:v>0</c:v>
                </c:pt>
                <c:pt idx="5">
                  <c:v>0</c:v>
                </c:pt>
                <c:pt idx="6">
                  <c:v>0</c:v>
                </c:pt>
                <c:pt idx="7">
                  <c:v>0</c:v>
                </c:pt>
                <c:pt idx="8">
                  <c:v>0</c:v>
                </c:pt>
                <c:pt idx="9">
                  <c:v>0</c:v>
                </c:pt>
                <c:pt idx="10">
                  <c:v>0</c:v>
                </c:pt>
              </c:numCache>
            </c:numRef>
          </c:val>
          <c:extLst>
            <c:ext xmlns:c16="http://schemas.microsoft.com/office/drawing/2014/chart" uri="{C3380CC4-5D6E-409C-BE32-E72D297353CC}">
              <c16:uniqueId val="{00000004-CE7C-466D-B82D-3A94AD2817D5}"/>
            </c:ext>
          </c:extLst>
        </c:ser>
        <c:ser>
          <c:idx val="5"/>
          <c:order val="5"/>
          <c:tx>
            <c:strRef>
              <c:f>Sheet1!$CM$5:$CM$6</c:f>
              <c:strCache>
                <c:ptCount val="1"/>
                <c:pt idx="0">
                  <c:v>Illegal &amp; dangerous driving</c:v>
                </c:pt>
              </c:strCache>
            </c:strRef>
          </c:tx>
          <c:spPr>
            <a:solidFill>
              <a:schemeClr val="accent6"/>
            </a:solidFill>
            <a:ln>
              <a:noFill/>
            </a:ln>
            <a:effectLst/>
          </c:spPr>
          <c:invertIfNegative val="0"/>
          <c:cat>
            <c:strRef>
              <c:f>Sheet1!$CG$7:$CG$19</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Sheet1!$CM$7:$CM$19</c:f>
              <c:numCache>
                <c:formatCode>General</c:formatCode>
                <c:ptCount val="12"/>
                <c:pt idx="0">
                  <c:v>0</c:v>
                </c:pt>
                <c:pt idx="1">
                  <c:v>0</c:v>
                </c:pt>
                <c:pt idx="2">
                  <c:v>0</c:v>
                </c:pt>
                <c:pt idx="3">
                  <c:v>0</c:v>
                </c:pt>
                <c:pt idx="4">
                  <c:v>0</c:v>
                </c:pt>
                <c:pt idx="5">
                  <c:v>0</c:v>
                </c:pt>
                <c:pt idx="6">
                  <c:v>0</c:v>
                </c:pt>
                <c:pt idx="7">
                  <c:v>0</c:v>
                </c:pt>
                <c:pt idx="8">
                  <c:v>0</c:v>
                </c:pt>
                <c:pt idx="9">
                  <c:v>0</c:v>
                </c:pt>
                <c:pt idx="10">
                  <c:v>0</c:v>
                </c:pt>
              </c:numCache>
            </c:numRef>
          </c:val>
          <c:extLst>
            <c:ext xmlns:c16="http://schemas.microsoft.com/office/drawing/2014/chart" uri="{C3380CC4-5D6E-409C-BE32-E72D297353CC}">
              <c16:uniqueId val="{00000005-CE7C-466D-B82D-3A94AD2817D5}"/>
            </c:ext>
          </c:extLst>
        </c:ser>
        <c:ser>
          <c:idx val="6"/>
          <c:order val="6"/>
          <c:tx>
            <c:strRef>
              <c:f>Sheet1!$CN$5:$CN$6</c:f>
              <c:strCache>
                <c:ptCount val="1"/>
                <c:pt idx="0">
                  <c:v>Injury</c:v>
                </c:pt>
              </c:strCache>
            </c:strRef>
          </c:tx>
          <c:spPr>
            <a:solidFill>
              <a:schemeClr val="accent1">
                <a:lumMod val="60000"/>
              </a:schemeClr>
            </a:solidFill>
            <a:ln>
              <a:noFill/>
            </a:ln>
            <a:effectLst/>
          </c:spPr>
          <c:invertIfNegative val="0"/>
          <c:cat>
            <c:strRef>
              <c:f>Sheet1!$CG$7:$CG$19</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Sheet1!$CN$7:$CN$19</c:f>
              <c:numCache>
                <c:formatCode>General</c:formatCode>
                <c:ptCount val="12"/>
                <c:pt idx="0">
                  <c:v>0</c:v>
                </c:pt>
                <c:pt idx="1">
                  <c:v>0</c:v>
                </c:pt>
                <c:pt idx="2">
                  <c:v>0</c:v>
                </c:pt>
                <c:pt idx="3">
                  <c:v>0</c:v>
                </c:pt>
                <c:pt idx="4">
                  <c:v>0</c:v>
                </c:pt>
                <c:pt idx="5">
                  <c:v>0</c:v>
                </c:pt>
                <c:pt idx="6">
                  <c:v>0</c:v>
                </c:pt>
                <c:pt idx="7">
                  <c:v>0</c:v>
                </c:pt>
                <c:pt idx="8">
                  <c:v>0</c:v>
                </c:pt>
                <c:pt idx="9">
                  <c:v>0</c:v>
                </c:pt>
                <c:pt idx="10">
                  <c:v>0</c:v>
                </c:pt>
              </c:numCache>
            </c:numRef>
          </c:val>
          <c:extLst>
            <c:ext xmlns:c16="http://schemas.microsoft.com/office/drawing/2014/chart" uri="{C3380CC4-5D6E-409C-BE32-E72D297353CC}">
              <c16:uniqueId val="{00000006-CE7C-466D-B82D-3A94AD2817D5}"/>
            </c:ext>
          </c:extLst>
        </c:ser>
        <c:ser>
          <c:idx val="7"/>
          <c:order val="7"/>
          <c:tx>
            <c:strRef>
              <c:f>Sheet1!$CO$5:$CO$6</c:f>
              <c:strCache>
                <c:ptCount val="1"/>
                <c:pt idx="0">
                  <c:v>Near miss</c:v>
                </c:pt>
              </c:strCache>
            </c:strRef>
          </c:tx>
          <c:spPr>
            <a:solidFill>
              <a:schemeClr val="accent2">
                <a:lumMod val="60000"/>
              </a:schemeClr>
            </a:solidFill>
            <a:ln>
              <a:noFill/>
            </a:ln>
            <a:effectLst/>
          </c:spPr>
          <c:invertIfNegative val="0"/>
          <c:cat>
            <c:strRef>
              <c:f>Sheet1!$CG$7:$CG$19</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Sheet1!$CO$7:$CO$19</c:f>
              <c:numCache>
                <c:formatCode>General</c:formatCode>
                <c:ptCount val="12"/>
                <c:pt idx="0">
                  <c:v>0</c:v>
                </c:pt>
                <c:pt idx="1">
                  <c:v>0</c:v>
                </c:pt>
                <c:pt idx="2">
                  <c:v>0</c:v>
                </c:pt>
                <c:pt idx="3">
                  <c:v>0</c:v>
                </c:pt>
                <c:pt idx="4">
                  <c:v>0</c:v>
                </c:pt>
                <c:pt idx="5">
                  <c:v>0</c:v>
                </c:pt>
                <c:pt idx="6">
                  <c:v>0</c:v>
                </c:pt>
                <c:pt idx="7">
                  <c:v>0</c:v>
                </c:pt>
                <c:pt idx="8">
                  <c:v>0</c:v>
                </c:pt>
                <c:pt idx="9">
                  <c:v>0</c:v>
                </c:pt>
                <c:pt idx="10">
                  <c:v>0</c:v>
                </c:pt>
              </c:numCache>
            </c:numRef>
          </c:val>
          <c:extLst>
            <c:ext xmlns:c16="http://schemas.microsoft.com/office/drawing/2014/chart" uri="{C3380CC4-5D6E-409C-BE32-E72D297353CC}">
              <c16:uniqueId val="{00000007-CE7C-466D-B82D-3A94AD2817D5}"/>
            </c:ext>
          </c:extLst>
        </c:ser>
        <c:ser>
          <c:idx val="8"/>
          <c:order val="8"/>
          <c:tx>
            <c:strRef>
              <c:f>Sheet1!$CP$5:$CP$6</c:f>
              <c:strCache>
                <c:ptCount val="1"/>
                <c:pt idx="0">
                  <c:v>Reoccurrence</c:v>
                </c:pt>
              </c:strCache>
            </c:strRef>
          </c:tx>
          <c:spPr>
            <a:solidFill>
              <a:schemeClr val="accent3">
                <a:lumMod val="60000"/>
              </a:schemeClr>
            </a:solidFill>
            <a:ln>
              <a:noFill/>
            </a:ln>
            <a:effectLst/>
          </c:spPr>
          <c:invertIfNegative val="0"/>
          <c:cat>
            <c:strRef>
              <c:f>Sheet1!$CG$7:$CG$19</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Sheet1!$CP$7:$CP$19</c:f>
              <c:numCache>
                <c:formatCode>General</c:formatCode>
                <c:ptCount val="12"/>
                <c:pt idx="0">
                  <c:v>0</c:v>
                </c:pt>
                <c:pt idx="1">
                  <c:v>0</c:v>
                </c:pt>
                <c:pt idx="2">
                  <c:v>0</c:v>
                </c:pt>
                <c:pt idx="3">
                  <c:v>0</c:v>
                </c:pt>
                <c:pt idx="4">
                  <c:v>0</c:v>
                </c:pt>
                <c:pt idx="5">
                  <c:v>0</c:v>
                </c:pt>
                <c:pt idx="6">
                  <c:v>0</c:v>
                </c:pt>
                <c:pt idx="7">
                  <c:v>0</c:v>
                </c:pt>
                <c:pt idx="8">
                  <c:v>0</c:v>
                </c:pt>
                <c:pt idx="9">
                  <c:v>0</c:v>
                </c:pt>
                <c:pt idx="10">
                  <c:v>0</c:v>
                </c:pt>
              </c:numCache>
            </c:numRef>
          </c:val>
          <c:extLst>
            <c:ext xmlns:c16="http://schemas.microsoft.com/office/drawing/2014/chart" uri="{C3380CC4-5D6E-409C-BE32-E72D297353CC}">
              <c16:uniqueId val="{00000008-CE7C-466D-B82D-3A94AD2817D5}"/>
            </c:ext>
          </c:extLst>
        </c:ser>
        <c:dLbls>
          <c:showLegendKey val="0"/>
          <c:showVal val="0"/>
          <c:showCatName val="0"/>
          <c:showSerName val="0"/>
          <c:showPercent val="0"/>
          <c:showBubbleSize val="0"/>
        </c:dLbls>
        <c:gapWidth val="65"/>
        <c:overlap val="100"/>
        <c:axId val="893626783"/>
        <c:axId val="893622943"/>
      </c:barChart>
      <c:catAx>
        <c:axId val="893626783"/>
        <c:scaling>
          <c:orientation val="minMax"/>
        </c:scaling>
        <c:delete val="0"/>
        <c:axPos val="b"/>
        <c:numFmt formatCode="B1mmm"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ja-JP" sz="1050" b="0" i="0" u="none" strike="noStrike" kern="1200" baseline="0">
                <a:solidFill>
                  <a:schemeClr val="tx1">
                    <a:lumMod val="65000"/>
                    <a:lumOff val="35000"/>
                  </a:schemeClr>
                </a:solidFill>
                <a:latin typeface="+mn-lt"/>
                <a:ea typeface="+mn-ea"/>
                <a:cs typeface="+mn-cs"/>
              </a:defRPr>
            </a:pPr>
            <a:endParaRPr lang="th-TH"/>
          </a:p>
        </c:txPr>
        <c:crossAx val="893622943"/>
        <c:crosses val="autoZero"/>
        <c:auto val="1"/>
        <c:lblAlgn val="ctr"/>
        <c:lblOffset val="100"/>
        <c:noMultiLvlLbl val="1"/>
      </c:catAx>
      <c:valAx>
        <c:axId val="893622943"/>
        <c:scaling>
          <c:orientation val="minMax"/>
          <c:max val="4"/>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th-TH"/>
          </a:p>
        </c:txPr>
        <c:crossAx val="893626783"/>
        <c:crosses val="autoZero"/>
        <c:crossBetween val="between"/>
        <c:majorUnit val="1"/>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th-TH"/>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[FY25 Company KPI summary result rev2.xlsx]Sheet1!PivotTable12</c:name>
    <c:fmtId val="0"/>
  </c:pivotSource>
  <c:chart>
    <c:title>
      <c:tx>
        <c:rich>
          <a:bodyPr rot="0" spcFirstLastPara="1" vertOverflow="ellipsis" vert="horz" wrap="square" anchor="ctr" anchorCtr="1"/>
          <a:lstStyle/>
          <a:p>
            <a:pPr>
              <a:defRPr lang="ja-JP" sz="1400" b="0" i="0" u="none" strike="noStrike" kern="1200" spc="0" baseline="0">
                <a:solidFill>
                  <a:schemeClr val="tx1">
                    <a:lumMod val="65000"/>
                    <a:lumOff val="35000"/>
                  </a:schemeClr>
                </a:solidFill>
                <a:latin typeface="+mn-lt"/>
                <a:ea typeface="+mn-ea"/>
                <a:cs typeface="+mn-cs"/>
              </a:defRPr>
            </a:pPr>
            <a:r>
              <a:rPr lang="en-US"/>
              <a:t>Vavle</a:t>
            </a:r>
          </a:p>
        </c:rich>
      </c:tx>
      <c:layout>
        <c:manualLayout>
          <c:xMode val="edge"/>
          <c:yMode val="edge"/>
          <c:x val="5.3955643557599069E-2"/>
          <c:y val="7.2676941735775528E-4"/>
        </c:manualLayout>
      </c:layout>
      <c:overlay val="0"/>
      <c:spPr>
        <a:noFill/>
        <a:ln>
          <a:noFill/>
        </a:ln>
        <a:effectLst/>
      </c:spPr>
      <c:txPr>
        <a:bodyPr rot="0" spcFirstLastPara="1" vertOverflow="ellipsis" vert="horz" wrap="square" anchor="ctr" anchorCtr="1"/>
        <a:lstStyle/>
        <a:p>
          <a:pPr>
            <a:defRPr lang="ja-JP" sz="1400" b="0" i="0" u="none" strike="noStrike" kern="1200" spc="0" baseline="0">
              <a:solidFill>
                <a:schemeClr val="tx1">
                  <a:lumMod val="65000"/>
                  <a:lumOff val="35000"/>
                </a:schemeClr>
              </a:solidFill>
              <a:latin typeface="+mn-lt"/>
              <a:ea typeface="+mn-ea"/>
              <a:cs typeface="+mn-cs"/>
            </a:defRPr>
          </a:pPr>
          <a:endParaRPr lang="th-TH"/>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7798166215251903E-2"/>
          <c:y val="0.10134422312149567"/>
          <c:w val="0.93475327500017125"/>
          <c:h val="0.71674393413710014"/>
        </c:manualLayout>
      </c:layout>
      <c:barChart>
        <c:barDir val="col"/>
        <c:grouping val="stacked"/>
        <c:varyColors val="0"/>
        <c:ser>
          <c:idx val="0"/>
          <c:order val="0"/>
          <c:tx>
            <c:strRef>
              <c:f>Sheet1!$AX$5:$AX$6</c:f>
              <c:strCache>
                <c:ptCount val="1"/>
                <c:pt idx="0">
                  <c:v>1-Grade accident</c:v>
                </c:pt>
              </c:strCache>
            </c:strRef>
          </c:tx>
          <c:spPr>
            <a:solidFill>
              <a:schemeClr val="accent1"/>
            </a:solidFill>
            <a:ln>
              <a:noFill/>
            </a:ln>
            <a:effectLst/>
          </c:spPr>
          <c:invertIfNegative val="0"/>
          <c:cat>
            <c:strRef>
              <c:f>Sheet1!$AW$7:$AW$18</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Sheet1!$AX$7:$AX$18</c:f>
              <c:numCache>
                <c:formatCode>General</c:formatCode>
                <c:ptCount val="12"/>
                <c:pt idx="0">
                  <c:v>0</c:v>
                </c:pt>
                <c:pt idx="1">
                  <c:v>0</c:v>
                </c:pt>
                <c:pt idx="2">
                  <c:v>0</c:v>
                </c:pt>
                <c:pt idx="3">
                  <c:v>0</c:v>
                </c:pt>
                <c:pt idx="4">
                  <c:v>0</c:v>
                </c:pt>
                <c:pt idx="5">
                  <c:v>0</c:v>
                </c:pt>
                <c:pt idx="6">
                  <c:v>0</c:v>
                </c:pt>
                <c:pt idx="7">
                  <c:v>0</c:v>
                </c:pt>
                <c:pt idx="8">
                  <c:v>0</c:v>
                </c:pt>
                <c:pt idx="9">
                  <c:v>0</c:v>
                </c:pt>
                <c:pt idx="10">
                  <c:v>0</c:v>
                </c:pt>
              </c:numCache>
            </c:numRef>
          </c:val>
          <c:extLst>
            <c:ext xmlns:c16="http://schemas.microsoft.com/office/drawing/2014/chart" uri="{C3380CC4-5D6E-409C-BE32-E72D297353CC}">
              <c16:uniqueId val="{00000000-B1AF-4DCB-9151-7679A26A56B5}"/>
            </c:ext>
          </c:extLst>
        </c:ser>
        <c:ser>
          <c:idx val="1"/>
          <c:order val="1"/>
          <c:tx>
            <c:strRef>
              <c:f>Sheet1!$AY$5:$AY$6</c:f>
              <c:strCache>
                <c:ptCount val="1"/>
                <c:pt idx="0">
                  <c:v>8-High risk audit</c:v>
                </c:pt>
              </c:strCache>
            </c:strRef>
          </c:tx>
          <c:spPr>
            <a:solidFill>
              <a:schemeClr val="accent2"/>
            </a:solidFill>
            <a:ln>
              <a:noFill/>
            </a:ln>
            <a:effectLst/>
          </c:spPr>
          <c:invertIfNegative val="0"/>
          <c:cat>
            <c:strRef>
              <c:f>Sheet1!$AW$7:$AW$18</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Sheet1!$AY$7:$AY$18</c:f>
              <c:numCache>
                <c:formatCode>General</c:formatCode>
                <c:ptCount val="12"/>
                <c:pt idx="6">
                  <c:v>2</c:v>
                </c:pt>
              </c:numCache>
            </c:numRef>
          </c:val>
          <c:extLst>
            <c:ext xmlns:c16="http://schemas.microsoft.com/office/drawing/2014/chart" uri="{C3380CC4-5D6E-409C-BE32-E72D297353CC}">
              <c16:uniqueId val="{00000001-B1AF-4DCB-9151-7679A26A56B5}"/>
            </c:ext>
          </c:extLst>
        </c:ser>
        <c:ser>
          <c:idx val="2"/>
          <c:order val="2"/>
          <c:tx>
            <c:strRef>
              <c:f>Sheet1!$AZ$5:$AZ$6</c:f>
              <c:strCache>
                <c:ptCount val="1"/>
                <c:pt idx="0">
                  <c:v>Fatal</c:v>
                </c:pt>
              </c:strCache>
            </c:strRef>
          </c:tx>
          <c:spPr>
            <a:solidFill>
              <a:schemeClr val="accent3"/>
            </a:solidFill>
            <a:ln>
              <a:noFill/>
            </a:ln>
            <a:effectLst/>
          </c:spPr>
          <c:invertIfNegative val="0"/>
          <c:cat>
            <c:strRef>
              <c:f>Sheet1!$AW$7:$AW$18</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Sheet1!$AZ$7:$AZ$18</c:f>
              <c:numCache>
                <c:formatCode>General</c:formatCode>
                <c:ptCount val="12"/>
                <c:pt idx="0">
                  <c:v>0</c:v>
                </c:pt>
                <c:pt idx="1">
                  <c:v>0</c:v>
                </c:pt>
                <c:pt idx="2">
                  <c:v>0</c:v>
                </c:pt>
                <c:pt idx="3">
                  <c:v>0</c:v>
                </c:pt>
                <c:pt idx="4">
                  <c:v>0</c:v>
                </c:pt>
                <c:pt idx="5">
                  <c:v>0</c:v>
                </c:pt>
                <c:pt idx="6">
                  <c:v>0</c:v>
                </c:pt>
                <c:pt idx="7">
                  <c:v>0</c:v>
                </c:pt>
                <c:pt idx="8">
                  <c:v>0</c:v>
                </c:pt>
                <c:pt idx="9">
                  <c:v>0</c:v>
                </c:pt>
                <c:pt idx="10">
                  <c:v>0</c:v>
                </c:pt>
              </c:numCache>
            </c:numRef>
          </c:val>
          <c:extLst>
            <c:ext xmlns:c16="http://schemas.microsoft.com/office/drawing/2014/chart" uri="{C3380CC4-5D6E-409C-BE32-E72D297353CC}">
              <c16:uniqueId val="{00000002-B1AF-4DCB-9151-7679A26A56B5}"/>
            </c:ext>
          </c:extLst>
        </c:ser>
        <c:ser>
          <c:idx val="3"/>
          <c:order val="3"/>
          <c:tx>
            <c:strRef>
              <c:f>Sheet1!$BA$5:$BA$6</c:f>
              <c:strCache>
                <c:ptCount val="1"/>
                <c:pt idx="0">
                  <c:v>Hit</c:v>
                </c:pt>
              </c:strCache>
            </c:strRef>
          </c:tx>
          <c:spPr>
            <a:solidFill>
              <a:schemeClr val="accent4"/>
            </a:solidFill>
            <a:ln>
              <a:noFill/>
            </a:ln>
            <a:effectLst/>
          </c:spPr>
          <c:invertIfNegative val="0"/>
          <c:cat>
            <c:strRef>
              <c:f>Sheet1!$AW$7:$AW$18</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Sheet1!$BA$7:$BA$18</c:f>
              <c:numCache>
                <c:formatCode>General</c:formatCode>
                <c:ptCount val="12"/>
                <c:pt idx="0">
                  <c:v>0</c:v>
                </c:pt>
                <c:pt idx="1">
                  <c:v>0</c:v>
                </c:pt>
                <c:pt idx="2">
                  <c:v>0</c:v>
                </c:pt>
                <c:pt idx="3">
                  <c:v>0</c:v>
                </c:pt>
                <c:pt idx="4">
                  <c:v>0</c:v>
                </c:pt>
                <c:pt idx="5">
                  <c:v>0</c:v>
                </c:pt>
                <c:pt idx="6">
                  <c:v>0</c:v>
                </c:pt>
                <c:pt idx="7">
                  <c:v>0</c:v>
                </c:pt>
                <c:pt idx="8">
                  <c:v>0</c:v>
                </c:pt>
                <c:pt idx="9">
                  <c:v>0</c:v>
                </c:pt>
                <c:pt idx="10">
                  <c:v>0</c:v>
                </c:pt>
              </c:numCache>
            </c:numRef>
          </c:val>
          <c:extLst>
            <c:ext xmlns:c16="http://schemas.microsoft.com/office/drawing/2014/chart" uri="{C3380CC4-5D6E-409C-BE32-E72D297353CC}">
              <c16:uniqueId val="{00000003-B1AF-4DCB-9151-7679A26A56B5}"/>
            </c:ext>
          </c:extLst>
        </c:ser>
        <c:ser>
          <c:idx val="4"/>
          <c:order val="4"/>
          <c:tx>
            <c:strRef>
              <c:f>Sheet1!$BB$5:$BB$6</c:f>
              <c:strCache>
                <c:ptCount val="1"/>
                <c:pt idx="0">
                  <c:v>Hit something</c:v>
                </c:pt>
              </c:strCache>
            </c:strRef>
          </c:tx>
          <c:spPr>
            <a:solidFill>
              <a:schemeClr val="accent5"/>
            </a:solidFill>
            <a:ln>
              <a:noFill/>
            </a:ln>
            <a:effectLst/>
          </c:spPr>
          <c:invertIfNegative val="0"/>
          <c:cat>
            <c:strRef>
              <c:f>Sheet1!$AW$7:$AW$18</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Sheet1!$BB$7:$BB$18</c:f>
              <c:numCache>
                <c:formatCode>General</c:formatCode>
                <c:ptCount val="12"/>
                <c:pt idx="0">
                  <c:v>0</c:v>
                </c:pt>
                <c:pt idx="1">
                  <c:v>0</c:v>
                </c:pt>
                <c:pt idx="2">
                  <c:v>0</c:v>
                </c:pt>
                <c:pt idx="3">
                  <c:v>0</c:v>
                </c:pt>
                <c:pt idx="4">
                  <c:v>0</c:v>
                </c:pt>
                <c:pt idx="5">
                  <c:v>0</c:v>
                </c:pt>
                <c:pt idx="6">
                  <c:v>0</c:v>
                </c:pt>
                <c:pt idx="7">
                  <c:v>0</c:v>
                </c:pt>
                <c:pt idx="8">
                  <c:v>0</c:v>
                </c:pt>
                <c:pt idx="9">
                  <c:v>0</c:v>
                </c:pt>
                <c:pt idx="10">
                  <c:v>0</c:v>
                </c:pt>
              </c:numCache>
            </c:numRef>
          </c:val>
          <c:extLst>
            <c:ext xmlns:c16="http://schemas.microsoft.com/office/drawing/2014/chart" uri="{C3380CC4-5D6E-409C-BE32-E72D297353CC}">
              <c16:uniqueId val="{00000004-B1AF-4DCB-9151-7679A26A56B5}"/>
            </c:ext>
          </c:extLst>
        </c:ser>
        <c:ser>
          <c:idx val="5"/>
          <c:order val="5"/>
          <c:tx>
            <c:strRef>
              <c:f>Sheet1!$BC$5:$BC$6</c:f>
              <c:strCache>
                <c:ptCount val="1"/>
                <c:pt idx="0">
                  <c:v>Illegal &amp; dangerous driving</c:v>
                </c:pt>
              </c:strCache>
            </c:strRef>
          </c:tx>
          <c:spPr>
            <a:solidFill>
              <a:schemeClr val="accent6"/>
            </a:solidFill>
            <a:ln>
              <a:noFill/>
            </a:ln>
            <a:effectLst/>
          </c:spPr>
          <c:invertIfNegative val="0"/>
          <c:cat>
            <c:strRef>
              <c:f>Sheet1!$AW$7:$AW$18</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Sheet1!$BC$7:$BC$18</c:f>
              <c:numCache>
                <c:formatCode>General</c:formatCode>
                <c:ptCount val="12"/>
                <c:pt idx="0">
                  <c:v>0</c:v>
                </c:pt>
                <c:pt idx="1">
                  <c:v>0</c:v>
                </c:pt>
                <c:pt idx="2">
                  <c:v>0</c:v>
                </c:pt>
                <c:pt idx="3">
                  <c:v>0</c:v>
                </c:pt>
                <c:pt idx="4">
                  <c:v>0</c:v>
                </c:pt>
                <c:pt idx="5">
                  <c:v>0</c:v>
                </c:pt>
                <c:pt idx="6">
                  <c:v>0</c:v>
                </c:pt>
                <c:pt idx="7">
                  <c:v>0</c:v>
                </c:pt>
                <c:pt idx="8">
                  <c:v>0</c:v>
                </c:pt>
                <c:pt idx="9">
                  <c:v>0</c:v>
                </c:pt>
                <c:pt idx="10">
                  <c:v>0</c:v>
                </c:pt>
              </c:numCache>
            </c:numRef>
          </c:val>
          <c:extLst>
            <c:ext xmlns:c16="http://schemas.microsoft.com/office/drawing/2014/chart" uri="{C3380CC4-5D6E-409C-BE32-E72D297353CC}">
              <c16:uniqueId val="{00000005-B1AF-4DCB-9151-7679A26A56B5}"/>
            </c:ext>
          </c:extLst>
        </c:ser>
        <c:ser>
          <c:idx val="6"/>
          <c:order val="6"/>
          <c:tx>
            <c:strRef>
              <c:f>Sheet1!$BD$5:$BD$6</c:f>
              <c:strCache>
                <c:ptCount val="1"/>
                <c:pt idx="0">
                  <c:v>Injury</c:v>
                </c:pt>
              </c:strCache>
            </c:strRef>
          </c:tx>
          <c:spPr>
            <a:solidFill>
              <a:schemeClr val="accent1">
                <a:lumMod val="60000"/>
              </a:schemeClr>
            </a:solidFill>
            <a:ln>
              <a:noFill/>
            </a:ln>
            <a:effectLst/>
          </c:spPr>
          <c:invertIfNegative val="0"/>
          <c:cat>
            <c:strRef>
              <c:f>Sheet1!$AW$7:$AW$18</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Sheet1!$BD$7:$BD$18</c:f>
              <c:numCache>
                <c:formatCode>General</c:formatCode>
                <c:ptCount val="12"/>
                <c:pt idx="0">
                  <c:v>0</c:v>
                </c:pt>
                <c:pt idx="1">
                  <c:v>0</c:v>
                </c:pt>
                <c:pt idx="2">
                  <c:v>0</c:v>
                </c:pt>
                <c:pt idx="3">
                  <c:v>0</c:v>
                </c:pt>
                <c:pt idx="4">
                  <c:v>0</c:v>
                </c:pt>
                <c:pt idx="5">
                  <c:v>0</c:v>
                </c:pt>
                <c:pt idx="6">
                  <c:v>0</c:v>
                </c:pt>
                <c:pt idx="7">
                  <c:v>0</c:v>
                </c:pt>
                <c:pt idx="8">
                  <c:v>1</c:v>
                </c:pt>
                <c:pt idx="9">
                  <c:v>0</c:v>
                </c:pt>
                <c:pt idx="10">
                  <c:v>0</c:v>
                </c:pt>
              </c:numCache>
            </c:numRef>
          </c:val>
          <c:extLst>
            <c:ext xmlns:c16="http://schemas.microsoft.com/office/drawing/2014/chart" uri="{C3380CC4-5D6E-409C-BE32-E72D297353CC}">
              <c16:uniqueId val="{00000006-B1AF-4DCB-9151-7679A26A56B5}"/>
            </c:ext>
          </c:extLst>
        </c:ser>
        <c:ser>
          <c:idx val="7"/>
          <c:order val="7"/>
          <c:tx>
            <c:strRef>
              <c:f>Sheet1!$BE$5:$BE$6</c:f>
              <c:strCache>
                <c:ptCount val="1"/>
                <c:pt idx="0">
                  <c:v>Near miss</c:v>
                </c:pt>
              </c:strCache>
            </c:strRef>
          </c:tx>
          <c:spPr>
            <a:solidFill>
              <a:schemeClr val="accent2">
                <a:lumMod val="60000"/>
              </a:schemeClr>
            </a:solidFill>
            <a:ln>
              <a:noFill/>
            </a:ln>
            <a:effectLst/>
          </c:spPr>
          <c:invertIfNegative val="0"/>
          <c:cat>
            <c:strRef>
              <c:f>Sheet1!$AW$7:$AW$18</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Sheet1!$BE$7:$BE$18</c:f>
              <c:numCache>
                <c:formatCode>General</c:formatCode>
                <c:ptCount val="12"/>
                <c:pt idx="0">
                  <c:v>0</c:v>
                </c:pt>
                <c:pt idx="1">
                  <c:v>0</c:v>
                </c:pt>
                <c:pt idx="2">
                  <c:v>0</c:v>
                </c:pt>
                <c:pt idx="3">
                  <c:v>0</c:v>
                </c:pt>
                <c:pt idx="4">
                  <c:v>0</c:v>
                </c:pt>
                <c:pt idx="5">
                  <c:v>0</c:v>
                </c:pt>
                <c:pt idx="6">
                  <c:v>0</c:v>
                </c:pt>
                <c:pt idx="7">
                  <c:v>0</c:v>
                </c:pt>
                <c:pt idx="8">
                  <c:v>0</c:v>
                </c:pt>
                <c:pt idx="9">
                  <c:v>0</c:v>
                </c:pt>
                <c:pt idx="10">
                  <c:v>0</c:v>
                </c:pt>
              </c:numCache>
            </c:numRef>
          </c:val>
          <c:extLst>
            <c:ext xmlns:c16="http://schemas.microsoft.com/office/drawing/2014/chart" uri="{C3380CC4-5D6E-409C-BE32-E72D297353CC}">
              <c16:uniqueId val="{00000007-B1AF-4DCB-9151-7679A26A56B5}"/>
            </c:ext>
          </c:extLst>
        </c:ser>
        <c:ser>
          <c:idx val="8"/>
          <c:order val="8"/>
          <c:tx>
            <c:strRef>
              <c:f>Sheet1!$BF$5:$BF$6</c:f>
              <c:strCache>
                <c:ptCount val="1"/>
                <c:pt idx="0">
                  <c:v>Reoccurrence</c:v>
                </c:pt>
              </c:strCache>
            </c:strRef>
          </c:tx>
          <c:spPr>
            <a:solidFill>
              <a:schemeClr val="accent3">
                <a:lumMod val="60000"/>
              </a:schemeClr>
            </a:solidFill>
            <a:ln>
              <a:noFill/>
            </a:ln>
            <a:effectLst/>
          </c:spPr>
          <c:invertIfNegative val="0"/>
          <c:cat>
            <c:strRef>
              <c:f>Sheet1!$AW$7:$AW$18</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Sheet1!$BF$7:$BF$18</c:f>
              <c:numCache>
                <c:formatCode>General</c:formatCode>
                <c:ptCount val="12"/>
                <c:pt idx="0">
                  <c:v>0</c:v>
                </c:pt>
                <c:pt idx="1">
                  <c:v>0</c:v>
                </c:pt>
                <c:pt idx="2">
                  <c:v>0</c:v>
                </c:pt>
                <c:pt idx="3">
                  <c:v>0</c:v>
                </c:pt>
                <c:pt idx="4">
                  <c:v>0</c:v>
                </c:pt>
                <c:pt idx="5">
                  <c:v>0</c:v>
                </c:pt>
                <c:pt idx="6">
                  <c:v>0</c:v>
                </c:pt>
                <c:pt idx="7">
                  <c:v>0</c:v>
                </c:pt>
                <c:pt idx="8">
                  <c:v>0</c:v>
                </c:pt>
                <c:pt idx="9">
                  <c:v>0</c:v>
                </c:pt>
                <c:pt idx="10">
                  <c:v>0</c:v>
                </c:pt>
              </c:numCache>
            </c:numRef>
          </c:val>
          <c:extLst>
            <c:ext xmlns:c16="http://schemas.microsoft.com/office/drawing/2014/chart" uri="{C3380CC4-5D6E-409C-BE32-E72D297353CC}">
              <c16:uniqueId val="{00000008-B1AF-4DCB-9151-7679A26A56B5}"/>
            </c:ext>
          </c:extLst>
        </c:ser>
        <c:dLbls>
          <c:showLegendKey val="0"/>
          <c:showVal val="0"/>
          <c:showCatName val="0"/>
          <c:showSerName val="0"/>
          <c:showPercent val="0"/>
          <c:showBubbleSize val="0"/>
        </c:dLbls>
        <c:gapWidth val="65"/>
        <c:overlap val="100"/>
        <c:axId val="893626783"/>
        <c:axId val="893622943"/>
      </c:barChart>
      <c:catAx>
        <c:axId val="893626783"/>
        <c:scaling>
          <c:orientation val="minMax"/>
        </c:scaling>
        <c:delete val="0"/>
        <c:axPos val="b"/>
        <c:numFmt formatCode="B1mmm"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ja-JP" sz="1050" b="0" i="0" u="none" strike="noStrike" kern="1200" baseline="0">
                <a:solidFill>
                  <a:schemeClr val="tx1">
                    <a:lumMod val="65000"/>
                    <a:lumOff val="35000"/>
                  </a:schemeClr>
                </a:solidFill>
                <a:latin typeface="+mn-lt"/>
                <a:ea typeface="+mn-ea"/>
                <a:cs typeface="+mn-cs"/>
              </a:defRPr>
            </a:pPr>
            <a:endParaRPr lang="th-TH"/>
          </a:p>
        </c:txPr>
        <c:crossAx val="893622943"/>
        <c:crosses val="autoZero"/>
        <c:auto val="1"/>
        <c:lblAlgn val="ctr"/>
        <c:lblOffset val="100"/>
        <c:noMultiLvlLbl val="1"/>
      </c:catAx>
      <c:valAx>
        <c:axId val="893622943"/>
        <c:scaling>
          <c:orientation val="minMax"/>
          <c:max val="4"/>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th-TH"/>
          </a:p>
        </c:txPr>
        <c:crossAx val="893626783"/>
        <c:crosses val="autoZero"/>
        <c:crossBetween val="between"/>
        <c:majorUnit val="1"/>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th-TH"/>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[FY25 Company KPI summary result rev2.xlsx]Sheet1!PivotTable13</c:name>
    <c:fmtId val="0"/>
  </c:pivotSource>
  <c:chart>
    <c:title>
      <c:tx>
        <c:rich>
          <a:bodyPr rot="0" spcFirstLastPara="1" vertOverflow="ellipsis" vert="horz" wrap="square" anchor="ctr" anchorCtr="1"/>
          <a:lstStyle/>
          <a:p>
            <a:pPr>
              <a:defRPr lang="ja-JP" sz="1260" b="0" i="0" u="none" strike="noStrike" kern="1200" spc="0" baseline="0">
                <a:solidFill>
                  <a:schemeClr val="tx1">
                    <a:lumMod val="65000"/>
                    <a:lumOff val="35000"/>
                  </a:schemeClr>
                </a:solidFill>
                <a:latin typeface="+mn-lt"/>
                <a:ea typeface="+mn-ea"/>
                <a:cs typeface="+mn-cs"/>
              </a:defRPr>
            </a:pPr>
            <a:r>
              <a:rPr lang="en-US"/>
              <a:t>SOL</a:t>
            </a:r>
          </a:p>
        </c:rich>
      </c:tx>
      <c:layout>
        <c:manualLayout>
          <c:xMode val="edge"/>
          <c:yMode val="edge"/>
          <c:x val="5.6535309533511088E-2"/>
          <c:y val="7.2676941735775528E-4"/>
        </c:manualLayout>
      </c:layout>
      <c:overlay val="0"/>
      <c:spPr>
        <a:noFill/>
        <a:ln>
          <a:noFill/>
        </a:ln>
        <a:effectLst/>
      </c:spPr>
      <c:txPr>
        <a:bodyPr rot="0" spcFirstLastPara="1" vertOverflow="ellipsis" vert="horz" wrap="square" anchor="ctr" anchorCtr="1"/>
        <a:lstStyle/>
        <a:p>
          <a:pPr>
            <a:defRPr lang="ja-JP" sz="1260" b="0" i="0" u="none" strike="noStrike" kern="1200" spc="0" baseline="0">
              <a:solidFill>
                <a:schemeClr val="tx1">
                  <a:lumMod val="65000"/>
                  <a:lumOff val="35000"/>
                </a:schemeClr>
              </a:solidFill>
              <a:latin typeface="+mn-lt"/>
              <a:ea typeface="+mn-ea"/>
              <a:cs typeface="+mn-cs"/>
            </a:defRPr>
          </a:pPr>
          <a:endParaRPr lang="th-TH"/>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7798166215251903E-2"/>
          <c:y val="0.10134422312149567"/>
          <c:w val="0.93475327500017125"/>
          <c:h val="0.73281044112303972"/>
        </c:manualLayout>
      </c:layout>
      <c:barChart>
        <c:barDir val="col"/>
        <c:grouping val="stacked"/>
        <c:varyColors val="0"/>
        <c:ser>
          <c:idx val="0"/>
          <c:order val="0"/>
          <c:tx>
            <c:strRef>
              <c:f>Sheet1!$BJ$5:$BJ$6</c:f>
              <c:strCache>
                <c:ptCount val="1"/>
                <c:pt idx="0">
                  <c:v>1-Grade accident</c:v>
                </c:pt>
              </c:strCache>
            </c:strRef>
          </c:tx>
          <c:spPr>
            <a:solidFill>
              <a:schemeClr val="accent1"/>
            </a:solidFill>
            <a:ln>
              <a:noFill/>
            </a:ln>
            <a:effectLst/>
          </c:spPr>
          <c:invertIfNegative val="0"/>
          <c:cat>
            <c:strRef>
              <c:f>Sheet1!$BI$7:$BI$19</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Sheet1!$BJ$7:$BJ$19</c:f>
              <c:numCache>
                <c:formatCode>General</c:formatCode>
                <c:ptCount val="12"/>
                <c:pt idx="0">
                  <c:v>0</c:v>
                </c:pt>
                <c:pt idx="1">
                  <c:v>0</c:v>
                </c:pt>
                <c:pt idx="2">
                  <c:v>0</c:v>
                </c:pt>
                <c:pt idx="3">
                  <c:v>0</c:v>
                </c:pt>
                <c:pt idx="4">
                  <c:v>0</c:v>
                </c:pt>
                <c:pt idx="5">
                  <c:v>0</c:v>
                </c:pt>
                <c:pt idx="6">
                  <c:v>0</c:v>
                </c:pt>
                <c:pt idx="7">
                  <c:v>0</c:v>
                </c:pt>
                <c:pt idx="8">
                  <c:v>0</c:v>
                </c:pt>
                <c:pt idx="9">
                  <c:v>0</c:v>
                </c:pt>
                <c:pt idx="10">
                  <c:v>0</c:v>
                </c:pt>
              </c:numCache>
            </c:numRef>
          </c:val>
          <c:extLst>
            <c:ext xmlns:c16="http://schemas.microsoft.com/office/drawing/2014/chart" uri="{C3380CC4-5D6E-409C-BE32-E72D297353CC}">
              <c16:uniqueId val="{00000000-F9CD-4A4C-AD38-00D6A7690945}"/>
            </c:ext>
          </c:extLst>
        </c:ser>
        <c:ser>
          <c:idx val="1"/>
          <c:order val="1"/>
          <c:tx>
            <c:strRef>
              <c:f>Sheet1!$BK$5:$BK$6</c:f>
              <c:strCache>
                <c:ptCount val="1"/>
                <c:pt idx="0">
                  <c:v>8-High risk audit</c:v>
                </c:pt>
              </c:strCache>
            </c:strRef>
          </c:tx>
          <c:spPr>
            <a:solidFill>
              <a:schemeClr val="accent2"/>
            </a:solidFill>
            <a:ln>
              <a:noFill/>
            </a:ln>
            <a:effectLst/>
          </c:spPr>
          <c:invertIfNegative val="0"/>
          <c:cat>
            <c:strRef>
              <c:f>Sheet1!$BI$7:$BI$19</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Sheet1!$BK$7:$BK$19</c:f>
              <c:numCache>
                <c:formatCode>General</c:formatCode>
                <c:ptCount val="12"/>
                <c:pt idx="6">
                  <c:v>0</c:v>
                </c:pt>
              </c:numCache>
            </c:numRef>
          </c:val>
          <c:extLst>
            <c:ext xmlns:c16="http://schemas.microsoft.com/office/drawing/2014/chart" uri="{C3380CC4-5D6E-409C-BE32-E72D297353CC}">
              <c16:uniqueId val="{00000001-F9CD-4A4C-AD38-00D6A7690945}"/>
            </c:ext>
          </c:extLst>
        </c:ser>
        <c:ser>
          <c:idx val="2"/>
          <c:order val="2"/>
          <c:tx>
            <c:strRef>
              <c:f>Sheet1!$BL$5:$BL$6</c:f>
              <c:strCache>
                <c:ptCount val="1"/>
                <c:pt idx="0">
                  <c:v>Fatal</c:v>
                </c:pt>
              </c:strCache>
            </c:strRef>
          </c:tx>
          <c:spPr>
            <a:solidFill>
              <a:schemeClr val="accent3"/>
            </a:solidFill>
            <a:ln>
              <a:noFill/>
            </a:ln>
            <a:effectLst/>
          </c:spPr>
          <c:invertIfNegative val="0"/>
          <c:cat>
            <c:strRef>
              <c:f>Sheet1!$BI$7:$BI$19</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Sheet1!$BL$7:$BL$19</c:f>
              <c:numCache>
                <c:formatCode>General</c:formatCode>
                <c:ptCount val="12"/>
                <c:pt idx="0">
                  <c:v>0</c:v>
                </c:pt>
                <c:pt idx="1">
                  <c:v>0</c:v>
                </c:pt>
                <c:pt idx="2">
                  <c:v>0</c:v>
                </c:pt>
                <c:pt idx="3">
                  <c:v>0</c:v>
                </c:pt>
                <c:pt idx="4">
                  <c:v>0</c:v>
                </c:pt>
                <c:pt idx="5">
                  <c:v>0</c:v>
                </c:pt>
                <c:pt idx="6">
                  <c:v>0</c:v>
                </c:pt>
                <c:pt idx="7">
                  <c:v>0</c:v>
                </c:pt>
                <c:pt idx="8">
                  <c:v>0</c:v>
                </c:pt>
                <c:pt idx="9">
                  <c:v>0</c:v>
                </c:pt>
                <c:pt idx="10">
                  <c:v>0</c:v>
                </c:pt>
              </c:numCache>
            </c:numRef>
          </c:val>
          <c:extLst>
            <c:ext xmlns:c16="http://schemas.microsoft.com/office/drawing/2014/chart" uri="{C3380CC4-5D6E-409C-BE32-E72D297353CC}">
              <c16:uniqueId val="{00000002-F9CD-4A4C-AD38-00D6A7690945}"/>
            </c:ext>
          </c:extLst>
        </c:ser>
        <c:ser>
          <c:idx val="3"/>
          <c:order val="3"/>
          <c:tx>
            <c:strRef>
              <c:f>Sheet1!$BM$5:$BM$6</c:f>
              <c:strCache>
                <c:ptCount val="1"/>
                <c:pt idx="0">
                  <c:v>Hit</c:v>
                </c:pt>
              </c:strCache>
            </c:strRef>
          </c:tx>
          <c:spPr>
            <a:solidFill>
              <a:schemeClr val="accent4"/>
            </a:solidFill>
            <a:ln>
              <a:noFill/>
            </a:ln>
            <a:effectLst/>
          </c:spPr>
          <c:invertIfNegative val="0"/>
          <c:cat>
            <c:strRef>
              <c:f>Sheet1!$BI$7:$BI$19</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Sheet1!$BM$7:$BM$19</c:f>
              <c:numCache>
                <c:formatCode>General</c:formatCode>
                <c:ptCount val="12"/>
                <c:pt idx="0">
                  <c:v>0</c:v>
                </c:pt>
                <c:pt idx="1">
                  <c:v>0</c:v>
                </c:pt>
                <c:pt idx="2">
                  <c:v>0</c:v>
                </c:pt>
                <c:pt idx="3">
                  <c:v>0</c:v>
                </c:pt>
                <c:pt idx="4">
                  <c:v>0</c:v>
                </c:pt>
                <c:pt idx="5">
                  <c:v>0</c:v>
                </c:pt>
                <c:pt idx="6">
                  <c:v>0</c:v>
                </c:pt>
                <c:pt idx="7">
                  <c:v>0</c:v>
                </c:pt>
                <c:pt idx="8">
                  <c:v>0</c:v>
                </c:pt>
                <c:pt idx="9">
                  <c:v>0</c:v>
                </c:pt>
                <c:pt idx="10">
                  <c:v>0</c:v>
                </c:pt>
              </c:numCache>
            </c:numRef>
          </c:val>
          <c:extLst>
            <c:ext xmlns:c16="http://schemas.microsoft.com/office/drawing/2014/chart" uri="{C3380CC4-5D6E-409C-BE32-E72D297353CC}">
              <c16:uniqueId val="{00000003-F9CD-4A4C-AD38-00D6A7690945}"/>
            </c:ext>
          </c:extLst>
        </c:ser>
        <c:ser>
          <c:idx val="4"/>
          <c:order val="4"/>
          <c:tx>
            <c:strRef>
              <c:f>Sheet1!$BN$5:$BN$6</c:f>
              <c:strCache>
                <c:ptCount val="1"/>
                <c:pt idx="0">
                  <c:v>Hit something</c:v>
                </c:pt>
              </c:strCache>
            </c:strRef>
          </c:tx>
          <c:spPr>
            <a:solidFill>
              <a:schemeClr val="accent5"/>
            </a:solidFill>
            <a:ln>
              <a:noFill/>
            </a:ln>
            <a:effectLst/>
          </c:spPr>
          <c:invertIfNegative val="0"/>
          <c:cat>
            <c:strRef>
              <c:f>Sheet1!$BI$7:$BI$19</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Sheet1!$BN$7:$BN$19</c:f>
              <c:numCache>
                <c:formatCode>General</c:formatCode>
                <c:ptCount val="12"/>
                <c:pt idx="0">
                  <c:v>0</c:v>
                </c:pt>
                <c:pt idx="1">
                  <c:v>0</c:v>
                </c:pt>
                <c:pt idx="2">
                  <c:v>0</c:v>
                </c:pt>
                <c:pt idx="3">
                  <c:v>0</c:v>
                </c:pt>
                <c:pt idx="4">
                  <c:v>0</c:v>
                </c:pt>
                <c:pt idx="5">
                  <c:v>0</c:v>
                </c:pt>
                <c:pt idx="6">
                  <c:v>0</c:v>
                </c:pt>
                <c:pt idx="7">
                  <c:v>0</c:v>
                </c:pt>
                <c:pt idx="8">
                  <c:v>0</c:v>
                </c:pt>
                <c:pt idx="9">
                  <c:v>0</c:v>
                </c:pt>
                <c:pt idx="10">
                  <c:v>0</c:v>
                </c:pt>
              </c:numCache>
            </c:numRef>
          </c:val>
          <c:extLst>
            <c:ext xmlns:c16="http://schemas.microsoft.com/office/drawing/2014/chart" uri="{C3380CC4-5D6E-409C-BE32-E72D297353CC}">
              <c16:uniqueId val="{00000004-F9CD-4A4C-AD38-00D6A7690945}"/>
            </c:ext>
          </c:extLst>
        </c:ser>
        <c:ser>
          <c:idx val="5"/>
          <c:order val="5"/>
          <c:tx>
            <c:strRef>
              <c:f>Sheet1!$BO$5:$BO$6</c:f>
              <c:strCache>
                <c:ptCount val="1"/>
                <c:pt idx="0">
                  <c:v>Illegal &amp; dangerous driving</c:v>
                </c:pt>
              </c:strCache>
            </c:strRef>
          </c:tx>
          <c:spPr>
            <a:solidFill>
              <a:schemeClr val="accent6"/>
            </a:solidFill>
            <a:ln>
              <a:noFill/>
            </a:ln>
            <a:effectLst/>
          </c:spPr>
          <c:invertIfNegative val="0"/>
          <c:cat>
            <c:strRef>
              <c:f>Sheet1!$BI$7:$BI$19</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Sheet1!$BO$7:$BO$19</c:f>
              <c:numCache>
                <c:formatCode>General</c:formatCode>
                <c:ptCount val="12"/>
                <c:pt idx="0">
                  <c:v>0</c:v>
                </c:pt>
                <c:pt idx="1">
                  <c:v>0</c:v>
                </c:pt>
                <c:pt idx="2">
                  <c:v>0</c:v>
                </c:pt>
                <c:pt idx="3">
                  <c:v>0</c:v>
                </c:pt>
                <c:pt idx="4">
                  <c:v>0</c:v>
                </c:pt>
                <c:pt idx="5">
                  <c:v>0</c:v>
                </c:pt>
                <c:pt idx="6">
                  <c:v>0</c:v>
                </c:pt>
                <c:pt idx="7">
                  <c:v>0</c:v>
                </c:pt>
                <c:pt idx="8">
                  <c:v>0</c:v>
                </c:pt>
                <c:pt idx="9">
                  <c:v>0</c:v>
                </c:pt>
                <c:pt idx="10">
                  <c:v>0</c:v>
                </c:pt>
              </c:numCache>
            </c:numRef>
          </c:val>
          <c:extLst>
            <c:ext xmlns:c16="http://schemas.microsoft.com/office/drawing/2014/chart" uri="{C3380CC4-5D6E-409C-BE32-E72D297353CC}">
              <c16:uniqueId val="{00000005-F9CD-4A4C-AD38-00D6A7690945}"/>
            </c:ext>
          </c:extLst>
        </c:ser>
        <c:ser>
          <c:idx val="6"/>
          <c:order val="6"/>
          <c:tx>
            <c:strRef>
              <c:f>Sheet1!$BP$5:$BP$6</c:f>
              <c:strCache>
                <c:ptCount val="1"/>
                <c:pt idx="0">
                  <c:v>Injury</c:v>
                </c:pt>
              </c:strCache>
            </c:strRef>
          </c:tx>
          <c:spPr>
            <a:solidFill>
              <a:schemeClr val="accent1">
                <a:lumMod val="60000"/>
              </a:schemeClr>
            </a:solidFill>
            <a:ln>
              <a:noFill/>
            </a:ln>
            <a:effectLst/>
          </c:spPr>
          <c:invertIfNegative val="0"/>
          <c:cat>
            <c:strRef>
              <c:f>Sheet1!$BI$7:$BI$19</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Sheet1!$BP$7:$BP$19</c:f>
              <c:numCache>
                <c:formatCode>General</c:formatCode>
                <c:ptCount val="12"/>
                <c:pt idx="0">
                  <c:v>0</c:v>
                </c:pt>
                <c:pt idx="1">
                  <c:v>0</c:v>
                </c:pt>
                <c:pt idx="2">
                  <c:v>0</c:v>
                </c:pt>
                <c:pt idx="3">
                  <c:v>0</c:v>
                </c:pt>
                <c:pt idx="4">
                  <c:v>0</c:v>
                </c:pt>
                <c:pt idx="5">
                  <c:v>0</c:v>
                </c:pt>
                <c:pt idx="6">
                  <c:v>0</c:v>
                </c:pt>
                <c:pt idx="7">
                  <c:v>0</c:v>
                </c:pt>
                <c:pt idx="8">
                  <c:v>0</c:v>
                </c:pt>
                <c:pt idx="9">
                  <c:v>0</c:v>
                </c:pt>
                <c:pt idx="10">
                  <c:v>0</c:v>
                </c:pt>
              </c:numCache>
            </c:numRef>
          </c:val>
          <c:extLst>
            <c:ext xmlns:c16="http://schemas.microsoft.com/office/drawing/2014/chart" uri="{C3380CC4-5D6E-409C-BE32-E72D297353CC}">
              <c16:uniqueId val="{00000006-F9CD-4A4C-AD38-00D6A7690945}"/>
            </c:ext>
          </c:extLst>
        </c:ser>
        <c:ser>
          <c:idx val="7"/>
          <c:order val="7"/>
          <c:tx>
            <c:strRef>
              <c:f>Sheet1!$BQ$5:$BQ$6</c:f>
              <c:strCache>
                <c:ptCount val="1"/>
                <c:pt idx="0">
                  <c:v>Near miss</c:v>
                </c:pt>
              </c:strCache>
            </c:strRef>
          </c:tx>
          <c:spPr>
            <a:solidFill>
              <a:schemeClr val="accent2">
                <a:lumMod val="60000"/>
              </a:schemeClr>
            </a:solidFill>
            <a:ln>
              <a:noFill/>
            </a:ln>
            <a:effectLst/>
          </c:spPr>
          <c:invertIfNegative val="0"/>
          <c:cat>
            <c:strRef>
              <c:f>Sheet1!$BI$7:$BI$19</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Sheet1!$BQ$7:$BQ$19</c:f>
              <c:numCache>
                <c:formatCode>General</c:formatCode>
                <c:ptCount val="12"/>
                <c:pt idx="0">
                  <c:v>0</c:v>
                </c:pt>
                <c:pt idx="1">
                  <c:v>0</c:v>
                </c:pt>
                <c:pt idx="2">
                  <c:v>0</c:v>
                </c:pt>
                <c:pt idx="3">
                  <c:v>0</c:v>
                </c:pt>
                <c:pt idx="4">
                  <c:v>0</c:v>
                </c:pt>
                <c:pt idx="5">
                  <c:v>0</c:v>
                </c:pt>
                <c:pt idx="6">
                  <c:v>0</c:v>
                </c:pt>
                <c:pt idx="7">
                  <c:v>0</c:v>
                </c:pt>
                <c:pt idx="8">
                  <c:v>0</c:v>
                </c:pt>
                <c:pt idx="9">
                  <c:v>0</c:v>
                </c:pt>
                <c:pt idx="10">
                  <c:v>0</c:v>
                </c:pt>
              </c:numCache>
            </c:numRef>
          </c:val>
          <c:extLst>
            <c:ext xmlns:c16="http://schemas.microsoft.com/office/drawing/2014/chart" uri="{C3380CC4-5D6E-409C-BE32-E72D297353CC}">
              <c16:uniqueId val="{00000007-F9CD-4A4C-AD38-00D6A7690945}"/>
            </c:ext>
          </c:extLst>
        </c:ser>
        <c:ser>
          <c:idx val="8"/>
          <c:order val="8"/>
          <c:tx>
            <c:strRef>
              <c:f>Sheet1!$BR$5:$BR$6</c:f>
              <c:strCache>
                <c:ptCount val="1"/>
                <c:pt idx="0">
                  <c:v>Reoccurrence</c:v>
                </c:pt>
              </c:strCache>
            </c:strRef>
          </c:tx>
          <c:spPr>
            <a:solidFill>
              <a:schemeClr val="accent3">
                <a:lumMod val="60000"/>
              </a:schemeClr>
            </a:solidFill>
            <a:ln>
              <a:noFill/>
            </a:ln>
            <a:effectLst/>
          </c:spPr>
          <c:invertIfNegative val="0"/>
          <c:cat>
            <c:strRef>
              <c:f>Sheet1!$BI$7:$BI$19</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Sheet1!$BR$7:$BR$19</c:f>
              <c:numCache>
                <c:formatCode>General</c:formatCode>
                <c:ptCount val="12"/>
                <c:pt idx="0">
                  <c:v>0</c:v>
                </c:pt>
                <c:pt idx="1">
                  <c:v>0</c:v>
                </c:pt>
                <c:pt idx="2">
                  <c:v>0</c:v>
                </c:pt>
                <c:pt idx="3">
                  <c:v>0</c:v>
                </c:pt>
                <c:pt idx="4">
                  <c:v>0</c:v>
                </c:pt>
                <c:pt idx="5">
                  <c:v>0</c:v>
                </c:pt>
                <c:pt idx="6">
                  <c:v>0</c:v>
                </c:pt>
                <c:pt idx="7">
                  <c:v>0</c:v>
                </c:pt>
                <c:pt idx="8">
                  <c:v>0</c:v>
                </c:pt>
                <c:pt idx="9">
                  <c:v>0</c:v>
                </c:pt>
                <c:pt idx="10">
                  <c:v>0</c:v>
                </c:pt>
              </c:numCache>
            </c:numRef>
          </c:val>
          <c:extLst>
            <c:ext xmlns:c16="http://schemas.microsoft.com/office/drawing/2014/chart" uri="{C3380CC4-5D6E-409C-BE32-E72D297353CC}">
              <c16:uniqueId val="{00000008-F9CD-4A4C-AD38-00D6A7690945}"/>
            </c:ext>
          </c:extLst>
        </c:ser>
        <c:dLbls>
          <c:showLegendKey val="0"/>
          <c:showVal val="0"/>
          <c:showCatName val="0"/>
          <c:showSerName val="0"/>
          <c:showPercent val="0"/>
          <c:showBubbleSize val="0"/>
        </c:dLbls>
        <c:gapWidth val="65"/>
        <c:overlap val="100"/>
        <c:axId val="893626783"/>
        <c:axId val="893622943"/>
      </c:barChart>
      <c:catAx>
        <c:axId val="893626783"/>
        <c:scaling>
          <c:orientation val="minMax"/>
        </c:scaling>
        <c:delete val="0"/>
        <c:axPos val="b"/>
        <c:numFmt formatCode="B1mmm"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ja-JP" sz="1050" b="0" i="0" u="none" strike="noStrike" kern="1200" baseline="0">
                <a:solidFill>
                  <a:schemeClr val="tx1">
                    <a:lumMod val="65000"/>
                    <a:lumOff val="35000"/>
                  </a:schemeClr>
                </a:solidFill>
                <a:latin typeface="+mn-lt"/>
                <a:ea typeface="+mn-ea"/>
                <a:cs typeface="+mn-cs"/>
              </a:defRPr>
            </a:pPr>
            <a:endParaRPr lang="th-TH"/>
          </a:p>
        </c:txPr>
        <c:crossAx val="893622943"/>
        <c:crosses val="autoZero"/>
        <c:auto val="1"/>
        <c:lblAlgn val="ctr"/>
        <c:lblOffset val="100"/>
        <c:noMultiLvlLbl val="1"/>
      </c:catAx>
      <c:valAx>
        <c:axId val="893622943"/>
        <c:scaling>
          <c:orientation val="minMax"/>
          <c:max val="4"/>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ja-JP" sz="1050" b="0" i="0" u="none" strike="noStrike" kern="1200" baseline="0">
                <a:solidFill>
                  <a:schemeClr val="tx1">
                    <a:lumMod val="65000"/>
                    <a:lumOff val="35000"/>
                  </a:schemeClr>
                </a:solidFill>
                <a:latin typeface="+mn-lt"/>
                <a:ea typeface="+mn-ea"/>
                <a:cs typeface="+mn-cs"/>
              </a:defRPr>
            </a:pPr>
            <a:endParaRPr lang="th-TH"/>
          </a:p>
        </c:txPr>
        <c:crossAx val="893626783"/>
        <c:crosses val="autoZero"/>
        <c:crossBetween val="between"/>
        <c:majorUnit val="1"/>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050"/>
      </a:pPr>
      <a:endParaRPr lang="th-TH"/>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[FY25 Company KPI summary result rev2.xlsx]Sheet1!PivotTable18</c:name>
    <c:fmtId val="0"/>
  </c:pivotSource>
  <c:chart>
    <c:title>
      <c:tx>
        <c:rich>
          <a:bodyPr rot="0" spcFirstLastPara="1" vertOverflow="ellipsis" vert="horz" wrap="square" anchor="ctr" anchorCtr="1"/>
          <a:lstStyle/>
          <a:p>
            <a:pPr>
              <a:defRPr lang="ja-JP" sz="1400" b="0" i="0" u="none" strike="noStrike" kern="1200" spc="0" baseline="0">
                <a:solidFill>
                  <a:schemeClr val="tx1">
                    <a:lumMod val="65000"/>
                    <a:lumOff val="35000"/>
                  </a:schemeClr>
                </a:solidFill>
                <a:latin typeface="+mn-lt"/>
                <a:ea typeface="+mn-ea"/>
                <a:cs typeface="+mn-cs"/>
              </a:defRPr>
            </a:pPr>
            <a:r>
              <a:rPr lang="en-US"/>
              <a:t>SIFs</a:t>
            </a:r>
          </a:p>
        </c:rich>
      </c:tx>
      <c:layout>
        <c:manualLayout>
          <c:xMode val="edge"/>
          <c:yMode val="edge"/>
          <c:x val="5.6535309533511088E-2"/>
          <c:y val="7.2676941735775528E-4"/>
        </c:manualLayout>
      </c:layout>
      <c:overlay val="0"/>
      <c:spPr>
        <a:noFill/>
        <a:ln>
          <a:noFill/>
        </a:ln>
        <a:effectLst/>
      </c:spPr>
      <c:txPr>
        <a:bodyPr rot="0" spcFirstLastPara="1" vertOverflow="ellipsis" vert="horz" wrap="square" anchor="ctr" anchorCtr="1"/>
        <a:lstStyle/>
        <a:p>
          <a:pPr>
            <a:defRPr lang="ja-JP" sz="1400" b="0" i="0" u="none" strike="noStrike" kern="1200" spc="0" baseline="0">
              <a:solidFill>
                <a:schemeClr val="tx1">
                  <a:lumMod val="65000"/>
                  <a:lumOff val="35000"/>
                </a:schemeClr>
              </a:solidFill>
              <a:latin typeface="+mn-lt"/>
              <a:ea typeface="+mn-ea"/>
              <a:cs typeface="+mn-cs"/>
            </a:defRPr>
          </a:pPr>
          <a:endParaRPr lang="th-TH"/>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bg1"/>
                  </a:solidFill>
                  <a:latin typeface="+mn-lt"/>
                  <a:ea typeface="+mn-ea"/>
                  <a:cs typeface="+mn-cs"/>
                </a:defRPr>
              </a:pPr>
              <a:endParaRPr lang="th-TH"/>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7798166215251903E-2"/>
          <c:y val="0.10134422312149567"/>
          <c:w val="0.93475327500017125"/>
          <c:h val="0.75509970856206499"/>
        </c:manualLayout>
      </c:layout>
      <c:barChart>
        <c:barDir val="col"/>
        <c:grouping val="stacked"/>
        <c:varyColors val="0"/>
        <c:ser>
          <c:idx val="0"/>
          <c:order val="0"/>
          <c:tx>
            <c:strRef>
              <c:f>Sheet1!$DF$5:$DF$6</c:f>
              <c:strCache>
                <c:ptCount val="1"/>
                <c:pt idx="0">
                  <c:v>1-Grade accident</c:v>
                </c:pt>
              </c:strCache>
            </c:strRef>
          </c:tx>
          <c:spPr>
            <a:solidFill>
              <a:schemeClr val="accent1"/>
            </a:solidFill>
            <a:ln>
              <a:noFill/>
            </a:ln>
            <a:effectLst/>
          </c:spPr>
          <c:invertIfNegative val="0"/>
          <c:cat>
            <c:strRef>
              <c:f>Sheet1!$DE$7:$DE$19</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Sheet1!$DF$7:$DF$19</c:f>
              <c:numCache>
                <c:formatCode>General</c:formatCode>
                <c:ptCount val="12"/>
                <c:pt idx="0">
                  <c:v>0</c:v>
                </c:pt>
                <c:pt idx="1">
                  <c:v>0</c:v>
                </c:pt>
                <c:pt idx="2">
                  <c:v>0</c:v>
                </c:pt>
                <c:pt idx="3">
                  <c:v>0</c:v>
                </c:pt>
                <c:pt idx="4">
                  <c:v>0</c:v>
                </c:pt>
                <c:pt idx="5">
                  <c:v>0</c:v>
                </c:pt>
                <c:pt idx="6">
                  <c:v>0</c:v>
                </c:pt>
                <c:pt idx="7">
                  <c:v>0</c:v>
                </c:pt>
                <c:pt idx="8">
                  <c:v>0</c:v>
                </c:pt>
                <c:pt idx="9">
                  <c:v>0</c:v>
                </c:pt>
                <c:pt idx="10">
                  <c:v>0</c:v>
                </c:pt>
              </c:numCache>
            </c:numRef>
          </c:val>
          <c:extLst>
            <c:ext xmlns:c16="http://schemas.microsoft.com/office/drawing/2014/chart" uri="{C3380CC4-5D6E-409C-BE32-E72D297353CC}">
              <c16:uniqueId val="{00000000-4143-4C51-A382-4E44824AA4C6}"/>
            </c:ext>
          </c:extLst>
        </c:ser>
        <c:ser>
          <c:idx val="1"/>
          <c:order val="1"/>
          <c:tx>
            <c:strRef>
              <c:f>Sheet1!$DG$5:$DG$6</c:f>
              <c:strCache>
                <c:ptCount val="1"/>
                <c:pt idx="0">
                  <c:v>8-High risk audit</c:v>
                </c:pt>
              </c:strCache>
            </c:strRef>
          </c:tx>
          <c:spPr>
            <a:solidFill>
              <a:schemeClr val="accent2"/>
            </a:solidFill>
            <a:ln>
              <a:noFill/>
            </a:ln>
            <a:effectLst/>
          </c:spPr>
          <c:invertIfNegative val="0"/>
          <c:cat>
            <c:strRef>
              <c:f>Sheet1!$DE$7:$DE$19</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Sheet1!$DG$7:$DG$19</c:f>
              <c:numCache>
                <c:formatCode>General</c:formatCode>
                <c:ptCount val="12"/>
                <c:pt idx="6">
                  <c:v>0</c:v>
                </c:pt>
              </c:numCache>
            </c:numRef>
          </c:val>
          <c:extLst>
            <c:ext xmlns:c16="http://schemas.microsoft.com/office/drawing/2014/chart" uri="{C3380CC4-5D6E-409C-BE32-E72D297353CC}">
              <c16:uniqueId val="{00000001-4143-4C51-A382-4E44824AA4C6}"/>
            </c:ext>
          </c:extLst>
        </c:ser>
        <c:ser>
          <c:idx val="2"/>
          <c:order val="2"/>
          <c:tx>
            <c:strRef>
              <c:f>Sheet1!$DH$5:$DH$6</c:f>
              <c:strCache>
                <c:ptCount val="1"/>
                <c:pt idx="0">
                  <c:v>Fatal</c:v>
                </c:pt>
              </c:strCache>
            </c:strRef>
          </c:tx>
          <c:spPr>
            <a:solidFill>
              <a:schemeClr val="accent3"/>
            </a:solidFill>
            <a:ln>
              <a:noFill/>
            </a:ln>
            <a:effectLst/>
          </c:spPr>
          <c:invertIfNegative val="0"/>
          <c:cat>
            <c:strRef>
              <c:f>Sheet1!$DE$7:$DE$19</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Sheet1!$DH$7:$DH$19</c:f>
              <c:numCache>
                <c:formatCode>General</c:formatCode>
                <c:ptCount val="12"/>
                <c:pt idx="0">
                  <c:v>0</c:v>
                </c:pt>
                <c:pt idx="1">
                  <c:v>0</c:v>
                </c:pt>
                <c:pt idx="2">
                  <c:v>0</c:v>
                </c:pt>
                <c:pt idx="3">
                  <c:v>0</c:v>
                </c:pt>
                <c:pt idx="4">
                  <c:v>0</c:v>
                </c:pt>
                <c:pt idx="5">
                  <c:v>0</c:v>
                </c:pt>
                <c:pt idx="6">
                  <c:v>0</c:v>
                </c:pt>
                <c:pt idx="7">
                  <c:v>0</c:v>
                </c:pt>
                <c:pt idx="8">
                  <c:v>0</c:v>
                </c:pt>
                <c:pt idx="9">
                  <c:v>0</c:v>
                </c:pt>
                <c:pt idx="10">
                  <c:v>0</c:v>
                </c:pt>
              </c:numCache>
            </c:numRef>
          </c:val>
          <c:extLst>
            <c:ext xmlns:c16="http://schemas.microsoft.com/office/drawing/2014/chart" uri="{C3380CC4-5D6E-409C-BE32-E72D297353CC}">
              <c16:uniqueId val="{00000002-4143-4C51-A382-4E44824AA4C6}"/>
            </c:ext>
          </c:extLst>
        </c:ser>
        <c:ser>
          <c:idx val="3"/>
          <c:order val="3"/>
          <c:tx>
            <c:strRef>
              <c:f>Sheet1!$DI$5:$DI$6</c:f>
              <c:strCache>
                <c:ptCount val="1"/>
                <c:pt idx="0">
                  <c:v>Hit</c:v>
                </c:pt>
              </c:strCache>
            </c:strRef>
          </c:tx>
          <c:spPr>
            <a:solidFill>
              <a:schemeClr val="accent4"/>
            </a:solidFill>
            <a:ln>
              <a:noFill/>
            </a:ln>
            <a:effectLst/>
          </c:spPr>
          <c:invertIfNegative val="0"/>
          <c:cat>
            <c:strRef>
              <c:f>Sheet1!$DE$7:$DE$19</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Sheet1!$DI$7:$DI$19</c:f>
              <c:numCache>
                <c:formatCode>General</c:formatCode>
                <c:ptCount val="12"/>
                <c:pt idx="0">
                  <c:v>0</c:v>
                </c:pt>
                <c:pt idx="1">
                  <c:v>0</c:v>
                </c:pt>
                <c:pt idx="2">
                  <c:v>0</c:v>
                </c:pt>
                <c:pt idx="3">
                  <c:v>0</c:v>
                </c:pt>
                <c:pt idx="4">
                  <c:v>0</c:v>
                </c:pt>
                <c:pt idx="5">
                  <c:v>0</c:v>
                </c:pt>
                <c:pt idx="6">
                  <c:v>0</c:v>
                </c:pt>
                <c:pt idx="7">
                  <c:v>0</c:v>
                </c:pt>
                <c:pt idx="8">
                  <c:v>0</c:v>
                </c:pt>
                <c:pt idx="9">
                  <c:v>0</c:v>
                </c:pt>
                <c:pt idx="10">
                  <c:v>0</c:v>
                </c:pt>
              </c:numCache>
            </c:numRef>
          </c:val>
          <c:extLst>
            <c:ext xmlns:c16="http://schemas.microsoft.com/office/drawing/2014/chart" uri="{C3380CC4-5D6E-409C-BE32-E72D297353CC}">
              <c16:uniqueId val="{00000003-4143-4C51-A382-4E44824AA4C6}"/>
            </c:ext>
          </c:extLst>
        </c:ser>
        <c:ser>
          <c:idx val="4"/>
          <c:order val="4"/>
          <c:tx>
            <c:strRef>
              <c:f>Sheet1!$DJ$5:$DJ$6</c:f>
              <c:strCache>
                <c:ptCount val="1"/>
                <c:pt idx="0">
                  <c:v>Hit something</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bg1"/>
                    </a:solidFill>
                    <a:latin typeface="+mn-lt"/>
                    <a:ea typeface="+mn-ea"/>
                    <a:cs typeface="+mn-cs"/>
                  </a:defRPr>
                </a:pPr>
                <a:endParaRPr lang="th-TH"/>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Sheet1!$DE$7:$DE$19</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Sheet1!$DJ$7:$DJ$19</c:f>
              <c:numCache>
                <c:formatCode>General</c:formatCode>
                <c:ptCount val="12"/>
                <c:pt idx="0">
                  <c:v>0</c:v>
                </c:pt>
                <c:pt idx="1">
                  <c:v>1</c:v>
                </c:pt>
                <c:pt idx="2">
                  <c:v>0</c:v>
                </c:pt>
                <c:pt idx="3">
                  <c:v>0</c:v>
                </c:pt>
                <c:pt idx="4">
                  <c:v>0</c:v>
                </c:pt>
                <c:pt idx="5">
                  <c:v>0</c:v>
                </c:pt>
                <c:pt idx="6">
                  <c:v>0</c:v>
                </c:pt>
                <c:pt idx="7">
                  <c:v>0</c:v>
                </c:pt>
                <c:pt idx="8">
                  <c:v>0</c:v>
                </c:pt>
                <c:pt idx="9">
                  <c:v>0</c:v>
                </c:pt>
                <c:pt idx="10">
                  <c:v>0</c:v>
                </c:pt>
              </c:numCache>
            </c:numRef>
          </c:val>
          <c:extLst>
            <c:ext xmlns:c16="http://schemas.microsoft.com/office/drawing/2014/chart" uri="{C3380CC4-5D6E-409C-BE32-E72D297353CC}">
              <c16:uniqueId val="{00000004-4143-4C51-A382-4E44824AA4C6}"/>
            </c:ext>
          </c:extLst>
        </c:ser>
        <c:ser>
          <c:idx val="5"/>
          <c:order val="5"/>
          <c:tx>
            <c:strRef>
              <c:f>Sheet1!$DK$5:$DK$6</c:f>
              <c:strCache>
                <c:ptCount val="1"/>
                <c:pt idx="0">
                  <c:v>Illegal &amp; dangerous driving</c:v>
                </c:pt>
              </c:strCache>
            </c:strRef>
          </c:tx>
          <c:spPr>
            <a:solidFill>
              <a:schemeClr val="accent6"/>
            </a:solidFill>
            <a:ln>
              <a:noFill/>
            </a:ln>
            <a:effectLst/>
          </c:spPr>
          <c:invertIfNegative val="0"/>
          <c:cat>
            <c:strRef>
              <c:f>Sheet1!$DE$7:$DE$19</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Sheet1!$DK$7:$DK$19</c:f>
              <c:numCache>
                <c:formatCode>General</c:formatCode>
                <c:ptCount val="12"/>
                <c:pt idx="0">
                  <c:v>0</c:v>
                </c:pt>
                <c:pt idx="1">
                  <c:v>0</c:v>
                </c:pt>
                <c:pt idx="2">
                  <c:v>0</c:v>
                </c:pt>
                <c:pt idx="3">
                  <c:v>0</c:v>
                </c:pt>
                <c:pt idx="4">
                  <c:v>0</c:v>
                </c:pt>
                <c:pt idx="5">
                  <c:v>0</c:v>
                </c:pt>
                <c:pt idx="6">
                  <c:v>0</c:v>
                </c:pt>
                <c:pt idx="7">
                  <c:v>0</c:v>
                </c:pt>
                <c:pt idx="8">
                  <c:v>0</c:v>
                </c:pt>
                <c:pt idx="9">
                  <c:v>0</c:v>
                </c:pt>
                <c:pt idx="10">
                  <c:v>0</c:v>
                </c:pt>
              </c:numCache>
            </c:numRef>
          </c:val>
          <c:extLst>
            <c:ext xmlns:c16="http://schemas.microsoft.com/office/drawing/2014/chart" uri="{C3380CC4-5D6E-409C-BE32-E72D297353CC}">
              <c16:uniqueId val="{00000005-4143-4C51-A382-4E44824AA4C6}"/>
            </c:ext>
          </c:extLst>
        </c:ser>
        <c:ser>
          <c:idx val="6"/>
          <c:order val="6"/>
          <c:tx>
            <c:strRef>
              <c:f>Sheet1!$DL$5:$DL$6</c:f>
              <c:strCache>
                <c:ptCount val="1"/>
                <c:pt idx="0">
                  <c:v>Injury</c:v>
                </c:pt>
              </c:strCache>
            </c:strRef>
          </c:tx>
          <c:spPr>
            <a:solidFill>
              <a:schemeClr val="accent1">
                <a:lumMod val="60000"/>
              </a:schemeClr>
            </a:solidFill>
            <a:ln>
              <a:noFill/>
            </a:ln>
            <a:effectLst/>
          </c:spPr>
          <c:invertIfNegative val="0"/>
          <c:cat>
            <c:strRef>
              <c:f>Sheet1!$DE$7:$DE$19</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Sheet1!$DL$7:$DL$19</c:f>
              <c:numCache>
                <c:formatCode>General</c:formatCode>
                <c:ptCount val="12"/>
                <c:pt idx="0">
                  <c:v>0</c:v>
                </c:pt>
                <c:pt idx="1">
                  <c:v>0</c:v>
                </c:pt>
                <c:pt idx="2">
                  <c:v>0</c:v>
                </c:pt>
                <c:pt idx="3">
                  <c:v>0</c:v>
                </c:pt>
                <c:pt idx="4">
                  <c:v>0</c:v>
                </c:pt>
                <c:pt idx="5">
                  <c:v>0</c:v>
                </c:pt>
                <c:pt idx="6">
                  <c:v>0</c:v>
                </c:pt>
                <c:pt idx="7">
                  <c:v>0</c:v>
                </c:pt>
                <c:pt idx="8">
                  <c:v>0</c:v>
                </c:pt>
                <c:pt idx="9">
                  <c:v>0</c:v>
                </c:pt>
                <c:pt idx="10">
                  <c:v>0</c:v>
                </c:pt>
              </c:numCache>
            </c:numRef>
          </c:val>
          <c:extLst>
            <c:ext xmlns:c16="http://schemas.microsoft.com/office/drawing/2014/chart" uri="{C3380CC4-5D6E-409C-BE32-E72D297353CC}">
              <c16:uniqueId val="{00000006-4143-4C51-A382-4E44824AA4C6}"/>
            </c:ext>
          </c:extLst>
        </c:ser>
        <c:ser>
          <c:idx val="7"/>
          <c:order val="7"/>
          <c:tx>
            <c:strRef>
              <c:f>Sheet1!$DM$5:$DM$6</c:f>
              <c:strCache>
                <c:ptCount val="1"/>
                <c:pt idx="0">
                  <c:v>Near miss</c:v>
                </c:pt>
              </c:strCache>
            </c:strRef>
          </c:tx>
          <c:spPr>
            <a:solidFill>
              <a:schemeClr val="accent2">
                <a:lumMod val="60000"/>
              </a:schemeClr>
            </a:solidFill>
            <a:ln>
              <a:noFill/>
            </a:ln>
            <a:effectLst/>
          </c:spPr>
          <c:invertIfNegative val="0"/>
          <c:cat>
            <c:strRef>
              <c:f>Sheet1!$DE$7:$DE$19</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Sheet1!$DM$7:$DM$19</c:f>
              <c:numCache>
                <c:formatCode>General</c:formatCode>
                <c:ptCount val="12"/>
                <c:pt idx="0">
                  <c:v>0</c:v>
                </c:pt>
                <c:pt idx="1">
                  <c:v>0</c:v>
                </c:pt>
                <c:pt idx="2">
                  <c:v>0</c:v>
                </c:pt>
                <c:pt idx="3">
                  <c:v>0</c:v>
                </c:pt>
                <c:pt idx="4">
                  <c:v>0</c:v>
                </c:pt>
                <c:pt idx="5">
                  <c:v>0</c:v>
                </c:pt>
                <c:pt idx="6">
                  <c:v>0</c:v>
                </c:pt>
                <c:pt idx="7">
                  <c:v>0</c:v>
                </c:pt>
                <c:pt idx="8">
                  <c:v>0</c:v>
                </c:pt>
                <c:pt idx="9">
                  <c:v>0</c:v>
                </c:pt>
                <c:pt idx="10">
                  <c:v>0</c:v>
                </c:pt>
              </c:numCache>
            </c:numRef>
          </c:val>
          <c:extLst>
            <c:ext xmlns:c16="http://schemas.microsoft.com/office/drawing/2014/chart" uri="{C3380CC4-5D6E-409C-BE32-E72D297353CC}">
              <c16:uniqueId val="{00000007-4143-4C51-A382-4E44824AA4C6}"/>
            </c:ext>
          </c:extLst>
        </c:ser>
        <c:ser>
          <c:idx val="8"/>
          <c:order val="8"/>
          <c:tx>
            <c:strRef>
              <c:f>Sheet1!$DN$5:$DN$6</c:f>
              <c:strCache>
                <c:ptCount val="1"/>
                <c:pt idx="0">
                  <c:v>Reoccurrence</c:v>
                </c:pt>
              </c:strCache>
            </c:strRef>
          </c:tx>
          <c:spPr>
            <a:solidFill>
              <a:schemeClr val="accent3">
                <a:lumMod val="60000"/>
              </a:schemeClr>
            </a:solidFill>
            <a:ln>
              <a:noFill/>
            </a:ln>
            <a:effectLst/>
          </c:spPr>
          <c:invertIfNegative val="0"/>
          <c:cat>
            <c:strRef>
              <c:f>Sheet1!$DE$7:$DE$19</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Sheet1!$DN$7:$DN$19</c:f>
              <c:numCache>
                <c:formatCode>General</c:formatCode>
                <c:ptCount val="12"/>
                <c:pt idx="0">
                  <c:v>0</c:v>
                </c:pt>
                <c:pt idx="1">
                  <c:v>0</c:v>
                </c:pt>
                <c:pt idx="2">
                  <c:v>0</c:v>
                </c:pt>
                <c:pt idx="3">
                  <c:v>0</c:v>
                </c:pt>
                <c:pt idx="4">
                  <c:v>0</c:v>
                </c:pt>
                <c:pt idx="5">
                  <c:v>0</c:v>
                </c:pt>
                <c:pt idx="6">
                  <c:v>0</c:v>
                </c:pt>
                <c:pt idx="7">
                  <c:v>0</c:v>
                </c:pt>
                <c:pt idx="8">
                  <c:v>0</c:v>
                </c:pt>
                <c:pt idx="9">
                  <c:v>0</c:v>
                </c:pt>
                <c:pt idx="10">
                  <c:v>0</c:v>
                </c:pt>
              </c:numCache>
            </c:numRef>
          </c:val>
          <c:extLst>
            <c:ext xmlns:c16="http://schemas.microsoft.com/office/drawing/2014/chart" uri="{C3380CC4-5D6E-409C-BE32-E72D297353CC}">
              <c16:uniqueId val="{00000008-4143-4C51-A382-4E44824AA4C6}"/>
            </c:ext>
          </c:extLst>
        </c:ser>
        <c:dLbls>
          <c:showLegendKey val="0"/>
          <c:showVal val="0"/>
          <c:showCatName val="0"/>
          <c:showSerName val="0"/>
          <c:showPercent val="0"/>
          <c:showBubbleSize val="0"/>
        </c:dLbls>
        <c:gapWidth val="65"/>
        <c:overlap val="100"/>
        <c:axId val="893626783"/>
        <c:axId val="893622943"/>
      </c:barChart>
      <c:catAx>
        <c:axId val="893626783"/>
        <c:scaling>
          <c:orientation val="minMax"/>
        </c:scaling>
        <c:delete val="0"/>
        <c:axPos val="b"/>
        <c:numFmt formatCode="B1mmm"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ja-JP" sz="1050" b="0" i="0" u="none" strike="noStrike" kern="1200" baseline="0">
                <a:solidFill>
                  <a:schemeClr val="tx1">
                    <a:lumMod val="65000"/>
                    <a:lumOff val="35000"/>
                  </a:schemeClr>
                </a:solidFill>
                <a:latin typeface="+mn-lt"/>
                <a:ea typeface="+mn-ea"/>
                <a:cs typeface="+mn-cs"/>
              </a:defRPr>
            </a:pPr>
            <a:endParaRPr lang="th-TH"/>
          </a:p>
        </c:txPr>
        <c:crossAx val="893622943"/>
        <c:crosses val="autoZero"/>
        <c:auto val="1"/>
        <c:lblAlgn val="ctr"/>
        <c:lblOffset val="100"/>
        <c:noMultiLvlLbl val="1"/>
      </c:catAx>
      <c:valAx>
        <c:axId val="893622943"/>
        <c:scaling>
          <c:orientation val="minMax"/>
          <c:max val="4"/>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th-TH"/>
          </a:p>
        </c:txPr>
        <c:crossAx val="893626783"/>
        <c:crosses val="autoZero"/>
        <c:crossBetween val="between"/>
        <c:majorUnit val="1"/>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th-TH"/>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[FY25 Company KPI summary result rev2.xlsx]Sheet1!PivotTable19</c:name>
    <c:fmtId val="0"/>
  </c:pivotSource>
  <c:chart>
    <c:title>
      <c:tx>
        <c:rich>
          <a:bodyPr rot="0" spcFirstLastPara="1" vertOverflow="ellipsis" vert="horz" wrap="square" anchor="ctr" anchorCtr="1"/>
          <a:lstStyle/>
          <a:p>
            <a:pPr>
              <a:defRPr lang="ja-JP" sz="1400" b="0" i="0" u="none" strike="noStrike" kern="1200" spc="0" baseline="0">
                <a:solidFill>
                  <a:schemeClr val="tx1">
                    <a:lumMod val="65000"/>
                    <a:lumOff val="35000"/>
                  </a:schemeClr>
                </a:solidFill>
                <a:latin typeface="+mn-lt"/>
                <a:ea typeface="+mn-ea"/>
                <a:cs typeface="+mn-cs"/>
              </a:defRPr>
            </a:pPr>
            <a:r>
              <a:rPr lang="en-US"/>
              <a:t>TIE</a:t>
            </a:r>
          </a:p>
        </c:rich>
      </c:tx>
      <c:layout>
        <c:manualLayout>
          <c:xMode val="edge"/>
          <c:yMode val="edge"/>
          <c:x val="5.3955643557599069E-2"/>
          <c:y val="7.2676941735775528E-4"/>
        </c:manualLayout>
      </c:layout>
      <c:overlay val="0"/>
      <c:spPr>
        <a:noFill/>
        <a:ln>
          <a:noFill/>
        </a:ln>
        <a:effectLst/>
      </c:spPr>
      <c:txPr>
        <a:bodyPr rot="0" spcFirstLastPara="1" vertOverflow="ellipsis" vert="horz" wrap="square" anchor="ctr" anchorCtr="1"/>
        <a:lstStyle/>
        <a:p>
          <a:pPr>
            <a:defRPr lang="ja-JP" sz="1400" b="0" i="0" u="none" strike="noStrike" kern="1200" spc="0" baseline="0">
              <a:solidFill>
                <a:schemeClr val="tx1">
                  <a:lumMod val="65000"/>
                  <a:lumOff val="35000"/>
                </a:schemeClr>
              </a:solidFill>
              <a:latin typeface="+mn-lt"/>
              <a:ea typeface="+mn-ea"/>
              <a:cs typeface="+mn-cs"/>
            </a:defRPr>
          </a:pPr>
          <a:endParaRPr lang="th-TH"/>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bg1"/>
                  </a:solidFill>
                  <a:latin typeface="+mn-lt"/>
                  <a:ea typeface="+mn-ea"/>
                  <a:cs typeface="+mn-cs"/>
                </a:defRPr>
              </a:pPr>
              <a:endParaRPr lang="th-TH"/>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7798166215251903E-2"/>
          <c:y val="0.10134422312149567"/>
          <c:w val="0.93475327500017125"/>
          <c:h val="0.73440412941886479"/>
        </c:manualLayout>
      </c:layout>
      <c:barChart>
        <c:barDir val="col"/>
        <c:grouping val="stacked"/>
        <c:varyColors val="0"/>
        <c:ser>
          <c:idx val="0"/>
          <c:order val="0"/>
          <c:tx>
            <c:strRef>
              <c:f>Sheet1!$DR$5:$DR$6</c:f>
              <c:strCache>
                <c:ptCount val="1"/>
                <c:pt idx="0">
                  <c:v>1-Grade accident</c:v>
                </c:pt>
              </c:strCache>
            </c:strRef>
          </c:tx>
          <c:spPr>
            <a:solidFill>
              <a:schemeClr val="accent1"/>
            </a:solidFill>
            <a:ln>
              <a:noFill/>
            </a:ln>
            <a:effectLst/>
          </c:spPr>
          <c:invertIfNegative val="0"/>
          <c:cat>
            <c:strRef>
              <c:f>Sheet1!$DQ$7:$DQ$19</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Sheet1!$DR$7:$DR$19</c:f>
              <c:numCache>
                <c:formatCode>General</c:formatCode>
                <c:ptCount val="12"/>
                <c:pt idx="0">
                  <c:v>0</c:v>
                </c:pt>
                <c:pt idx="1">
                  <c:v>0</c:v>
                </c:pt>
                <c:pt idx="2">
                  <c:v>0</c:v>
                </c:pt>
                <c:pt idx="3">
                  <c:v>0</c:v>
                </c:pt>
                <c:pt idx="4">
                  <c:v>0</c:v>
                </c:pt>
                <c:pt idx="5">
                  <c:v>0</c:v>
                </c:pt>
                <c:pt idx="6">
                  <c:v>0</c:v>
                </c:pt>
                <c:pt idx="7">
                  <c:v>0</c:v>
                </c:pt>
                <c:pt idx="8">
                  <c:v>0</c:v>
                </c:pt>
                <c:pt idx="9">
                  <c:v>0</c:v>
                </c:pt>
                <c:pt idx="10">
                  <c:v>0</c:v>
                </c:pt>
              </c:numCache>
            </c:numRef>
          </c:val>
          <c:extLst>
            <c:ext xmlns:c16="http://schemas.microsoft.com/office/drawing/2014/chart" uri="{C3380CC4-5D6E-409C-BE32-E72D297353CC}">
              <c16:uniqueId val="{00000000-AD0E-4674-A2AD-EECE751AC8CD}"/>
            </c:ext>
          </c:extLst>
        </c:ser>
        <c:ser>
          <c:idx val="1"/>
          <c:order val="1"/>
          <c:tx>
            <c:strRef>
              <c:f>Sheet1!$DS$5:$DS$6</c:f>
              <c:strCache>
                <c:ptCount val="1"/>
                <c:pt idx="0">
                  <c:v>8-High risk audit</c:v>
                </c:pt>
              </c:strCache>
            </c:strRef>
          </c:tx>
          <c:spPr>
            <a:solidFill>
              <a:schemeClr val="accent2"/>
            </a:solidFill>
            <a:ln>
              <a:noFill/>
            </a:ln>
            <a:effectLst/>
          </c:spPr>
          <c:invertIfNegative val="0"/>
          <c:cat>
            <c:strRef>
              <c:f>Sheet1!$DQ$7:$DQ$19</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Sheet1!$DS$7:$DS$19</c:f>
              <c:numCache>
                <c:formatCode>General</c:formatCode>
                <c:ptCount val="12"/>
                <c:pt idx="6">
                  <c:v>0</c:v>
                </c:pt>
              </c:numCache>
            </c:numRef>
          </c:val>
          <c:extLst>
            <c:ext xmlns:c16="http://schemas.microsoft.com/office/drawing/2014/chart" uri="{C3380CC4-5D6E-409C-BE32-E72D297353CC}">
              <c16:uniqueId val="{00000001-AD0E-4674-A2AD-EECE751AC8CD}"/>
            </c:ext>
          </c:extLst>
        </c:ser>
        <c:ser>
          <c:idx val="2"/>
          <c:order val="2"/>
          <c:tx>
            <c:strRef>
              <c:f>Sheet1!$DT$5:$DT$6</c:f>
              <c:strCache>
                <c:ptCount val="1"/>
                <c:pt idx="0">
                  <c:v>Fatal</c:v>
                </c:pt>
              </c:strCache>
            </c:strRef>
          </c:tx>
          <c:spPr>
            <a:solidFill>
              <a:schemeClr val="accent3"/>
            </a:solidFill>
            <a:ln>
              <a:noFill/>
            </a:ln>
            <a:effectLst/>
          </c:spPr>
          <c:invertIfNegative val="0"/>
          <c:cat>
            <c:strRef>
              <c:f>Sheet1!$DQ$7:$DQ$19</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Sheet1!$DT$7:$DT$19</c:f>
              <c:numCache>
                <c:formatCode>General</c:formatCode>
                <c:ptCount val="12"/>
                <c:pt idx="0">
                  <c:v>0</c:v>
                </c:pt>
                <c:pt idx="1">
                  <c:v>0</c:v>
                </c:pt>
                <c:pt idx="2">
                  <c:v>0</c:v>
                </c:pt>
                <c:pt idx="3">
                  <c:v>0</c:v>
                </c:pt>
                <c:pt idx="4">
                  <c:v>0</c:v>
                </c:pt>
                <c:pt idx="5">
                  <c:v>0</c:v>
                </c:pt>
                <c:pt idx="6">
                  <c:v>0</c:v>
                </c:pt>
                <c:pt idx="7">
                  <c:v>0</c:v>
                </c:pt>
                <c:pt idx="8">
                  <c:v>0</c:v>
                </c:pt>
                <c:pt idx="9">
                  <c:v>0</c:v>
                </c:pt>
                <c:pt idx="10">
                  <c:v>0</c:v>
                </c:pt>
              </c:numCache>
            </c:numRef>
          </c:val>
          <c:extLst>
            <c:ext xmlns:c16="http://schemas.microsoft.com/office/drawing/2014/chart" uri="{C3380CC4-5D6E-409C-BE32-E72D297353CC}">
              <c16:uniqueId val="{00000002-AD0E-4674-A2AD-EECE751AC8CD}"/>
            </c:ext>
          </c:extLst>
        </c:ser>
        <c:ser>
          <c:idx val="3"/>
          <c:order val="3"/>
          <c:tx>
            <c:strRef>
              <c:f>Sheet1!$DU$5:$DU$6</c:f>
              <c:strCache>
                <c:ptCount val="1"/>
                <c:pt idx="0">
                  <c:v>Hit</c:v>
                </c:pt>
              </c:strCache>
            </c:strRef>
          </c:tx>
          <c:spPr>
            <a:solidFill>
              <a:schemeClr val="accent4"/>
            </a:solidFill>
            <a:ln>
              <a:noFill/>
            </a:ln>
            <a:effectLst/>
          </c:spPr>
          <c:invertIfNegative val="0"/>
          <c:cat>
            <c:strRef>
              <c:f>Sheet1!$DQ$7:$DQ$19</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Sheet1!$DU$7:$DU$19</c:f>
              <c:numCache>
                <c:formatCode>General</c:formatCode>
                <c:ptCount val="12"/>
                <c:pt idx="0">
                  <c:v>0</c:v>
                </c:pt>
                <c:pt idx="1">
                  <c:v>0</c:v>
                </c:pt>
                <c:pt idx="2">
                  <c:v>0</c:v>
                </c:pt>
                <c:pt idx="3">
                  <c:v>0</c:v>
                </c:pt>
                <c:pt idx="4">
                  <c:v>0</c:v>
                </c:pt>
                <c:pt idx="5">
                  <c:v>0</c:v>
                </c:pt>
                <c:pt idx="6">
                  <c:v>0</c:v>
                </c:pt>
                <c:pt idx="7">
                  <c:v>0</c:v>
                </c:pt>
                <c:pt idx="8">
                  <c:v>0</c:v>
                </c:pt>
                <c:pt idx="9">
                  <c:v>0</c:v>
                </c:pt>
                <c:pt idx="10">
                  <c:v>0</c:v>
                </c:pt>
              </c:numCache>
            </c:numRef>
          </c:val>
          <c:extLst>
            <c:ext xmlns:c16="http://schemas.microsoft.com/office/drawing/2014/chart" uri="{C3380CC4-5D6E-409C-BE32-E72D297353CC}">
              <c16:uniqueId val="{00000003-AD0E-4674-A2AD-EECE751AC8CD}"/>
            </c:ext>
          </c:extLst>
        </c:ser>
        <c:ser>
          <c:idx val="4"/>
          <c:order val="4"/>
          <c:tx>
            <c:strRef>
              <c:f>Sheet1!$DV$5:$DV$6</c:f>
              <c:strCache>
                <c:ptCount val="1"/>
                <c:pt idx="0">
                  <c:v>Hit something</c:v>
                </c:pt>
              </c:strCache>
            </c:strRef>
          </c:tx>
          <c:spPr>
            <a:solidFill>
              <a:schemeClr val="accent5"/>
            </a:solidFill>
            <a:ln>
              <a:noFill/>
            </a:ln>
            <a:effectLst/>
          </c:spPr>
          <c:invertIfNegative val="0"/>
          <c:cat>
            <c:strRef>
              <c:f>Sheet1!$DQ$7:$DQ$19</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Sheet1!$DV$7:$DV$19</c:f>
              <c:numCache>
                <c:formatCode>General</c:formatCode>
                <c:ptCount val="12"/>
                <c:pt idx="0">
                  <c:v>0</c:v>
                </c:pt>
                <c:pt idx="1">
                  <c:v>0</c:v>
                </c:pt>
                <c:pt idx="2">
                  <c:v>0</c:v>
                </c:pt>
                <c:pt idx="3">
                  <c:v>0</c:v>
                </c:pt>
                <c:pt idx="4">
                  <c:v>0</c:v>
                </c:pt>
                <c:pt idx="5">
                  <c:v>0</c:v>
                </c:pt>
                <c:pt idx="6">
                  <c:v>0</c:v>
                </c:pt>
                <c:pt idx="7">
                  <c:v>0</c:v>
                </c:pt>
                <c:pt idx="8">
                  <c:v>0</c:v>
                </c:pt>
                <c:pt idx="9">
                  <c:v>0</c:v>
                </c:pt>
                <c:pt idx="10">
                  <c:v>0</c:v>
                </c:pt>
              </c:numCache>
            </c:numRef>
          </c:val>
          <c:extLst>
            <c:ext xmlns:c16="http://schemas.microsoft.com/office/drawing/2014/chart" uri="{C3380CC4-5D6E-409C-BE32-E72D297353CC}">
              <c16:uniqueId val="{00000004-AD0E-4674-A2AD-EECE751AC8CD}"/>
            </c:ext>
          </c:extLst>
        </c:ser>
        <c:ser>
          <c:idx val="5"/>
          <c:order val="5"/>
          <c:tx>
            <c:strRef>
              <c:f>Sheet1!$DW$5:$DW$6</c:f>
              <c:strCache>
                <c:ptCount val="1"/>
                <c:pt idx="0">
                  <c:v>Illegal &amp; dangerous driving</c:v>
                </c:pt>
              </c:strCache>
            </c:strRef>
          </c:tx>
          <c:spPr>
            <a:solidFill>
              <a:schemeClr val="accent6"/>
            </a:solidFill>
            <a:ln>
              <a:noFill/>
            </a:ln>
            <a:effectLst/>
          </c:spPr>
          <c:invertIfNegative val="0"/>
          <c:cat>
            <c:strRef>
              <c:f>Sheet1!$DQ$7:$DQ$19</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Sheet1!$DW$7:$DW$19</c:f>
              <c:numCache>
                <c:formatCode>General</c:formatCode>
                <c:ptCount val="12"/>
                <c:pt idx="0">
                  <c:v>0</c:v>
                </c:pt>
                <c:pt idx="1">
                  <c:v>0</c:v>
                </c:pt>
                <c:pt idx="2">
                  <c:v>0</c:v>
                </c:pt>
                <c:pt idx="3">
                  <c:v>0</c:v>
                </c:pt>
                <c:pt idx="4">
                  <c:v>0</c:v>
                </c:pt>
                <c:pt idx="5">
                  <c:v>0</c:v>
                </c:pt>
                <c:pt idx="6">
                  <c:v>0</c:v>
                </c:pt>
                <c:pt idx="7">
                  <c:v>0</c:v>
                </c:pt>
                <c:pt idx="8">
                  <c:v>0</c:v>
                </c:pt>
                <c:pt idx="9">
                  <c:v>0</c:v>
                </c:pt>
                <c:pt idx="10">
                  <c:v>0</c:v>
                </c:pt>
              </c:numCache>
            </c:numRef>
          </c:val>
          <c:extLst>
            <c:ext xmlns:c16="http://schemas.microsoft.com/office/drawing/2014/chart" uri="{C3380CC4-5D6E-409C-BE32-E72D297353CC}">
              <c16:uniqueId val="{00000005-AD0E-4674-A2AD-EECE751AC8CD}"/>
            </c:ext>
          </c:extLst>
        </c:ser>
        <c:ser>
          <c:idx val="6"/>
          <c:order val="6"/>
          <c:tx>
            <c:strRef>
              <c:f>Sheet1!$DX$5:$DX$6</c:f>
              <c:strCache>
                <c:ptCount val="1"/>
                <c:pt idx="0">
                  <c:v>Injury</c:v>
                </c:pt>
              </c:strCache>
            </c:strRef>
          </c:tx>
          <c:spPr>
            <a:solidFill>
              <a:schemeClr val="accent1">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bg1"/>
                    </a:solidFill>
                    <a:latin typeface="+mn-lt"/>
                    <a:ea typeface="+mn-ea"/>
                    <a:cs typeface="+mn-cs"/>
                  </a:defRPr>
                </a:pPr>
                <a:endParaRPr lang="th-TH"/>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Sheet1!$DQ$7:$DQ$19</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Sheet1!$DX$7:$DX$19</c:f>
              <c:numCache>
                <c:formatCode>General</c:formatCode>
                <c:ptCount val="12"/>
                <c:pt idx="0">
                  <c:v>0</c:v>
                </c:pt>
                <c:pt idx="1">
                  <c:v>0</c:v>
                </c:pt>
                <c:pt idx="2">
                  <c:v>0</c:v>
                </c:pt>
                <c:pt idx="3">
                  <c:v>1</c:v>
                </c:pt>
                <c:pt idx="4">
                  <c:v>0</c:v>
                </c:pt>
                <c:pt idx="5">
                  <c:v>0</c:v>
                </c:pt>
                <c:pt idx="6">
                  <c:v>0</c:v>
                </c:pt>
                <c:pt idx="7">
                  <c:v>0</c:v>
                </c:pt>
                <c:pt idx="8">
                  <c:v>0</c:v>
                </c:pt>
                <c:pt idx="9">
                  <c:v>0</c:v>
                </c:pt>
                <c:pt idx="10">
                  <c:v>0</c:v>
                </c:pt>
              </c:numCache>
            </c:numRef>
          </c:val>
          <c:extLst>
            <c:ext xmlns:c16="http://schemas.microsoft.com/office/drawing/2014/chart" uri="{C3380CC4-5D6E-409C-BE32-E72D297353CC}">
              <c16:uniqueId val="{00000006-AD0E-4674-A2AD-EECE751AC8CD}"/>
            </c:ext>
          </c:extLst>
        </c:ser>
        <c:ser>
          <c:idx val="7"/>
          <c:order val="7"/>
          <c:tx>
            <c:strRef>
              <c:f>Sheet1!$DY$5:$DY$6</c:f>
              <c:strCache>
                <c:ptCount val="1"/>
                <c:pt idx="0">
                  <c:v>Near miss</c:v>
                </c:pt>
              </c:strCache>
            </c:strRef>
          </c:tx>
          <c:spPr>
            <a:solidFill>
              <a:schemeClr val="accent2">
                <a:lumMod val="60000"/>
              </a:schemeClr>
            </a:solidFill>
            <a:ln>
              <a:noFill/>
            </a:ln>
            <a:effectLst/>
          </c:spPr>
          <c:invertIfNegative val="0"/>
          <c:cat>
            <c:strRef>
              <c:f>Sheet1!$DQ$7:$DQ$19</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Sheet1!$DY$7:$DY$19</c:f>
              <c:numCache>
                <c:formatCode>General</c:formatCode>
                <c:ptCount val="12"/>
                <c:pt idx="0">
                  <c:v>0</c:v>
                </c:pt>
                <c:pt idx="1">
                  <c:v>0</c:v>
                </c:pt>
                <c:pt idx="2">
                  <c:v>0</c:v>
                </c:pt>
                <c:pt idx="3">
                  <c:v>0</c:v>
                </c:pt>
                <c:pt idx="4">
                  <c:v>0</c:v>
                </c:pt>
                <c:pt idx="5">
                  <c:v>0</c:v>
                </c:pt>
                <c:pt idx="6">
                  <c:v>0</c:v>
                </c:pt>
                <c:pt idx="7">
                  <c:v>0</c:v>
                </c:pt>
                <c:pt idx="8">
                  <c:v>0</c:v>
                </c:pt>
                <c:pt idx="9">
                  <c:v>0</c:v>
                </c:pt>
                <c:pt idx="10">
                  <c:v>0</c:v>
                </c:pt>
              </c:numCache>
            </c:numRef>
          </c:val>
          <c:extLst>
            <c:ext xmlns:c16="http://schemas.microsoft.com/office/drawing/2014/chart" uri="{C3380CC4-5D6E-409C-BE32-E72D297353CC}">
              <c16:uniqueId val="{00000007-AD0E-4674-A2AD-EECE751AC8CD}"/>
            </c:ext>
          </c:extLst>
        </c:ser>
        <c:ser>
          <c:idx val="8"/>
          <c:order val="8"/>
          <c:tx>
            <c:strRef>
              <c:f>Sheet1!$DZ$5:$DZ$6</c:f>
              <c:strCache>
                <c:ptCount val="1"/>
                <c:pt idx="0">
                  <c:v>Reoccurrence</c:v>
                </c:pt>
              </c:strCache>
            </c:strRef>
          </c:tx>
          <c:spPr>
            <a:solidFill>
              <a:schemeClr val="accent3">
                <a:lumMod val="60000"/>
              </a:schemeClr>
            </a:solidFill>
            <a:ln>
              <a:noFill/>
            </a:ln>
            <a:effectLst/>
          </c:spPr>
          <c:invertIfNegative val="0"/>
          <c:cat>
            <c:strRef>
              <c:f>Sheet1!$DQ$7:$DQ$19</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Sheet1!$DZ$7:$DZ$19</c:f>
              <c:numCache>
                <c:formatCode>General</c:formatCode>
                <c:ptCount val="12"/>
                <c:pt idx="0">
                  <c:v>0</c:v>
                </c:pt>
                <c:pt idx="1">
                  <c:v>0</c:v>
                </c:pt>
                <c:pt idx="2">
                  <c:v>0</c:v>
                </c:pt>
                <c:pt idx="3">
                  <c:v>0</c:v>
                </c:pt>
                <c:pt idx="4">
                  <c:v>0</c:v>
                </c:pt>
                <c:pt idx="5">
                  <c:v>0</c:v>
                </c:pt>
                <c:pt idx="6">
                  <c:v>0</c:v>
                </c:pt>
                <c:pt idx="7">
                  <c:v>0</c:v>
                </c:pt>
                <c:pt idx="8">
                  <c:v>0</c:v>
                </c:pt>
                <c:pt idx="9">
                  <c:v>0</c:v>
                </c:pt>
                <c:pt idx="10">
                  <c:v>0</c:v>
                </c:pt>
              </c:numCache>
            </c:numRef>
          </c:val>
          <c:extLst>
            <c:ext xmlns:c16="http://schemas.microsoft.com/office/drawing/2014/chart" uri="{C3380CC4-5D6E-409C-BE32-E72D297353CC}">
              <c16:uniqueId val="{00000008-AD0E-4674-A2AD-EECE751AC8CD}"/>
            </c:ext>
          </c:extLst>
        </c:ser>
        <c:dLbls>
          <c:showLegendKey val="0"/>
          <c:showVal val="0"/>
          <c:showCatName val="0"/>
          <c:showSerName val="0"/>
          <c:showPercent val="0"/>
          <c:showBubbleSize val="0"/>
        </c:dLbls>
        <c:gapWidth val="65"/>
        <c:overlap val="100"/>
        <c:axId val="893626783"/>
        <c:axId val="893622943"/>
      </c:barChart>
      <c:catAx>
        <c:axId val="893626783"/>
        <c:scaling>
          <c:orientation val="minMax"/>
        </c:scaling>
        <c:delete val="0"/>
        <c:axPos val="b"/>
        <c:numFmt formatCode="B1mmm"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ja-JP" sz="1050" b="0" i="0" u="none" strike="noStrike" kern="1200" baseline="0">
                <a:solidFill>
                  <a:schemeClr val="tx1">
                    <a:lumMod val="65000"/>
                    <a:lumOff val="35000"/>
                  </a:schemeClr>
                </a:solidFill>
                <a:latin typeface="+mn-lt"/>
                <a:ea typeface="+mn-ea"/>
                <a:cs typeface="+mn-cs"/>
              </a:defRPr>
            </a:pPr>
            <a:endParaRPr lang="th-TH"/>
          </a:p>
        </c:txPr>
        <c:crossAx val="893622943"/>
        <c:crosses val="autoZero"/>
        <c:auto val="1"/>
        <c:lblAlgn val="ctr"/>
        <c:lblOffset val="100"/>
        <c:noMultiLvlLbl val="1"/>
      </c:catAx>
      <c:valAx>
        <c:axId val="893622943"/>
        <c:scaling>
          <c:orientation val="minMax"/>
          <c:max val="4"/>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th-TH"/>
          </a:p>
        </c:txPr>
        <c:crossAx val="893626783"/>
        <c:crosses val="autoZero"/>
        <c:crossBetween val="between"/>
        <c:majorUnit val="1"/>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th-TH"/>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[FY25 Company KPI summary result rev2.xlsx]Sheet1!PivotTable20</c:name>
    <c:fmtId val="0"/>
  </c:pivotSource>
  <c:chart>
    <c:title>
      <c:tx>
        <c:rich>
          <a:bodyPr rot="0" spcFirstLastPara="1" vertOverflow="ellipsis" vert="horz" wrap="square" anchor="ctr" anchorCtr="1"/>
          <a:lstStyle/>
          <a:p>
            <a:pPr>
              <a:defRPr lang="ja-JP" sz="1260" b="0" i="0" u="none" strike="noStrike" kern="1200" spc="0" baseline="0">
                <a:solidFill>
                  <a:schemeClr val="tx1">
                    <a:lumMod val="65000"/>
                    <a:lumOff val="35000"/>
                  </a:schemeClr>
                </a:solidFill>
                <a:latin typeface="+mn-lt"/>
                <a:ea typeface="+mn-ea"/>
                <a:cs typeface="+mn-cs"/>
              </a:defRPr>
            </a:pPr>
            <a:r>
              <a:rPr lang="en-US"/>
              <a:t>WH</a:t>
            </a:r>
          </a:p>
        </c:rich>
      </c:tx>
      <c:layout>
        <c:manualLayout>
          <c:xMode val="edge"/>
          <c:yMode val="edge"/>
          <c:x val="5.6535309533511088E-2"/>
          <c:y val="7.2676941735775528E-4"/>
        </c:manualLayout>
      </c:layout>
      <c:overlay val="0"/>
      <c:spPr>
        <a:noFill/>
        <a:ln>
          <a:noFill/>
        </a:ln>
        <a:effectLst/>
      </c:spPr>
      <c:txPr>
        <a:bodyPr rot="0" spcFirstLastPara="1" vertOverflow="ellipsis" vert="horz" wrap="square" anchor="ctr" anchorCtr="1"/>
        <a:lstStyle/>
        <a:p>
          <a:pPr>
            <a:defRPr lang="ja-JP" sz="1260" b="0" i="0" u="none" strike="noStrike" kern="1200" spc="0" baseline="0">
              <a:solidFill>
                <a:schemeClr val="tx1">
                  <a:lumMod val="65000"/>
                  <a:lumOff val="35000"/>
                </a:schemeClr>
              </a:solidFill>
              <a:latin typeface="+mn-lt"/>
              <a:ea typeface="+mn-ea"/>
              <a:cs typeface="+mn-cs"/>
            </a:defRPr>
          </a:pPr>
          <a:endParaRPr lang="th-TH"/>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ja-JP" sz="1050" b="0" i="0" u="none" strike="noStrike" kern="1200" baseline="0">
                  <a:solidFill>
                    <a:schemeClr val="bg1"/>
                  </a:solidFill>
                  <a:latin typeface="+mn-lt"/>
                  <a:ea typeface="+mn-ea"/>
                  <a:cs typeface="+mn-cs"/>
                </a:defRPr>
              </a:pPr>
              <a:endParaRPr lang="th-TH"/>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9896385756941039E-2"/>
          <c:y val="0.10727152480463818"/>
          <c:w val="0.93475327500017125"/>
          <c:h val="0.72857867729386616"/>
        </c:manualLayout>
      </c:layout>
      <c:barChart>
        <c:barDir val="col"/>
        <c:grouping val="stacked"/>
        <c:varyColors val="0"/>
        <c:ser>
          <c:idx val="0"/>
          <c:order val="0"/>
          <c:tx>
            <c:strRef>
              <c:f>Sheet1!$ED$5:$ED$6</c:f>
              <c:strCache>
                <c:ptCount val="1"/>
                <c:pt idx="0">
                  <c:v>1-Grade accident</c:v>
                </c:pt>
              </c:strCache>
            </c:strRef>
          </c:tx>
          <c:spPr>
            <a:solidFill>
              <a:schemeClr val="accent1"/>
            </a:solidFill>
            <a:ln>
              <a:noFill/>
            </a:ln>
            <a:effectLst/>
          </c:spPr>
          <c:invertIfNegative val="0"/>
          <c:cat>
            <c:strRef>
              <c:f>Sheet1!$EC$7:$EC$19</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Sheet1!$ED$7:$ED$19</c:f>
              <c:numCache>
                <c:formatCode>General</c:formatCode>
                <c:ptCount val="12"/>
                <c:pt idx="0">
                  <c:v>0</c:v>
                </c:pt>
                <c:pt idx="1">
                  <c:v>0</c:v>
                </c:pt>
                <c:pt idx="2">
                  <c:v>0</c:v>
                </c:pt>
                <c:pt idx="3">
                  <c:v>0</c:v>
                </c:pt>
                <c:pt idx="4">
                  <c:v>0</c:v>
                </c:pt>
                <c:pt idx="5">
                  <c:v>0</c:v>
                </c:pt>
                <c:pt idx="6">
                  <c:v>0</c:v>
                </c:pt>
                <c:pt idx="7">
                  <c:v>0</c:v>
                </c:pt>
                <c:pt idx="8">
                  <c:v>0</c:v>
                </c:pt>
                <c:pt idx="9">
                  <c:v>0</c:v>
                </c:pt>
                <c:pt idx="10">
                  <c:v>0</c:v>
                </c:pt>
              </c:numCache>
            </c:numRef>
          </c:val>
          <c:extLst>
            <c:ext xmlns:c16="http://schemas.microsoft.com/office/drawing/2014/chart" uri="{C3380CC4-5D6E-409C-BE32-E72D297353CC}">
              <c16:uniqueId val="{00000000-2955-43BB-BD20-C9A0980D74C9}"/>
            </c:ext>
          </c:extLst>
        </c:ser>
        <c:ser>
          <c:idx val="1"/>
          <c:order val="1"/>
          <c:tx>
            <c:strRef>
              <c:f>Sheet1!$EE$5:$EE$6</c:f>
              <c:strCache>
                <c:ptCount val="1"/>
                <c:pt idx="0">
                  <c:v>8-High risk audit</c:v>
                </c:pt>
              </c:strCache>
            </c:strRef>
          </c:tx>
          <c:spPr>
            <a:solidFill>
              <a:schemeClr val="accent2"/>
            </a:solidFill>
            <a:ln>
              <a:noFill/>
            </a:ln>
            <a:effectLst/>
          </c:spPr>
          <c:invertIfNegative val="0"/>
          <c:cat>
            <c:strRef>
              <c:f>Sheet1!$EC$7:$EC$19</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Sheet1!$EE$7:$EE$19</c:f>
              <c:numCache>
                <c:formatCode>General</c:formatCode>
                <c:ptCount val="12"/>
                <c:pt idx="6">
                  <c:v>0</c:v>
                </c:pt>
              </c:numCache>
            </c:numRef>
          </c:val>
          <c:extLst>
            <c:ext xmlns:c16="http://schemas.microsoft.com/office/drawing/2014/chart" uri="{C3380CC4-5D6E-409C-BE32-E72D297353CC}">
              <c16:uniqueId val="{00000001-2955-43BB-BD20-C9A0980D74C9}"/>
            </c:ext>
          </c:extLst>
        </c:ser>
        <c:ser>
          <c:idx val="2"/>
          <c:order val="2"/>
          <c:tx>
            <c:strRef>
              <c:f>Sheet1!$EF$5:$EF$6</c:f>
              <c:strCache>
                <c:ptCount val="1"/>
                <c:pt idx="0">
                  <c:v>Fatal</c:v>
                </c:pt>
              </c:strCache>
            </c:strRef>
          </c:tx>
          <c:spPr>
            <a:solidFill>
              <a:schemeClr val="accent3"/>
            </a:solidFill>
            <a:ln>
              <a:noFill/>
            </a:ln>
            <a:effectLst/>
          </c:spPr>
          <c:invertIfNegative val="0"/>
          <c:cat>
            <c:strRef>
              <c:f>Sheet1!$EC$7:$EC$19</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Sheet1!$EF$7:$EF$19</c:f>
              <c:numCache>
                <c:formatCode>General</c:formatCode>
                <c:ptCount val="12"/>
                <c:pt idx="0">
                  <c:v>0</c:v>
                </c:pt>
                <c:pt idx="1">
                  <c:v>0</c:v>
                </c:pt>
                <c:pt idx="2">
                  <c:v>0</c:v>
                </c:pt>
                <c:pt idx="3">
                  <c:v>0</c:v>
                </c:pt>
                <c:pt idx="4">
                  <c:v>0</c:v>
                </c:pt>
                <c:pt idx="5">
                  <c:v>0</c:v>
                </c:pt>
                <c:pt idx="6">
                  <c:v>0</c:v>
                </c:pt>
                <c:pt idx="7">
                  <c:v>1</c:v>
                </c:pt>
                <c:pt idx="8">
                  <c:v>0</c:v>
                </c:pt>
                <c:pt idx="9">
                  <c:v>0</c:v>
                </c:pt>
                <c:pt idx="10">
                  <c:v>0</c:v>
                </c:pt>
              </c:numCache>
            </c:numRef>
          </c:val>
          <c:extLst>
            <c:ext xmlns:c16="http://schemas.microsoft.com/office/drawing/2014/chart" uri="{C3380CC4-5D6E-409C-BE32-E72D297353CC}">
              <c16:uniqueId val="{00000002-2955-43BB-BD20-C9A0980D74C9}"/>
            </c:ext>
          </c:extLst>
        </c:ser>
        <c:ser>
          <c:idx val="3"/>
          <c:order val="3"/>
          <c:tx>
            <c:strRef>
              <c:f>Sheet1!$EG$5:$EG$6</c:f>
              <c:strCache>
                <c:ptCount val="1"/>
                <c:pt idx="0">
                  <c:v>Hit</c:v>
                </c:pt>
              </c:strCache>
            </c:strRef>
          </c:tx>
          <c:spPr>
            <a:solidFill>
              <a:schemeClr val="accent4"/>
            </a:solidFill>
            <a:ln>
              <a:noFill/>
            </a:ln>
            <a:effectLst/>
          </c:spPr>
          <c:invertIfNegative val="0"/>
          <c:cat>
            <c:strRef>
              <c:f>Sheet1!$EC$7:$EC$19</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Sheet1!$EG$7:$EG$19</c:f>
              <c:numCache>
                <c:formatCode>General</c:formatCode>
                <c:ptCount val="12"/>
                <c:pt idx="0">
                  <c:v>0</c:v>
                </c:pt>
                <c:pt idx="1">
                  <c:v>0</c:v>
                </c:pt>
                <c:pt idx="2">
                  <c:v>0</c:v>
                </c:pt>
                <c:pt idx="3">
                  <c:v>0</c:v>
                </c:pt>
                <c:pt idx="4">
                  <c:v>0</c:v>
                </c:pt>
                <c:pt idx="5">
                  <c:v>0</c:v>
                </c:pt>
                <c:pt idx="6">
                  <c:v>0</c:v>
                </c:pt>
                <c:pt idx="7">
                  <c:v>0</c:v>
                </c:pt>
                <c:pt idx="8">
                  <c:v>0</c:v>
                </c:pt>
                <c:pt idx="9">
                  <c:v>0</c:v>
                </c:pt>
                <c:pt idx="10">
                  <c:v>0</c:v>
                </c:pt>
              </c:numCache>
            </c:numRef>
          </c:val>
          <c:extLst>
            <c:ext xmlns:c16="http://schemas.microsoft.com/office/drawing/2014/chart" uri="{C3380CC4-5D6E-409C-BE32-E72D297353CC}">
              <c16:uniqueId val="{00000003-2955-43BB-BD20-C9A0980D74C9}"/>
            </c:ext>
          </c:extLst>
        </c:ser>
        <c:ser>
          <c:idx val="4"/>
          <c:order val="4"/>
          <c:tx>
            <c:strRef>
              <c:f>Sheet1!$EH$5:$EH$6</c:f>
              <c:strCache>
                <c:ptCount val="1"/>
                <c:pt idx="0">
                  <c:v>Hit something</c:v>
                </c:pt>
              </c:strCache>
            </c:strRef>
          </c:tx>
          <c:spPr>
            <a:solidFill>
              <a:schemeClr val="accent5"/>
            </a:solidFill>
            <a:ln>
              <a:noFill/>
            </a:ln>
            <a:effectLst/>
          </c:spPr>
          <c:invertIfNegative val="0"/>
          <c:cat>
            <c:strRef>
              <c:f>Sheet1!$EC$7:$EC$19</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Sheet1!$EH$7:$EH$19</c:f>
              <c:numCache>
                <c:formatCode>General</c:formatCode>
                <c:ptCount val="12"/>
                <c:pt idx="0">
                  <c:v>0</c:v>
                </c:pt>
                <c:pt idx="1">
                  <c:v>0</c:v>
                </c:pt>
                <c:pt idx="2">
                  <c:v>0</c:v>
                </c:pt>
                <c:pt idx="3">
                  <c:v>0</c:v>
                </c:pt>
                <c:pt idx="4">
                  <c:v>0</c:v>
                </c:pt>
                <c:pt idx="5">
                  <c:v>0</c:v>
                </c:pt>
                <c:pt idx="6">
                  <c:v>0</c:v>
                </c:pt>
                <c:pt idx="7">
                  <c:v>0</c:v>
                </c:pt>
                <c:pt idx="8">
                  <c:v>0</c:v>
                </c:pt>
                <c:pt idx="9">
                  <c:v>0</c:v>
                </c:pt>
                <c:pt idx="10">
                  <c:v>0</c:v>
                </c:pt>
              </c:numCache>
            </c:numRef>
          </c:val>
          <c:extLst>
            <c:ext xmlns:c16="http://schemas.microsoft.com/office/drawing/2014/chart" uri="{C3380CC4-5D6E-409C-BE32-E72D297353CC}">
              <c16:uniqueId val="{00000004-2955-43BB-BD20-C9A0980D74C9}"/>
            </c:ext>
          </c:extLst>
        </c:ser>
        <c:ser>
          <c:idx val="5"/>
          <c:order val="5"/>
          <c:tx>
            <c:strRef>
              <c:f>Sheet1!$EI$5:$EI$6</c:f>
              <c:strCache>
                <c:ptCount val="1"/>
                <c:pt idx="0">
                  <c:v>Illegal &amp; dangerous driving</c:v>
                </c:pt>
              </c:strCache>
            </c:strRef>
          </c:tx>
          <c:spPr>
            <a:solidFill>
              <a:schemeClr val="accent6"/>
            </a:solidFill>
            <a:ln>
              <a:noFill/>
            </a:ln>
            <a:effectLst/>
          </c:spPr>
          <c:invertIfNegative val="0"/>
          <c:cat>
            <c:strRef>
              <c:f>Sheet1!$EC$7:$EC$19</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Sheet1!$EI$7:$EI$19</c:f>
              <c:numCache>
                <c:formatCode>General</c:formatCode>
                <c:ptCount val="12"/>
                <c:pt idx="0">
                  <c:v>0</c:v>
                </c:pt>
                <c:pt idx="1">
                  <c:v>0</c:v>
                </c:pt>
                <c:pt idx="2">
                  <c:v>0</c:v>
                </c:pt>
                <c:pt idx="3">
                  <c:v>0</c:v>
                </c:pt>
                <c:pt idx="4">
                  <c:v>0</c:v>
                </c:pt>
                <c:pt idx="5">
                  <c:v>0</c:v>
                </c:pt>
                <c:pt idx="6">
                  <c:v>0</c:v>
                </c:pt>
                <c:pt idx="7">
                  <c:v>0</c:v>
                </c:pt>
                <c:pt idx="8">
                  <c:v>0</c:v>
                </c:pt>
                <c:pt idx="9">
                  <c:v>0</c:v>
                </c:pt>
                <c:pt idx="10">
                  <c:v>0</c:v>
                </c:pt>
              </c:numCache>
            </c:numRef>
          </c:val>
          <c:extLst>
            <c:ext xmlns:c16="http://schemas.microsoft.com/office/drawing/2014/chart" uri="{C3380CC4-5D6E-409C-BE32-E72D297353CC}">
              <c16:uniqueId val="{00000005-2955-43BB-BD20-C9A0980D74C9}"/>
            </c:ext>
          </c:extLst>
        </c:ser>
        <c:ser>
          <c:idx val="6"/>
          <c:order val="6"/>
          <c:tx>
            <c:strRef>
              <c:f>Sheet1!$EJ$5:$EJ$6</c:f>
              <c:strCache>
                <c:ptCount val="1"/>
                <c:pt idx="0">
                  <c:v>Injury</c:v>
                </c:pt>
              </c:strCache>
            </c:strRef>
          </c:tx>
          <c:spPr>
            <a:solidFill>
              <a:schemeClr val="accent1">
                <a:lumMod val="60000"/>
              </a:schemeClr>
            </a:solidFill>
            <a:ln>
              <a:noFill/>
            </a:ln>
            <a:effectLst/>
          </c:spPr>
          <c:invertIfNegative val="0"/>
          <c:cat>
            <c:strRef>
              <c:f>Sheet1!$EC$7:$EC$19</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Sheet1!$EJ$7:$EJ$19</c:f>
              <c:numCache>
                <c:formatCode>General</c:formatCode>
                <c:ptCount val="12"/>
                <c:pt idx="0">
                  <c:v>0</c:v>
                </c:pt>
                <c:pt idx="1">
                  <c:v>0</c:v>
                </c:pt>
                <c:pt idx="2">
                  <c:v>0</c:v>
                </c:pt>
                <c:pt idx="3">
                  <c:v>0</c:v>
                </c:pt>
                <c:pt idx="4">
                  <c:v>0</c:v>
                </c:pt>
                <c:pt idx="5">
                  <c:v>0</c:v>
                </c:pt>
                <c:pt idx="6">
                  <c:v>0</c:v>
                </c:pt>
                <c:pt idx="7">
                  <c:v>0</c:v>
                </c:pt>
                <c:pt idx="8">
                  <c:v>0</c:v>
                </c:pt>
                <c:pt idx="9">
                  <c:v>0</c:v>
                </c:pt>
                <c:pt idx="10">
                  <c:v>0</c:v>
                </c:pt>
              </c:numCache>
            </c:numRef>
          </c:val>
          <c:extLst>
            <c:ext xmlns:c16="http://schemas.microsoft.com/office/drawing/2014/chart" uri="{C3380CC4-5D6E-409C-BE32-E72D297353CC}">
              <c16:uniqueId val="{00000006-2955-43BB-BD20-C9A0980D74C9}"/>
            </c:ext>
          </c:extLst>
        </c:ser>
        <c:ser>
          <c:idx val="7"/>
          <c:order val="7"/>
          <c:tx>
            <c:strRef>
              <c:f>Sheet1!$EK$5:$EK$6</c:f>
              <c:strCache>
                <c:ptCount val="1"/>
                <c:pt idx="0">
                  <c:v>Near miss</c:v>
                </c:pt>
              </c:strCache>
            </c:strRef>
          </c:tx>
          <c:spPr>
            <a:solidFill>
              <a:schemeClr val="accent2">
                <a:lumMod val="60000"/>
              </a:schemeClr>
            </a:solidFill>
            <a:ln>
              <a:noFill/>
            </a:ln>
            <a:effectLst/>
          </c:spPr>
          <c:invertIfNegative val="0"/>
          <c:cat>
            <c:strRef>
              <c:f>Sheet1!$EC$7:$EC$19</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Sheet1!$EK$7:$EK$19</c:f>
              <c:numCache>
                <c:formatCode>General</c:formatCode>
                <c:ptCount val="12"/>
                <c:pt idx="0">
                  <c:v>0</c:v>
                </c:pt>
                <c:pt idx="1">
                  <c:v>0</c:v>
                </c:pt>
                <c:pt idx="2">
                  <c:v>0</c:v>
                </c:pt>
                <c:pt idx="3">
                  <c:v>0</c:v>
                </c:pt>
                <c:pt idx="4">
                  <c:v>0</c:v>
                </c:pt>
                <c:pt idx="5">
                  <c:v>0</c:v>
                </c:pt>
                <c:pt idx="6">
                  <c:v>0</c:v>
                </c:pt>
                <c:pt idx="7">
                  <c:v>0</c:v>
                </c:pt>
                <c:pt idx="8">
                  <c:v>0</c:v>
                </c:pt>
                <c:pt idx="9">
                  <c:v>0</c:v>
                </c:pt>
                <c:pt idx="10">
                  <c:v>0</c:v>
                </c:pt>
              </c:numCache>
            </c:numRef>
          </c:val>
          <c:extLst>
            <c:ext xmlns:c16="http://schemas.microsoft.com/office/drawing/2014/chart" uri="{C3380CC4-5D6E-409C-BE32-E72D297353CC}">
              <c16:uniqueId val="{00000007-2955-43BB-BD20-C9A0980D74C9}"/>
            </c:ext>
          </c:extLst>
        </c:ser>
        <c:ser>
          <c:idx val="8"/>
          <c:order val="8"/>
          <c:tx>
            <c:strRef>
              <c:f>Sheet1!$EL$5:$EL$6</c:f>
              <c:strCache>
                <c:ptCount val="1"/>
                <c:pt idx="0">
                  <c:v>Reoccurrence</c:v>
                </c:pt>
              </c:strCache>
            </c:strRef>
          </c:tx>
          <c:spPr>
            <a:solidFill>
              <a:schemeClr val="accent3">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ja-JP" sz="1050" b="0" i="0" u="none" strike="noStrike" kern="1200" baseline="0">
                    <a:solidFill>
                      <a:schemeClr val="bg1"/>
                    </a:solidFill>
                    <a:latin typeface="+mn-lt"/>
                    <a:ea typeface="+mn-ea"/>
                    <a:cs typeface="+mn-cs"/>
                  </a:defRPr>
                </a:pPr>
                <a:endParaRPr lang="th-TH"/>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Sheet1!$EC$7:$EC$19</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Sheet1!$EL$7:$EL$19</c:f>
              <c:numCache>
                <c:formatCode>General</c:formatCode>
                <c:ptCount val="12"/>
                <c:pt idx="0">
                  <c:v>0</c:v>
                </c:pt>
                <c:pt idx="1">
                  <c:v>0</c:v>
                </c:pt>
                <c:pt idx="2">
                  <c:v>0</c:v>
                </c:pt>
                <c:pt idx="3">
                  <c:v>1</c:v>
                </c:pt>
                <c:pt idx="4">
                  <c:v>0</c:v>
                </c:pt>
                <c:pt idx="5">
                  <c:v>0</c:v>
                </c:pt>
                <c:pt idx="6">
                  <c:v>0</c:v>
                </c:pt>
                <c:pt idx="7">
                  <c:v>0</c:v>
                </c:pt>
                <c:pt idx="8">
                  <c:v>0</c:v>
                </c:pt>
                <c:pt idx="9">
                  <c:v>0</c:v>
                </c:pt>
                <c:pt idx="10">
                  <c:v>0</c:v>
                </c:pt>
              </c:numCache>
            </c:numRef>
          </c:val>
          <c:extLst>
            <c:ext xmlns:c16="http://schemas.microsoft.com/office/drawing/2014/chart" uri="{C3380CC4-5D6E-409C-BE32-E72D297353CC}">
              <c16:uniqueId val="{00000008-2955-43BB-BD20-C9A0980D74C9}"/>
            </c:ext>
          </c:extLst>
        </c:ser>
        <c:dLbls>
          <c:showLegendKey val="0"/>
          <c:showVal val="0"/>
          <c:showCatName val="0"/>
          <c:showSerName val="0"/>
          <c:showPercent val="0"/>
          <c:showBubbleSize val="0"/>
        </c:dLbls>
        <c:gapWidth val="65"/>
        <c:overlap val="100"/>
        <c:axId val="893626783"/>
        <c:axId val="893622943"/>
      </c:barChart>
      <c:catAx>
        <c:axId val="893626783"/>
        <c:scaling>
          <c:orientation val="minMax"/>
        </c:scaling>
        <c:delete val="0"/>
        <c:axPos val="b"/>
        <c:numFmt formatCode="B1mmm"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ja-JP" sz="1050" b="0" i="0" u="none" strike="noStrike" kern="1200" baseline="0">
                <a:solidFill>
                  <a:schemeClr val="tx1">
                    <a:lumMod val="65000"/>
                    <a:lumOff val="35000"/>
                  </a:schemeClr>
                </a:solidFill>
                <a:latin typeface="+mn-lt"/>
                <a:ea typeface="+mn-ea"/>
                <a:cs typeface="+mn-cs"/>
              </a:defRPr>
            </a:pPr>
            <a:endParaRPr lang="th-TH"/>
          </a:p>
        </c:txPr>
        <c:crossAx val="893622943"/>
        <c:crosses val="autoZero"/>
        <c:auto val="1"/>
        <c:lblAlgn val="ctr"/>
        <c:lblOffset val="100"/>
        <c:noMultiLvlLbl val="1"/>
      </c:catAx>
      <c:valAx>
        <c:axId val="893622943"/>
        <c:scaling>
          <c:orientation val="minMax"/>
          <c:max val="4"/>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ja-JP" sz="1050" b="0" i="0" u="none" strike="noStrike" kern="1200" baseline="0">
                <a:solidFill>
                  <a:schemeClr val="tx1">
                    <a:lumMod val="65000"/>
                    <a:lumOff val="35000"/>
                  </a:schemeClr>
                </a:solidFill>
                <a:latin typeface="+mn-lt"/>
                <a:ea typeface="+mn-ea"/>
                <a:cs typeface="+mn-cs"/>
              </a:defRPr>
            </a:pPr>
            <a:endParaRPr lang="th-TH"/>
          </a:p>
        </c:txPr>
        <c:crossAx val="893626783"/>
        <c:crosses val="autoZero"/>
        <c:crossBetween val="between"/>
        <c:majorUnit val="1"/>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050"/>
      </a:pPr>
      <a:endParaRPr lang="th-TH"/>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[FY25 Company KPI summary result rev2.xlsx]Sheet1!PivotTable21</c:name>
    <c:fmtId val="0"/>
  </c:pivotSource>
  <c:chart>
    <c:title>
      <c:tx>
        <c:rich>
          <a:bodyPr rot="0" spcFirstLastPara="1" vertOverflow="ellipsis" vert="horz" wrap="square" anchor="ctr" anchorCtr="1"/>
          <a:lstStyle/>
          <a:p>
            <a:pPr>
              <a:defRPr lang="ja-JP" sz="1400" b="0" i="0" u="none" strike="noStrike" kern="1200" spc="0" baseline="0">
                <a:solidFill>
                  <a:schemeClr val="tx1">
                    <a:lumMod val="65000"/>
                    <a:lumOff val="35000"/>
                  </a:schemeClr>
                </a:solidFill>
                <a:latin typeface="+mn-lt"/>
                <a:ea typeface="+mn-ea"/>
                <a:cs typeface="+mn-cs"/>
              </a:defRPr>
            </a:pPr>
            <a:r>
              <a:rPr lang="en-US"/>
              <a:t>MT</a:t>
            </a:r>
          </a:p>
        </c:rich>
      </c:tx>
      <c:layout>
        <c:manualLayout>
          <c:xMode val="edge"/>
          <c:yMode val="edge"/>
          <c:x val="5.3955643557599069E-2"/>
          <c:y val="7.2676941735775528E-4"/>
        </c:manualLayout>
      </c:layout>
      <c:overlay val="0"/>
      <c:spPr>
        <a:noFill/>
        <a:ln>
          <a:noFill/>
        </a:ln>
        <a:effectLst/>
      </c:spPr>
      <c:txPr>
        <a:bodyPr rot="0" spcFirstLastPara="1" vertOverflow="ellipsis" vert="horz" wrap="square" anchor="ctr" anchorCtr="1"/>
        <a:lstStyle/>
        <a:p>
          <a:pPr>
            <a:defRPr lang="ja-JP" sz="1400" b="0" i="0" u="none" strike="noStrike" kern="1200" spc="0" baseline="0">
              <a:solidFill>
                <a:schemeClr val="tx1">
                  <a:lumMod val="65000"/>
                  <a:lumOff val="35000"/>
                </a:schemeClr>
              </a:solidFill>
              <a:latin typeface="+mn-lt"/>
              <a:ea typeface="+mn-ea"/>
              <a:cs typeface="+mn-cs"/>
            </a:defRPr>
          </a:pPr>
          <a:endParaRPr lang="th-TH"/>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7798166215251903E-2"/>
          <c:y val="0.10134422312149567"/>
          <c:w val="0.93475327500017125"/>
          <c:h val="0.71674393413710014"/>
        </c:manualLayout>
      </c:layout>
      <c:barChart>
        <c:barDir val="col"/>
        <c:grouping val="stacked"/>
        <c:varyColors val="0"/>
        <c:ser>
          <c:idx val="0"/>
          <c:order val="0"/>
          <c:tx>
            <c:strRef>
              <c:f>Sheet1!$EP$5:$EP$6</c:f>
              <c:strCache>
                <c:ptCount val="1"/>
                <c:pt idx="0">
                  <c:v>1-Grade accident</c:v>
                </c:pt>
              </c:strCache>
            </c:strRef>
          </c:tx>
          <c:spPr>
            <a:solidFill>
              <a:schemeClr val="accent1"/>
            </a:solidFill>
            <a:ln>
              <a:noFill/>
            </a:ln>
            <a:effectLst/>
          </c:spPr>
          <c:invertIfNegative val="0"/>
          <c:cat>
            <c:strRef>
              <c:f>Sheet1!$EO$7:$EO$19</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Sheet1!$EP$7:$EP$19</c:f>
              <c:numCache>
                <c:formatCode>General</c:formatCode>
                <c:ptCount val="12"/>
                <c:pt idx="0">
                  <c:v>0</c:v>
                </c:pt>
                <c:pt idx="1">
                  <c:v>0</c:v>
                </c:pt>
                <c:pt idx="2">
                  <c:v>0</c:v>
                </c:pt>
                <c:pt idx="3">
                  <c:v>0</c:v>
                </c:pt>
                <c:pt idx="4">
                  <c:v>0</c:v>
                </c:pt>
                <c:pt idx="5">
                  <c:v>0</c:v>
                </c:pt>
                <c:pt idx="6">
                  <c:v>0</c:v>
                </c:pt>
                <c:pt idx="7">
                  <c:v>0</c:v>
                </c:pt>
                <c:pt idx="8">
                  <c:v>0</c:v>
                </c:pt>
                <c:pt idx="9">
                  <c:v>0</c:v>
                </c:pt>
                <c:pt idx="10">
                  <c:v>0</c:v>
                </c:pt>
              </c:numCache>
            </c:numRef>
          </c:val>
          <c:extLst>
            <c:ext xmlns:c16="http://schemas.microsoft.com/office/drawing/2014/chart" uri="{C3380CC4-5D6E-409C-BE32-E72D297353CC}">
              <c16:uniqueId val="{00000000-C84D-431D-BDA7-6720BD9BC1A1}"/>
            </c:ext>
          </c:extLst>
        </c:ser>
        <c:ser>
          <c:idx val="1"/>
          <c:order val="1"/>
          <c:tx>
            <c:strRef>
              <c:f>Sheet1!$EQ$5:$EQ$6</c:f>
              <c:strCache>
                <c:ptCount val="1"/>
                <c:pt idx="0">
                  <c:v>8-High risk audit</c:v>
                </c:pt>
              </c:strCache>
            </c:strRef>
          </c:tx>
          <c:spPr>
            <a:solidFill>
              <a:schemeClr val="accent2"/>
            </a:solidFill>
            <a:ln>
              <a:noFill/>
            </a:ln>
            <a:effectLst/>
          </c:spPr>
          <c:invertIfNegative val="0"/>
          <c:cat>
            <c:strRef>
              <c:f>Sheet1!$EO$7:$EO$19</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Sheet1!$EQ$7:$EQ$19</c:f>
              <c:numCache>
                <c:formatCode>General</c:formatCode>
                <c:ptCount val="12"/>
                <c:pt idx="6">
                  <c:v>2</c:v>
                </c:pt>
              </c:numCache>
            </c:numRef>
          </c:val>
          <c:extLst>
            <c:ext xmlns:c16="http://schemas.microsoft.com/office/drawing/2014/chart" uri="{C3380CC4-5D6E-409C-BE32-E72D297353CC}">
              <c16:uniqueId val="{00000001-C84D-431D-BDA7-6720BD9BC1A1}"/>
            </c:ext>
          </c:extLst>
        </c:ser>
        <c:ser>
          <c:idx val="2"/>
          <c:order val="2"/>
          <c:tx>
            <c:strRef>
              <c:f>Sheet1!$ER$5:$ER$6</c:f>
              <c:strCache>
                <c:ptCount val="1"/>
                <c:pt idx="0">
                  <c:v>Fatal</c:v>
                </c:pt>
              </c:strCache>
            </c:strRef>
          </c:tx>
          <c:spPr>
            <a:solidFill>
              <a:schemeClr val="accent3"/>
            </a:solidFill>
            <a:ln>
              <a:noFill/>
            </a:ln>
            <a:effectLst/>
          </c:spPr>
          <c:invertIfNegative val="0"/>
          <c:cat>
            <c:strRef>
              <c:f>Sheet1!$EO$7:$EO$19</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Sheet1!$ER$7:$ER$19</c:f>
              <c:numCache>
                <c:formatCode>General</c:formatCode>
                <c:ptCount val="12"/>
                <c:pt idx="0">
                  <c:v>0</c:v>
                </c:pt>
                <c:pt idx="1">
                  <c:v>0</c:v>
                </c:pt>
                <c:pt idx="2">
                  <c:v>0</c:v>
                </c:pt>
                <c:pt idx="3">
                  <c:v>0</c:v>
                </c:pt>
                <c:pt idx="4">
                  <c:v>0</c:v>
                </c:pt>
                <c:pt idx="5">
                  <c:v>0</c:v>
                </c:pt>
                <c:pt idx="6">
                  <c:v>0</c:v>
                </c:pt>
                <c:pt idx="7">
                  <c:v>0</c:v>
                </c:pt>
                <c:pt idx="8">
                  <c:v>0</c:v>
                </c:pt>
                <c:pt idx="9">
                  <c:v>0</c:v>
                </c:pt>
                <c:pt idx="10">
                  <c:v>0</c:v>
                </c:pt>
              </c:numCache>
            </c:numRef>
          </c:val>
          <c:extLst>
            <c:ext xmlns:c16="http://schemas.microsoft.com/office/drawing/2014/chart" uri="{C3380CC4-5D6E-409C-BE32-E72D297353CC}">
              <c16:uniqueId val="{00000002-C84D-431D-BDA7-6720BD9BC1A1}"/>
            </c:ext>
          </c:extLst>
        </c:ser>
        <c:ser>
          <c:idx val="3"/>
          <c:order val="3"/>
          <c:tx>
            <c:strRef>
              <c:f>Sheet1!$ES$5:$ES$6</c:f>
              <c:strCache>
                <c:ptCount val="1"/>
                <c:pt idx="0">
                  <c:v>Hit</c:v>
                </c:pt>
              </c:strCache>
            </c:strRef>
          </c:tx>
          <c:spPr>
            <a:solidFill>
              <a:schemeClr val="accent4"/>
            </a:solidFill>
            <a:ln>
              <a:noFill/>
            </a:ln>
            <a:effectLst/>
          </c:spPr>
          <c:invertIfNegative val="0"/>
          <c:cat>
            <c:strRef>
              <c:f>Sheet1!$EO$7:$EO$19</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Sheet1!$ES$7:$ES$19</c:f>
              <c:numCache>
                <c:formatCode>General</c:formatCode>
                <c:ptCount val="12"/>
                <c:pt idx="0">
                  <c:v>0</c:v>
                </c:pt>
                <c:pt idx="1">
                  <c:v>0</c:v>
                </c:pt>
                <c:pt idx="2">
                  <c:v>0</c:v>
                </c:pt>
                <c:pt idx="3">
                  <c:v>0</c:v>
                </c:pt>
                <c:pt idx="4">
                  <c:v>0</c:v>
                </c:pt>
                <c:pt idx="5">
                  <c:v>0</c:v>
                </c:pt>
                <c:pt idx="6">
                  <c:v>0</c:v>
                </c:pt>
                <c:pt idx="7">
                  <c:v>0</c:v>
                </c:pt>
                <c:pt idx="8">
                  <c:v>0</c:v>
                </c:pt>
                <c:pt idx="9">
                  <c:v>0</c:v>
                </c:pt>
                <c:pt idx="10">
                  <c:v>0</c:v>
                </c:pt>
              </c:numCache>
            </c:numRef>
          </c:val>
          <c:extLst>
            <c:ext xmlns:c16="http://schemas.microsoft.com/office/drawing/2014/chart" uri="{C3380CC4-5D6E-409C-BE32-E72D297353CC}">
              <c16:uniqueId val="{00000003-C84D-431D-BDA7-6720BD9BC1A1}"/>
            </c:ext>
          </c:extLst>
        </c:ser>
        <c:ser>
          <c:idx val="4"/>
          <c:order val="4"/>
          <c:tx>
            <c:strRef>
              <c:f>Sheet1!$ET$5:$ET$6</c:f>
              <c:strCache>
                <c:ptCount val="1"/>
                <c:pt idx="0">
                  <c:v>Hit something</c:v>
                </c:pt>
              </c:strCache>
            </c:strRef>
          </c:tx>
          <c:spPr>
            <a:solidFill>
              <a:schemeClr val="accent5"/>
            </a:solidFill>
            <a:ln>
              <a:noFill/>
            </a:ln>
            <a:effectLst/>
          </c:spPr>
          <c:invertIfNegative val="0"/>
          <c:cat>
            <c:strRef>
              <c:f>Sheet1!$EO$7:$EO$19</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Sheet1!$ET$7:$ET$19</c:f>
              <c:numCache>
                <c:formatCode>General</c:formatCode>
                <c:ptCount val="12"/>
                <c:pt idx="0">
                  <c:v>0</c:v>
                </c:pt>
                <c:pt idx="1">
                  <c:v>0</c:v>
                </c:pt>
                <c:pt idx="2">
                  <c:v>0</c:v>
                </c:pt>
                <c:pt idx="3">
                  <c:v>0</c:v>
                </c:pt>
                <c:pt idx="4">
                  <c:v>0</c:v>
                </c:pt>
                <c:pt idx="5">
                  <c:v>0</c:v>
                </c:pt>
                <c:pt idx="6">
                  <c:v>0</c:v>
                </c:pt>
                <c:pt idx="7">
                  <c:v>0</c:v>
                </c:pt>
                <c:pt idx="8">
                  <c:v>0</c:v>
                </c:pt>
                <c:pt idx="9">
                  <c:v>0</c:v>
                </c:pt>
                <c:pt idx="10">
                  <c:v>0</c:v>
                </c:pt>
              </c:numCache>
            </c:numRef>
          </c:val>
          <c:extLst>
            <c:ext xmlns:c16="http://schemas.microsoft.com/office/drawing/2014/chart" uri="{C3380CC4-5D6E-409C-BE32-E72D297353CC}">
              <c16:uniqueId val="{00000004-C84D-431D-BDA7-6720BD9BC1A1}"/>
            </c:ext>
          </c:extLst>
        </c:ser>
        <c:ser>
          <c:idx val="5"/>
          <c:order val="5"/>
          <c:tx>
            <c:strRef>
              <c:f>Sheet1!$EU$5:$EU$6</c:f>
              <c:strCache>
                <c:ptCount val="1"/>
                <c:pt idx="0">
                  <c:v>Illegal &amp; dangerous driving</c:v>
                </c:pt>
              </c:strCache>
            </c:strRef>
          </c:tx>
          <c:spPr>
            <a:solidFill>
              <a:schemeClr val="accent6"/>
            </a:solidFill>
            <a:ln>
              <a:noFill/>
            </a:ln>
            <a:effectLst/>
          </c:spPr>
          <c:invertIfNegative val="0"/>
          <c:cat>
            <c:strRef>
              <c:f>Sheet1!$EO$7:$EO$19</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Sheet1!$EU$7:$EU$19</c:f>
              <c:numCache>
                <c:formatCode>General</c:formatCode>
                <c:ptCount val="12"/>
                <c:pt idx="0">
                  <c:v>0</c:v>
                </c:pt>
                <c:pt idx="1">
                  <c:v>0</c:v>
                </c:pt>
                <c:pt idx="2">
                  <c:v>0</c:v>
                </c:pt>
                <c:pt idx="3">
                  <c:v>0</c:v>
                </c:pt>
                <c:pt idx="4">
                  <c:v>0</c:v>
                </c:pt>
                <c:pt idx="5">
                  <c:v>0</c:v>
                </c:pt>
                <c:pt idx="6">
                  <c:v>0</c:v>
                </c:pt>
                <c:pt idx="7">
                  <c:v>0</c:v>
                </c:pt>
                <c:pt idx="8">
                  <c:v>0</c:v>
                </c:pt>
                <c:pt idx="9">
                  <c:v>0</c:v>
                </c:pt>
                <c:pt idx="10">
                  <c:v>0</c:v>
                </c:pt>
              </c:numCache>
            </c:numRef>
          </c:val>
          <c:extLst>
            <c:ext xmlns:c16="http://schemas.microsoft.com/office/drawing/2014/chart" uri="{C3380CC4-5D6E-409C-BE32-E72D297353CC}">
              <c16:uniqueId val="{00000005-C84D-431D-BDA7-6720BD9BC1A1}"/>
            </c:ext>
          </c:extLst>
        </c:ser>
        <c:ser>
          <c:idx val="6"/>
          <c:order val="6"/>
          <c:tx>
            <c:strRef>
              <c:f>Sheet1!$EV$5:$EV$6</c:f>
              <c:strCache>
                <c:ptCount val="1"/>
                <c:pt idx="0">
                  <c:v>Injury</c:v>
                </c:pt>
              </c:strCache>
            </c:strRef>
          </c:tx>
          <c:spPr>
            <a:solidFill>
              <a:schemeClr val="accent1">
                <a:lumMod val="60000"/>
              </a:schemeClr>
            </a:solidFill>
            <a:ln>
              <a:noFill/>
            </a:ln>
            <a:effectLst/>
          </c:spPr>
          <c:invertIfNegative val="0"/>
          <c:cat>
            <c:strRef>
              <c:f>Sheet1!$EO$7:$EO$19</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Sheet1!$EV$7:$EV$19</c:f>
              <c:numCache>
                <c:formatCode>General</c:formatCode>
                <c:ptCount val="12"/>
                <c:pt idx="0">
                  <c:v>0</c:v>
                </c:pt>
                <c:pt idx="1">
                  <c:v>0</c:v>
                </c:pt>
                <c:pt idx="2">
                  <c:v>0</c:v>
                </c:pt>
                <c:pt idx="3">
                  <c:v>0</c:v>
                </c:pt>
                <c:pt idx="4">
                  <c:v>0</c:v>
                </c:pt>
                <c:pt idx="5">
                  <c:v>0</c:v>
                </c:pt>
                <c:pt idx="6">
                  <c:v>0</c:v>
                </c:pt>
                <c:pt idx="7">
                  <c:v>0</c:v>
                </c:pt>
                <c:pt idx="8">
                  <c:v>0</c:v>
                </c:pt>
                <c:pt idx="9">
                  <c:v>0</c:v>
                </c:pt>
                <c:pt idx="10">
                  <c:v>0</c:v>
                </c:pt>
              </c:numCache>
            </c:numRef>
          </c:val>
          <c:extLst>
            <c:ext xmlns:c16="http://schemas.microsoft.com/office/drawing/2014/chart" uri="{C3380CC4-5D6E-409C-BE32-E72D297353CC}">
              <c16:uniqueId val="{00000006-C84D-431D-BDA7-6720BD9BC1A1}"/>
            </c:ext>
          </c:extLst>
        </c:ser>
        <c:ser>
          <c:idx val="7"/>
          <c:order val="7"/>
          <c:tx>
            <c:strRef>
              <c:f>Sheet1!$EW$5:$EW$6</c:f>
              <c:strCache>
                <c:ptCount val="1"/>
                <c:pt idx="0">
                  <c:v>Near miss</c:v>
                </c:pt>
              </c:strCache>
            </c:strRef>
          </c:tx>
          <c:spPr>
            <a:solidFill>
              <a:schemeClr val="accent2">
                <a:lumMod val="60000"/>
              </a:schemeClr>
            </a:solidFill>
            <a:ln>
              <a:noFill/>
            </a:ln>
            <a:effectLst/>
          </c:spPr>
          <c:invertIfNegative val="0"/>
          <c:cat>
            <c:strRef>
              <c:f>Sheet1!$EO$7:$EO$19</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Sheet1!$EW$7:$EW$19</c:f>
              <c:numCache>
                <c:formatCode>General</c:formatCode>
                <c:ptCount val="12"/>
                <c:pt idx="0">
                  <c:v>0</c:v>
                </c:pt>
                <c:pt idx="1">
                  <c:v>0</c:v>
                </c:pt>
                <c:pt idx="2">
                  <c:v>0</c:v>
                </c:pt>
                <c:pt idx="3">
                  <c:v>0</c:v>
                </c:pt>
                <c:pt idx="4">
                  <c:v>0</c:v>
                </c:pt>
                <c:pt idx="5">
                  <c:v>0</c:v>
                </c:pt>
                <c:pt idx="6">
                  <c:v>0</c:v>
                </c:pt>
                <c:pt idx="7">
                  <c:v>1</c:v>
                </c:pt>
                <c:pt idx="8">
                  <c:v>0</c:v>
                </c:pt>
                <c:pt idx="9">
                  <c:v>0</c:v>
                </c:pt>
                <c:pt idx="10">
                  <c:v>0</c:v>
                </c:pt>
              </c:numCache>
            </c:numRef>
          </c:val>
          <c:extLst>
            <c:ext xmlns:c16="http://schemas.microsoft.com/office/drawing/2014/chart" uri="{C3380CC4-5D6E-409C-BE32-E72D297353CC}">
              <c16:uniqueId val="{00000007-C84D-431D-BDA7-6720BD9BC1A1}"/>
            </c:ext>
          </c:extLst>
        </c:ser>
        <c:ser>
          <c:idx val="8"/>
          <c:order val="8"/>
          <c:tx>
            <c:strRef>
              <c:f>Sheet1!$EX$5:$EX$6</c:f>
              <c:strCache>
                <c:ptCount val="1"/>
                <c:pt idx="0">
                  <c:v>Reoccurrence</c:v>
                </c:pt>
              </c:strCache>
            </c:strRef>
          </c:tx>
          <c:spPr>
            <a:solidFill>
              <a:schemeClr val="accent3">
                <a:lumMod val="60000"/>
              </a:schemeClr>
            </a:solidFill>
            <a:ln>
              <a:noFill/>
            </a:ln>
            <a:effectLst/>
          </c:spPr>
          <c:invertIfNegative val="0"/>
          <c:cat>
            <c:strRef>
              <c:f>Sheet1!$EO$7:$EO$19</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Sheet1!$EX$7:$EX$19</c:f>
              <c:numCache>
                <c:formatCode>General</c:formatCode>
                <c:ptCount val="12"/>
                <c:pt idx="0">
                  <c:v>0</c:v>
                </c:pt>
                <c:pt idx="1">
                  <c:v>0</c:v>
                </c:pt>
                <c:pt idx="2">
                  <c:v>0</c:v>
                </c:pt>
                <c:pt idx="3">
                  <c:v>0</c:v>
                </c:pt>
                <c:pt idx="4">
                  <c:v>0</c:v>
                </c:pt>
                <c:pt idx="5">
                  <c:v>0</c:v>
                </c:pt>
                <c:pt idx="6">
                  <c:v>0</c:v>
                </c:pt>
                <c:pt idx="7">
                  <c:v>0</c:v>
                </c:pt>
                <c:pt idx="8">
                  <c:v>0</c:v>
                </c:pt>
                <c:pt idx="9">
                  <c:v>0</c:v>
                </c:pt>
                <c:pt idx="10">
                  <c:v>1</c:v>
                </c:pt>
              </c:numCache>
            </c:numRef>
          </c:val>
          <c:extLst>
            <c:ext xmlns:c16="http://schemas.microsoft.com/office/drawing/2014/chart" uri="{C3380CC4-5D6E-409C-BE32-E72D297353CC}">
              <c16:uniqueId val="{00000008-C84D-431D-BDA7-6720BD9BC1A1}"/>
            </c:ext>
          </c:extLst>
        </c:ser>
        <c:dLbls>
          <c:showLegendKey val="0"/>
          <c:showVal val="0"/>
          <c:showCatName val="0"/>
          <c:showSerName val="0"/>
          <c:showPercent val="0"/>
          <c:showBubbleSize val="0"/>
        </c:dLbls>
        <c:gapWidth val="65"/>
        <c:overlap val="100"/>
        <c:axId val="893626783"/>
        <c:axId val="893622943"/>
      </c:barChart>
      <c:catAx>
        <c:axId val="893626783"/>
        <c:scaling>
          <c:orientation val="minMax"/>
        </c:scaling>
        <c:delete val="0"/>
        <c:axPos val="b"/>
        <c:numFmt formatCode="B1mmm"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ja-JP" sz="1050" b="0" i="0" u="none" strike="noStrike" kern="1200" baseline="0">
                <a:solidFill>
                  <a:schemeClr val="tx1">
                    <a:lumMod val="65000"/>
                    <a:lumOff val="35000"/>
                  </a:schemeClr>
                </a:solidFill>
                <a:latin typeface="+mn-lt"/>
                <a:ea typeface="+mn-ea"/>
                <a:cs typeface="+mn-cs"/>
              </a:defRPr>
            </a:pPr>
            <a:endParaRPr lang="th-TH"/>
          </a:p>
        </c:txPr>
        <c:crossAx val="893622943"/>
        <c:crosses val="autoZero"/>
        <c:auto val="1"/>
        <c:lblAlgn val="ctr"/>
        <c:lblOffset val="100"/>
        <c:noMultiLvlLbl val="1"/>
      </c:catAx>
      <c:valAx>
        <c:axId val="893622943"/>
        <c:scaling>
          <c:orientation val="minMax"/>
          <c:max val="4"/>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th-TH"/>
          </a:p>
        </c:txPr>
        <c:crossAx val="893626783"/>
        <c:crosses val="autoZero"/>
        <c:crossBetween val="between"/>
        <c:majorUnit val="1"/>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th-TH"/>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[FY25 Company KPI summary result rev2.xlsx]Sheet1!PivotTable22</c:name>
    <c:fmtId val="0"/>
  </c:pivotSource>
  <c:chart>
    <c:title>
      <c:tx>
        <c:rich>
          <a:bodyPr rot="0" spcFirstLastPara="1" vertOverflow="ellipsis" vert="horz" wrap="square" anchor="ctr" anchorCtr="1"/>
          <a:lstStyle/>
          <a:p>
            <a:pPr>
              <a:defRPr lang="ja-JP" sz="1400" b="0" i="0" u="none" strike="noStrike" kern="1200" spc="0" baseline="0">
                <a:solidFill>
                  <a:schemeClr val="tx1">
                    <a:lumMod val="65000"/>
                    <a:lumOff val="35000"/>
                  </a:schemeClr>
                </a:solidFill>
                <a:latin typeface="+mn-lt"/>
                <a:ea typeface="+mn-ea"/>
                <a:cs typeface="+mn-cs"/>
              </a:defRPr>
            </a:pPr>
            <a:r>
              <a:rPr lang="en-US"/>
              <a:t>QA</a:t>
            </a:r>
          </a:p>
        </c:rich>
      </c:tx>
      <c:layout>
        <c:manualLayout>
          <c:xMode val="edge"/>
          <c:yMode val="edge"/>
          <c:x val="5.6535309533511088E-2"/>
          <c:y val="7.2676941735775528E-4"/>
        </c:manualLayout>
      </c:layout>
      <c:overlay val="0"/>
      <c:spPr>
        <a:noFill/>
        <a:ln>
          <a:noFill/>
        </a:ln>
        <a:effectLst/>
      </c:spPr>
      <c:txPr>
        <a:bodyPr rot="0" spcFirstLastPara="1" vertOverflow="ellipsis" vert="horz" wrap="square" anchor="ctr" anchorCtr="1"/>
        <a:lstStyle/>
        <a:p>
          <a:pPr>
            <a:defRPr lang="ja-JP" sz="1400" b="0" i="0" u="none" strike="noStrike" kern="1200" spc="0" baseline="0">
              <a:solidFill>
                <a:schemeClr val="tx1">
                  <a:lumMod val="65000"/>
                  <a:lumOff val="35000"/>
                </a:schemeClr>
              </a:solidFill>
              <a:latin typeface="+mn-lt"/>
              <a:ea typeface="+mn-ea"/>
              <a:cs typeface="+mn-cs"/>
            </a:defRPr>
          </a:pPr>
          <a:endParaRPr lang="th-TH"/>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7798166215251903E-2"/>
          <c:y val="0.10134422312149567"/>
          <c:w val="0.93475327500017125"/>
          <c:h val="0.71674393413710014"/>
        </c:manualLayout>
      </c:layout>
      <c:barChart>
        <c:barDir val="col"/>
        <c:grouping val="stacked"/>
        <c:varyColors val="0"/>
        <c:ser>
          <c:idx val="0"/>
          <c:order val="0"/>
          <c:tx>
            <c:strRef>
              <c:f>Sheet1!$FB$5:$FB$6</c:f>
              <c:strCache>
                <c:ptCount val="1"/>
                <c:pt idx="0">
                  <c:v>1-Grade accident</c:v>
                </c:pt>
              </c:strCache>
            </c:strRef>
          </c:tx>
          <c:spPr>
            <a:solidFill>
              <a:schemeClr val="accent1"/>
            </a:solidFill>
            <a:ln>
              <a:noFill/>
            </a:ln>
            <a:effectLst/>
          </c:spPr>
          <c:invertIfNegative val="0"/>
          <c:cat>
            <c:strRef>
              <c:f>Sheet1!$FA$7:$FA$19</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Sheet1!$FB$7:$FB$19</c:f>
              <c:numCache>
                <c:formatCode>General</c:formatCode>
                <c:ptCount val="12"/>
                <c:pt idx="0">
                  <c:v>0</c:v>
                </c:pt>
                <c:pt idx="1">
                  <c:v>0</c:v>
                </c:pt>
                <c:pt idx="2">
                  <c:v>0</c:v>
                </c:pt>
                <c:pt idx="3">
                  <c:v>0</c:v>
                </c:pt>
                <c:pt idx="4">
                  <c:v>0</c:v>
                </c:pt>
                <c:pt idx="5">
                  <c:v>0</c:v>
                </c:pt>
                <c:pt idx="6">
                  <c:v>0</c:v>
                </c:pt>
                <c:pt idx="7">
                  <c:v>0</c:v>
                </c:pt>
                <c:pt idx="8">
                  <c:v>0</c:v>
                </c:pt>
                <c:pt idx="9">
                  <c:v>0</c:v>
                </c:pt>
                <c:pt idx="10">
                  <c:v>0</c:v>
                </c:pt>
              </c:numCache>
            </c:numRef>
          </c:val>
          <c:extLst>
            <c:ext xmlns:c16="http://schemas.microsoft.com/office/drawing/2014/chart" uri="{C3380CC4-5D6E-409C-BE32-E72D297353CC}">
              <c16:uniqueId val="{00000000-823B-45B9-86D9-B15E11DAEBBB}"/>
            </c:ext>
          </c:extLst>
        </c:ser>
        <c:ser>
          <c:idx val="1"/>
          <c:order val="1"/>
          <c:tx>
            <c:strRef>
              <c:f>Sheet1!$FC$5:$FC$6</c:f>
              <c:strCache>
                <c:ptCount val="1"/>
                <c:pt idx="0">
                  <c:v>8-High risk audit</c:v>
                </c:pt>
              </c:strCache>
            </c:strRef>
          </c:tx>
          <c:spPr>
            <a:solidFill>
              <a:schemeClr val="accent2"/>
            </a:solidFill>
            <a:ln>
              <a:noFill/>
            </a:ln>
            <a:effectLst/>
          </c:spPr>
          <c:invertIfNegative val="0"/>
          <c:cat>
            <c:strRef>
              <c:f>Sheet1!$FA$7:$FA$19</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Sheet1!$FC$7:$FC$19</c:f>
              <c:numCache>
                <c:formatCode>General</c:formatCode>
                <c:ptCount val="12"/>
                <c:pt idx="6">
                  <c:v>0</c:v>
                </c:pt>
              </c:numCache>
            </c:numRef>
          </c:val>
          <c:extLst>
            <c:ext xmlns:c16="http://schemas.microsoft.com/office/drawing/2014/chart" uri="{C3380CC4-5D6E-409C-BE32-E72D297353CC}">
              <c16:uniqueId val="{00000001-823B-45B9-86D9-B15E11DAEBBB}"/>
            </c:ext>
          </c:extLst>
        </c:ser>
        <c:ser>
          <c:idx val="2"/>
          <c:order val="2"/>
          <c:tx>
            <c:strRef>
              <c:f>Sheet1!$FD$5:$FD$6</c:f>
              <c:strCache>
                <c:ptCount val="1"/>
                <c:pt idx="0">
                  <c:v>Fatal</c:v>
                </c:pt>
              </c:strCache>
            </c:strRef>
          </c:tx>
          <c:spPr>
            <a:solidFill>
              <a:schemeClr val="accent3"/>
            </a:solidFill>
            <a:ln>
              <a:noFill/>
            </a:ln>
            <a:effectLst/>
          </c:spPr>
          <c:invertIfNegative val="0"/>
          <c:cat>
            <c:strRef>
              <c:f>Sheet1!$FA$7:$FA$19</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Sheet1!$FD$7:$FD$19</c:f>
              <c:numCache>
                <c:formatCode>General</c:formatCode>
                <c:ptCount val="12"/>
                <c:pt idx="0">
                  <c:v>0</c:v>
                </c:pt>
                <c:pt idx="1">
                  <c:v>0</c:v>
                </c:pt>
                <c:pt idx="2">
                  <c:v>0</c:v>
                </c:pt>
                <c:pt idx="3">
                  <c:v>0</c:v>
                </c:pt>
                <c:pt idx="4">
                  <c:v>0</c:v>
                </c:pt>
                <c:pt idx="5">
                  <c:v>0</c:v>
                </c:pt>
                <c:pt idx="6">
                  <c:v>0</c:v>
                </c:pt>
                <c:pt idx="7">
                  <c:v>0</c:v>
                </c:pt>
                <c:pt idx="8">
                  <c:v>0</c:v>
                </c:pt>
                <c:pt idx="9">
                  <c:v>0</c:v>
                </c:pt>
                <c:pt idx="10">
                  <c:v>0</c:v>
                </c:pt>
              </c:numCache>
            </c:numRef>
          </c:val>
          <c:extLst>
            <c:ext xmlns:c16="http://schemas.microsoft.com/office/drawing/2014/chart" uri="{C3380CC4-5D6E-409C-BE32-E72D297353CC}">
              <c16:uniqueId val="{00000002-823B-45B9-86D9-B15E11DAEBBB}"/>
            </c:ext>
          </c:extLst>
        </c:ser>
        <c:ser>
          <c:idx val="3"/>
          <c:order val="3"/>
          <c:tx>
            <c:strRef>
              <c:f>Sheet1!$FE$5:$FE$6</c:f>
              <c:strCache>
                <c:ptCount val="1"/>
                <c:pt idx="0">
                  <c:v>Hit</c:v>
                </c:pt>
              </c:strCache>
            </c:strRef>
          </c:tx>
          <c:spPr>
            <a:solidFill>
              <a:schemeClr val="accent4"/>
            </a:solidFill>
            <a:ln>
              <a:noFill/>
            </a:ln>
            <a:effectLst/>
          </c:spPr>
          <c:invertIfNegative val="0"/>
          <c:cat>
            <c:strRef>
              <c:f>Sheet1!$FA$7:$FA$19</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Sheet1!$FE$7:$FE$19</c:f>
              <c:numCache>
                <c:formatCode>General</c:formatCode>
                <c:ptCount val="12"/>
                <c:pt idx="0">
                  <c:v>0</c:v>
                </c:pt>
                <c:pt idx="1">
                  <c:v>0</c:v>
                </c:pt>
                <c:pt idx="2">
                  <c:v>0</c:v>
                </c:pt>
                <c:pt idx="3">
                  <c:v>0</c:v>
                </c:pt>
                <c:pt idx="4">
                  <c:v>0</c:v>
                </c:pt>
                <c:pt idx="5">
                  <c:v>0</c:v>
                </c:pt>
                <c:pt idx="6">
                  <c:v>0</c:v>
                </c:pt>
                <c:pt idx="7">
                  <c:v>0</c:v>
                </c:pt>
                <c:pt idx="8">
                  <c:v>0</c:v>
                </c:pt>
                <c:pt idx="9">
                  <c:v>0</c:v>
                </c:pt>
                <c:pt idx="10">
                  <c:v>0</c:v>
                </c:pt>
              </c:numCache>
            </c:numRef>
          </c:val>
          <c:extLst>
            <c:ext xmlns:c16="http://schemas.microsoft.com/office/drawing/2014/chart" uri="{C3380CC4-5D6E-409C-BE32-E72D297353CC}">
              <c16:uniqueId val="{00000003-823B-45B9-86D9-B15E11DAEBBB}"/>
            </c:ext>
          </c:extLst>
        </c:ser>
        <c:ser>
          <c:idx val="4"/>
          <c:order val="4"/>
          <c:tx>
            <c:strRef>
              <c:f>Sheet1!$FF$5:$FF$6</c:f>
              <c:strCache>
                <c:ptCount val="1"/>
                <c:pt idx="0">
                  <c:v>Hit something</c:v>
                </c:pt>
              </c:strCache>
            </c:strRef>
          </c:tx>
          <c:spPr>
            <a:solidFill>
              <a:schemeClr val="accent5"/>
            </a:solidFill>
            <a:ln>
              <a:noFill/>
            </a:ln>
            <a:effectLst/>
          </c:spPr>
          <c:invertIfNegative val="0"/>
          <c:cat>
            <c:strRef>
              <c:f>Sheet1!$FA$7:$FA$19</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Sheet1!$FF$7:$FF$19</c:f>
              <c:numCache>
                <c:formatCode>General</c:formatCode>
                <c:ptCount val="12"/>
                <c:pt idx="0">
                  <c:v>0</c:v>
                </c:pt>
                <c:pt idx="1">
                  <c:v>0</c:v>
                </c:pt>
                <c:pt idx="2">
                  <c:v>0</c:v>
                </c:pt>
                <c:pt idx="3">
                  <c:v>0</c:v>
                </c:pt>
                <c:pt idx="4">
                  <c:v>0</c:v>
                </c:pt>
                <c:pt idx="5">
                  <c:v>0</c:v>
                </c:pt>
                <c:pt idx="6">
                  <c:v>0</c:v>
                </c:pt>
                <c:pt idx="7">
                  <c:v>0</c:v>
                </c:pt>
                <c:pt idx="8">
                  <c:v>0</c:v>
                </c:pt>
                <c:pt idx="9">
                  <c:v>0</c:v>
                </c:pt>
                <c:pt idx="10">
                  <c:v>0</c:v>
                </c:pt>
              </c:numCache>
            </c:numRef>
          </c:val>
          <c:extLst>
            <c:ext xmlns:c16="http://schemas.microsoft.com/office/drawing/2014/chart" uri="{C3380CC4-5D6E-409C-BE32-E72D297353CC}">
              <c16:uniqueId val="{00000004-823B-45B9-86D9-B15E11DAEBBB}"/>
            </c:ext>
          </c:extLst>
        </c:ser>
        <c:ser>
          <c:idx val="5"/>
          <c:order val="5"/>
          <c:tx>
            <c:strRef>
              <c:f>Sheet1!$FG$5:$FG$6</c:f>
              <c:strCache>
                <c:ptCount val="1"/>
                <c:pt idx="0">
                  <c:v>Illegal &amp; dangerous driving</c:v>
                </c:pt>
              </c:strCache>
            </c:strRef>
          </c:tx>
          <c:spPr>
            <a:solidFill>
              <a:schemeClr val="accent6"/>
            </a:solidFill>
            <a:ln>
              <a:noFill/>
            </a:ln>
            <a:effectLst/>
          </c:spPr>
          <c:invertIfNegative val="0"/>
          <c:cat>
            <c:strRef>
              <c:f>Sheet1!$FA$7:$FA$19</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Sheet1!$FG$7:$FG$19</c:f>
              <c:numCache>
                <c:formatCode>General</c:formatCode>
                <c:ptCount val="12"/>
                <c:pt idx="0">
                  <c:v>0</c:v>
                </c:pt>
                <c:pt idx="1">
                  <c:v>0</c:v>
                </c:pt>
                <c:pt idx="2">
                  <c:v>0</c:v>
                </c:pt>
                <c:pt idx="3">
                  <c:v>0</c:v>
                </c:pt>
                <c:pt idx="4">
                  <c:v>0</c:v>
                </c:pt>
                <c:pt idx="5">
                  <c:v>0</c:v>
                </c:pt>
                <c:pt idx="6">
                  <c:v>0</c:v>
                </c:pt>
                <c:pt idx="7">
                  <c:v>0</c:v>
                </c:pt>
                <c:pt idx="8">
                  <c:v>0</c:v>
                </c:pt>
                <c:pt idx="9">
                  <c:v>0</c:v>
                </c:pt>
                <c:pt idx="10">
                  <c:v>0</c:v>
                </c:pt>
              </c:numCache>
            </c:numRef>
          </c:val>
          <c:extLst>
            <c:ext xmlns:c16="http://schemas.microsoft.com/office/drawing/2014/chart" uri="{C3380CC4-5D6E-409C-BE32-E72D297353CC}">
              <c16:uniqueId val="{00000005-823B-45B9-86D9-B15E11DAEBBB}"/>
            </c:ext>
          </c:extLst>
        </c:ser>
        <c:ser>
          <c:idx val="6"/>
          <c:order val="6"/>
          <c:tx>
            <c:strRef>
              <c:f>Sheet1!$FH$5:$FH$6</c:f>
              <c:strCache>
                <c:ptCount val="1"/>
                <c:pt idx="0">
                  <c:v>Injury</c:v>
                </c:pt>
              </c:strCache>
            </c:strRef>
          </c:tx>
          <c:spPr>
            <a:solidFill>
              <a:schemeClr val="accent1">
                <a:lumMod val="60000"/>
              </a:schemeClr>
            </a:solidFill>
            <a:ln>
              <a:noFill/>
            </a:ln>
            <a:effectLst/>
          </c:spPr>
          <c:invertIfNegative val="0"/>
          <c:cat>
            <c:strRef>
              <c:f>Sheet1!$FA$7:$FA$19</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Sheet1!$FH$7:$FH$19</c:f>
              <c:numCache>
                <c:formatCode>General</c:formatCode>
                <c:ptCount val="12"/>
                <c:pt idx="0">
                  <c:v>0</c:v>
                </c:pt>
                <c:pt idx="1">
                  <c:v>0</c:v>
                </c:pt>
                <c:pt idx="2">
                  <c:v>0</c:v>
                </c:pt>
                <c:pt idx="3">
                  <c:v>0</c:v>
                </c:pt>
                <c:pt idx="4">
                  <c:v>0</c:v>
                </c:pt>
                <c:pt idx="5">
                  <c:v>0</c:v>
                </c:pt>
                <c:pt idx="6">
                  <c:v>0</c:v>
                </c:pt>
                <c:pt idx="7">
                  <c:v>0</c:v>
                </c:pt>
                <c:pt idx="8">
                  <c:v>0</c:v>
                </c:pt>
                <c:pt idx="9">
                  <c:v>0</c:v>
                </c:pt>
                <c:pt idx="10">
                  <c:v>0</c:v>
                </c:pt>
              </c:numCache>
            </c:numRef>
          </c:val>
          <c:extLst>
            <c:ext xmlns:c16="http://schemas.microsoft.com/office/drawing/2014/chart" uri="{C3380CC4-5D6E-409C-BE32-E72D297353CC}">
              <c16:uniqueId val="{00000006-823B-45B9-86D9-B15E11DAEBBB}"/>
            </c:ext>
          </c:extLst>
        </c:ser>
        <c:ser>
          <c:idx val="7"/>
          <c:order val="7"/>
          <c:tx>
            <c:strRef>
              <c:f>Sheet1!$FI$5:$FI$6</c:f>
              <c:strCache>
                <c:ptCount val="1"/>
                <c:pt idx="0">
                  <c:v>Near miss</c:v>
                </c:pt>
              </c:strCache>
            </c:strRef>
          </c:tx>
          <c:spPr>
            <a:solidFill>
              <a:schemeClr val="accent2">
                <a:lumMod val="60000"/>
              </a:schemeClr>
            </a:solidFill>
            <a:ln>
              <a:noFill/>
            </a:ln>
            <a:effectLst/>
          </c:spPr>
          <c:invertIfNegative val="0"/>
          <c:cat>
            <c:strRef>
              <c:f>Sheet1!$FA$7:$FA$19</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Sheet1!$FI$7:$FI$19</c:f>
              <c:numCache>
                <c:formatCode>General</c:formatCode>
                <c:ptCount val="12"/>
                <c:pt idx="0">
                  <c:v>0</c:v>
                </c:pt>
                <c:pt idx="1">
                  <c:v>0</c:v>
                </c:pt>
                <c:pt idx="2">
                  <c:v>0</c:v>
                </c:pt>
                <c:pt idx="3">
                  <c:v>0</c:v>
                </c:pt>
                <c:pt idx="4">
                  <c:v>0</c:v>
                </c:pt>
                <c:pt idx="5">
                  <c:v>0</c:v>
                </c:pt>
                <c:pt idx="6">
                  <c:v>0</c:v>
                </c:pt>
                <c:pt idx="7">
                  <c:v>0</c:v>
                </c:pt>
                <c:pt idx="8">
                  <c:v>0</c:v>
                </c:pt>
                <c:pt idx="9">
                  <c:v>0</c:v>
                </c:pt>
                <c:pt idx="10">
                  <c:v>0</c:v>
                </c:pt>
              </c:numCache>
            </c:numRef>
          </c:val>
          <c:extLst>
            <c:ext xmlns:c16="http://schemas.microsoft.com/office/drawing/2014/chart" uri="{C3380CC4-5D6E-409C-BE32-E72D297353CC}">
              <c16:uniqueId val="{00000007-823B-45B9-86D9-B15E11DAEBBB}"/>
            </c:ext>
          </c:extLst>
        </c:ser>
        <c:ser>
          <c:idx val="8"/>
          <c:order val="8"/>
          <c:tx>
            <c:strRef>
              <c:f>Sheet1!$FJ$5:$FJ$6</c:f>
              <c:strCache>
                <c:ptCount val="1"/>
                <c:pt idx="0">
                  <c:v>Reoccurrence</c:v>
                </c:pt>
              </c:strCache>
            </c:strRef>
          </c:tx>
          <c:spPr>
            <a:solidFill>
              <a:schemeClr val="accent3">
                <a:lumMod val="60000"/>
              </a:schemeClr>
            </a:solidFill>
            <a:ln>
              <a:noFill/>
            </a:ln>
            <a:effectLst/>
          </c:spPr>
          <c:invertIfNegative val="0"/>
          <c:cat>
            <c:strRef>
              <c:f>Sheet1!$FA$7:$FA$19</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Sheet1!$FJ$7:$FJ$19</c:f>
              <c:numCache>
                <c:formatCode>General</c:formatCode>
                <c:ptCount val="12"/>
                <c:pt idx="0">
                  <c:v>0</c:v>
                </c:pt>
                <c:pt idx="1">
                  <c:v>0</c:v>
                </c:pt>
                <c:pt idx="2">
                  <c:v>0</c:v>
                </c:pt>
                <c:pt idx="3">
                  <c:v>0</c:v>
                </c:pt>
                <c:pt idx="4">
                  <c:v>0</c:v>
                </c:pt>
                <c:pt idx="5">
                  <c:v>0</c:v>
                </c:pt>
                <c:pt idx="6">
                  <c:v>0</c:v>
                </c:pt>
                <c:pt idx="7">
                  <c:v>0</c:v>
                </c:pt>
                <c:pt idx="8">
                  <c:v>0</c:v>
                </c:pt>
                <c:pt idx="9">
                  <c:v>0</c:v>
                </c:pt>
                <c:pt idx="10">
                  <c:v>0</c:v>
                </c:pt>
              </c:numCache>
            </c:numRef>
          </c:val>
          <c:extLst>
            <c:ext xmlns:c16="http://schemas.microsoft.com/office/drawing/2014/chart" uri="{C3380CC4-5D6E-409C-BE32-E72D297353CC}">
              <c16:uniqueId val="{00000008-823B-45B9-86D9-B15E11DAEBBB}"/>
            </c:ext>
          </c:extLst>
        </c:ser>
        <c:dLbls>
          <c:showLegendKey val="0"/>
          <c:showVal val="0"/>
          <c:showCatName val="0"/>
          <c:showSerName val="0"/>
          <c:showPercent val="0"/>
          <c:showBubbleSize val="0"/>
        </c:dLbls>
        <c:gapWidth val="65"/>
        <c:overlap val="100"/>
        <c:axId val="893626783"/>
        <c:axId val="893622943"/>
      </c:barChart>
      <c:catAx>
        <c:axId val="893626783"/>
        <c:scaling>
          <c:orientation val="minMax"/>
        </c:scaling>
        <c:delete val="0"/>
        <c:axPos val="b"/>
        <c:numFmt formatCode="B1mmm"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ja-JP" sz="1050" b="0" i="0" u="none" strike="noStrike" kern="1200" baseline="0">
                <a:solidFill>
                  <a:schemeClr val="tx1">
                    <a:lumMod val="65000"/>
                    <a:lumOff val="35000"/>
                  </a:schemeClr>
                </a:solidFill>
                <a:latin typeface="+mn-lt"/>
                <a:ea typeface="+mn-ea"/>
                <a:cs typeface="+mn-cs"/>
              </a:defRPr>
            </a:pPr>
            <a:endParaRPr lang="th-TH"/>
          </a:p>
        </c:txPr>
        <c:crossAx val="893622943"/>
        <c:crosses val="autoZero"/>
        <c:auto val="1"/>
        <c:lblAlgn val="ctr"/>
        <c:lblOffset val="100"/>
        <c:noMultiLvlLbl val="1"/>
      </c:catAx>
      <c:valAx>
        <c:axId val="893622943"/>
        <c:scaling>
          <c:orientation val="minMax"/>
          <c:max val="4"/>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th-TH"/>
          </a:p>
        </c:txPr>
        <c:crossAx val="893626783"/>
        <c:crosses val="autoZero"/>
        <c:crossBetween val="between"/>
        <c:majorUnit val="1"/>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th-TH"/>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[FY25 Company KPI summary result rev2.xlsx]Sheet1!PivotTable24</c:name>
    <c:fmtId val="0"/>
  </c:pivotSource>
  <c:chart>
    <c:title>
      <c:tx>
        <c:rich>
          <a:bodyPr rot="0" spcFirstLastPara="1" vertOverflow="ellipsis" vert="horz" wrap="square" anchor="ctr" anchorCtr="1"/>
          <a:lstStyle/>
          <a:p>
            <a:pPr>
              <a:defRPr lang="ja-JP" sz="1400" b="0" i="0" u="none" strike="noStrike" kern="1200" spc="0" baseline="0">
                <a:solidFill>
                  <a:schemeClr val="tx1">
                    <a:lumMod val="65000"/>
                    <a:lumOff val="35000"/>
                  </a:schemeClr>
                </a:solidFill>
                <a:latin typeface="+mn-lt"/>
                <a:ea typeface="+mn-ea"/>
                <a:cs typeface="+mn-cs"/>
              </a:defRPr>
            </a:pPr>
            <a:r>
              <a:rPr lang="en-US"/>
              <a:t>ADM</a:t>
            </a:r>
          </a:p>
        </c:rich>
      </c:tx>
      <c:layout>
        <c:manualLayout>
          <c:xMode val="edge"/>
          <c:yMode val="edge"/>
          <c:x val="5.6535309533511088E-2"/>
          <c:y val="7.2676941735775528E-4"/>
        </c:manualLayout>
      </c:layout>
      <c:overlay val="0"/>
      <c:spPr>
        <a:noFill/>
        <a:ln>
          <a:noFill/>
        </a:ln>
        <a:effectLst/>
      </c:spPr>
      <c:txPr>
        <a:bodyPr rot="0" spcFirstLastPara="1" vertOverflow="ellipsis" vert="horz" wrap="square" anchor="ctr" anchorCtr="1"/>
        <a:lstStyle/>
        <a:p>
          <a:pPr>
            <a:defRPr lang="ja-JP" sz="1400" b="0" i="0" u="none" strike="noStrike" kern="1200" spc="0" baseline="0">
              <a:solidFill>
                <a:schemeClr val="tx1">
                  <a:lumMod val="65000"/>
                  <a:lumOff val="35000"/>
                </a:schemeClr>
              </a:solidFill>
              <a:latin typeface="+mn-lt"/>
              <a:ea typeface="+mn-ea"/>
              <a:cs typeface="+mn-cs"/>
            </a:defRPr>
          </a:pPr>
          <a:endParaRPr lang="th-TH"/>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7798166215251903E-2"/>
          <c:y val="0.10134422312149567"/>
          <c:w val="0.93475327500017125"/>
          <c:h val="0.71674393413710014"/>
        </c:manualLayout>
      </c:layout>
      <c:barChart>
        <c:barDir val="col"/>
        <c:grouping val="stacked"/>
        <c:varyColors val="0"/>
        <c:ser>
          <c:idx val="0"/>
          <c:order val="0"/>
          <c:tx>
            <c:strRef>
              <c:f>Sheet1!$FN$5:$FN$6</c:f>
              <c:strCache>
                <c:ptCount val="1"/>
                <c:pt idx="0">
                  <c:v>1-Grade accident</c:v>
                </c:pt>
              </c:strCache>
            </c:strRef>
          </c:tx>
          <c:spPr>
            <a:solidFill>
              <a:schemeClr val="accent1"/>
            </a:solidFill>
            <a:ln>
              <a:noFill/>
            </a:ln>
            <a:effectLst/>
          </c:spPr>
          <c:invertIfNegative val="0"/>
          <c:cat>
            <c:strRef>
              <c:f>Sheet1!$FM$7:$FM$19</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Sheet1!$FN$7:$FN$19</c:f>
              <c:numCache>
                <c:formatCode>General</c:formatCode>
                <c:ptCount val="12"/>
                <c:pt idx="0">
                  <c:v>0</c:v>
                </c:pt>
                <c:pt idx="1">
                  <c:v>0</c:v>
                </c:pt>
                <c:pt idx="2">
                  <c:v>0</c:v>
                </c:pt>
                <c:pt idx="3">
                  <c:v>0</c:v>
                </c:pt>
                <c:pt idx="4">
                  <c:v>0</c:v>
                </c:pt>
                <c:pt idx="5">
                  <c:v>0</c:v>
                </c:pt>
                <c:pt idx="6">
                  <c:v>0</c:v>
                </c:pt>
                <c:pt idx="7">
                  <c:v>0</c:v>
                </c:pt>
                <c:pt idx="8">
                  <c:v>0</c:v>
                </c:pt>
                <c:pt idx="9">
                  <c:v>0</c:v>
                </c:pt>
                <c:pt idx="10">
                  <c:v>0</c:v>
                </c:pt>
              </c:numCache>
            </c:numRef>
          </c:val>
          <c:extLst>
            <c:ext xmlns:c16="http://schemas.microsoft.com/office/drawing/2014/chart" uri="{C3380CC4-5D6E-409C-BE32-E72D297353CC}">
              <c16:uniqueId val="{00000000-BDB1-4F60-865A-1BE5725C6D4C}"/>
            </c:ext>
          </c:extLst>
        </c:ser>
        <c:ser>
          <c:idx val="1"/>
          <c:order val="1"/>
          <c:tx>
            <c:strRef>
              <c:f>Sheet1!$FO$5:$FO$6</c:f>
              <c:strCache>
                <c:ptCount val="1"/>
                <c:pt idx="0">
                  <c:v>8-High risk audit</c:v>
                </c:pt>
              </c:strCache>
            </c:strRef>
          </c:tx>
          <c:spPr>
            <a:solidFill>
              <a:schemeClr val="accent2"/>
            </a:solidFill>
            <a:ln>
              <a:noFill/>
            </a:ln>
            <a:effectLst/>
          </c:spPr>
          <c:invertIfNegative val="0"/>
          <c:cat>
            <c:strRef>
              <c:f>Sheet1!$FM$7:$FM$19</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Sheet1!$FO$7:$FO$19</c:f>
              <c:numCache>
                <c:formatCode>General</c:formatCode>
                <c:ptCount val="12"/>
                <c:pt idx="6">
                  <c:v>0</c:v>
                </c:pt>
              </c:numCache>
            </c:numRef>
          </c:val>
          <c:extLst>
            <c:ext xmlns:c16="http://schemas.microsoft.com/office/drawing/2014/chart" uri="{C3380CC4-5D6E-409C-BE32-E72D297353CC}">
              <c16:uniqueId val="{00000001-BDB1-4F60-865A-1BE5725C6D4C}"/>
            </c:ext>
          </c:extLst>
        </c:ser>
        <c:ser>
          <c:idx val="2"/>
          <c:order val="2"/>
          <c:tx>
            <c:strRef>
              <c:f>Sheet1!$FP$5:$FP$6</c:f>
              <c:strCache>
                <c:ptCount val="1"/>
                <c:pt idx="0">
                  <c:v>Fatal</c:v>
                </c:pt>
              </c:strCache>
            </c:strRef>
          </c:tx>
          <c:spPr>
            <a:solidFill>
              <a:schemeClr val="accent3"/>
            </a:solidFill>
            <a:ln>
              <a:noFill/>
            </a:ln>
            <a:effectLst/>
          </c:spPr>
          <c:invertIfNegative val="0"/>
          <c:cat>
            <c:strRef>
              <c:f>Sheet1!$FM$7:$FM$19</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Sheet1!$FP$7:$FP$19</c:f>
              <c:numCache>
                <c:formatCode>General</c:formatCode>
                <c:ptCount val="12"/>
                <c:pt idx="0">
                  <c:v>0</c:v>
                </c:pt>
                <c:pt idx="1">
                  <c:v>0</c:v>
                </c:pt>
                <c:pt idx="2">
                  <c:v>0</c:v>
                </c:pt>
                <c:pt idx="3">
                  <c:v>0</c:v>
                </c:pt>
                <c:pt idx="4">
                  <c:v>0</c:v>
                </c:pt>
                <c:pt idx="5">
                  <c:v>0</c:v>
                </c:pt>
                <c:pt idx="6">
                  <c:v>0</c:v>
                </c:pt>
                <c:pt idx="7">
                  <c:v>0</c:v>
                </c:pt>
                <c:pt idx="8">
                  <c:v>0</c:v>
                </c:pt>
                <c:pt idx="9">
                  <c:v>0</c:v>
                </c:pt>
                <c:pt idx="10">
                  <c:v>0</c:v>
                </c:pt>
              </c:numCache>
            </c:numRef>
          </c:val>
          <c:extLst>
            <c:ext xmlns:c16="http://schemas.microsoft.com/office/drawing/2014/chart" uri="{C3380CC4-5D6E-409C-BE32-E72D297353CC}">
              <c16:uniqueId val="{00000002-BDB1-4F60-865A-1BE5725C6D4C}"/>
            </c:ext>
          </c:extLst>
        </c:ser>
        <c:ser>
          <c:idx val="3"/>
          <c:order val="3"/>
          <c:tx>
            <c:strRef>
              <c:f>Sheet1!$FQ$5:$FQ$6</c:f>
              <c:strCache>
                <c:ptCount val="1"/>
                <c:pt idx="0">
                  <c:v>Hit</c:v>
                </c:pt>
              </c:strCache>
            </c:strRef>
          </c:tx>
          <c:spPr>
            <a:solidFill>
              <a:schemeClr val="accent4"/>
            </a:solidFill>
            <a:ln>
              <a:noFill/>
            </a:ln>
            <a:effectLst/>
          </c:spPr>
          <c:invertIfNegative val="0"/>
          <c:cat>
            <c:strRef>
              <c:f>Sheet1!$FM$7:$FM$19</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Sheet1!$FQ$7:$FQ$19</c:f>
              <c:numCache>
                <c:formatCode>General</c:formatCode>
                <c:ptCount val="12"/>
                <c:pt idx="0">
                  <c:v>0</c:v>
                </c:pt>
                <c:pt idx="1">
                  <c:v>0</c:v>
                </c:pt>
                <c:pt idx="2">
                  <c:v>0</c:v>
                </c:pt>
                <c:pt idx="3">
                  <c:v>0</c:v>
                </c:pt>
                <c:pt idx="4">
                  <c:v>0</c:v>
                </c:pt>
                <c:pt idx="5">
                  <c:v>0</c:v>
                </c:pt>
                <c:pt idx="6">
                  <c:v>0</c:v>
                </c:pt>
                <c:pt idx="7">
                  <c:v>0</c:v>
                </c:pt>
                <c:pt idx="8">
                  <c:v>0</c:v>
                </c:pt>
                <c:pt idx="9">
                  <c:v>1</c:v>
                </c:pt>
                <c:pt idx="10">
                  <c:v>0</c:v>
                </c:pt>
              </c:numCache>
            </c:numRef>
          </c:val>
          <c:extLst>
            <c:ext xmlns:c16="http://schemas.microsoft.com/office/drawing/2014/chart" uri="{C3380CC4-5D6E-409C-BE32-E72D297353CC}">
              <c16:uniqueId val="{00000003-BDB1-4F60-865A-1BE5725C6D4C}"/>
            </c:ext>
          </c:extLst>
        </c:ser>
        <c:ser>
          <c:idx val="4"/>
          <c:order val="4"/>
          <c:tx>
            <c:strRef>
              <c:f>Sheet1!$FR$5:$FR$6</c:f>
              <c:strCache>
                <c:ptCount val="1"/>
                <c:pt idx="0">
                  <c:v>Hit something</c:v>
                </c:pt>
              </c:strCache>
            </c:strRef>
          </c:tx>
          <c:spPr>
            <a:solidFill>
              <a:schemeClr val="accent5"/>
            </a:solidFill>
            <a:ln>
              <a:noFill/>
            </a:ln>
            <a:effectLst/>
          </c:spPr>
          <c:invertIfNegative val="0"/>
          <c:cat>
            <c:strRef>
              <c:f>Sheet1!$FM$7:$FM$19</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Sheet1!$FR$7:$FR$19</c:f>
              <c:numCache>
                <c:formatCode>General</c:formatCode>
                <c:ptCount val="12"/>
                <c:pt idx="0">
                  <c:v>0</c:v>
                </c:pt>
                <c:pt idx="1">
                  <c:v>0</c:v>
                </c:pt>
                <c:pt idx="2">
                  <c:v>0</c:v>
                </c:pt>
                <c:pt idx="3">
                  <c:v>0</c:v>
                </c:pt>
                <c:pt idx="4">
                  <c:v>0</c:v>
                </c:pt>
                <c:pt idx="5">
                  <c:v>0</c:v>
                </c:pt>
                <c:pt idx="6">
                  <c:v>0</c:v>
                </c:pt>
                <c:pt idx="7">
                  <c:v>0</c:v>
                </c:pt>
                <c:pt idx="8">
                  <c:v>0</c:v>
                </c:pt>
                <c:pt idx="9">
                  <c:v>0</c:v>
                </c:pt>
                <c:pt idx="10">
                  <c:v>0</c:v>
                </c:pt>
              </c:numCache>
            </c:numRef>
          </c:val>
          <c:extLst>
            <c:ext xmlns:c16="http://schemas.microsoft.com/office/drawing/2014/chart" uri="{C3380CC4-5D6E-409C-BE32-E72D297353CC}">
              <c16:uniqueId val="{00000004-BDB1-4F60-865A-1BE5725C6D4C}"/>
            </c:ext>
          </c:extLst>
        </c:ser>
        <c:ser>
          <c:idx val="5"/>
          <c:order val="5"/>
          <c:tx>
            <c:strRef>
              <c:f>Sheet1!$FS$5:$FS$6</c:f>
              <c:strCache>
                <c:ptCount val="1"/>
                <c:pt idx="0">
                  <c:v>Illegal &amp; dangerous driving</c:v>
                </c:pt>
              </c:strCache>
            </c:strRef>
          </c:tx>
          <c:spPr>
            <a:solidFill>
              <a:schemeClr val="accent6"/>
            </a:solidFill>
            <a:ln>
              <a:noFill/>
            </a:ln>
            <a:effectLst/>
          </c:spPr>
          <c:invertIfNegative val="0"/>
          <c:cat>
            <c:strRef>
              <c:f>Sheet1!$FM$7:$FM$19</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Sheet1!$FS$7:$FS$19</c:f>
              <c:numCache>
                <c:formatCode>General</c:formatCode>
                <c:ptCount val="12"/>
                <c:pt idx="0">
                  <c:v>0</c:v>
                </c:pt>
                <c:pt idx="1">
                  <c:v>0</c:v>
                </c:pt>
                <c:pt idx="2">
                  <c:v>0</c:v>
                </c:pt>
                <c:pt idx="3">
                  <c:v>0</c:v>
                </c:pt>
                <c:pt idx="4">
                  <c:v>0</c:v>
                </c:pt>
                <c:pt idx="5">
                  <c:v>0</c:v>
                </c:pt>
                <c:pt idx="6">
                  <c:v>1</c:v>
                </c:pt>
                <c:pt idx="7">
                  <c:v>0</c:v>
                </c:pt>
                <c:pt idx="8">
                  <c:v>0</c:v>
                </c:pt>
                <c:pt idx="9">
                  <c:v>0</c:v>
                </c:pt>
                <c:pt idx="10">
                  <c:v>0</c:v>
                </c:pt>
              </c:numCache>
            </c:numRef>
          </c:val>
          <c:extLst>
            <c:ext xmlns:c16="http://schemas.microsoft.com/office/drawing/2014/chart" uri="{C3380CC4-5D6E-409C-BE32-E72D297353CC}">
              <c16:uniqueId val="{00000005-BDB1-4F60-865A-1BE5725C6D4C}"/>
            </c:ext>
          </c:extLst>
        </c:ser>
        <c:ser>
          <c:idx val="6"/>
          <c:order val="6"/>
          <c:tx>
            <c:strRef>
              <c:f>Sheet1!$FT$5:$FT$6</c:f>
              <c:strCache>
                <c:ptCount val="1"/>
                <c:pt idx="0">
                  <c:v>Injury</c:v>
                </c:pt>
              </c:strCache>
            </c:strRef>
          </c:tx>
          <c:spPr>
            <a:solidFill>
              <a:schemeClr val="accent1">
                <a:lumMod val="60000"/>
              </a:schemeClr>
            </a:solidFill>
            <a:ln>
              <a:noFill/>
            </a:ln>
            <a:effectLst/>
          </c:spPr>
          <c:invertIfNegative val="0"/>
          <c:cat>
            <c:strRef>
              <c:f>Sheet1!$FM$7:$FM$19</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Sheet1!$FT$7:$FT$19</c:f>
              <c:numCache>
                <c:formatCode>General</c:formatCode>
                <c:ptCount val="12"/>
                <c:pt idx="0">
                  <c:v>0</c:v>
                </c:pt>
                <c:pt idx="1">
                  <c:v>0</c:v>
                </c:pt>
                <c:pt idx="2">
                  <c:v>0</c:v>
                </c:pt>
                <c:pt idx="3">
                  <c:v>0</c:v>
                </c:pt>
                <c:pt idx="4">
                  <c:v>0</c:v>
                </c:pt>
                <c:pt idx="5">
                  <c:v>0</c:v>
                </c:pt>
                <c:pt idx="6">
                  <c:v>0</c:v>
                </c:pt>
                <c:pt idx="7">
                  <c:v>0</c:v>
                </c:pt>
                <c:pt idx="8">
                  <c:v>0</c:v>
                </c:pt>
                <c:pt idx="9">
                  <c:v>0</c:v>
                </c:pt>
                <c:pt idx="10">
                  <c:v>0</c:v>
                </c:pt>
              </c:numCache>
            </c:numRef>
          </c:val>
          <c:extLst>
            <c:ext xmlns:c16="http://schemas.microsoft.com/office/drawing/2014/chart" uri="{C3380CC4-5D6E-409C-BE32-E72D297353CC}">
              <c16:uniqueId val="{00000006-BDB1-4F60-865A-1BE5725C6D4C}"/>
            </c:ext>
          </c:extLst>
        </c:ser>
        <c:ser>
          <c:idx val="7"/>
          <c:order val="7"/>
          <c:tx>
            <c:strRef>
              <c:f>Sheet1!$FU$5:$FU$6</c:f>
              <c:strCache>
                <c:ptCount val="1"/>
                <c:pt idx="0">
                  <c:v>Near miss</c:v>
                </c:pt>
              </c:strCache>
            </c:strRef>
          </c:tx>
          <c:spPr>
            <a:solidFill>
              <a:schemeClr val="accent2">
                <a:lumMod val="60000"/>
              </a:schemeClr>
            </a:solidFill>
            <a:ln>
              <a:noFill/>
            </a:ln>
            <a:effectLst/>
          </c:spPr>
          <c:invertIfNegative val="0"/>
          <c:cat>
            <c:strRef>
              <c:f>Sheet1!$FM$7:$FM$19</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Sheet1!$FU$7:$FU$19</c:f>
              <c:numCache>
                <c:formatCode>General</c:formatCode>
                <c:ptCount val="12"/>
                <c:pt idx="0">
                  <c:v>0</c:v>
                </c:pt>
                <c:pt idx="1">
                  <c:v>0</c:v>
                </c:pt>
                <c:pt idx="2">
                  <c:v>0</c:v>
                </c:pt>
                <c:pt idx="3">
                  <c:v>0</c:v>
                </c:pt>
                <c:pt idx="4">
                  <c:v>0</c:v>
                </c:pt>
                <c:pt idx="5">
                  <c:v>0</c:v>
                </c:pt>
                <c:pt idx="6">
                  <c:v>0</c:v>
                </c:pt>
                <c:pt idx="7">
                  <c:v>0</c:v>
                </c:pt>
                <c:pt idx="8">
                  <c:v>0</c:v>
                </c:pt>
                <c:pt idx="9">
                  <c:v>0</c:v>
                </c:pt>
                <c:pt idx="10">
                  <c:v>0</c:v>
                </c:pt>
              </c:numCache>
            </c:numRef>
          </c:val>
          <c:extLst>
            <c:ext xmlns:c16="http://schemas.microsoft.com/office/drawing/2014/chart" uri="{C3380CC4-5D6E-409C-BE32-E72D297353CC}">
              <c16:uniqueId val="{00000007-BDB1-4F60-865A-1BE5725C6D4C}"/>
            </c:ext>
          </c:extLst>
        </c:ser>
        <c:ser>
          <c:idx val="8"/>
          <c:order val="8"/>
          <c:tx>
            <c:strRef>
              <c:f>Sheet1!$FV$5:$FV$6</c:f>
              <c:strCache>
                <c:ptCount val="1"/>
                <c:pt idx="0">
                  <c:v>Reoccurrence</c:v>
                </c:pt>
              </c:strCache>
            </c:strRef>
          </c:tx>
          <c:spPr>
            <a:solidFill>
              <a:schemeClr val="accent3">
                <a:lumMod val="60000"/>
              </a:schemeClr>
            </a:solidFill>
            <a:ln>
              <a:noFill/>
            </a:ln>
            <a:effectLst/>
          </c:spPr>
          <c:invertIfNegative val="0"/>
          <c:cat>
            <c:strRef>
              <c:f>Sheet1!$FM$7:$FM$19</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Sheet1!$FV$7:$FV$19</c:f>
              <c:numCache>
                <c:formatCode>General</c:formatCode>
                <c:ptCount val="12"/>
                <c:pt idx="0">
                  <c:v>0</c:v>
                </c:pt>
                <c:pt idx="1">
                  <c:v>0</c:v>
                </c:pt>
                <c:pt idx="2">
                  <c:v>0</c:v>
                </c:pt>
                <c:pt idx="3">
                  <c:v>0</c:v>
                </c:pt>
                <c:pt idx="4">
                  <c:v>0</c:v>
                </c:pt>
                <c:pt idx="5">
                  <c:v>0</c:v>
                </c:pt>
                <c:pt idx="6">
                  <c:v>0</c:v>
                </c:pt>
                <c:pt idx="7">
                  <c:v>0</c:v>
                </c:pt>
                <c:pt idx="8">
                  <c:v>0</c:v>
                </c:pt>
                <c:pt idx="9">
                  <c:v>0</c:v>
                </c:pt>
                <c:pt idx="10">
                  <c:v>0</c:v>
                </c:pt>
              </c:numCache>
            </c:numRef>
          </c:val>
          <c:extLst>
            <c:ext xmlns:c16="http://schemas.microsoft.com/office/drawing/2014/chart" uri="{C3380CC4-5D6E-409C-BE32-E72D297353CC}">
              <c16:uniqueId val="{00000008-BDB1-4F60-865A-1BE5725C6D4C}"/>
            </c:ext>
          </c:extLst>
        </c:ser>
        <c:dLbls>
          <c:showLegendKey val="0"/>
          <c:showVal val="0"/>
          <c:showCatName val="0"/>
          <c:showSerName val="0"/>
          <c:showPercent val="0"/>
          <c:showBubbleSize val="0"/>
        </c:dLbls>
        <c:gapWidth val="65"/>
        <c:overlap val="100"/>
        <c:axId val="893626783"/>
        <c:axId val="893622943"/>
      </c:barChart>
      <c:catAx>
        <c:axId val="893626783"/>
        <c:scaling>
          <c:orientation val="minMax"/>
        </c:scaling>
        <c:delete val="0"/>
        <c:axPos val="b"/>
        <c:numFmt formatCode="B1mmm"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ja-JP" sz="1050" b="0" i="0" u="none" strike="noStrike" kern="1200" baseline="0">
                <a:solidFill>
                  <a:schemeClr val="tx1">
                    <a:lumMod val="65000"/>
                    <a:lumOff val="35000"/>
                  </a:schemeClr>
                </a:solidFill>
                <a:latin typeface="+mn-lt"/>
                <a:ea typeface="+mn-ea"/>
                <a:cs typeface="+mn-cs"/>
              </a:defRPr>
            </a:pPr>
            <a:endParaRPr lang="th-TH"/>
          </a:p>
        </c:txPr>
        <c:crossAx val="893622943"/>
        <c:crosses val="autoZero"/>
        <c:auto val="1"/>
        <c:lblAlgn val="ctr"/>
        <c:lblOffset val="100"/>
        <c:noMultiLvlLbl val="1"/>
      </c:catAx>
      <c:valAx>
        <c:axId val="893622943"/>
        <c:scaling>
          <c:orientation val="minMax"/>
          <c:max val="4"/>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th-TH"/>
          </a:p>
        </c:txPr>
        <c:crossAx val="893626783"/>
        <c:crosses val="autoZero"/>
        <c:crossBetween val="between"/>
        <c:majorUnit val="1"/>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th-TH"/>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[FY25 Company KPI summary result rev2.xlsx]Sheet1!PivotTable26</c:name>
    <c:fmtId val="1"/>
  </c:pivotSource>
  <c:chart>
    <c:title>
      <c:tx>
        <c:rich>
          <a:bodyPr rot="0" spcFirstLastPara="1" vertOverflow="ellipsis" vert="horz" wrap="square" anchor="ctr" anchorCtr="1"/>
          <a:lstStyle/>
          <a:p>
            <a:pPr>
              <a:defRPr lang="ja-JP" sz="1400" b="0" i="0" u="none" strike="noStrike" kern="1200" spc="0" baseline="0">
                <a:solidFill>
                  <a:schemeClr val="tx1">
                    <a:lumMod val="65000"/>
                    <a:lumOff val="35000"/>
                  </a:schemeClr>
                </a:solidFill>
                <a:latin typeface="+mn-lt"/>
                <a:ea typeface="+mn-ea"/>
                <a:cs typeface="+mn-cs"/>
              </a:defRPr>
            </a:pPr>
            <a:r>
              <a:rPr lang="en-US"/>
              <a:t>PC</a:t>
            </a:r>
          </a:p>
        </c:rich>
      </c:tx>
      <c:layout>
        <c:manualLayout>
          <c:xMode val="edge"/>
          <c:yMode val="edge"/>
          <c:x val="5.6535309533511088E-2"/>
          <c:y val="7.2676941735775528E-4"/>
        </c:manualLayout>
      </c:layout>
      <c:overlay val="0"/>
      <c:spPr>
        <a:noFill/>
        <a:ln>
          <a:noFill/>
        </a:ln>
        <a:effectLst/>
      </c:spPr>
      <c:txPr>
        <a:bodyPr rot="0" spcFirstLastPara="1" vertOverflow="ellipsis" vert="horz" wrap="square" anchor="ctr" anchorCtr="1"/>
        <a:lstStyle/>
        <a:p>
          <a:pPr>
            <a:defRPr lang="ja-JP" sz="1400" b="0" i="0" u="none" strike="noStrike" kern="1200" spc="0" baseline="0">
              <a:solidFill>
                <a:schemeClr val="tx1">
                  <a:lumMod val="65000"/>
                  <a:lumOff val="35000"/>
                </a:schemeClr>
              </a:solidFill>
              <a:latin typeface="+mn-lt"/>
              <a:ea typeface="+mn-ea"/>
              <a:cs typeface="+mn-cs"/>
            </a:defRPr>
          </a:pPr>
          <a:endParaRPr lang="th-TH"/>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7798166215251903E-2"/>
          <c:y val="0.10134422312149567"/>
          <c:w val="0.93475327500017125"/>
          <c:h val="0.74975383499732062"/>
        </c:manualLayout>
      </c:layout>
      <c:barChart>
        <c:barDir val="col"/>
        <c:grouping val="stacked"/>
        <c:varyColors val="0"/>
        <c:ser>
          <c:idx val="0"/>
          <c:order val="0"/>
          <c:tx>
            <c:strRef>
              <c:f>Sheet1!$GL$5:$GL$6</c:f>
              <c:strCache>
                <c:ptCount val="1"/>
                <c:pt idx="0">
                  <c:v>1-Grade accident</c:v>
                </c:pt>
              </c:strCache>
            </c:strRef>
          </c:tx>
          <c:spPr>
            <a:solidFill>
              <a:schemeClr val="accent1"/>
            </a:solidFill>
            <a:ln>
              <a:noFill/>
            </a:ln>
            <a:effectLst/>
          </c:spPr>
          <c:invertIfNegative val="0"/>
          <c:cat>
            <c:strRef>
              <c:f>Sheet1!$GK$7:$GK$19</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Sheet1!$GL$7:$GL$19</c:f>
              <c:numCache>
                <c:formatCode>General</c:formatCode>
                <c:ptCount val="12"/>
                <c:pt idx="0">
                  <c:v>0</c:v>
                </c:pt>
                <c:pt idx="1">
                  <c:v>0</c:v>
                </c:pt>
                <c:pt idx="2">
                  <c:v>0</c:v>
                </c:pt>
                <c:pt idx="3">
                  <c:v>0</c:v>
                </c:pt>
                <c:pt idx="4">
                  <c:v>0</c:v>
                </c:pt>
                <c:pt idx="5">
                  <c:v>0</c:v>
                </c:pt>
                <c:pt idx="6">
                  <c:v>0</c:v>
                </c:pt>
                <c:pt idx="7">
                  <c:v>0</c:v>
                </c:pt>
                <c:pt idx="8">
                  <c:v>0</c:v>
                </c:pt>
                <c:pt idx="9">
                  <c:v>0</c:v>
                </c:pt>
                <c:pt idx="10">
                  <c:v>0</c:v>
                </c:pt>
              </c:numCache>
            </c:numRef>
          </c:val>
          <c:extLst>
            <c:ext xmlns:c16="http://schemas.microsoft.com/office/drawing/2014/chart" uri="{C3380CC4-5D6E-409C-BE32-E72D297353CC}">
              <c16:uniqueId val="{00000000-FBB5-47C3-B92F-538F935A4658}"/>
            </c:ext>
          </c:extLst>
        </c:ser>
        <c:ser>
          <c:idx val="1"/>
          <c:order val="1"/>
          <c:tx>
            <c:strRef>
              <c:f>Sheet1!$GM$5:$GM$6</c:f>
              <c:strCache>
                <c:ptCount val="1"/>
                <c:pt idx="0">
                  <c:v>8-High risk audit</c:v>
                </c:pt>
              </c:strCache>
            </c:strRef>
          </c:tx>
          <c:spPr>
            <a:solidFill>
              <a:schemeClr val="accent2"/>
            </a:solidFill>
            <a:ln>
              <a:noFill/>
            </a:ln>
            <a:effectLst/>
          </c:spPr>
          <c:invertIfNegative val="0"/>
          <c:cat>
            <c:strRef>
              <c:f>Sheet1!$GK$7:$GK$19</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Sheet1!$GM$7:$GM$19</c:f>
              <c:numCache>
                <c:formatCode>General</c:formatCode>
                <c:ptCount val="12"/>
                <c:pt idx="6">
                  <c:v>0</c:v>
                </c:pt>
              </c:numCache>
            </c:numRef>
          </c:val>
          <c:extLst>
            <c:ext xmlns:c16="http://schemas.microsoft.com/office/drawing/2014/chart" uri="{C3380CC4-5D6E-409C-BE32-E72D297353CC}">
              <c16:uniqueId val="{00000001-FBB5-47C3-B92F-538F935A4658}"/>
            </c:ext>
          </c:extLst>
        </c:ser>
        <c:ser>
          <c:idx val="2"/>
          <c:order val="2"/>
          <c:tx>
            <c:strRef>
              <c:f>Sheet1!$GN$5:$GN$6</c:f>
              <c:strCache>
                <c:ptCount val="1"/>
                <c:pt idx="0">
                  <c:v>Fatal</c:v>
                </c:pt>
              </c:strCache>
            </c:strRef>
          </c:tx>
          <c:spPr>
            <a:solidFill>
              <a:schemeClr val="accent3"/>
            </a:solidFill>
            <a:ln>
              <a:noFill/>
            </a:ln>
            <a:effectLst/>
          </c:spPr>
          <c:invertIfNegative val="0"/>
          <c:cat>
            <c:strRef>
              <c:f>Sheet1!$GK$7:$GK$19</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Sheet1!$GN$7:$GN$19</c:f>
              <c:numCache>
                <c:formatCode>General</c:formatCode>
                <c:ptCount val="12"/>
                <c:pt idx="0">
                  <c:v>0</c:v>
                </c:pt>
                <c:pt idx="1">
                  <c:v>0</c:v>
                </c:pt>
                <c:pt idx="2">
                  <c:v>0</c:v>
                </c:pt>
                <c:pt idx="3">
                  <c:v>0</c:v>
                </c:pt>
                <c:pt idx="4">
                  <c:v>0</c:v>
                </c:pt>
                <c:pt idx="5">
                  <c:v>0</c:v>
                </c:pt>
                <c:pt idx="6">
                  <c:v>0</c:v>
                </c:pt>
                <c:pt idx="7">
                  <c:v>0</c:v>
                </c:pt>
                <c:pt idx="8">
                  <c:v>0</c:v>
                </c:pt>
                <c:pt idx="9">
                  <c:v>0</c:v>
                </c:pt>
                <c:pt idx="10">
                  <c:v>0</c:v>
                </c:pt>
              </c:numCache>
            </c:numRef>
          </c:val>
          <c:extLst>
            <c:ext xmlns:c16="http://schemas.microsoft.com/office/drawing/2014/chart" uri="{C3380CC4-5D6E-409C-BE32-E72D297353CC}">
              <c16:uniqueId val="{00000002-FBB5-47C3-B92F-538F935A4658}"/>
            </c:ext>
          </c:extLst>
        </c:ser>
        <c:ser>
          <c:idx val="3"/>
          <c:order val="3"/>
          <c:tx>
            <c:strRef>
              <c:f>Sheet1!$GO$5:$GO$6</c:f>
              <c:strCache>
                <c:ptCount val="1"/>
                <c:pt idx="0">
                  <c:v>Hit</c:v>
                </c:pt>
              </c:strCache>
            </c:strRef>
          </c:tx>
          <c:spPr>
            <a:solidFill>
              <a:schemeClr val="accent4"/>
            </a:solidFill>
            <a:ln>
              <a:noFill/>
            </a:ln>
            <a:effectLst/>
          </c:spPr>
          <c:invertIfNegative val="0"/>
          <c:cat>
            <c:strRef>
              <c:f>Sheet1!$GK$7:$GK$19</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Sheet1!$GO$7:$GO$19</c:f>
              <c:numCache>
                <c:formatCode>General</c:formatCode>
                <c:ptCount val="12"/>
                <c:pt idx="0">
                  <c:v>0</c:v>
                </c:pt>
                <c:pt idx="1">
                  <c:v>0</c:v>
                </c:pt>
                <c:pt idx="2">
                  <c:v>0</c:v>
                </c:pt>
                <c:pt idx="3">
                  <c:v>0</c:v>
                </c:pt>
                <c:pt idx="4">
                  <c:v>0</c:v>
                </c:pt>
                <c:pt idx="5">
                  <c:v>0</c:v>
                </c:pt>
                <c:pt idx="6">
                  <c:v>0</c:v>
                </c:pt>
                <c:pt idx="7">
                  <c:v>0</c:v>
                </c:pt>
                <c:pt idx="8">
                  <c:v>0</c:v>
                </c:pt>
                <c:pt idx="9">
                  <c:v>0</c:v>
                </c:pt>
                <c:pt idx="10">
                  <c:v>0</c:v>
                </c:pt>
              </c:numCache>
            </c:numRef>
          </c:val>
          <c:extLst>
            <c:ext xmlns:c16="http://schemas.microsoft.com/office/drawing/2014/chart" uri="{C3380CC4-5D6E-409C-BE32-E72D297353CC}">
              <c16:uniqueId val="{00000003-FBB5-47C3-B92F-538F935A4658}"/>
            </c:ext>
          </c:extLst>
        </c:ser>
        <c:ser>
          <c:idx val="4"/>
          <c:order val="4"/>
          <c:tx>
            <c:strRef>
              <c:f>Sheet1!$GP$5:$GP$6</c:f>
              <c:strCache>
                <c:ptCount val="1"/>
                <c:pt idx="0">
                  <c:v>Hit something</c:v>
                </c:pt>
              </c:strCache>
            </c:strRef>
          </c:tx>
          <c:spPr>
            <a:solidFill>
              <a:schemeClr val="accent5"/>
            </a:solidFill>
            <a:ln>
              <a:noFill/>
            </a:ln>
            <a:effectLst/>
          </c:spPr>
          <c:invertIfNegative val="0"/>
          <c:cat>
            <c:strRef>
              <c:f>Sheet1!$GK$7:$GK$19</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Sheet1!$GP$7:$GP$19</c:f>
              <c:numCache>
                <c:formatCode>General</c:formatCode>
                <c:ptCount val="12"/>
                <c:pt idx="0">
                  <c:v>0</c:v>
                </c:pt>
                <c:pt idx="1">
                  <c:v>0</c:v>
                </c:pt>
                <c:pt idx="2">
                  <c:v>0</c:v>
                </c:pt>
                <c:pt idx="3">
                  <c:v>0</c:v>
                </c:pt>
                <c:pt idx="4">
                  <c:v>0</c:v>
                </c:pt>
                <c:pt idx="5">
                  <c:v>0</c:v>
                </c:pt>
                <c:pt idx="6">
                  <c:v>0</c:v>
                </c:pt>
                <c:pt idx="7">
                  <c:v>0</c:v>
                </c:pt>
                <c:pt idx="8">
                  <c:v>0</c:v>
                </c:pt>
                <c:pt idx="9">
                  <c:v>0</c:v>
                </c:pt>
                <c:pt idx="10">
                  <c:v>0</c:v>
                </c:pt>
              </c:numCache>
            </c:numRef>
          </c:val>
          <c:extLst>
            <c:ext xmlns:c16="http://schemas.microsoft.com/office/drawing/2014/chart" uri="{C3380CC4-5D6E-409C-BE32-E72D297353CC}">
              <c16:uniqueId val="{00000004-FBB5-47C3-B92F-538F935A4658}"/>
            </c:ext>
          </c:extLst>
        </c:ser>
        <c:ser>
          <c:idx val="5"/>
          <c:order val="5"/>
          <c:tx>
            <c:strRef>
              <c:f>Sheet1!$GQ$5:$GQ$6</c:f>
              <c:strCache>
                <c:ptCount val="1"/>
                <c:pt idx="0">
                  <c:v>Illegal &amp; dangerous driving</c:v>
                </c:pt>
              </c:strCache>
            </c:strRef>
          </c:tx>
          <c:spPr>
            <a:solidFill>
              <a:schemeClr val="accent6"/>
            </a:solidFill>
            <a:ln>
              <a:noFill/>
            </a:ln>
            <a:effectLst/>
          </c:spPr>
          <c:invertIfNegative val="0"/>
          <c:cat>
            <c:strRef>
              <c:f>Sheet1!$GK$7:$GK$19</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Sheet1!$GQ$7:$GQ$19</c:f>
              <c:numCache>
                <c:formatCode>General</c:formatCode>
                <c:ptCount val="12"/>
                <c:pt idx="0">
                  <c:v>0</c:v>
                </c:pt>
                <c:pt idx="1">
                  <c:v>0</c:v>
                </c:pt>
                <c:pt idx="2">
                  <c:v>0</c:v>
                </c:pt>
                <c:pt idx="3">
                  <c:v>0</c:v>
                </c:pt>
                <c:pt idx="4">
                  <c:v>0</c:v>
                </c:pt>
                <c:pt idx="5">
                  <c:v>0</c:v>
                </c:pt>
                <c:pt idx="6">
                  <c:v>0</c:v>
                </c:pt>
                <c:pt idx="7">
                  <c:v>0</c:v>
                </c:pt>
                <c:pt idx="8">
                  <c:v>0</c:v>
                </c:pt>
                <c:pt idx="9">
                  <c:v>0</c:v>
                </c:pt>
                <c:pt idx="10">
                  <c:v>0</c:v>
                </c:pt>
              </c:numCache>
            </c:numRef>
          </c:val>
          <c:extLst>
            <c:ext xmlns:c16="http://schemas.microsoft.com/office/drawing/2014/chart" uri="{C3380CC4-5D6E-409C-BE32-E72D297353CC}">
              <c16:uniqueId val="{00000005-FBB5-47C3-B92F-538F935A4658}"/>
            </c:ext>
          </c:extLst>
        </c:ser>
        <c:ser>
          <c:idx val="6"/>
          <c:order val="6"/>
          <c:tx>
            <c:strRef>
              <c:f>Sheet1!$GR$5:$GR$6</c:f>
              <c:strCache>
                <c:ptCount val="1"/>
                <c:pt idx="0">
                  <c:v>Injury</c:v>
                </c:pt>
              </c:strCache>
            </c:strRef>
          </c:tx>
          <c:spPr>
            <a:solidFill>
              <a:schemeClr val="accent1">
                <a:lumMod val="60000"/>
              </a:schemeClr>
            </a:solidFill>
            <a:ln>
              <a:noFill/>
            </a:ln>
            <a:effectLst/>
          </c:spPr>
          <c:invertIfNegative val="0"/>
          <c:cat>
            <c:strRef>
              <c:f>Sheet1!$GK$7:$GK$19</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Sheet1!$GR$7:$GR$19</c:f>
              <c:numCache>
                <c:formatCode>General</c:formatCode>
                <c:ptCount val="12"/>
                <c:pt idx="0">
                  <c:v>0</c:v>
                </c:pt>
                <c:pt idx="1">
                  <c:v>0</c:v>
                </c:pt>
                <c:pt idx="2">
                  <c:v>0</c:v>
                </c:pt>
                <c:pt idx="3">
                  <c:v>0</c:v>
                </c:pt>
                <c:pt idx="4">
                  <c:v>0</c:v>
                </c:pt>
                <c:pt idx="5">
                  <c:v>0</c:v>
                </c:pt>
                <c:pt idx="6">
                  <c:v>0</c:v>
                </c:pt>
                <c:pt idx="7">
                  <c:v>0</c:v>
                </c:pt>
                <c:pt idx="8">
                  <c:v>0</c:v>
                </c:pt>
                <c:pt idx="9">
                  <c:v>0</c:v>
                </c:pt>
                <c:pt idx="10">
                  <c:v>0</c:v>
                </c:pt>
              </c:numCache>
            </c:numRef>
          </c:val>
          <c:extLst>
            <c:ext xmlns:c16="http://schemas.microsoft.com/office/drawing/2014/chart" uri="{C3380CC4-5D6E-409C-BE32-E72D297353CC}">
              <c16:uniqueId val="{00000006-FBB5-47C3-B92F-538F935A4658}"/>
            </c:ext>
          </c:extLst>
        </c:ser>
        <c:ser>
          <c:idx val="7"/>
          <c:order val="7"/>
          <c:tx>
            <c:strRef>
              <c:f>Sheet1!$GS$5:$GS$6</c:f>
              <c:strCache>
                <c:ptCount val="1"/>
                <c:pt idx="0">
                  <c:v>Near miss</c:v>
                </c:pt>
              </c:strCache>
            </c:strRef>
          </c:tx>
          <c:spPr>
            <a:solidFill>
              <a:schemeClr val="accent2">
                <a:lumMod val="60000"/>
              </a:schemeClr>
            </a:solidFill>
            <a:ln>
              <a:noFill/>
            </a:ln>
            <a:effectLst/>
          </c:spPr>
          <c:invertIfNegative val="0"/>
          <c:cat>
            <c:strRef>
              <c:f>Sheet1!$GK$7:$GK$19</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Sheet1!$GS$7:$GS$19</c:f>
              <c:numCache>
                <c:formatCode>General</c:formatCode>
                <c:ptCount val="12"/>
                <c:pt idx="0">
                  <c:v>0</c:v>
                </c:pt>
                <c:pt idx="1">
                  <c:v>0</c:v>
                </c:pt>
                <c:pt idx="2">
                  <c:v>0</c:v>
                </c:pt>
                <c:pt idx="3">
                  <c:v>0</c:v>
                </c:pt>
                <c:pt idx="4">
                  <c:v>0</c:v>
                </c:pt>
                <c:pt idx="5">
                  <c:v>0</c:v>
                </c:pt>
                <c:pt idx="6">
                  <c:v>0</c:v>
                </c:pt>
                <c:pt idx="7">
                  <c:v>0</c:v>
                </c:pt>
                <c:pt idx="8">
                  <c:v>0</c:v>
                </c:pt>
                <c:pt idx="9">
                  <c:v>0</c:v>
                </c:pt>
                <c:pt idx="10">
                  <c:v>0</c:v>
                </c:pt>
              </c:numCache>
            </c:numRef>
          </c:val>
          <c:extLst>
            <c:ext xmlns:c16="http://schemas.microsoft.com/office/drawing/2014/chart" uri="{C3380CC4-5D6E-409C-BE32-E72D297353CC}">
              <c16:uniqueId val="{00000007-FBB5-47C3-B92F-538F935A4658}"/>
            </c:ext>
          </c:extLst>
        </c:ser>
        <c:ser>
          <c:idx val="8"/>
          <c:order val="8"/>
          <c:tx>
            <c:strRef>
              <c:f>Sheet1!$GT$5:$GT$6</c:f>
              <c:strCache>
                <c:ptCount val="1"/>
                <c:pt idx="0">
                  <c:v>Reoccurrence</c:v>
                </c:pt>
              </c:strCache>
            </c:strRef>
          </c:tx>
          <c:spPr>
            <a:solidFill>
              <a:schemeClr val="accent3">
                <a:lumMod val="60000"/>
              </a:schemeClr>
            </a:solidFill>
            <a:ln>
              <a:noFill/>
            </a:ln>
            <a:effectLst/>
          </c:spPr>
          <c:invertIfNegative val="0"/>
          <c:cat>
            <c:strRef>
              <c:f>Sheet1!$GK$7:$GK$19</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Sheet1!$GT$7:$GT$19</c:f>
              <c:numCache>
                <c:formatCode>General</c:formatCode>
                <c:ptCount val="12"/>
                <c:pt idx="0">
                  <c:v>0</c:v>
                </c:pt>
                <c:pt idx="1">
                  <c:v>0</c:v>
                </c:pt>
                <c:pt idx="2">
                  <c:v>0</c:v>
                </c:pt>
                <c:pt idx="3">
                  <c:v>0</c:v>
                </c:pt>
                <c:pt idx="4">
                  <c:v>0</c:v>
                </c:pt>
                <c:pt idx="5">
                  <c:v>0</c:v>
                </c:pt>
                <c:pt idx="6">
                  <c:v>0</c:v>
                </c:pt>
                <c:pt idx="7">
                  <c:v>0</c:v>
                </c:pt>
                <c:pt idx="8">
                  <c:v>0</c:v>
                </c:pt>
                <c:pt idx="9">
                  <c:v>0</c:v>
                </c:pt>
                <c:pt idx="10">
                  <c:v>0</c:v>
                </c:pt>
              </c:numCache>
            </c:numRef>
          </c:val>
          <c:extLst>
            <c:ext xmlns:c16="http://schemas.microsoft.com/office/drawing/2014/chart" uri="{C3380CC4-5D6E-409C-BE32-E72D297353CC}">
              <c16:uniqueId val="{00000008-FBB5-47C3-B92F-538F935A4658}"/>
            </c:ext>
          </c:extLst>
        </c:ser>
        <c:dLbls>
          <c:showLegendKey val="0"/>
          <c:showVal val="0"/>
          <c:showCatName val="0"/>
          <c:showSerName val="0"/>
          <c:showPercent val="0"/>
          <c:showBubbleSize val="0"/>
        </c:dLbls>
        <c:gapWidth val="65"/>
        <c:overlap val="100"/>
        <c:axId val="893626783"/>
        <c:axId val="893622943"/>
      </c:barChart>
      <c:catAx>
        <c:axId val="893626783"/>
        <c:scaling>
          <c:orientation val="minMax"/>
        </c:scaling>
        <c:delete val="0"/>
        <c:axPos val="b"/>
        <c:numFmt formatCode="B1mmm"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ja-JP" sz="1050" b="0" i="0" u="none" strike="noStrike" kern="1200" baseline="0">
                <a:solidFill>
                  <a:schemeClr val="tx1">
                    <a:lumMod val="65000"/>
                    <a:lumOff val="35000"/>
                  </a:schemeClr>
                </a:solidFill>
                <a:latin typeface="+mn-lt"/>
                <a:ea typeface="+mn-ea"/>
                <a:cs typeface="+mn-cs"/>
              </a:defRPr>
            </a:pPr>
            <a:endParaRPr lang="th-TH"/>
          </a:p>
        </c:txPr>
        <c:crossAx val="893622943"/>
        <c:crosses val="autoZero"/>
        <c:auto val="1"/>
        <c:lblAlgn val="ctr"/>
        <c:lblOffset val="100"/>
        <c:noMultiLvlLbl val="1"/>
      </c:catAx>
      <c:valAx>
        <c:axId val="893622943"/>
        <c:scaling>
          <c:orientation val="minMax"/>
          <c:max val="4"/>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th-TH"/>
          </a:p>
        </c:txPr>
        <c:crossAx val="893626783"/>
        <c:crosses val="autoZero"/>
        <c:crossBetween val="between"/>
        <c:majorUnit val="1"/>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th-TH"/>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[FY25 Company KPI summary result rev2.xlsx]Sheet1!PivotTable27</c:name>
    <c:fmtId val="0"/>
  </c:pivotSource>
  <c:chart>
    <c:title>
      <c:tx>
        <c:rich>
          <a:bodyPr rot="0" spcFirstLastPara="1" vertOverflow="ellipsis" vert="horz" wrap="square" anchor="ctr" anchorCtr="1"/>
          <a:lstStyle/>
          <a:p>
            <a:pPr>
              <a:defRPr lang="ja-JP" sz="1400" b="0" i="0" u="none" strike="noStrike" kern="1200" spc="0" baseline="0">
                <a:solidFill>
                  <a:schemeClr val="tx1">
                    <a:lumMod val="65000"/>
                    <a:lumOff val="35000"/>
                  </a:schemeClr>
                </a:solidFill>
                <a:latin typeface="+mn-lt"/>
                <a:ea typeface="+mn-ea"/>
                <a:cs typeface="+mn-cs"/>
              </a:defRPr>
            </a:pPr>
            <a:r>
              <a:rPr lang="en-US"/>
              <a:t>SPD</a:t>
            </a:r>
          </a:p>
        </c:rich>
      </c:tx>
      <c:layout>
        <c:manualLayout>
          <c:xMode val="edge"/>
          <c:yMode val="edge"/>
          <c:x val="5.3955643557599069E-2"/>
          <c:y val="7.2676941735775528E-4"/>
        </c:manualLayout>
      </c:layout>
      <c:overlay val="0"/>
      <c:spPr>
        <a:noFill/>
        <a:ln>
          <a:noFill/>
        </a:ln>
        <a:effectLst/>
      </c:spPr>
      <c:txPr>
        <a:bodyPr rot="0" spcFirstLastPara="1" vertOverflow="ellipsis" vert="horz" wrap="square" anchor="ctr" anchorCtr="1"/>
        <a:lstStyle/>
        <a:p>
          <a:pPr>
            <a:defRPr lang="ja-JP" sz="1400" b="0" i="0" u="none" strike="noStrike" kern="1200" spc="0" baseline="0">
              <a:solidFill>
                <a:schemeClr val="tx1">
                  <a:lumMod val="65000"/>
                  <a:lumOff val="35000"/>
                </a:schemeClr>
              </a:solidFill>
              <a:latin typeface="+mn-lt"/>
              <a:ea typeface="+mn-ea"/>
              <a:cs typeface="+mn-cs"/>
            </a:defRPr>
          </a:pPr>
          <a:endParaRPr lang="th-TH"/>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7798166215251903E-2"/>
          <c:y val="0.10134422312149567"/>
          <c:w val="0.93475327500017125"/>
          <c:h val="0.71674393413710014"/>
        </c:manualLayout>
      </c:layout>
      <c:barChart>
        <c:barDir val="col"/>
        <c:grouping val="stacked"/>
        <c:varyColors val="0"/>
        <c:ser>
          <c:idx val="0"/>
          <c:order val="0"/>
          <c:tx>
            <c:strRef>
              <c:f>Sheet1!$GX$5:$GX$6</c:f>
              <c:strCache>
                <c:ptCount val="1"/>
                <c:pt idx="0">
                  <c:v>1-Grade accident</c:v>
                </c:pt>
              </c:strCache>
            </c:strRef>
          </c:tx>
          <c:spPr>
            <a:solidFill>
              <a:schemeClr val="accent1"/>
            </a:solidFill>
            <a:ln>
              <a:noFill/>
            </a:ln>
            <a:effectLst/>
          </c:spPr>
          <c:invertIfNegative val="0"/>
          <c:cat>
            <c:strRef>
              <c:f>Sheet1!$GW$7:$GW$19</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Sheet1!$GX$7:$GX$19</c:f>
              <c:numCache>
                <c:formatCode>General</c:formatCode>
                <c:ptCount val="12"/>
                <c:pt idx="0">
                  <c:v>0</c:v>
                </c:pt>
                <c:pt idx="1">
                  <c:v>0</c:v>
                </c:pt>
                <c:pt idx="2">
                  <c:v>0</c:v>
                </c:pt>
                <c:pt idx="3">
                  <c:v>0</c:v>
                </c:pt>
                <c:pt idx="4">
                  <c:v>0</c:v>
                </c:pt>
                <c:pt idx="5">
                  <c:v>0</c:v>
                </c:pt>
                <c:pt idx="6">
                  <c:v>0</c:v>
                </c:pt>
                <c:pt idx="7">
                  <c:v>0</c:v>
                </c:pt>
                <c:pt idx="8">
                  <c:v>0</c:v>
                </c:pt>
                <c:pt idx="9">
                  <c:v>0</c:v>
                </c:pt>
                <c:pt idx="10">
                  <c:v>0</c:v>
                </c:pt>
              </c:numCache>
            </c:numRef>
          </c:val>
          <c:extLst>
            <c:ext xmlns:c16="http://schemas.microsoft.com/office/drawing/2014/chart" uri="{C3380CC4-5D6E-409C-BE32-E72D297353CC}">
              <c16:uniqueId val="{00000000-9B03-4E3A-8406-FD68759F0020}"/>
            </c:ext>
          </c:extLst>
        </c:ser>
        <c:ser>
          <c:idx val="1"/>
          <c:order val="1"/>
          <c:tx>
            <c:strRef>
              <c:f>Sheet1!$GY$5:$GY$6</c:f>
              <c:strCache>
                <c:ptCount val="1"/>
                <c:pt idx="0">
                  <c:v>8-High risk audit</c:v>
                </c:pt>
              </c:strCache>
            </c:strRef>
          </c:tx>
          <c:spPr>
            <a:solidFill>
              <a:schemeClr val="accent2"/>
            </a:solidFill>
            <a:ln>
              <a:noFill/>
            </a:ln>
            <a:effectLst/>
          </c:spPr>
          <c:invertIfNegative val="0"/>
          <c:cat>
            <c:strRef>
              <c:f>Sheet1!$GW$7:$GW$19</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Sheet1!$GY$7:$GY$19</c:f>
              <c:numCache>
                <c:formatCode>General</c:formatCode>
                <c:ptCount val="12"/>
                <c:pt idx="6">
                  <c:v>0</c:v>
                </c:pt>
              </c:numCache>
            </c:numRef>
          </c:val>
          <c:extLst>
            <c:ext xmlns:c16="http://schemas.microsoft.com/office/drawing/2014/chart" uri="{C3380CC4-5D6E-409C-BE32-E72D297353CC}">
              <c16:uniqueId val="{00000001-9B03-4E3A-8406-FD68759F0020}"/>
            </c:ext>
          </c:extLst>
        </c:ser>
        <c:ser>
          <c:idx val="2"/>
          <c:order val="2"/>
          <c:tx>
            <c:strRef>
              <c:f>Sheet1!$GZ$5:$GZ$6</c:f>
              <c:strCache>
                <c:ptCount val="1"/>
                <c:pt idx="0">
                  <c:v>Fatal</c:v>
                </c:pt>
              </c:strCache>
            </c:strRef>
          </c:tx>
          <c:spPr>
            <a:solidFill>
              <a:schemeClr val="accent3"/>
            </a:solidFill>
            <a:ln>
              <a:noFill/>
            </a:ln>
            <a:effectLst/>
          </c:spPr>
          <c:invertIfNegative val="0"/>
          <c:cat>
            <c:strRef>
              <c:f>Sheet1!$GW$7:$GW$19</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Sheet1!$GZ$7:$GZ$19</c:f>
              <c:numCache>
                <c:formatCode>General</c:formatCode>
                <c:ptCount val="12"/>
                <c:pt idx="0">
                  <c:v>0</c:v>
                </c:pt>
                <c:pt idx="1">
                  <c:v>0</c:v>
                </c:pt>
                <c:pt idx="2">
                  <c:v>0</c:v>
                </c:pt>
                <c:pt idx="3">
                  <c:v>0</c:v>
                </c:pt>
                <c:pt idx="4">
                  <c:v>0</c:v>
                </c:pt>
                <c:pt idx="5">
                  <c:v>0</c:v>
                </c:pt>
                <c:pt idx="6">
                  <c:v>0</c:v>
                </c:pt>
                <c:pt idx="7">
                  <c:v>0</c:v>
                </c:pt>
                <c:pt idx="8">
                  <c:v>0</c:v>
                </c:pt>
                <c:pt idx="9">
                  <c:v>0</c:v>
                </c:pt>
                <c:pt idx="10">
                  <c:v>0</c:v>
                </c:pt>
              </c:numCache>
            </c:numRef>
          </c:val>
          <c:extLst>
            <c:ext xmlns:c16="http://schemas.microsoft.com/office/drawing/2014/chart" uri="{C3380CC4-5D6E-409C-BE32-E72D297353CC}">
              <c16:uniqueId val="{00000002-9B03-4E3A-8406-FD68759F0020}"/>
            </c:ext>
          </c:extLst>
        </c:ser>
        <c:ser>
          <c:idx val="3"/>
          <c:order val="3"/>
          <c:tx>
            <c:strRef>
              <c:f>Sheet1!$HA$5:$HA$6</c:f>
              <c:strCache>
                <c:ptCount val="1"/>
                <c:pt idx="0">
                  <c:v>Hit</c:v>
                </c:pt>
              </c:strCache>
            </c:strRef>
          </c:tx>
          <c:spPr>
            <a:solidFill>
              <a:schemeClr val="accent4"/>
            </a:solidFill>
            <a:ln>
              <a:noFill/>
            </a:ln>
            <a:effectLst/>
          </c:spPr>
          <c:invertIfNegative val="0"/>
          <c:cat>
            <c:strRef>
              <c:f>Sheet1!$GW$7:$GW$19</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Sheet1!$HA$7:$HA$19</c:f>
              <c:numCache>
                <c:formatCode>General</c:formatCode>
                <c:ptCount val="12"/>
                <c:pt idx="0">
                  <c:v>0</c:v>
                </c:pt>
                <c:pt idx="1">
                  <c:v>0</c:v>
                </c:pt>
                <c:pt idx="2">
                  <c:v>0</c:v>
                </c:pt>
                <c:pt idx="3">
                  <c:v>0</c:v>
                </c:pt>
                <c:pt idx="4">
                  <c:v>0</c:v>
                </c:pt>
                <c:pt idx="5">
                  <c:v>0</c:v>
                </c:pt>
                <c:pt idx="6">
                  <c:v>0</c:v>
                </c:pt>
                <c:pt idx="7">
                  <c:v>0</c:v>
                </c:pt>
                <c:pt idx="8">
                  <c:v>0</c:v>
                </c:pt>
                <c:pt idx="9">
                  <c:v>0</c:v>
                </c:pt>
                <c:pt idx="10">
                  <c:v>0</c:v>
                </c:pt>
              </c:numCache>
            </c:numRef>
          </c:val>
          <c:extLst>
            <c:ext xmlns:c16="http://schemas.microsoft.com/office/drawing/2014/chart" uri="{C3380CC4-5D6E-409C-BE32-E72D297353CC}">
              <c16:uniqueId val="{00000003-9B03-4E3A-8406-FD68759F0020}"/>
            </c:ext>
          </c:extLst>
        </c:ser>
        <c:ser>
          <c:idx val="4"/>
          <c:order val="4"/>
          <c:tx>
            <c:strRef>
              <c:f>Sheet1!$HB$5:$HB$6</c:f>
              <c:strCache>
                <c:ptCount val="1"/>
                <c:pt idx="0">
                  <c:v>Hit something</c:v>
                </c:pt>
              </c:strCache>
            </c:strRef>
          </c:tx>
          <c:spPr>
            <a:solidFill>
              <a:schemeClr val="accent5"/>
            </a:solidFill>
            <a:ln>
              <a:noFill/>
            </a:ln>
            <a:effectLst/>
          </c:spPr>
          <c:invertIfNegative val="0"/>
          <c:cat>
            <c:strRef>
              <c:f>Sheet1!$GW$7:$GW$19</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Sheet1!$HB$7:$HB$19</c:f>
              <c:numCache>
                <c:formatCode>General</c:formatCode>
                <c:ptCount val="12"/>
                <c:pt idx="0">
                  <c:v>0</c:v>
                </c:pt>
                <c:pt idx="1">
                  <c:v>0</c:v>
                </c:pt>
                <c:pt idx="2">
                  <c:v>0</c:v>
                </c:pt>
                <c:pt idx="3">
                  <c:v>0</c:v>
                </c:pt>
                <c:pt idx="4">
                  <c:v>0</c:v>
                </c:pt>
                <c:pt idx="5">
                  <c:v>0</c:v>
                </c:pt>
                <c:pt idx="6">
                  <c:v>0</c:v>
                </c:pt>
                <c:pt idx="7">
                  <c:v>0</c:v>
                </c:pt>
                <c:pt idx="8">
                  <c:v>0</c:v>
                </c:pt>
                <c:pt idx="9">
                  <c:v>0</c:v>
                </c:pt>
                <c:pt idx="10">
                  <c:v>0</c:v>
                </c:pt>
              </c:numCache>
            </c:numRef>
          </c:val>
          <c:extLst>
            <c:ext xmlns:c16="http://schemas.microsoft.com/office/drawing/2014/chart" uri="{C3380CC4-5D6E-409C-BE32-E72D297353CC}">
              <c16:uniqueId val="{00000004-9B03-4E3A-8406-FD68759F0020}"/>
            </c:ext>
          </c:extLst>
        </c:ser>
        <c:ser>
          <c:idx val="5"/>
          <c:order val="5"/>
          <c:tx>
            <c:strRef>
              <c:f>Sheet1!$HC$5:$HC$6</c:f>
              <c:strCache>
                <c:ptCount val="1"/>
                <c:pt idx="0">
                  <c:v>Illegal &amp; dangerous driving</c:v>
                </c:pt>
              </c:strCache>
            </c:strRef>
          </c:tx>
          <c:spPr>
            <a:solidFill>
              <a:schemeClr val="accent6"/>
            </a:solidFill>
            <a:ln>
              <a:noFill/>
            </a:ln>
            <a:effectLst/>
          </c:spPr>
          <c:invertIfNegative val="0"/>
          <c:cat>
            <c:strRef>
              <c:f>Sheet1!$GW$7:$GW$19</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Sheet1!$HC$7:$HC$19</c:f>
              <c:numCache>
                <c:formatCode>General</c:formatCode>
                <c:ptCount val="12"/>
                <c:pt idx="0">
                  <c:v>0</c:v>
                </c:pt>
                <c:pt idx="1">
                  <c:v>0</c:v>
                </c:pt>
                <c:pt idx="2">
                  <c:v>0</c:v>
                </c:pt>
                <c:pt idx="3">
                  <c:v>0</c:v>
                </c:pt>
                <c:pt idx="4">
                  <c:v>0</c:v>
                </c:pt>
                <c:pt idx="5">
                  <c:v>0</c:v>
                </c:pt>
                <c:pt idx="6">
                  <c:v>0</c:v>
                </c:pt>
                <c:pt idx="7">
                  <c:v>0</c:v>
                </c:pt>
                <c:pt idx="8">
                  <c:v>0</c:v>
                </c:pt>
                <c:pt idx="9">
                  <c:v>0</c:v>
                </c:pt>
                <c:pt idx="10">
                  <c:v>0</c:v>
                </c:pt>
              </c:numCache>
            </c:numRef>
          </c:val>
          <c:extLst>
            <c:ext xmlns:c16="http://schemas.microsoft.com/office/drawing/2014/chart" uri="{C3380CC4-5D6E-409C-BE32-E72D297353CC}">
              <c16:uniqueId val="{00000005-9B03-4E3A-8406-FD68759F0020}"/>
            </c:ext>
          </c:extLst>
        </c:ser>
        <c:ser>
          <c:idx val="6"/>
          <c:order val="6"/>
          <c:tx>
            <c:strRef>
              <c:f>Sheet1!$HD$5:$HD$6</c:f>
              <c:strCache>
                <c:ptCount val="1"/>
                <c:pt idx="0">
                  <c:v>Injury</c:v>
                </c:pt>
              </c:strCache>
            </c:strRef>
          </c:tx>
          <c:spPr>
            <a:solidFill>
              <a:schemeClr val="accent1">
                <a:lumMod val="60000"/>
              </a:schemeClr>
            </a:solidFill>
            <a:ln>
              <a:noFill/>
            </a:ln>
            <a:effectLst/>
          </c:spPr>
          <c:invertIfNegative val="0"/>
          <c:cat>
            <c:strRef>
              <c:f>Sheet1!$GW$7:$GW$19</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Sheet1!$HD$7:$HD$19</c:f>
              <c:numCache>
                <c:formatCode>General</c:formatCode>
                <c:ptCount val="12"/>
                <c:pt idx="0">
                  <c:v>0</c:v>
                </c:pt>
                <c:pt idx="1">
                  <c:v>0</c:v>
                </c:pt>
                <c:pt idx="2">
                  <c:v>0</c:v>
                </c:pt>
                <c:pt idx="3">
                  <c:v>0</c:v>
                </c:pt>
                <c:pt idx="4">
                  <c:v>0</c:v>
                </c:pt>
                <c:pt idx="5">
                  <c:v>0</c:v>
                </c:pt>
                <c:pt idx="6">
                  <c:v>0</c:v>
                </c:pt>
                <c:pt idx="7">
                  <c:v>0</c:v>
                </c:pt>
                <c:pt idx="8">
                  <c:v>0</c:v>
                </c:pt>
                <c:pt idx="9">
                  <c:v>0</c:v>
                </c:pt>
                <c:pt idx="10">
                  <c:v>0</c:v>
                </c:pt>
              </c:numCache>
            </c:numRef>
          </c:val>
          <c:extLst>
            <c:ext xmlns:c16="http://schemas.microsoft.com/office/drawing/2014/chart" uri="{C3380CC4-5D6E-409C-BE32-E72D297353CC}">
              <c16:uniqueId val="{00000006-9B03-4E3A-8406-FD68759F0020}"/>
            </c:ext>
          </c:extLst>
        </c:ser>
        <c:ser>
          <c:idx val="7"/>
          <c:order val="7"/>
          <c:tx>
            <c:strRef>
              <c:f>Sheet1!$HE$5:$HE$6</c:f>
              <c:strCache>
                <c:ptCount val="1"/>
                <c:pt idx="0">
                  <c:v>Near miss</c:v>
                </c:pt>
              </c:strCache>
            </c:strRef>
          </c:tx>
          <c:spPr>
            <a:solidFill>
              <a:schemeClr val="accent2">
                <a:lumMod val="60000"/>
              </a:schemeClr>
            </a:solidFill>
            <a:ln>
              <a:noFill/>
            </a:ln>
            <a:effectLst/>
          </c:spPr>
          <c:invertIfNegative val="0"/>
          <c:cat>
            <c:strRef>
              <c:f>Sheet1!$GW$7:$GW$19</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Sheet1!$HE$7:$HE$19</c:f>
              <c:numCache>
                <c:formatCode>General</c:formatCode>
                <c:ptCount val="12"/>
                <c:pt idx="0">
                  <c:v>0</c:v>
                </c:pt>
                <c:pt idx="1">
                  <c:v>0</c:v>
                </c:pt>
                <c:pt idx="2">
                  <c:v>0</c:v>
                </c:pt>
                <c:pt idx="3">
                  <c:v>0</c:v>
                </c:pt>
                <c:pt idx="4">
                  <c:v>0</c:v>
                </c:pt>
                <c:pt idx="5">
                  <c:v>0</c:v>
                </c:pt>
                <c:pt idx="6">
                  <c:v>0</c:v>
                </c:pt>
                <c:pt idx="7">
                  <c:v>0</c:v>
                </c:pt>
                <c:pt idx="8">
                  <c:v>0</c:v>
                </c:pt>
                <c:pt idx="9">
                  <c:v>0</c:v>
                </c:pt>
                <c:pt idx="10">
                  <c:v>0</c:v>
                </c:pt>
              </c:numCache>
            </c:numRef>
          </c:val>
          <c:extLst>
            <c:ext xmlns:c16="http://schemas.microsoft.com/office/drawing/2014/chart" uri="{C3380CC4-5D6E-409C-BE32-E72D297353CC}">
              <c16:uniqueId val="{00000007-9B03-4E3A-8406-FD68759F0020}"/>
            </c:ext>
          </c:extLst>
        </c:ser>
        <c:ser>
          <c:idx val="8"/>
          <c:order val="8"/>
          <c:tx>
            <c:strRef>
              <c:f>Sheet1!$HF$5:$HF$6</c:f>
              <c:strCache>
                <c:ptCount val="1"/>
                <c:pt idx="0">
                  <c:v>Reoccurrence</c:v>
                </c:pt>
              </c:strCache>
            </c:strRef>
          </c:tx>
          <c:spPr>
            <a:solidFill>
              <a:schemeClr val="accent3">
                <a:lumMod val="60000"/>
              </a:schemeClr>
            </a:solidFill>
            <a:ln>
              <a:noFill/>
            </a:ln>
            <a:effectLst/>
          </c:spPr>
          <c:invertIfNegative val="0"/>
          <c:cat>
            <c:strRef>
              <c:f>Sheet1!$GW$7:$GW$19</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Sheet1!$HF$7:$HF$19</c:f>
              <c:numCache>
                <c:formatCode>General</c:formatCode>
                <c:ptCount val="12"/>
                <c:pt idx="0">
                  <c:v>0</c:v>
                </c:pt>
                <c:pt idx="1">
                  <c:v>0</c:v>
                </c:pt>
                <c:pt idx="2">
                  <c:v>0</c:v>
                </c:pt>
                <c:pt idx="3">
                  <c:v>0</c:v>
                </c:pt>
                <c:pt idx="4">
                  <c:v>0</c:v>
                </c:pt>
                <c:pt idx="5">
                  <c:v>0</c:v>
                </c:pt>
                <c:pt idx="6">
                  <c:v>0</c:v>
                </c:pt>
                <c:pt idx="7">
                  <c:v>0</c:v>
                </c:pt>
                <c:pt idx="8">
                  <c:v>0</c:v>
                </c:pt>
                <c:pt idx="9">
                  <c:v>0</c:v>
                </c:pt>
                <c:pt idx="10">
                  <c:v>0</c:v>
                </c:pt>
              </c:numCache>
            </c:numRef>
          </c:val>
          <c:extLst>
            <c:ext xmlns:c16="http://schemas.microsoft.com/office/drawing/2014/chart" uri="{C3380CC4-5D6E-409C-BE32-E72D297353CC}">
              <c16:uniqueId val="{00000008-9B03-4E3A-8406-FD68759F0020}"/>
            </c:ext>
          </c:extLst>
        </c:ser>
        <c:dLbls>
          <c:showLegendKey val="0"/>
          <c:showVal val="0"/>
          <c:showCatName val="0"/>
          <c:showSerName val="0"/>
          <c:showPercent val="0"/>
          <c:showBubbleSize val="0"/>
        </c:dLbls>
        <c:gapWidth val="65"/>
        <c:overlap val="100"/>
        <c:axId val="893626783"/>
        <c:axId val="893622943"/>
      </c:barChart>
      <c:catAx>
        <c:axId val="893626783"/>
        <c:scaling>
          <c:orientation val="minMax"/>
        </c:scaling>
        <c:delete val="0"/>
        <c:axPos val="b"/>
        <c:numFmt formatCode="B1mmm"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ja-JP" sz="1050" b="0" i="0" u="none" strike="noStrike" kern="1200" baseline="0">
                <a:solidFill>
                  <a:schemeClr val="tx1">
                    <a:lumMod val="65000"/>
                    <a:lumOff val="35000"/>
                  </a:schemeClr>
                </a:solidFill>
                <a:latin typeface="+mn-lt"/>
                <a:ea typeface="+mn-ea"/>
                <a:cs typeface="+mn-cs"/>
              </a:defRPr>
            </a:pPr>
            <a:endParaRPr lang="th-TH"/>
          </a:p>
        </c:txPr>
        <c:crossAx val="893622943"/>
        <c:crosses val="autoZero"/>
        <c:auto val="1"/>
        <c:lblAlgn val="ctr"/>
        <c:lblOffset val="100"/>
        <c:noMultiLvlLbl val="1"/>
      </c:catAx>
      <c:valAx>
        <c:axId val="893622943"/>
        <c:scaling>
          <c:orientation val="minMax"/>
          <c:max val="4"/>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th-TH"/>
          </a:p>
        </c:txPr>
        <c:crossAx val="893626783"/>
        <c:crosses val="autoZero"/>
        <c:crossBetween val="between"/>
        <c:majorUnit val="1"/>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th-TH"/>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[FY25 Company KPI summary result rev2.xlsx]Sheet1!PivotTable14</c:name>
    <c:fmtId val="0"/>
  </c:pivotSource>
  <c:chart>
    <c:title>
      <c:tx>
        <c:rich>
          <a:bodyPr rot="0" spcFirstLastPara="1" vertOverflow="ellipsis" vert="horz" wrap="square" anchor="ctr" anchorCtr="1"/>
          <a:lstStyle/>
          <a:p>
            <a:pPr>
              <a:defRPr lang="ja-JP" sz="1400" b="0" i="0" u="none" strike="noStrike" kern="1200" spc="0" baseline="0">
                <a:solidFill>
                  <a:schemeClr val="tx1">
                    <a:lumMod val="65000"/>
                    <a:lumOff val="35000"/>
                  </a:schemeClr>
                </a:solidFill>
                <a:latin typeface="+mn-lt"/>
                <a:ea typeface="+mn-ea"/>
                <a:cs typeface="+mn-cs"/>
              </a:defRPr>
            </a:pPr>
            <a:r>
              <a:rPr lang="en-US"/>
              <a:t>UC/M</a:t>
            </a:r>
          </a:p>
        </c:rich>
      </c:tx>
      <c:layout>
        <c:manualLayout>
          <c:xMode val="edge"/>
          <c:yMode val="edge"/>
          <c:x val="5.6535309533511088E-2"/>
          <c:y val="7.2676941735775528E-4"/>
        </c:manualLayout>
      </c:layout>
      <c:overlay val="0"/>
      <c:spPr>
        <a:noFill/>
        <a:ln>
          <a:noFill/>
        </a:ln>
        <a:effectLst/>
      </c:spPr>
      <c:txPr>
        <a:bodyPr rot="0" spcFirstLastPara="1" vertOverflow="ellipsis" vert="horz" wrap="square" anchor="ctr" anchorCtr="1"/>
        <a:lstStyle/>
        <a:p>
          <a:pPr>
            <a:defRPr lang="ja-JP" sz="1400" b="0" i="0" u="none" strike="noStrike" kern="1200" spc="0" baseline="0">
              <a:solidFill>
                <a:schemeClr val="tx1">
                  <a:lumMod val="65000"/>
                  <a:lumOff val="35000"/>
                </a:schemeClr>
              </a:solidFill>
              <a:latin typeface="+mn-lt"/>
              <a:ea typeface="+mn-ea"/>
              <a:cs typeface="+mn-cs"/>
            </a:defRPr>
          </a:pPr>
          <a:endParaRPr lang="th-TH"/>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bg1"/>
                  </a:solidFill>
                  <a:latin typeface="+mn-lt"/>
                  <a:ea typeface="+mn-ea"/>
                  <a:cs typeface="+mn-cs"/>
                </a:defRPr>
              </a:pPr>
              <a:endParaRPr lang="th-TH"/>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bg1"/>
                  </a:solidFill>
                  <a:latin typeface="+mn-lt"/>
                  <a:ea typeface="+mn-ea"/>
                  <a:cs typeface="+mn-cs"/>
                </a:defRPr>
              </a:pPr>
              <a:endParaRPr lang="th-TH"/>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7798166215251903E-2"/>
          <c:y val="0.10134422312149567"/>
          <c:w val="0.93475327500017125"/>
          <c:h val="0.71674393413710014"/>
        </c:manualLayout>
      </c:layout>
      <c:barChart>
        <c:barDir val="col"/>
        <c:grouping val="stacked"/>
        <c:varyColors val="0"/>
        <c:ser>
          <c:idx val="0"/>
          <c:order val="0"/>
          <c:tx>
            <c:strRef>
              <c:f>Sheet1!$BV$5:$BV$6</c:f>
              <c:strCache>
                <c:ptCount val="1"/>
                <c:pt idx="0">
                  <c:v>1-Grade accident</c:v>
                </c:pt>
              </c:strCache>
            </c:strRef>
          </c:tx>
          <c:spPr>
            <a:solidFill>
              <a:schemeClr val="accent1"/>
            </a:solidFill>
            <a:ln>
              <a:noFill/>
            </a:ln>
            <a:effectLst/>
          </c:spPr>
          <c:invertIfNegative val="0"/>
          <c:cat>
            <c:strRef>
              <c:f>Sheet1!$BU$7:$BU$19</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Sheet1!$BV$7:$BV$19</c:f>
              <c:numCache>
                <c:formatCode>General</c:formatCode>
                <c:ptCount val="12"/>
                <c:pt idx="0">
                  <c:v>0</c:v>
                </c:pt>
                <c:pt idx="1">
                  <c:v>0</c:v>
                </c:pt>
                <c:pt idx="2">
                  <c:v>0</c:v>
                </c:pt>
                <c:pt idx="3">
                  <c:v>0</c:v>
                </c:pt>
                <c:pt idx="4">
                  <c:v>0</c:v>
                </c:pt>
                <c:pt idx="5">
                  <c:v>0</c:v>
                </c:pt>
                <c:pt idx="6">
                  <c:v>0</c:v>
                </c:pt>
                <c:pt idx="7">
                  <c:v>0</c:v>
                </c:pt>
                <c:pt idx="8">
                  <c:v>0</c:v>
                </c:pt>
                <c:pt idx="9">
                  <c:v>0</c:v>
                </c:pt>
                <c:pt idx="10">
                  <c:v>0</c:v>
                </c:pt>
              </c:numCache>
            </c:numRef>
          </c:val>
          <c:extLst>
            <c:ext xmlns:c16="http://schemas.microsoft.com/office/drawing/2014/chart" uri="{C3380CC4-5D6E-409C-BE32-E72D297353CC}">
              <c16:uniqueId val="{00000000-0539-4288-BD53-B88C1404B189}"/>
            </c:ext>
          </c:extLst>
        </c:ser>
        <c:ser>
          <c:idx val="1"/>
          <c:order val="1"/>
          <c:tx>
            <c:strRef>
              <c:f>Sheet1!$BW$5:$BW$6</c:f>
              <c:strCache>
                <c:ptCount val="1"/>
                <c:pt idx="0">
                  <c:v>8-High risk audit</c:v>
                </c:pt>
              </c:strCache>
            </c:strRef>
          </c:tx>
          <c:spPr>
            <a:solidFill>
              <a:schemeClr val="accent2"/>
            </a:solidFill>
            <a:ln>
              <a:noFill/>
            </a:ln>
            <a:effectLst/>
          </c:spPr>
          <c:invertIfNegative val="0"/>
          <c:cat>
            <c:strRef>
              <c:f>Sheet1!$BU$7:$BU$19</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Sheet1!$BW$7:$BW$19</c:f>
              <c:numCache>
                <c:formatCode>General</c:formatCode>
                <c:ptCount val="12"/>
                <c:pt idx="6">
                  <c:v>1</c:v>
                </c:pt>
              </c:numCache>
            </c:numRef>
          </c:val>
          <c:extLst>
            <c:ext xmlns:c16="http://schemas.microsoft.com/office/drawing/2014/chart" uri="{C3380CC4-5D6E-409C-BE32-E72D297353CC}">
              <c16:uniqueId val="{00000001-0539-4288-BD53-B88C1404B189}"/>
            </c:ext>
          </c:extLst>
        </c:ser>
        <c:ser>
          <c:idx val="2"/>
          <c:order val="2"/>
          <c:tx>
            <c:strRef>
              <c:f>Sheet1!$BX$5:$BX$6</c:f>
              <c:strCache>
                <c:ptCount val="1"/>
                <c:pt idx="0">
                  <c:v>Fatal</c:v>
                </c:pt>
              </c:strCache>
            </c:strRef>
          </c:tx>
          <c:spPr>
            <a:solidFill>
              <a:schemeClr val="accent3"/>
            </a:solidFill>
            <a:ln>
              <a:noFill/>
            </a:ln>
            <a:effectLst/>
          </c:spPr>
          <c:invertIfNegative val="0"/>
          <c:cat>
            <c:strRef>
              <c:f>Sheet1!$BU$7:$BU$19</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Sheet1!$BX$7:$BX$19</c:f>
              <c:numCache>
                <c:formatCode>General</c:formatCode>
                <c:ptCount val="12"/>
                <c:pt idx="0">
                  <c:v>0</c:v>
                </c:pt>
                <c:pt idx="1">
                  <c:v>0</c:v>
                </c:pt>
                <c:pt idx="2">
                  <c:v>0</c:v>
                </c:pt>
                <c:pt idx="3">
                  <c:v>0</c:v>
                </c:pt>
                <c:pt idx="4">
                  <c:v>0</c:v>
                </c:pt>
                <c:pt idx="5">
                  <c:v>0</c:v>
                </c:pt>
                <c:pt idx="6">
                  <c:v>0</c:v>
                </c:pt>
                <c:pt idx="7">
                  <c:v>0</c:v>
                </c:pt>
                <c:pt idx="8">
                  <c:v>0</c:v>
                </c:pt>
                <c:pt idx="9">
                  <c:v>0</c:v>
                </c:pt>
                <c:pt idx="10">
                  <c:v>0</c:v>
                </c:pt>
              </c:numCache>
            </c:numRef>
          </c:val>
          <c:extLst>
            <c:ext xmlns:c16="http://schemas.microsoft.com/office/drawing/2014/chart" uri="{C3380CC4-5D6E-409C-BE32-E72D297353CC}">
              <c16:uniqueId val="{00000002-0539-4288-BD53-B88C1404B189}"/>
            </c:ext>
          </c:extLst>
        </c:ser>
        <c:ser>
          <c:idx val="3"/>
          <c:order val="3"/>
          <c:tx>
            <c:strRef>
              <c:f>Sheet1!$BY$5:$BY$6</c:f>
              <c:strCache>
                <c:ptCount val="1"/>
                <c:pt idx="0">
                  <c:v>Hit</c:v>
                </c:pt>
              </c:strCache>
            </c:strRef>
          </c:tx>
          <c:spPr>
            <a:solidFill>
              <a:schemeClr val="accent4"/>
            </a:solidFill>
            <a:ln>
              <a:noFill/>
            </a:ln>
            <a:effectLst/>
          </c:spPr>
          <c:invertIfNegative val="0"/>
          <c:cat>
            <c:strRef>
              <c:f>Sheet1!$BU$7:$BU$19</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Sheet1!$BY$7:$BY$19</c:f>
              <c:numCache>
                <c:formatCode>General</c:formatCode>
                <c:ptCount val="12"/>
                <c:pt idx="0">
                  <c:v>0</c:v>
                </c:pt>
                <c:pt idx="1">
                  <c:v>0</c:v>
                </c:pt>
                <c:pt idx="2">
                  <c:v>0</c:v>
                </c:pt>
                <c:pt idx="3">
                  <c:v>0</c:v>
                </c:pt>
                <c:pt idx="4">
                  <c:v>0</c:v>
                </c:pt>
                <c:pt idx="5">
                  <c:v>0</c:v>
                </c:pt>
                <c:pt idx="6">
                  <c:v>0</c:v>
                </c:pt>
                <c:pt idx="7">
                  <c:v>0</c:v>
                </c:pt>
                <c:pt idx="8">
                  <c:v>0</c:v>
                </c:pt>
                <c:pt idx="9">
                  <c:v>0</c:v>
                </c:pt>
                <c:pt idx="10">
                  <c:v>0</c:v>
                </c:pt>
              </c:numCache>
            </c:numRef>
          </c:val>
          <c:extLst>
            <c:ext xmlns:c16="http://schemas.microsoft.com/office/drawing/2014/chart" uri="{C3380CC4-5D6E-409C-BE32-E72D297353CC}">
              <c16:uniqueId val="{00000003-0539-4288-BD53-B88C1404B189}"/>
            </c:ext>
          </c:extLst>
        </c:ser>
        <c:ser>
          <c:idx val="4"/>
          <c:order val="4"/>
          <c:tx>
            <c:strRef>
              <c:f>Sheet1!$BZ$5:$BZ$6</c:f>
              <c:strCache>
                <c:ptCount val="1"/>
                <c:pt idx="0">
                  <c:v>Hit something</c:v>
                </c:pt>
              </c:strCache>
            </c:strRef>
          </c:tx>
          <c:spPr>
            <a:solidFill>
              <a:schemeClr val="accent5"/>
            </a:solidFill>
            <a:ln>
              <a:noFill/>
            </a:ln>
            <a:effectLst/>
          </c:spPr>
          <c:invertIfNegative val="0"/>
          <c:cat>
            <c:strRef>
              <c:f>Sheet1!$BU$7:$BU$19</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Sheet1!$BZ$7:$BZ$19</c:f>
              <c:numCache>
                <c:formatCode>General</c:formatCode>
                <c:ptCount val="12"/>
                <c:pt idx="0">
                  <c:v>0</c:v>
                </c:pt>
                <c:pt idx="1">
                  <c:v>0</c:v>
                </c:pt>
                <c:pt idx="2">
                  <c:v>0</c:v>
                </c:pt>
                <c:pt idx="3">
                  <c:v>0</c:v>
                </c:pt>
                <c:pt idx="4">
                  <c:v>0</c:v>
                </c:pt>
                <c:pt idx="5">
                  <c:v>0</c:v>
                </c:pt>
                <c:pt idx="6">
                  <c:v>0</c:v>
                </c:pt>
                <c:pt idx="7">
                  <c:v>0</c:v>
                </c:pt>
                <c:pt idx="8">
                  <c:v>0</c:v>
                </c:pt>
                <c:pt idx="9">
                  <c:v>0</c:v>
                </c:pt>
                <c:pt idx="10">
                  <c:v>0</c:v>
                </c:pt>
              </c:numCache>
            </c:numRef>
          </c:val>
          <c:extLst>
            <c:ext xmlns:c16="http://schemas.microsoft.com/office/drawing/2014/chart" uri="{C3380CC4-5D6E-409C-BE32-E72D297353CC}">
              <c16:uniqueId val="{00000004-0539-4288-BD53-B88C1404B189}"/>
            </c:ext>
          </c:extLst>
        </c:ser>
        <c:ser>
          <c:idx val="5"/>
          <c:order val="5"/>
          <c:tx>
            <c:strRef>
              <c:f>Sheet1!$CA$5:$CA$6</c:f>
              <c:strCache>
                <c:ptCount val="1"/>
                <c:pt idx="0">
                  <c:v>Illegal &amp; dangerous driving</c:v>
                </c:pt>
              </c:strCache>
            </c:strRef>
          </c:tx>
          <c:spPr>
            <a:solidFill>
              <a:schemeClr val="accent6"/>
            </a:solidFill>
            <a:ln>
              <a:noFill/>
            </a:ln>
            <a:effectLst/>
          </c:spPr>
          <c:invertIfNegative val="0"/>
          <c:cat>
            <c:strRef>
              <c:f>Sheet1!$BU$7:$BU$19</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Sheet1!$CA$7:$CA$19</c:f>
              <c:numCache>
                <c:formatCode>General</c:formatCode>
                <c:ptCount val="12"/>
                <c:pt idx="0">
                  <c:v>0</c:v>
                </c:pt>
                <c:pt idx="1">
                  <c:v>0</c:v>
                </c:pt>
                <c:pt idx="2">
                  <c:v>0</c:v>
                </c:pt>
                <c:pt idx="3">
                  <c:v>0</c:v>
                </c:pt>
                <c:pt idx="4">
                  <c:v>0</c:v>
                </c:pt>
                <c:pt idx="5">
                  <c:v>0</c:v>
                </c:pt>
                <c:pt idx="6">
                  <c:v>0</c:v>
                </c:pt>
                <c:pt idx="7">
                  <c:v>0</c:v>
                </c:pt>
                <c:pt idx="8">
                  <c:v>0</c:v>
                </c:pt>
                <c:pt idx="9">
                  <c:v>0</c:v>
                </c:pt>
                <c:pt idx="10">
                  <c:v>0</c:v>
                </c:pt>
              </c:numCache>
            </c:numRef>
          </c:val>
          <c:extLst>
            <c:ext xmlns:c16="http://schemas.microsoft.com/office/drawing/2014/chart" uri="{C3380CC4-5D6E-409C-BE32-E72D297353CC}">
              <c16:uniqueId val="{00000005-0539-4288-BD53-B88C1404B189}"/>
            </c:ext>
          </c:extLst>
        </c:ser>
        <c:ser>
          <c:idx val="6"/>
          <c:order val="6"/>
          <c:tx>
            <c:strRef>
              <c:f>Sheet1!$CB$5:$CB$6</c:f>
              <c:strCache>
                <c:ptCount val="1"/>
                <c:pt idx="0">
                  <c:v>Injury</c:v>
                </c:pt>
              </c:strCache>
            </c:strRef>
          </c:tx>
          <c:spPr>
            <a:solidFill>
              <a:schemeClr val="accent1">
                <a:lumMod val="60000"/>
              </a:schemeClr>
            </a:solidFill>
            <a:ln>
              <a:noFill/>
            </a:ln>
            <a:effectLst/>
          </c:spPr>
          <c:invertIfNegative val="0"/>
          <c:cat>
            <c:strRef>
              <c:f>Sheet1!$BU$7:$BU$19</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Sheet1!$CB$7:$CB$19</c:f>
              <c:numCache>
                <c:formatCode>General</c:formatCode>
                <c:ptCount val="12"/>
                <c:pt idx="0">
                  <c:v>0</c:v>
                </c:pt>
                <c:pt idx="1">
                  <c:v>0</c:v>
                </c:pt>
                <c:pt idx="2">
                  <c:v>0</c:v>
                </c:pt>
                <c:pt idx="3">
                  <c:v>0</c:v>
                </c:pt>
                <c:pt idx="4">
                  <c:v>0</c:v>
                </c:pt>
                <c:pt idx="5">
                  <c:v>0</c:v>
                </c:pt>
                <c:pt idx="6">
                  <c:v>0</c:v>
                </c:pt>
                <c:pt idx="7">
                  <c:v>0</c:v>
                </c:pt>
                <c:pt idx="8">
                  <c:v>0</c:v>
                </c:pt>
                <c:pt idx="9">
                  <c:v>0</c:v>
                </c:pt>
                <c:pt idx="10">
                  <c:v>0</c:v>
                </c:pt>
              </c:numCache>
            </c:numRef>
          </c:val>
          <c:extLst>
            <c:ext xmlns:c16="http://schemas.microsoft.com/office/drawing/2014/chart" uri="{C3380CC4-5D6E-409C-BE32-E72D297353CC}">
              <c16:uniqueId val="{00000006-0539-4288-BD53-B88C1404B189}"/>
            </c:ext>
          </c:extLst>
        </c:ser>
        <c:ser>
          <c:idx val="7"/>
          <c:order val="7"/>
          <c:tx>
            <c:strRef>
              <c:f>Sheet1!$CC$5:$CC$6</c:f>
              <c:strCache>
                <c:ptCount val="1"/>
                <c:pt idx="0">
                  <c:v>Near miss</c:v>
                </c:pt>
              </c:strCache>
            </c:strRef>
          </c:tx>
          <c:spPr>
            <a:solidFill>
              <a:schemeClr val="accent2">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bg1"/>
                    </a:solidFill>
                    <a:latin typeface="+mn-lt"/>
                    <a:ea typeface="+mn-ea"/>
                    <a:cs typeface="+mn-cs"/>
                  </a:defRPr>
                </a:pPr>
                <a:endParaRPr lang="th-TH"/>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Sheet1!$BU$7:$BU$19</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Sheet1!$CC$7:$CC$19</c:f>
              <c:numCache>
                <c:formatCode>General</c:formatCode>
                <c:ptCount val="12"/>
                <c:pt idx="0">
                  <c:v>0</c:v>
                </c:pt>
                <c:pt idx="1">
                  <c:v>0</c:v>
                </c:pt>
                <c:pt idx="2">
                  <c:v>0</c:v>
                </c:pt>
                <c:pt idx="3">
                  <c:v>0</c:v>
                </c:pt>
                <c:pt idx="4">
                  <c:v>0</c:v>
                </c:pt>
                <c:pt idx="5">
                  <c:v>1</c:v>
                </c:pt>
                <c:pt idx="6">
                  <c:v>0</c:v>
                </c:pt>
                <c:pt idx="7">
                  <c:v>0</c:v>
                </c:pt>
                <c:pt idx="8">
                  <c:v>0</c:v>
                </c:pt>
                <c:pt idx="9">
                  <c:v>0</c:v>
                </c:pt>
                <c:pt idx="10">
                  <c:v>0</c:v>
                </c:pt>
              </c:numCache>
            </c:numRef>
          </c:val>
          <c:extLst>
            <c:ext xmlns:c16="http://schemas.microsoft.com/office/drawing/2014/chart" uri="{C3380CC4-5D6E-409C-BE32-E72D297353CC}">
              <c16:uniqueId val="{00000007-0539-4288-BD53-B88C1404B189}"/>
            </c:ext>
          </c:extLst>
        </c:ser>
        <c:ser>
          <c:idx val="8"/>
          <c:order val="8"/>
          <c:tx>
            <c:strRef>
              <c:f>Sheet1!$CD$5:$CD$6</c:f>
              <c:strCache>
                <c:ptCount val="1"/>
                <c:pt idx="0">
                  <c:v>Reoccurrence</c:v>
                </c:pt>
              </c:strCache>
            </c:strRef>
          </c:tx>
          <c:spPr>
            <a:solidFill>
              <a:schemeClr val="accent3">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bg1"/>
                    </a:solidFill>
                    <a:latin typeface="+mn-lt"/>
                    <a:ea typeface="+mn-ea"/>
                    <a:cs typeface="+mn-cs"/>
                  </a:defRPr>
                </a:pPr>
                <a:endParaRPr lang="th-TH"/>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Sheet1!$BU$7:$BU$19</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Sheet1!$CD$7:$CD$19</c:f>
              <c:numCache>
                <c:formatCode>General</c:formatCode>
                <c:ptCount val="12"/>
                <c:pt idx="0">
                  <c:v>0</c:v>
                </c:pt>
                <c:pt idx="1">
                  <c:v>1</c:v>
                </c:pt>
                <c:pt idx="2">
                  <c:v>0</c:v>
                </c:pt>
                <c:pt idx="3">
                  <c:v>0</c:v>
                </c:pt>
                <c:pt idx="4">
                  <c:v>0</c:v>
                </c:pt>
                <c:pt idx="5">
                  <c:v>0</c:v>
                </c:pt>
                <c:pt idx="6">
                  <c:v>0</c:v>
                </c:pt>
                <c:pt idx="7">
                  <c:v>0</c:v>
                </c:pt>
                <c:pt idx="8">
                  <c:v>0</c:v>
                </c:pt>
                <c:pt idx="9">
                  <c:v>0</c:v>
                </c:pt>
                <c:pt idx="10">
                  <c:v>0</c:v>
                </c:pt>
              </c:numCache>
            </c:numRef>
          </c:val>
          <c:extLst>
            <c:ext xmlns:c16="http://schemas.microsoft.com/office/drawing/2014/chart" uri="{C3380CC4-5D6E-409C-BE32-E72D297353CC}">
              <c16:uniqueId val="{00000008-0539-4288-BD53-B88C1404B189}"/>
            </c:ext>
          </c:extLst>
        </c:ser>
        <c:dLbls>
          <c:showLegendKey val="0"/>
          <c:showVal val="0"/>
          <c:showCatName val="0"/>
          <c:showSerName val="0"/>
          <c:showPercent val="0"/>
          <c:showBubbleSize val="0"/>
        </c:dLbls>
        <c:gapWidth val="65"/>
        <c:overlap val="100"/>
        <c:axId val="893626783"/>
        <c:axId val="893622943"/>
      </c:barChart>
      <c:catAx>
        <c:axId val="893626783"/>
        <c:scaling>
          <c:orientation val="minMax"/>
        </c:scaling>
        <c:delete val="0"/>
        <c:axPos val="b"/>
        <c:numFmt formatCode="B1mmm"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ja-JP" sz="1050" b="0" i="0" u="none" strike="noStrike" kern="1200" baseline="0">
                <a:solidFill>
                  <a:schemeClr val="tx1">
                    <a:lumMod val="65000"/>
                    <a:lumOff val="35000"/>
                  </a:schemeClr>
                </a:solidFill>
                <a:latin typeface="+mn-lt"/>
                <a:ea typeface="+mn-ea"/>
                <a:cs typeface="+mn-cs"/>
              </a:defRPr>
            </a:pPr>
            <a:endParaRPr lang="th-TH"/>
          </a:p>
        </c:txPr>
        <c:crossAx val="893622943"/>
        <c:crosses val="autoZero"/>
        <c:auto val="1"/>
        <c:lblAlgn val="ctr"/>
        <c:lblOffset val="100"/>
        <c:noMultiLvlLbl val="1"/>
      </c:catAx>
      <c:valAx>
        <c:axId val="893622943"/>
        <c:scaling>
          <c:orientation val="minMax"/>
          <c:max val="4"/>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th-TH"/>
          </a:p>
        </c:txPr>
        <c:crossAx val="893626783"/>
        <c:crosses val="autoZero"/>
        <c:crossBetween val="between"/>
        <c:majorUnit val="1"/>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th-TH"/>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[FY25 Company KPI summary result rev2.xlsx]Sheet1!PivotTable17</c:name>
    <c:fmtId val="0"/>
  </c:pivotSource>
  <c:chart>
    <c:title>
      <c:tx>
        <c:rich>
          <a:bodyPr rot="0" spcFirstLastPara="1" vertOverflow="ellipsis" vert="horz" wrap="square" anchor="ctr" anchorCtr="1"/>
          <a:lstStyle/>
          <a:p>
            <a:pPr>
              <a:defRPr lang="ja-JP" sz="1400" b="0" i="0" u="none" strike="noStrike" kern="1200" spc="0" baseline="0">
                <a:solidFill>
                  <a:schemeClr val="tx1">
                    <a:lumMod val="65000"/>
                    <a:lumOff val="35000"/>
                  </a:schemeClr>
                </a:solidFill>
                <a:latin typeface="+mn-lt"/>
                <a:ea typeface="+mn-ea"/>
                <a:cs typeface="+mn-cs"/>
              </a:defRPr>
            </a:pPr>
            <a:r>
              <a:rPr lang="en-US"/>
              <a:t>GDP</a:t>
            </a:r>
          </a:p>
        </c:rich>
      </c:tx>
      <c:layout>
        <c:manualLayout>
          <c:xMode val="edge"/>
          <c:yMode val="edge"/>
          <c:x val="5.6535309533511088E-2"/>
          <c:y val="7.2676941735775528E-4"/>
        </c:manualLayout>
      </c:layout>
      <c:overlay val="0"/>
      <c:spPr>
        <a:noFill/>
        <a:ln>
          <a:noFill/>
        </a:ln>
        <a:effectLst/>
      </c:spPr>
      <c:txPr>
        <a:bodyPr rot="0" spcFirstLastPara="1" vertOverflow="ellipsis" vert="horz" wrap="square" anchor="ctr" anchorCtr="1"/>
        <a:lstStyle/>
        <a:p>
          <a:pPr>
            <a:defRPr lang="ja-JP" sz="1400" b="0" i="0" u="none" strike="noStrike" kern="1200" spc="0" baseline="0">
              <a:solidFill>
                <a:schemeClr val="tx1">
                  <a:lumMod val="65000"/>
                  <a:lumOff val="35000"/>
                </a:schemeClr>
              </a:solidFill>
              <a:latin typeface="+mn-lt"/>
              <a:ea typeface="+mn-ea"/>
              <a:cs typeface="+mn-cs"/>
            </a:defRPr>
          </a:pPr>
          <a:endParaRPr lang="th-TH"/>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tx1">
                      <a:lumMod val="75000"/>
                      <a:lumOff val="25000"/>
                    </a:schemeClr>
                  </a:solidFill>
                  <a:latin typeface="+mn-lt"/>
                  <a:ea typeface="+mn-ea"/>
                  <a:cs typeface="+mn-cs"/>
                </a:defRPr>
              </a:pPr>
              <a:endParaRPr lang="th-TH"/>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3">
              <a:lumMod val="60000"/>
            </a:schemeClr>
          </a:solidFill>
          <a:ln>
            <a:noFill/>
          </a:ln>
          <a:effectLst/>
        </c:spPr>
      </c:pivotFmt>
    </c:pivotFmts>
    <c:plotArea>
      <c:layout>
        <c:manualLayout>
          <c:layoutTarget val="inner"/>
          <c:xMode val="edge"/>
          <c:yMode val="edge"/>
          <c:x val="4.7798166215251903E-2"/>
          <c:y val="0.10134422312149567"/>
          <c:w val="0.93475327500017125"/>
          <c:h val="0.75509970856206499"/>
        </c:manualLayout>
      </c:layout>
      <c:barChart>
        <c:barDir val="col"/>
        <c:grouping val="stacked"/>
        <c:varyColors val="0"/>
        <c:ser>
          <c:idx val="0"/>
          <c:order val="0"/>
          <c:tx>
            <c:strRef>
              <c:f>Sheet1!$CT$5:$CT$6</c:f>
              <c:strCache>
                <c:ptCount val="1"/>
                <c:pt idx="0">
                  <c:v>1-Grade accident</c:v>
                </c:pt>
              </c:strCache>
            </c:strRef>
          </c:tx>
          <c:spPr>
            <a:solidFill>
              <a:schemeClr val="accent1"/>
            </a:solidFill>
            <a:ln>
              <a:noFill/>
            </a:ln>
            <a:effectLst/>
          </c:spPr>
          <c:invertIfNegative val="0"/>
          <c:cat>
            <c:strRef>
              <c:f>Sheet1!$CS$7:$CS$19</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Sheet1!$CT$7:$CT$19</c:f>
              <c:numCache>
                <c:formatCode>General</c:formatCode>
                <c:ptCount val="12"/>
                <c:pt idx="0">
                  <c:v>0</c:v>
                </c:pt>
                <c:pt idx="1">
                  <c:v>0</c:v>
                </c:pt>
                <c:pt idx="2">
                  <c:v>0</c:v>
                </c:pt>
                <c:pt idx="3">
                  <c:v>0</c:v>
                </c:pt>
                <c:pt idx="4">
                  <c:v>0</c:v>
                </c:pt>
                <c:pt idx="5">
                  <c:v>0</c:v>
                </c:pt>
                <c:pt idx="6">
                  <c:v>0</c:v>
                </c:pt>
                <c:pt idx="7">
                  <c:v>0</c:v>
                </c:pt>
                <c:pt idx="8">
                  <c:v>0</c:v>
                </c:pt>
                <c:pt idx="9">
                  <c:v>0</c:v>
                </c:pt>
                <c:pt idx="10">
                  <c:v>0</c:v>
                </c:pt>
              </c:numCache>
            </c:numRef>
          </c:val>
          <c:extLst>
            <c:ext xmlns:c16="http://schemas.microsoft.com/office/drawing/2014/chart" uri="{C3380CC4-5D6E-409C-BE32-E72D297353CC}">
              <c16:uniqueId val="{00000000-1A22-44F0-8DB7-001C2B40560B}"/>
            </c:ext>
          </c:extLst>
        </c:ser>
        <c:ser>
          <c:idx val="1"/>
          <c:order val="1"/>
          <c:tx>
            <c:strRef>
              <c:f>Sheet1!$CU$5:$CU$6</c:f>
              <c:strCache>
                <c:ptCount val="1"/>
                <c:pt idx="0">
                  <c:v>8-High risk audit</c:v>
                </c:pt>
              </c:strCache>
            </c:strRef>
          </c:tx>
          <c:spPr>
            <a:solidFill>
              <a:schemeClr val="accent2"/>
            </a:solidFill>
            <a:ln>
              <a:noFill/>
            </a:ln>
            <a:effectLst/>
          </c:spPr>
          <c:invertIfNegative val="0"/>
          <c:cat>
            <c:strRef>
              <c:f>Sheet1!$CS$7:$CS$19</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Sheet1!$CU$7:$CU$19</c:f>
              <c:numCache>
                <c:formatCode>General</c:formatCode>
                <c:ptCount val="12"/>
                <c:pt idx="6">
                  <c:v>0</c:v>
                </c:pt>
              </c:numCache>
            </c:numRef>
          </c:val>
          <c:extLst>
            <c:ext xmlns:c16="http://schemas.microsoft.com/office/drawing/2014/chart" uri="{C3380CC4-5D6E-409C-BE32-E72D297353CC}">
              <c16:uniqueId val="{00000001-1A22-44F0-8DB7-001C2B40560B}"/>
            </c:ext>
          </c:extLst>
        </c:ser>
        <c:ser>
          <c:idx val="2"/>
          <c:order val="2"/>
          <c:tx>
            <c:strRef>
              <c:f>Sheet1!$CV$5:$CV$6</c:f>
              <c:strCache>
                <c:ptCount val="1"/>
                <c:pt idx="0">
                  <c:v>Fatal</c:v>
                </c:pt>
              </c:strCache>
            </c:strRef>
          </c:tx>
          <c:spPr>
            <a:solidFill>
              <a:schemeClr val="accent3"/>
            </a:solidFill>
            <a:ln>
              <a:noFill/>
            </a:ln>
            <a:effectLst/>
          </c:spPr>
          <c:invertIfNegative val="0"/>
          <c:cat>
            <c:strRef>
              <c:f>Sheet1!$CS$7:$CS$19</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Sheet1!$CV$7:$CV$19</c:f>
              <c:numCache>
                <c:formatCode>General</c:formatCode>
                <c:ptCount val="12"/>
                <c:pt idx="0">
                  <c:v>0</c:v>
                </c:pt>
                <c:pt idx="1">
                  <c:v>0</c:v>
                </c:pt>
                <c:pt idx="2">
                  <c:v>0</c:v>
                </c:pt>
                <c:pt idx="3">
                  <c:v>0</c:v>
                </c:pt>
                <c:pt idx="4">
                  <c:v>0</c:v>
                </c:pt>
                <c:pt idx="5">
                  <c:v>0</c:v>
                </c:pt>
                <c:pt idx="6">
                  <c:v>0</c:v>
                </c:pt>
                <c:pt idx="7">
                  <c:v>0</c:v>
                </c:pt>
                <c:pt idx="8">
                  <c:v>0</c:v>
                </c:pt>
                <c:pt idx="9">
                  <c:v>0</c:v>
                </c:pt>
                <c:pt idx="10">
                  <c:v>0</c:v>
                </c:pt>
              </c:numCache>
            </c:numRef>
          </c:val>
          <c:extLst>
            <c:ext xmlns:c16="http://schemas.microsoft.com/office/drawing/2014/chart" uri="{C3380CC4-5D6E-409C-BE32-E72D297353CC}">
              <c16:uniqueId val="{00000002-1A22-44F0-8DB7-001C2B40560B}"/>
            </c:ext>
          </c:extLst>
        </c:ser>
        <c:ser>
          <c:idx val="3"/>
          <c:order val="3"/>
          <c:tx>
            <c:strRef>
              <c:f>Sheet1!$CW$5:$CW$6</c:f>
              <c:strCache>
                <c:ptCount val="1"/>
                <c:pt idx="0">
                  <c:v>Hit</c:v>
                </c:pt>
              </c:strCache>
            </c:strRef>
          </c:tx>
          <c:spPr>
            <a:solidFill>
              <a:schemeClr val="accent4"/>
            </a:solidFill>
            <a:ln>
              <a:noFill/>
            </a:ln>
            <a:effectLst/>
          </c:spPr>
          <c:invertIfNegative val="0"/>
          <c:cat>
            <c:strRef>
              <c:f>Sheet1!$CS$7:$CS$19</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Sheet1!$CW$7:$CW$19</c:f>
              <c:numCache>
                <c:formatCode>General</c:formatCode>
                <c:ptCount val="12"/>
                <c:pt idx="0">
                  <c:v>0</c:v>
                </c:pt>
                <c:pt idx="1">
                  <c:v>0</c:v>
                </c:pt>
                <c:pt idx="2">
                  <c:v>0</c:v>
                </c:pt>
                <c:pt idx="3">
                  <c:v>0</c:v>
                </c:pt>
                <c:pt idx="4">
                  <c:v>0</c:v>
                </c:pt>
                <c:pt idx="5">
                  <c:v>0</c:v>
                </c:pt>
                <c:pt idx="6">
                  <c:v>0</c:v>
                </c:pt>
                <c:pt idx="7">
                  <c:v>0</c:v>
                </c:pt>
                <c:pt idx="8">
                  <c:v>0</c:v>
                </c:pt>
                <c:pt idx="9">
                  <c:v>0</c:v>
                </c:pt>
                <c:pt idx="10">
                  <c:v>0</c:v>
                </c:pt>
              </c:numCache>
            </c:numRef>
          </c:val>
          <c:extLst>
            <c:ext xmlns:c16="http://schemas.microsoft.com/office/drawing/2014/chart" uri="{C3380CC4-5D6E-409C-BE32-E72D297353CC}">
              <c16:uniqueId val="{00000003-1A22-44F0-8DB7-001C2B40560B}"/>
            </c:ext>
          </c:extLst>
        </c:ser>
        <c:ser>
          <c:idx val="4"/>
          <c:order val="4"/>
          <c:tx>
            <c:strRef>
              <c:f>Sheet1!$CX$5:$CX$6</c:f>
              <c:strCache>
                <c:ptCount val="1"/>
                <c:pt idx="0">
                  <c:v>Hit something</c:v>
                </c:pt>
              </c:strCache>
            </c:strRef>
          </c:tx>
          <c:spPr>
            <a:solidFill>
              <a:schemeClr val="accent5"/>
            </a:solidFill>
            <a:ln>
              <a:noFill/>
            </a:ln>
            <a:effectLst/>
          </c:spPr>
          <c:invertIfNegative val="0"/>
          <c:cat>
            <c:strRef>
              <c:f>Sheet1!$CS$7:$CS$19</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Sheet1!$CX$7:$CX$19</c:f>
              <c:numCache>
                <c:formatCode>General</c:formatCode>
                <c:ptCount val="12"/>
                <c:pt idx="0">
                  <c:v>0</c:v>
                </c:pt>
                <c:pt idx="1">
                  <c:v>0</c:v>
                </c:pt>
                <c:pt idx="2">
                  <c:v>0</c:v>
                </c:pt>
                <c:pt idx="3">
                  <c:v>0</c:v>
                </c:pt>
                <c:pt idx="4">
                  <c:v>0</c:v>
                </c:pt>
                <c:pt idx="5">
                  <c:v>0</c:v>
                </c:pt>
                <c:pt idx="6">
                  <c:v>0</c:v>
                </c:pt>
                <c:pt idx="7">
                  <c:v>0</c:v>
                </c:pt>
                <c:pt idx="8">
                  <c:v>0</c:v>
                </c:pt>
                <c:pt idx="9">
                  <c:v>0</c:v>
                </c:pt>
                <c:pt idx="10">
                  <c:v>0</c:v>
                </c:pt>
              </c:numCache>
            </c:numRef>
          </c:val>
          <c:extLst>
            <c:ext xmlns:c16="http://schemas.microsoft.com/office/drawing/2014/chart" uri="{C3380CC4-5D6E-409C-BE32-E72D297353CC}">
              <c16:uniqueId val="{00000004-1A22-44F0-8DB7-001C2B40560B}"/>
            </c:ext>
          </c:extLst>
        </c:ser>
        <c:ser>
          <c:idx val="5"/>
          <c:order val="5"/>
          <c:tx>
            <c:strRef>
              <c:f>Sheet1!$CY$5:$CY$6</c:f>
              <c:strCache>
                <c:ptCount val="1"/>
                <c:pt idx="0">
                  <c:v>Illegal &amp; dangerous driving</c:v>
                </c:pt>
              </c:strCache>
            </c:strRef>
          </c:tx>
          <c:spPr>
            <a:solidFill>
              <a:schemeClr val="accent6"/>
            </a:solidFill>
            <a:ln>
              <a:noFill/>
            </a:ln>
            <a:effectLst/>
          </c:spPr>
          <c:invertIfNegative val="0"/>
          <c:cat>
            <c:strRef>
              <c:f>Sheet1!$CS$7:$CS$19</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Sheet1!$CY$7:$CY$19</c:f>
              <c:numCache>
                <c:formatCode>General</c:formatCode>
                <c:ptCount val="12"/>
                <c:pt idx="0">
                  <c:v>0</c:v>
                </c:pt>
                <c:pt idx="1">
                  <c:v>0</c:v>
                </c:pt>
                <c:pt idx="2">
                  <c:v>0</c:v>
                </c:pt>
                <c:pt idx="3">
                  <c:v>0</c:v>
                </c:pt>
                <c:pt idx="4">
                  <c:v>0</c:v>
                </c:pt>
                <c:pt idx="5">
                  <c:v>0</c:v>
                </c:pt>
                <c:pt idx="6">
                  <c:v>0</c:v>
                </c:pt>
                <c:pt idx="7">
                  <c:v>0</c:v>
                </c:pt>
                <c:pt idx="8">
                  <c:v>0</c:v>
                </c:pt>
                <c:pt idx="9">
                  <c:v>0</c:v>
                </c:pt>
                <c:pt idx="10">
                  <c:v>0</c:v>
                </c:pt>
              </c:numCache>
            </c:numRef>
          </c:val>
          <c:extLst>
            <c:ext xmlns:c16="http://schemas.microsoft.com/office/drawing/2014/chart" uri="{C3380CC4-5D6E-409C-BE32-E72D297353CC}">
              <c16:uniqueId val="{00000005-1A22-44F0-8DB7-001C2B40560B}"/>
            </c:ext>
          </c:extLst>
        </c:ser>
        <c:ser>
          <c:idx val="6"/>
          <c:order val="6"/>
          <c:tx>
            <c:strRef>
              <c:f>Sheet1!$CZ$5:$CZ$6</c:f>
              <c:strCache>
                <c:ptCount val="1"/>
                <c:pt idx="0">
                  <c:v>Injury</c:v>
                </c:pt>
              </c:strCache>
            </c:strRef>
          </c:tx>
          <c:spPr>
            <a:solidFill>
              <a:schemeClr val="accent1">
                <a:lumMod val="60000"/>
              </a:schemeClr>
            </a:solidFill>
            <a:ln>
              <a:noFill/>
            </a:ln>
            <a:effectLst/>
          </c:spPr>
          <c:invertIfNegative val="0"/>
          <c:cat>
            <c:strRef>
              <c:f>Sheet1!$CS$7:$CS$19</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Sheet1!$CZ$7:$CZ$19</c:f>
              <c:numCache>
                <c:formatCode>General</c:formatCode>
                <c:ptCount val="12"/>
                <c:pt idx="0">
                  <c:v>0</c:v>
                </c:pt>
                <c:pt idx="1">
                  <c:v>0</c:v>
                </c:pt>
                <c:pt idx="2">
                  <c:v>0</c:v>
                </c:pt>
                <c:pt idx="3">
                  <c:v>0</c:v>
                </c:pt>
                <c:pt idx="4">
                  <c:v>0</c:v>
                </c:pt>
                <c:pt idx="5">
                  <c:v>0</c:v>
                </c:pt>
                <c:pt idx="6">
                  <c:v>0</c:v>
                </c:pt>
                <c:pt idx="7">
                  <c:v>0</c:v>
                </c:pt>
                <c:pt idx="8">
                  <c:v>0</c:v>
                </c:pt>
                <c:pt idx="9">
                  <c:v>0</c:v>
                </c:pt>
                <c:pt idx="10">
                  <c:v>0</c:v>
                </c:pt>
              </c:numCache>
            </c:numRef>
          </c:val>
          <c:extLst>
            <c:ext xmlns:c16="http://schemas.microsoft.com/office/drawing/2014/chart" uri="{C3380CC4-5D6E-409C-BE32-E72D297353CC}">
              <c16:uniqueId val="{00000006-1A22-44F0-8DB7-001C2B40560B}"/>
            </c:ext>
          </c:extLst>
        </c:ser>
        <c:ser>
          <c:idx val="7"/>
          <c:order val="7"/>
          <c:tx>
            <c:strRef>
              <c:f>Sheet1!$DA$5:$DA$6</c:f>
              <c:strCache>
                <c:ptCount val="1"/>
                <c:pt idx="0">
                  <c:v>Near miss</c:v>
                </c:pt>
              </c:strCache>
            </c:strRef>
          </c:tx>
          <c:spPr>
            <a:solidFill>
              <a:schemeClr val="accent2">
                <a:lumMod val="60000"/>
              </a:schemeClr>
            </a:solidFill>
            <a:ln>
              <a:noFill/>
            </a:ln>
            <a:effectLst/>
          </c:spPr>
          <c:invertIfNegative val="0"/>
          <c:cat>
            <c:strRef>
              <c:f>Sheet1!$CS$7:$CS$19</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Sheet1!$DA$7:$DA$19</c:f>
              <c:numCache>
                <c:formatCode>General</c:formatCode>
                <c:ptCount val="12"/>
                <c:pt idx="0">
                  <c:v>0</c:v>
                </c:pt>
                <c:pt idx="1">
                  <c:v>0</c:v>
                </c:pt>
                <c:pt idx="2">
                  <c:v>0</c:v>
                </c:pt>
                <c:pt idx="3">
                  <c:v>0</c:v>
                </c:pt>
                <c:pt idx="4">
                  <c:v>0</c:v>
                </c:pt>
                <c:pt idx="5">
                  <c:v>0</c:v>
                </c:pt>
                <c:pt idx="6">
                  <c:v>0</c:v>
                </c:pt>
                <c:pt idx="7">
                  <c:v>0</c:v>
                </c:pt>
                <c:pt idx="8">
                  <c:v>0</c:v>
                </c:pt>
                <c:pt idx="9">
                  <c:v>0</c:v>
                </c:pt>
                <c:pt idx="10">
                  <c:v>0</c:v>
                </c:pt>
              </c:numCache>
            </c:numRef>
          </c:val>
          <c:extLst>
            <c:ext xmlns:c16="http://schemas.microsoft.com/office/drawing/2014/chart" uri="{C3380CC4-5D6E-409C-BE32-E72D297353CC}">
              <c16:uniqueId val="{00000007-1A22-44F0-8DB7-001C2B40560B}"/>
            </c:ext>
          </c:extLst>
        </c:ser>
        <c:ser>
          <c:idx val="8"/>
          <c:order val="8"/>
          <c:tx>
            <c:strRef>
              <c:f>Sheet1!$DB$5:$DB$6</c:f>
              <c:strCache>
                <c:ptCount val="1"/>
                <c:pt idx="0">
                  <c:v>Reoccurrence</c:v>
                </c:pt>
              </c:strCache>
            </c:strRef>
          </c:tx>
          <c:spPr>
            <a:solidFill>
              <a:schemeClr val="accent3">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tx1">
                        <a:lumMod val="75000"/>
                        <a:lumOff val="25000"/>
                      </a:schemeClr>
                    </a:solidFill>
                    <a:latin typeface="+mn-lt"/>
                    <a:ea typeface="+mn-ea"/>
                    <a:cs typeface="+mn-cs"/>
                  </a:defRPr>
                </a:pPr>
                <a:endParaRPr lang="th-TH"/>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Sheet1!$CS$7:$CS$19</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Sheet1!$DB$7:$DB$19</c:f>
              <c:numCache>
                <c:formatCode>General</c:formatCode>
                <c:ptCount val="12"/>
                <c:pt idx="0">
                  <c:v>0</c:v>
                </c:pt>
                <c:pt idx="1">
                  <c:v>0</c:v>
                </c:pt>
                <c:pt idx="2">
                  <c:v>0</c:v>
                </c:pt>
                <c:pt idx="3">
                  <c:v>0</c:v>
                </c:pt>
                <c:pt idx="4">
                  <c:v>1</c:v>
                </c:pt>
                <c:pt idx="5">
                  <c:v>0</c:v>
                </c:pt>
                <c:pt idx="6">
                  <c:v>0</c:v>
                </c:pt>
                <c:pt idx="7">
                  <c:v>0</c:v>
                </c:pt>
                <c:pt idx="8">
                  <c:v>0</c:v>
                </c:pt>
                <c:pt idx="9">
                  <c:v>0</c:v>
                </c:pt>
                <c:pt idx="10">
                  <c:v>0</c:v>
                </c:pt>
              </c:numCache>
            </c:numRef>
          </c:val>
          <c:extLst>
            <c:ext xmlns:c16="http://schemas.microsoft.com/office/drawing/2014/chart" uri="{C3380CC4-5D6E-409C-BE32-E72D297353CC}">
              <c16:uniqueId val="{00000008-1A22-44F0-8DB7-001C2B40560B}"/>
            </c:ext>
          </c:extLst>
        </c:ser>
        <c:dLbls>
          <c:showLegendKey val="0"/>
          <c:showVal val="0"/>
          <c:showCatName val="0"/>
          <c:showSerName val="0"/>
          <c:showPercent val="0"/>
          <c:showBubbleSize val="0"/>
        </c:dLbls>
        <c:gapWidth val="65"/>
        <c:overlap val="100"/>
        <c:axId val="893626783"/>
        <c:axId val="893622943"/>
      </c:barChart>
      <c:catAx>
        <c:axId val="893626783"/>
        <c:scaling>
          <c:orientation val="minMax"/>
        </c:scaling>
        <c:delete val="0"/>
        <c:axPos val="b"/>
        <c:numFmt formatCode="B1mmm"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ja-JP" sz="1050" b="0" i="0" u="none" strike="noStrike" kern="1200" baseline="0">
                <a:solidFill>
                  <a:schemeClr val="tx1">
                    <a:lumMod val="65000"/>
                    <a:lumOff val="35000"/>
                  </a:schemeClr>
                </a:solidFill>
                <a:latin typeface="+mn-lt"/>
                <a:ea typeface="+mn-ea"/>
                <a:cs typeface="+mn-cs"/>
              </a:defRPr>
            </a:pPr>
            <a:endParaRPr lang="th-TH"/>
          </a:p>
        </c:txPr>
        <c:crossAx val="893622943"/>
        <c:crosses val="autoZero"/>
        <c:auto val="1"/>
        <c:lblAlgn val="ctr"/>
        <c:lblOffset val="100"/>
        <c:noMultiLvlLbl val="1"/>
      </c:catAx>
      <c:valAx>
        <c:axId val="893622943"/>
        <c:scaling>
          <c:orientation val="minMax"/>
          <c:max val="4"/>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th-TH"/>
          </a:p>
        </c:txPr>
        <c:crossAx val="893626783"/>
        <c:crosses val="autoZero"/>
        <c:crossBetween val="between"/>
        <c:majorUnit val="1"/>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th-TH"/>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[FY25 Company KPI summary result rev2.xlsx]Sheet1!PivotTable1</c:name>
    <c:fmtId val="2"/>
  </c:pivotSource>
  <c:chart>
    <c:title>
      <c:tx>
        <c:rich>
          <a:bodyPr rot="0" spcFirstLastPara="1" vertOverflow="ellipsis" vert="horz" wrap="square" anchor="ctr" anchorCtr="1"/>
          <a:lstStyle/>
          <a:p>
            <a:pPr>
              <a:defRPr lang="ja-JP" sz="1400" b="0" i="0" u="none" strike="noStrike" kern="1200" spc="0" baseline="0">
                <a:solidFill>
                  <a:schemeClr val="tx1">
                    <a:lumMod val="65000"/>
                    <a:lumOff val="35000"/>
                  </a:schemeClr>
                </a:solidFill>
                <a:latin typeface="+mn-lt"/>
                <a:ea typeface="+mn-ea"/>
                <a:cs typeface="+mn-cs"/>
              </a:defRPr>
            </a:pPr>
            <a:r>
              <a:rPr lang="en-US"/>
              <a:t>Pump/M</a:t>
            </a:r>
          </a:p>
        </c:rich>
      </c:tx>
      <c:layout>
        <c:manualLayout>
          <c:xMode val="edge"/>
          <c:yMode val="edge"/>
          <c:x val="5.3955643557599069E-2"/>
          <c:y val="7.2676941735775528E-4"/>
        </c:manualLayout>
      </c:layout>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9"/>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
        <c:idx val="30"/>
        <c:spPr>
          <a:solidFill>
            <a:schemeClr val="accent3"/>
          </a:solidFill>
          <a:ln>
            <a:noFill/>
          </a:ln>
          <a:effectLst/>
        </c:spPr>
        <c:marker>
          <c:symbol val="none"/>
        </c:marker>
        <c:dLbl>
          <c:idx val="0"/>
          <c:delete val="1"/>
          <c:extLst>
            <c:ext xmlns:c15="http://schemas.microsoft.com/office/drawing/2012/chart" uri="{CE6537A1-D6FC-4f65-9D91-7224C49458BB}"/>
          </c:extLst>
        </c:dLbl>
      </c:pivotFmt>
      <c:pivotFmt>
        <c:idx val="31"/>
        <c:spPr>
          <a:solidFill>
            <a:schemeClr val="accent4"/>
          </a:solidFill>
          <a:ln>
            <a:noFill/>
          </a:ln>
          <a:effectLst/>
        </c:spPr>
        <c:marker>
          <c:symbol val="none"/>
        </c:marker>
        <c:dLbl>
          <c:idx val="0"/>
          <c:delete val="1"/>
          <c:extLst>
            <c:ext xmlns:c15="http://schemas.microsoft.com/office/drawing/2012/chart" uri="{CE6537A1-D6FC-4f65-9D91-7224C49458BB}"/>
          </c:extLst>
        </c:dLbl>
      </c:pivotFmt>
      <c:pivotFmt>
        <c:idx val="32"/>
        <c:spPr>
          <a:solidFill>
            <a:schemeClr val="accent5"/>
          </a:solidFill>
          <a:ln>
            <a:noFill/>
          </a:ln>
          <a:effectLst/>
        </c:spPr>
        <c:marker>
          <c:symbol val="none"/>
        </c:marker>
        <c:dLbl>
          <c:idx val="0"/>
          <c:delete val="1"/>
          <c:extLst>
            <c:ext xmlns:c15="http://schemas.microsoft.com/office/drawing/2012/chart" uri="{CE6537A1-D6FC-4f65-9D91-7224C49458BB}"/>
          </c:extLst>
        </c:dLbl>
      </c:pivotFmt>
      <c:pivotFmt>
        <c:idx val="33"/>
        <c:spPr>
          <a:solidFill>
            <a:schemeClr val="accent6"/>
          </a:solidFill>
          <a:ln>
            <a:noFill/>
          </a:ln>
          <a:effectLst/>
        </c:spPr>
        <c:marker>
          <c:symbol val="none"/>
        </c:marker>
        <c:dLbl>
          <c:idx val="0"/>
          <c:delete val="1"/>
          <c:extLst>
            <c:ext xmlns:c15="http://schemas.microsoft.com/office/drawing/2012/chart" uri="{CE6537A1-D6FC-4f65-9D91-7224C49458BB}"/>
          </c:extLst>
        </c:dLbl>
      </c:pivotFmt>
      <c:pivotFmt>
        <c:idx val="34"/>
        <c:spPr>
          <a:solidFill>
            <a:schemeClr val="accent1">
              <a:lumMod val="60000"/>
            </a:schemeClr>
          </a:solidFill>
          <a:ln>
            <a:noFill/>
          </a:ln>
          <a:effectLst/>
        </c:spPr>
        <c:marker>
          <c:symbol val="none"/>
        </c:marker>
        <c:dLbl>
          <c:idx val="0"/>
          <c:delete val="1"/>
          <c:extLst>
            <c:ext xmlns:c15="http://schemas.microsoft.com/office/drawing/2012/chart" uri="{CE6537A1-D6FC-4f65-9D91-7224C49458BB}"/>
          </c:extLst>
        </c:dLbl>
      </c:pivotFmt>
      <c:pivotFmt>
        <c:idx val="35"/>
        <c:spPr>
          <a:solidFill>
            <a:schemeClr val="accent2">
              <a:lumMod val="60000"/>
            </a:schemeClr>
          </a:solidFill>
          <a:ln>
            <a:noFill/>
          </a:ln>
          <a:effectLst/>
        </c:spPr>
        <c:marker>
          <c:symbol val="none"/>
        </c:marker>
        <c:dLbl>
          <c:idx val="0"/>
          <c:delete val="1"/>
          <c:extLst>
            <c:ext xmlns:c15="http://schemas.microsoft.com/office/drawing/2012/chart" uri="{CE6537A1-D6FC-4f65-9D91-7224C49458BB}"/>
          </c:extLst>
        </c:dLbl>
      </c:pivotFmt>
      <c:pivotFmt>
        <c:idx val="36"/>
        <c:spPr>
          <a:solidFill>
            <a:schemeClr val="accent3">
              <a:lumMod val="60000"/>
            </a:schemeClr>
          </a:solidFill>
          <a:ln>
            <a:noFill/>
          </a:ln>
          <a:effectLst/>
        </c:spPr>
        <c:marker>
          <c:symbol val="none"/>
        </c:marker>
        <c:dLbl>
          <c:idx val="0"/>
          <c:delete val="1"/>
          <c:extLst>
            <c:ext xmlns:c15="http://schemas.microsoft.com/office/drawing/2012/chart" uri="{CE6537A1-D6FC-4f65-9D91-7224C49458BB}"/>
          </c:extLst>
        </c:dLbl>
      </c:pivotFmt>
      <c:pivotFmt>
        <c:idx val="37"/>
        <c:marker>
          <c:symbol val="none"/>
        </c:marker>
      </c:pivotFmt>
    </c:pivotFmts>
    <c:plotArea>
      <c:layout>
        <c:manualLayout>
          <c:layoutTarget val="inner"/>
          <c:xMode val="edge"/>
          <c:yMode val="edge"/>
          <c:x val="4.7798166215251903E-2"/>
          <c:y val="0.1412501885328909"/>
          <c:w val="0.93475327500017125"/>
          <c:h val="0.67683801613123329"/>
        </c:manualLayout>
      </c:layout>
      <c:barChart>
        <c:barDir val="col"/>
        <c:grouping val="stacked"/>
        <c:varyColors val="0"/>
        <c:ser>
          <c:idx val="0"/>
          <c:order val="0"/>
          <c:tx>
            <c:strRef>
              <c:f>Sheet1!$B$5:$B$6</c:f>
              <c:strCache>
                <c:ptCount val="1"/>
                <c:pt idx="0">
                  <c:v>1-Grade accident</c:v>
                </c:pt>
              </c:strCache>
            </c:strRef>
          </c:tx>
          <c:spPr>
            <a:solidFill>
              <a:schemeClr val="accent1"/>
            </a:solidFill>
            <a:ln>
              <a:noFill/>
            </a:ln>
            <a:effectLst/>
          </c:spPr>
          <c:invertIfNegative val="0"/>
          <c:cat>
            <c:strRef>
              <c:f>Sheet1!$A$7:$A$18</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Sheet1!$B$7:$B$18</c:f>
              <c:numCache>
                <c:formatCode>General</c:formatCode>
                <c:ptCount val="12"/>
                <c:pt idx="0">
                  <c:v>0</c:v>
                </c:pt>
                <c:pt idx="1">
                  <c:v>0</c:v>
                </c:pt>
                <c:pt idx="2">
                  <c:v>0</c:v>
                </c:pt>
                <c:pt idx="3">
                  <c:v>0</c:v>
                </c:pt>
                <c:pt idx="4">
                  <c:v>0</c:v>
                </c:pt>
                <c:pt idx="5">
                  <c:v>0</c:v>
                </c:pt>
                <c:pt idx="6">
                  <c:v>0</c:v>
                </c:pt>
                <c:pt idx="7">
                  <c:v>0</c:v>
                </c:pt>
                <c:pt idx="8">
                  <c:v>0</c:v>
                </c:pt>
                <c:pt idx="9">
                  <c:v>0</c:v>
                </c:pt>
                <c:pt idx="10">
                  <c:v>0</c:v>
                </c:pt>
              </c:numCache>
            </c:numRef>
          </c:val>
          <c:extLst>
            <c:ext xmlns:c16="http://schemas.microsoft.com/office/drawing/2014/chart" uri="{C3380CC4-5D6E-409C-BE32-E72D297353CC}">
              <c16:uniqueId val="{00000001-4507-489F-88EE-BDF5A10FC520}"/>
            </c:ext>
          </c:extLst>
        </c:ser>
        <c:ser>
          <c:idx val="1"/>
          <c:order val="1"/>
          <c:tx>
            <c:strRef>
              <c:f>Sheet1!$C$5:$C$6</c:f>
              <c:strCache>
                <c:ptCount val="1"/>
                <c:pt idx="0">
                  <c:v>8-High risk audit</c:v>
                </c:pt>
              </c:strCache>
            </c:strRef>
          </c:tx>
          <c:spPr>
            <a:solidFill>
              <a:schemeClr val="accent2"/>
            </a:solidFill>
            <a:ln>
              <a:noFill/>
            </a:ln>
            <a:effectLst/>
          </c:spPr>
          <c:invertIfNegative val="0"/>
          <c:cat>
            <c:strRef>
              <c:f>Sheet1!$A$7:$A$18</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Sheet1!$C$7:$C$18</c:f>
              <c:numCache>
                <c:formatCode>General</c:formatCode>
                <c:ptCount val="12"/>
                <c:pt idx="6">
                  <c:v>0</c:v>
                </c:pt>
              </c:numCache>
            </c:numRef>
          </c:val>
          <c:extLst>
            <c:ext xmlns:c16="http://schemas.microsoft.com/office/drawing/2014/chart" uri="{C3380CC4-5D6E-409C-BE32-E72D297353CC}">
              <c16:uniqueId val="{00000000-C8DD-42D0-8A7F-9D8B97F1E45E}"/>
            </c:ext>
          </c:extLst>
        </c:ser>
        <c:ser>
          <c:idx val="2"/>
          <c:order val="2"/>
          <c:tx>
            <c:strRef>
              <c:f>Sheet1!$D$5:$D$6</c:f>
              <c:strCache>
                <c:ptCount val="1"/>
                <c:pt idx="0">
                  <c:v>Fatal</c:v>
                </c:pt>
              </c:strCache>
            </c:strRef>
          </c:tx>
          <c:spPr>
            <a:solidFill>
              <a:schemeClr val="accent3"/>
            </a:solidFill>
            <a:ln>
              <a:noFill/>
            </a:ln>
            <a:effectLst/>
          </c:spPr>
          <c:invertIfNegative val="0"/>
          <c:cat>
            <c:strRef>
              <c:f>Sheet1!$A$7:$A$18</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Sheet1!$D$7:$D$18</c:f>
              <c:numCache>
                <c:formatCode>General</c:formatCode>
                <c:ptCount val="12"/>
                <c:pt idx="0">
                  <c:v>0</c:v>
                </c:pt>
                <c:pt idx="1">
                  <c:v>0</c:v>
                </c:pt>
                <c:pt idx="2">
                  <c:v>0</c:v>
                </c:pt>
                <c:pt idx="3">
                  <c:v>0</c:v>
                </c:pt>
                <c:pt idx="4">
                  <c:v>0</c:v>
                </c:pt>
                <c:pt idx="5">
                  <c:v>0</c:v>
                </c:pt>
                <c:pt idx="6">
                  <c:v>0</c:v>
                </c:pt>
                <c:pt idx="7">
                  <c:v>0</c:v>
                </c:pt>
                <c:pt idx="8">
                  <c:v>0</c:v>
                </c:pt>
                <c:pt idx="9">
                  <c:v>0</c:v>
                </c:pt>
                <c:pt idx="10">
                  <c:v>0</c:v>
                </c:pt>
              </c:numCache>
            </c:numRef>
          </c:val>
          <c:extLst>
            <c:ext xmlns:c16="http://schemas.microsoft.com/office/drawing/2014/chart" uri="{C3380CC4-5D6E-409C-BE32-E72D297353CC}">
              <c16:uniqueId val="{00000001-C8DD-42D0-8A7F-9D8B97F1E45E}"/>
            </c:ext>
          </c:extLst>
        </c:ser>
        <c:ser>
          <c:idx val="3"/>
          <c:order val="3"/>
          <c:tx>
            <c:strRef>
              <c:f>Sheet1!$E$5:$E$6</c:f>
              <c:strCache>
                <c:ptCount val="1"/>
                <c:pt idx="0">
                  <c:v>Hit</c:v>
                </c:pt>
              </c:strCache>
            </c:strRef>
          </c:tx>
          <c:spPr>
            <a:solidFill>
              <a:schemeClr val="accent4"/>
            </a:solidFill>
            <a:ln>
              <a:noFill/>
            </a:ln>
            <a:effectLst/>
          </c:spPr>
          <c:invertIfNegative val="0"/>
          <c:cat>
            <c:strRef>
              <c:f>Sheet1!$A$7:$A$18</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Sheet1!$E$7:$E$18</c:f>
              <c:numCache>
                <c:formatCode>General</c:formatCode>
                <c:ptCount val="12"/>
                <c:pt idx="0">
                  <c:v>0</c:v>
                </c:pt>
                <c:pt idx="1">
                  <c:v>0</c:v>
                </c:pt>
                <c:pt idx="2">
                  <c:v>0</c:v>
                </c:pt>
                <c:pt idx="3">
                  <c:v>0</c:v>
                </c:pt>
                <c:pt idx="4">
                  <c:v>0</c:v>
                </c:pt>
                <c:pt idx="5">
                  <c:v>0</c:v>
                </c:pt>
                <c:pt idx="6">
                  <c:v>0</c:v>
                </c:pt>
                <c:pt idx="7">
                  <c:v>0</c:v>
                </c:pt>
                <c:pt idx="8">
                  <c:v>0</c:v>
                </c:pt>
                <c:pt idx="9">
                  <c:v>0</c:v>
                </c:pt>
                <c:pt idx="10">
                  <c:v>0</c:v>
                </c:pt>
              </c:numCache>
            </c:numRef>
          </c:val>
          <c:extLst>
            <c:ext xmlns:c16="http://schemas.microsoft.com/office/drawing/2014/chart" uri="{C3380CC4-5D6E-409C-BE32-E72D297353CC}">
              <c16:uniqueId val="{00000002-C8DD-42D0-8A7F-9D8B97F1E45E}"/>
            </c:ext>
          </c:extLst>
        </c:ser>
        <c:ser>
          <c:idx val="4"/>
          <c:order val="4"/>
          <c:tx>
            <c:strRef>
              <c:f>Sheet1!$F$5:$F$6</c:f>
              <c:strCache>
                <c:ptCount val="1"/>
                <c:pt idx="0">
                  <c:v>Hit something</c:v>
                </c:pt>
              </c:strCache>
            </c:strRef>
          </c:tx>
          <c:spPr>
            <a:solidFill>
              <a:schemeClr val="accent5"/>
            </a:solidFill>
            <a:ln>
              <a:noFill/>
            </a:ln>
            <a:effectLst/>
          </c:spPr>
          <c:invertIfNegative val="0"/>
          <c:cat>
            <c:strRef>
              <c:f>Sheet1!$A$7:$A$18</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Sheet1!$F$7:$F$18</c:f>
              <c:numCache>
                <c:formatCode>General</c:formatCode>
                <c:ptCount val="12"/>
                <c:pt idx="0">
                  <c:v>0</c:v>
                </c:pt>
                <c:pt idx="1">
                  <c:v>0</c:v>
                </c:pt>
                <c:pt idx="2">
                  <c:v>0</c:v>
                </c:pt>
                <c:pt idx="3">
                  <c:v>0</c:v>
                </c:pt>
                <c:pt idx="4">
                  <c:v>0</c:v>
                </c:pt>
                <c:pt idx="5">
                  <c:v>0</c:v>
                </c:pt>
                <c:pt idx="6">
                  <c:v>0</c:v>
                </c:pt>
                <c:pt idx="7">
                  <c:v>0</c:v>
                </c:pt>
                <c:pt idx="8">
                  <c:v>0</c:v>
                </c:pt>
                <c:pt idx="9">
                  <c:v>0</c:v>
                </c:pt>
                <c:pt idx="10">
                  <c:v>0</c:v>
                </c:pt>
              </c:numCache>
            </c:numRef>
          </c:val>
          <c:extLst>
            <c:ext xmlns:c16="http://schemas.microsoft.com/office/drawing/2014/chart" uri="{C3380CC4-5D6E-409C-BE32-E72D297353CC}">
              <c16:uniqueId val="{00000003-C8DD-42D0-8A7F-9D8B97F1E45E}"/>
            </c:ext>
          </c:extLst>
        </c:ser>
        <c:ser>
          <c:idx val="5"/>
          <c:order val="5"/>
          <c:tx>
            <c:strRef>
              <c:f>Sheet1!$G$5:$G$6</c:f>
              <c:strCache>
                <c:ptCount val="1"/>
                <c:pt idx="0">
                  <c:v>Illegal &amp; dangerous driving</c:v>
                </c:pt>
              </c:strCache>
            </c:strRef>
          </c:tx>
          <c:spPr>
            <a:solidFill>
              <a:schemeClr val="accent6"/>
            </a:solidFill>
            <a:ln>
              <a:noFill/>
            </a:ln>
            <a:effectLst/>
          </c:spPr>
          <c:invertIfNegative val="0"/>
          <c:cat>
            <c:strRef>
              <c:f>Sheet1!$A$7:$A$18</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Sheet1!$G$7:$G$18</c:f>
              <c:numCache>
                <c:formatCode>General</c:formatCode>
                <c:ptCount val="12"/>
                <c:pt idx="0">
                  <c:v>0</c:v>
                </c:pt>
                <c:pt idx="1">
                  <c:v>0</c:v>
                </c:pt>
                <c:pt idx="2">
                  <c:v>0</c:v>
                </c:pt>
                <c:pt idx="3">
                  <c:v>0</c:v>
                </c:pt>
                <c:pt idx="4">
                  <c:v>0</c:v>
                </c:pt>
                <c:pt idx="5">
                  <c:v>0</c:v>
                </c:pt>
                <c:pt idx="6">
                  <c:v>0</c:v>
                </c:pt>
                <c:pt idx="7">
                  <c:v>0</c:v>
                </c:pt>
                <c:pt idx="8">
                  <c:v>0</c:v>
                </c:pt>
                <c:pt idx="9">
                  <c:v>0</c:v>
                </c:pt>
                <c:pt idx="10">
                  <c:v>0</c:v>
                </c:pt>
              </c:numCache>
            </c:numRef>
          </c:val>
          <c:extLst>
            <c:ext xmlns:c16="http://schemas.microsoft.com/office/drawing/2014/chart" uri="{C3380CC4-5D6E-409C-BE32-E72D297353CC}">
              <c16:uniqueId val="{00000004-C8DD-42D0-8A7F-9D8B97F1E45E}"/>
            </c:ext>
          </c:extLst>
        </c:ser>
        <c:ser>
          <c:idx val="6"/>
          <c:order val="6"/>
          <c:tx>
            <c:strRef>
              <c:f>Sheet1!$H$5:$H$6</c:f>
              <c:strCache>
                <c:ptCount val="1"/>
                <c:pt idx="0">
                  <c:v>Injury</c:v>
                </c:pt>
              </c:strCache>
            </c:strRef>
          </c:tx>
          <c:spPr>
            <a:solidFill>
              <a:schemeClr val="accent1">
                <a:lumMod val="60000"/>
              </a:schemeClr>
            </a:solidFill>
            <a:ln>
              <a:noFill/>
            </a:ln>
            <a:effectLst/>
          </c:spPr>
          <c:invertIfNegative val="0"/>
          <c:cat>
            <c:strRef>
              <c:f>Sheet1!$A$7:$A$18</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Sheet1!$H$7:$H$18</c:f>
              <c:numCache>
                <c:formatCode>General</c:formatCode>
                <c:ptCount val="12"/>
                <c:pt idx="0">
                  <c:v>0</c:v>
                </c:pt>
                <c:pt idx="1">
                  <c:v>0</c:v>
                </c:pt>
                <c:pt idx="2">
                  <c:v>0</c:v>
                </c:pt>
                <c:pt idx="3">
                  <c:v>0</c:v>
                </c:pt>
                <c:pt idx="4">
                  <c:v>0</c:v>
                </c:pt>
                <c:pt idx="5">
                  <c:v>0</c:v>
                </c:pt>
                <c:pt idx="6">
                  <c:v>0</c:v>
                </c:pt>
                <c:pt idx="7">
                  <c:v>0</c:v>
                </c:pt>
                <c:pt idx="8">
                  <c:v>0</c:v>
                </c:pt>
                <c:pt idx="9">
                  <c:v>0</c:v>
                </c:pt>
                <c:pt idx="10">
                  <c:v>0</c:v>
                </c:pt>
              </c:numCache>
            </c:numRef>
          </c:val>
          <c:extLst>
            <c:ext xmlns:c16="http://schemas.microsoft.com/office/drawing/2014/chart" uri="{C3380CC4-5D6E-409C-BE32-E72D297353CC}">
              <c16:uniqueId val="{00000005-C8DD-42D0-8A7F-9D8B97F1E45E}"/>
            </c:ext>
          </c:extLst>
        </c:ser>
        <c:ser>
          <c:idx val="7"/>
          <c:order val="7"/>
          <c:tx>
            <c:strRef>
              <c:f>Sheet1!$I$5:$I$6</c:f>
              <c:strCache>
                <c:ptCount val="1"/>
                <c:pt idx="0">
                  <c:v>Near miss</c:v>
                </c:pt>
              </c:strCache>
            </c:strRef>
          </c:tx>
          <c:spPr>
            <a:solidFill>
              <a:schemeClr val="accent2">
                <a:lumMod val="60000"/>
              </a:schemeClr>
            </a:solidFill>
            <a:ln>
              <a:noFill/>
            </a:ln>
            <a:effectLst/>
          </c:spPr>
          <c:invertIfNegative val="0"/>
          <c:cat>
            <c:strRef>
              <c:f>Sheet1!$A$7:$A$18</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Sheet1!$I$7:$I$18</c:f>
              <c:numCache>
                <c:formatCode>General</c:formatCode>
                <c:ptCount val="12"/>
                <c:pt idx="0">
                  <c:v>0</c:v>
                </c:pt>
                <c:pt idx="1">
                  <c:v>0</c:v>
                </c:pt>
                <c:pt idx="2">
                  <c:v>0</c:v>
                </c:pt>
                <c:pt idx="3">
                  <c:v>0</c:v>
                </c:pt>
                <c:pt idx="4">
                  <c:v>0</c:v>
                </c:pt>
                <c:pt idx="5">
                  <c:v>0</c:v>
                </c:pt>
                <c:pt idx="6">
                  <c:v>0</c:v>
                </c:pt>
                <c:pt idx="7">
                  <c:v>1</c:v>
                </c:pt>
                <c:pt idx="8">
                  <c:v>0</c:v>
                </c:pt>
                <c:pt idx="9">
                  <c:v>0</c:v>
                </c:pt>
                <c:pt idx="10">
                  <c:v>0</c:v>
                </c:pt>
              </c:numCache>
            </c:numRef>
          </c:val>
          <c:extLst>
            <c:ext xmlns:c16="http://schemas.microsoft.com/office/drawing/2014/chart" uri="{C3380CC4-5D6E-409C-BE32-E72D297353CC}">
              <c16:uniqueId val="{00000006-C8DD-42D0-8A7F-9D8B97F1E45E}"/>
            </c:ext>
          </c:extLst>
        </c:ser>
        <c:ser>
          <c:idx val="8"/>
          <c:order val="8"/>
          <c:tx>
            <c:strRef>
              <c:f>Sheet1!$J$5:$J$6</c:f>
              <c:strCache>
                <c:ptCount val="1"/>
                <c:pt idx="0">
                  <c:v>Reoccurrence</c:v>
                </c:pt>
              </c:strCache>
            </c:strRef>
          </c:tx>
          <c:spPr>
            <a:solidFill>
              <a:schemeClr val="accent3">
                <a:lumMod val="60000"/>
              </a:schemeClr>
            </a:solidFill>
            <a:ln>
              <a:noFill/>
            </a:ln>
            <a:effectLst/>
          </c:spPr>
          <c:invertIfNegative val="0"/>
          <c:cat>
            <c:strRef>
              <c:f>Sheet1!$A$7:$A$18</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Sheet1!$J$7:$J$18</c:f>
              <c:numCache>
                <c:formatCode>General</c:formatCode>
                <c:ptCount val="12"/>
                <c:pt idx="0">
                  <c:v>0</c:v>
                </c:pt>
                <c:pt idx="1">
                  <c:v>0</c:v>
                </c:pt>
                <c:pt idx="2">
                  <c:v>0</c:v>
                </c:pt>
                <c:pt idx="3">
                  <c:v>0</c:v>
                </c:pt>
                <c:pt idx="4">
                  <c:v>0</c:v>
                </c:pt>
                <c:pt idx="5">
                  <c:v>0</c:v>
                </c:pt>
                <c:pt idx="6">
                  <c:v>0</c:v>
                </c:pt>
                <c:pt idx="7">
                  <c:v>0</c:v>
                </c:pt>
                <c:pt idx="8">
                  <c:v>0</c:v>
                </c:pt>
                <c:pt idx="9">
                  <c:v>0</c:v>
                </c:pt>
                <c:pt idx="10">
                  <c:v>0</c:v>
                </c:pt>
              </c:numCache>
            </c:numRef>
          </c:val>
          <c:extLst>
            <c:ext xmlns:c16="http://schemas.microsoft.com/office/drawing/2014/chart" uri="{C3380CC4-5D6E-409C-BE32-E72D297353CC}">
              <c16:uniqueId val="{00000007-C8DD-42D0-8A7F-9D8B97F1E45E}"/>
            </c:ext>
          </c:extLst>
        </c:ser>
        <c:dLbls>
          <c:showLegendKey val="0"/>
          <c:showVal val="0"/>
          <c:showCatName val="0"/>
          <c:showSerName val="0"/>
          <c:showPercent val="0"/>
          <c:showBubbleSize val="0"/>
        </c:dLbls>
        <c:gapWidth val="60"/>
        <c:overlap val="100"/>
        <c:axId val="893626783"/>
        <c:axId val="893622943"/>
      </c:barChart>
      <c:catAx>
        <c:axId val="893626783"/>
        <c:scaling>
          <c:orientation val="minMax"/>
        </c:scaling>
        <c:delete val="0"/>
        <c:axPos val="b"/>
        <c:numFmt formatCode="B1mmm"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ja-JP" sz="1050" b="0" i="0" u="none" strike="noStrike" kern="1200" baseline="0">
                <a:solidFill>
                  <a:schemeClr val="tx1">
                    <a:lumMod val="65000"/>
                    <a:lumOff val="35000"/>
                  </a:schemeClr>
                </a:solidFill>
                <a:latin typeface="+mn-lt"/>
                <a:ea typeface="+mn-ea"/>
                <a:cs typeface="+mn-cs"/>
              </a:defRPr>
            </a:pPr>
            <a:endParaRPr lang="th-TH"/>
          </a:p>
        </c:txPr>
        <c:crossAx val="893622943"/>
        <c:crosses val="autoZero"/>
        <c:auto val="1"/>
        <c:lblAlgn val="ctr"/>
        <c:lblOffset val="100"/>
        <c:noMultiLvlLbl val="1"/>
      </c:catAx>
      <c:valAx>
        <c:axId val="893622943"/>
        <c:scaling>
          <c:orientation val="minMax"/>
          <c:max val="4"/>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th-TH"/>
          </a:p>
        </c:txPr>
        <c:crossAx val="893626783"/>
        <c:crosses val="autoZero"/>
        <c:crossBetween val="between"/>
        <c:majorUnit val="1"/>
      </c:valAx>
    </c:plotArea>
    <c:plotVisOnly val="1"/>
    <c:dispBlanksAs val="gap"/>
    <c:showDLblsOverMax val="0"/>
    <c:extLst/>
  </c:chart>
  <c:txPr>
    <a:bodyPr/>
    <a:lstStyle/>
    <a:p>
      <a:pPr>
        <a:defRPr/>
      </a:pPr>
      <a:endParaRPr lang="th-TH"/>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[FY25 Company KPI summary result rev2.xlsx]Sheet1!PivotTable25</c:name>
    <c:fmtId val="0"/>
  </c:pivotSource>
  <c:chart>
    <c:title>
      <c:tx>
        <c:rich>
          <a:bodyPr rot="0" spcFirstLastPara="1" vertOverflow="ellipsis" vert="horz" wrap="square" anchor="ctr" anchorCtr="1"/>
          <a:lstStyle/>
          <a:p>
            <a:pPr>
              <a:defRPr lang="ja-JP" sz="1400" b="0" i="0" u="none" strike="noStrike" kern="1200" spc="0" baseline="0">
                <a:solidFill>
                  <a:schemeClr val="tx1">
                    <a:lumMod val="65000"/>
                    <a:lumOff val="35000"/>
                  </a:schemeClr>
                </a:solidFill>
                <a:latin typeface="+mn-lt"/>
                <a:ea typeface="+mn-ea"/>
                <a:cs typeface="+mn-cs"/>
              </a:defRPr>
            </a:pPr>
            <a:r>
              <a:rPr lang="en-US"/>
              <a:t>PE</a:t>
            </a:r>
          </a:p>
        </c:rich>
      </c:tx>
      <c:layout>
        <c:manualLayout>
          <c:xMode val="edge"/>
          <c:yMode val="edge"/>
          <c:x val="5.6535309533511088E-2"/>
          <c:y val="7.2676941735775528E-4"/>
        </c:manualLayout>
      </c:layout>
      <c:overlay val="0"/>
      <c:spPr>
        <a:noFill/>
        <a:ln>
          <a:noFill/>
        </a:ln>
        <a:effectLst/>
      </c:spPr>
      <c:txPr>
        <a:bodyPr rot="0" spcFirstLastPara="1" vertOverflow="ellipsis" vert="horz" wrap="square" anchor="ctr" anchorCtr="1"/>
        <a:lstStyle/>
        <a:p>
          <a:pPr>
            <a:defRPr lang="ja-JP" sz="1400" b="0" i="0" u="none" strike="noStrike" kern="1200" spc="0" baseline="0">
              <a:solidFill>
                <a:schemeClr val="tx1">
                  <a:lumMod val="65000"/>
                  <a:lumOff val="35000"/>
                </a:schemeClr>
              </a:solidFill>
              <a:latin typeface="+mn-lt"/>
              <a:ea typeface="+mn-ea"/>
              <a:cs typeface="+mn-cs"/>
            </a:defRPr>
          </a:pPr>
          <a:endParaRPr lang="th-TH"/>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7798166215251903E-2"/>
          <c:y val="0.10134422312149567"/>
          <c:w val="0.93475327500017125"/>
          <c:h val="0.74975383499732062"/>
        </c:manualLayout>
      </c:layout>
      <c:barChart>
        <c:barDir val="col"/>
        <c:grouping val="stacked"/>
        <c:varyColors val="0"/>
        <c:ser>
          <c:idx val="0"/>
          <c:order val="0"/>
          <c:tx>
            <c:strRef>
              <c:f>Sheet1!$FZ$5:$FZ$6</c:f>
              <c:strCache>
                <c:ptCount val="1"/>
                <c:pt idx="0">
                  <c:v>1-Grade accident</c:v>
                </c:pt>
              </c:strCache>
            </c:strRef>
          </c:tx>
          <c:spPr>
            <a:solidFill>
              <a:schemeClr val="accent1"/>
            </a:solidFill>
            <a:ln>
              <a:noFill/>
            </a:ln>
            <a:effectLst/>
          </c:spPr>
          <c:invertIfNegative val="0"/>
          <c:cat>
            <c:strRef>
              <c:f>Sheet1!$FY$7:$FY$19</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Sheet1!$FZ$7:$FZ$19</c:f>
              <c:numCache>
                <c:formatCode>General</c:formatCode>
                <c:ptCount val="12"/>
                <c:pt idx="0">
                  <c:v>0</c:v>
                </c:pt>
                <c:pt idx="1">
                  <c:v>0</c:v>
                </c:pt>
                <c:pt idx="2">
                  <c:v>0</c:v>
                </c:pt>
                <c:pt idx="3">
                  <c:v>0</c:v>
                </c:pt>
                <c:pt idx="4">
                  <c:v>0</c:v>
                </c:pt>
                <c:pt idx="5">
                  <c:v>0</c:v>
                </c:pt>
                <c:pt idx="6">
                  <c:v>0</c:v>
                </c:pt>
                <c:pt idx="7">
                  <c:v>0</c:v>
                </c:pt>
                <c:pt idx="8">
                  <c:v>0</c:v>
                </c:pt>
                <c:pt idx="9">
                  <c:v>0</c:v>
                </c:pt>
                <c:pt idx="10">
                  <c:v>0</c:v>
                </c:pt>
              </c:numCache>
            </c:numRef>
          </c:val>
          <c:extLst>
            <c:ext xmlns:c16="http://schemas.microsoft.com/office/drawing/2014/chart" uri="{C3380CC4-5D6E-409C-BE32-E72D297353CC}">
              <c16:uniqueId val="{00000000-D600-4718-8B83-02EF2B3C6137}"/>
            </c:ext>
          </c:extLst>
        </c:ser>
        <c:ser>
          <c:idx val="1"/>
          <c:order val="1"/>
          <c:tx>
            <c:strRef>
              <c:f>Sheet1!$GA$5:$GA$6</c:f>
              <c:strCache>
                <c:ptCount val="1"/>
                <c:pt idx="0">
                  <c:v>8-High risk audit</c:v>
                </c:pt>
              </c:strCache>
            </c:strRef>
          </c:tx>
          <c:spPr>
            <a:solidFill>
              <a:schemeClr val="accent2"/>
            </a:solidFill>
            <a:ln>
              <a:noFill/>
            </a:ln>
            <a:effectLst/>
          </c:spPr>
          <c:invertIfNegative val="0"/>
          <c:cat>
            <c:strRef>
              <c:f>Sheet1!$FY$7:$FY$19</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Sheet1!$GA$7:$GA$19</c:f>
              <c:numCache>
                <c:formatCode>General</c:formatCode>
                <c:ptCount val="12"/>
                <c:pt idx="6">
                  <c:v>0</c:v>
                </c:pt>
              </c:numCache>
            </c:numRef>
          </c:val>
          <c:extLst>
            <c:ext xmlns:c16="http://schemas.microsoft.com/office/drawing/2014/chart" uri="{C3380CC4-5D6E-409C-BE32-E72D297353CC}">
              <c16:uniqueId val="{00000001-D600-4718-8B83-02EF2B3C6137}"/>
            </c:ext>
          </c:extLst>
        </c:ser>
        <c:ser>
          <c:idx val="2"/>
          <c:order val="2"/>
          <c:tx>
            <c:strRef>
              <c:f>Sheet1!$GB$5:$GB$6</c:f>
              <c:strCache>
                <c:ptCount val="1"/>
                <c:pt idx="0">
                  <c:v>Fatal</c:v>
                </c:pt>
              </c:strCache>
            </c:strRef>
          </c:tx>
          <c:spPr>
            <a:solidFill>
              <a:schemeClr val="accent3"/>
            </a:solidFill>
            <a:ln>
              <a:noFill/>
            </a:ln>
            <a:effectLst/>
          </c:spPr>
          <c:invertIfNegative val="0"/>
          <c:cat>
            <c:strRef>
              <c:f>Sheet1!$FY$7:$FY$19</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Sheet1!$GB$7:$GB$19</c:f>
              <c:numCache>
                <c:formatCode>General</c:formatCode>
                <c:ptCount val="12"/>
                <c:pt idx="0">
                  <c:v>0</c:v>
                </c:pt>
                <c:pt idx="1">
                  <c:v>0</c:v>
                </c:pt>
                <c:pt idx="2">
                  <c:v>0</c:v>
                </c:pt>
                <c:pt idx="3">
                  <c:v>0</c:v>
                </c:pt>
                <c:pt idx="4">
                  <c:v>0</c:v>
                </c:pt>
                <c:pt idx="5">
                  <c:v>0</c:v>
                </c:pt>
                <c:pt idx="6">
                  <c:v>0</c:v>
                </c:pt>
                <c:pt idx="7">
                  <c:v>0</c:v>
                </c:pt>
                <c:pt idx="8">
                  <c:v>0</c:v>
                </c:pt>
                <c:pt idx="9">
                  <c:v>0</c:v>
                </c:pt>
                <c:pt idx="10">
                  <c:v>0</c:v>
                </c:pt>
              </c:numCache>
            </c:numRef>
          </c:val>
          <c:extLst>
            <c:ext xmlns:c16="http://schemas.microsoft.com/office/drawing/2014/chart" uri="{C3380CC4-5D6E-409C-BE32-E72D297353CC}">
              <c16:uniqueId val="{00000002-D600-4718-8B83-02EF2B3C6137}"/>
            </c:ext>
          </c:extLst>
        </c:ser>
        <c:ser>
          <c:idx val="3"/>
          <c:order val="3"/>
          <c:tx>
            <c:strRef>
              <c:f>Sheet1!$GC$5:$GC$6</c:f>
              <c:strCache>
                <c:ptCount val="1"/>
                <c:pt idx="0">
                  <c:v>Hit</c:v>
                </c:pt>
              </c:strCache>
            </c:strRef>
          </c:tx>
          <c:spPr>
            <a:solidFill>
              <a:schemeClr val="accent4"/>
            </a:solidFill>
            <a:ln>
              <a:noFill/>
            </a:ln>
            <a:effectLst/>
          </c:spPr>
          <c:invertIfNegative val="0"/>
          <c:cat>
            <c:strRef>
              <c:f>Sheet1!$FY$7:$FY$19</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Sheet1!$GC$7:$GC$19</c:f>
              <c:numCache>
                <c:formatCode>General</c:formatCode>
                <c:ptCount val="12"/>
                <c:pt idx="0">
                  <c:v>0</c:v>
                </c:pt>
                <c:pt idx="1">
                  <c:v>0</c:v>
                </c:pt>
                <c:pt idx="2">
                  <c:v>0</c:v>
                </c:pt>
                <c:pt idx="3">
                  <c:v>0</c:v>
                </c:pt>
                <c:pt idx="4">
                  <c:v>0</c:v>
                </c:pt>
                <c:pt idx="5">
                  <c:v>0</c:v>
                </c:pt>
                <c:pt idx="6">
                  <c:v>0</c:v>
                </c:pt>
                <c:pt idx="7">
                  <c:v>0</c:v>
                </c:pt>
                <c:pt idx="8">
                  <c:v>0</c:v>
                </c:pt>
                <c:pt idx="9">
                  <c:v>0</c:v>
                </c:pt>
                <c:pt idx="10">
                  <c:v>0</c:v>
                </c:pt>
              </c:numCache>
            </c:numRef>
          </c:val>
          <c:extLst>
            <c:ext xmlns:c16="http://schemas.microsoft.com/office/drawing/2014/chart" uri="{C3380CC4-5D6E-409C-BE32-E72D297353CC}">
              <c16:uniqueId val="{00000003-D600-4718-8B83-02EF2B3C6137}"/>
            </c:ext>
          </c:extLst>
        </c:ser>
        <c:ser>
          <c:idx val="4"/>
          <c:order val="4"/>
          <c:tx>
            <c:strRef>
              <c:f>Sheet1!$GD$5:$GD$6</c:f>
              <c:strCache>
                <c:ptCount val="1"/>
                <c:pt idx="0">
                  <c:v>Hit something</c:v>
                </c:pt>
              </c:strCache>
            </c:strRef>
          </c:tx>
          <c:spPr>
            <a:solidFill>
              <a:schemeClr val="accent5"/>
            </a:solidFill>
            <a:ln>
              <a:noFill/>
            </a:ln>
            <a:effectLst/>
          </c:spPr>
          <c:invertIfNegative val="0"/>
          <c:cat>
            <c:strRef>
              <c:f>Sheet1!$FY$7:$FY$19</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Sheet1!$GD$7:$GD$19</c:f>
              <c:numCache>
                <c:formatCode>General</c:formatCode>
                <c:ptCount val="12"/>
                <c:pt idx="0">
                  <c:v>0</c:v>
                </c:pt>
                <c:pt idx="1">
                  <c:v>0</c:v>
                </c:pt>
                <c:pt idx="2">
                  <c:v>0</c:v>
                </c:pt>
                <c:pt idx="3">
                  <c:v>0</c:v>
                </c:pt>
                <c:pt idx="4">
                  <c:v>0</c:v>
                </c:pt>
                <c:pt idx="5">
                  <c:v>0</c:v>
                </c:pt>
                <c:pt idx="6">
                  <c:v>0</c:v>
                </c:pt>
                <c:pt idx="7">
                  <c:v>0</c:v>
                </c:pt>
                <c:pt idx="8">
                  <c:v>0</c:v>
                </c:pt>
                <c:pt idx="9">
                  <c:v>0</c:v>
                </c:pt>
                <c:pt idx="10">
                  <c:v>0</c:v>
                </c:pt>
              </c:numCache>
            </c:numRef>
          </c:val>
          <c:extLst>
            <c:ext xmlns:c16="http://schemas.microsoft.com/office/drawing/2014/chart" uri="{C3380CC4-5D6E-409C-BE32-E72D297353CC}">
              <c16:uniqueId val="{00000004-D600-4718-8B83-02EF2B3C6137}"/>
            </c:ext>
          </c:extLst>
        </c:ser>
        <c:ser>
          <c:idx val="5"/>
          <c:order val="5"/>
          <c:tx>
            <c:strRef>
              <c:f>Sheet1!$GE$5:$GE$6</c:f>
              <c:strCache>
                <c:ptCount val="1"/>
                <c:pt idx="0">
                  <c:v>Illegal &amp; dangerous driving</c:v>
                </c:pt>
              </c:strCache>
            </c:strRef>
          </c:tx>
          <c:spPr>
            <a:solidFill>
              <a:schemeClr val="accent6"/>
            </a:solidFill>
            <a:ln>
              <a:noFill/>
            </a:ln>
            <a:effectLst/>
          </c:spPr>
          <c:invertIfNegative val="0"/>
          <c:cat>
            <c:strRef>
              <c:f>Sheet1!$FY$7:$FY$19</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Sheet1!$GE$7:$GE$19</c:f>
              <c:numCache>
                <c:formatCode>General</c:formatCode>
                <c:ptCount val="12"/>
                <c:pt idx="0">
                  <c:v>0</c:v>
                </c:pt>
                <c:pt idx="1">
                  <c:v>0</c:v>
                </c:pt>
                <c:pt idx="2">
                  <c:v>0</c:v>
                </c:pt>
                <c:pt idx="3">
                  <c:v>0</c:v>
                </c:pt>
                <c:pt idx="4">
                  <c:v>0</c:v>
                </c:pt>
                <c:pt idx="5">
                  <c:v>0</c:v>
                </c:pt>
                <c:pt idx="6">
                  <c:v>0</c:v>
                </c:pt>
                <c:pt idx="7">
                  <c:v>0</c:v>
                </c:pt>
                <c:pt idx="8">
                  <c:v>0</c:v>
                </c:pt>
                <c:pt idx="9">
                  <c:v>0</c:v>
                </c:pt>
                <c:pt idx="10">
                  <c:v>0</c:v>
                </c:pt>
              </c:numCache>
            </c:numRef>
          </c:val>
          <c:extLst>
            <c:ext xmlns:c16="http://schemas.microsoft.com/office/drawing/2014/chart" uri="{C3380CC4-5D6E-409C-BE32-E72D297353CC}">
              <c16:uniqueId val="{00000005-D600-4718-8B83-02EF2B3C6137}"/>
            </c:ext>
          </c:extLst>
        </c:ser>
        <c:ser>
          <c:idx val="6"/>
          <c:order val="6"/>
          <c:tx>
            <c:strRef>
              <c:f>Sheet1!$GF$5:$GF$6</c:f>
              <c:strCache>
                <c:ptCount val="1"/>
                <c:pt idx="0">
                  <c:v>Injury</c:v>
                </c:pt>
              </c:strCache>
            </c:strRef>
          </c:tx>
          <c:spPr>
            <a:solidFill>
              <a:schemeClr val="accent1">
                <a:lumMod val="60000"/>
              </a:schemeClr>
            </a:solidFill>
            <a:ln>
              <a:noFill/>
            </a:ln>
            <a:effectLst/>
          </c:spPr>
          <c:invertIfNegative val="0"/>
          <c:cat>
            <c:strRef>
              <c:f>Sheet1!$FY$7:$FY$19</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Sheet1!$GF$7:$GF$19</c:f>
              <c:numCache>
                <c:formatCode>General</c:formatCode>
                <c:ptCount val="12"/>
                <c:pt idx="0">
                  <c:v>0</c:v>
                </c:pt>
                <c:pt idx="1">
                  <c:v>0</c:v>
                </c:pt>
                <c:pt idx="2">
                  <c:v>0</c:v>
                </c:pt>
                <c:pt idx="3">
                  <c:v>0</c:v>
                </c:pt>
                <c:pt idx="4">
                  <c:v>0</c:v>
                </c:pt>
                <c:pt idx="5">
                  <c:v>0</c:v>
                </c:pt>
                <c:pt idx="6">
                  <c:v>0</c:v>
                </c:pt>
                <c:pt idx="7">
                  <c:v>0</c:v>
                </c:pt>
                <c:pt idx="8">
                  <c:v>0</c:v>
                </c:pt>
                <c:pt idx="9">
                  <c:v>0</c:v>
                </c:pt>
                <c:pt idx="10">
                  <c:v>0</c:v>
                </c:pt>
              </c:numCache>
            </c:numRef>
          </c:val>
          <c:extLst>
            <c:ext xmlns:c16="http://schemas.microsoft.com/office/drawing/2014/chart" uri="{C3380CC4-5D6E-409C-BE32-E72D297353CC}">
              <c16:uniqueId val="{00000006-D600-4718-8B83-02EF2B3C6137}"/>
            </c:ext>
          </c:extLst>
        </c:ser>
        <c:ser>
          <c:idx val="7"/>
          <c:order val="7"/>
          <c:tx>
            <c:strRef>
              <c:f>Sheet1!$GG$5:$GG$6</c:f>
              <c:strCache>
                <c:ptCount val="1"/>
                <c:pt idx="0">
                  <c:v>Near miss</c:v>
                </c:pt>
              </c:strCache>
            </c:strRef>
          </c:tx>
          <c:spPr>
            <a:solidFill>
              <a:schemeClr val="accent2">
                <a:lumMod val="60000"/>
              </a:schemeClr>
            </a:solidFill>
            <a:ln>
              <a:noFill/>
            </a:ln>
            <a:effectLst/>
          </c:spPr>
          <c:invertIfNegative val="0"/>
          <c:cat>
            <c:strRef>
              <c:f>Sheet1!$FY$7:$FY$19</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Sheet1!$GG$7:$GG$19</c:f>
              <c:numCache>
                <c:formatCode>General</c:formatCode>
                <c:ptCount val="12"/>
                <c:pt idx="0">
                  <c:v>0</c:v>
                </c:pt>
                <c:pt idx="1">
                  <c:v>0</c:v>
                </c:pt>
                <c:pt idx="2">
                  <c:v>0</c:v>
                </c:pt>
                <c:pt idx="3">
                  <c:v>0</c:v>
                </c:pt>
                <c:pt idx="4">
                  <c:v>0</c:v>
                </c:pt>
                <c:pt idx="5">
                  <c:v>0</c:v>
                </c:pt>
                <c:pt idx="6">
                  <c:v>0</c:v>
                </c:pt>
                <c:pt idx="7">
                  <c:v>0</c:v>
                </c:pt>
                <c:pt idx="8">
                  <c:v>0</c:v>
                </c:pt>
                <c:pt idx="9">
                  <c:v>0</c:v>
                </c:pt>
                <c:pt idx="10">
                  <c:v>0</c:v>
                </c:pt>
              </c:numCache>
            </c:numRef>
          </c:val>
          <c:extLst>
            <c:ext xmlns:c16="http://schemas.microsoft.com/office/drawing/2014/chart" uri="{C3380CC4-5D6E-409C-BE32-E72D297353CC}">
              <c16:uniqueId val="{00000007-D600-4718-8B83-02EF2B3C6137}"/>
            </c:ext>
          </c:extLst>
        </c:ser>
        <c:ser>
          <c:idx val="8"/>
          <c:order val="8"/>
          <c:tx>
            <c:strRef>
              <c:f>Sheet1!$GH$5:$GH$6</c:f>
              <c:strCache>
                <c:ptCount val="1"/>
                <c:pt idx="0">
                  <c:v>Reoccurrence</c:v>
                </c:pt>
              </c:strCache>
            </c:strRef>
          </c:tx>
          <c:spPr>
            <a:solidFill>
              <a:schemeClr val="accent3">
                <a:lumMod val="60000"/>
              </a:schemeClr>
            </a:solidFill>
            <a:ln>
              <a:noFill/>
            </a:ln>
            <a:effectLst/>
          </c:spPr>
          <c:invertIfNegative val="0"/>
          <c:cat>
            <c:strRef>
              <c:f>Sheet1!$FY$7:$FY$19</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Sheet1!$GH$7:$GH$19</c:f>
              <c:numCache>
                <c:formatCode>General</c:formatCode>
                <c:ptCount val="12"/>
                <c:pt idx="0">
                  <c:v>0</c:v>
                </c:pt>
                <c:pt idx="1">
                  <c:v>0</c:v>
                </c:pt>
                <c:pt idx="2">
                  <c:v>0</c:v>
                </c:pt>
                <c:pt idx="3">
                  <c:v>0</c:v>
                </c:pt>
                <c:pt idx="4">
                  <c:v>0</c:v>
                </c:pt>
                <c:pt idx="5">
                  <c:v>0</c:v>
                </c:pt>
                <c:pt idx="6">
                  <c:v>0</c:v>
                </c:pt>
                <c:pt idx="7">
                  <c:v>0</c:v>
                </c:pt>
                <c:pt idx="8">
                  <c:v>0</c:v>
                </c:pt>
                <c:pt idx="9">
                  <c:v>0</c:v>
                </c:pt>
                <c:pt idx="10">
                  <c:v>0</c:v>
                </c:pt>
              </c:numCache>
            </c:numRef>
          </c:val>
          <c:extLst>
            <c:ext xmlns:c16="http://schemas.microsoft.com/office/drawing/2014/chart" uri="{C3380CC4-5D6E-409C-BE32-E72D297353CC}">
              <c16:uniqueId val="{00000008-D600-4718-8B83-02EF2B3C6137}"/>
            </c:ext>
          </c:extLst>
        </c:ser>
        <c:dLbls>
          <c:showLegendKey val="0"/>
          <c:showVal val="0"/>
          <c:showCatName val="0"/>
          <c:showSerName val="0"/>
          <c:showPercent val="0"/>
          <c:showBubbleSize val="0"/>
        </c:dLbls>
        <c:gapWidth val="65"/>
        <c:overlap val="100"/>
        <c:axId val="893626783"/>
        <c:axId val="893622943"/>
      </c:barChart>
      <c:catAx>
        <c:axId val="893626783"/>
        <c:scaling>
          <c:orientation val="minMax"/>
        </c:scaling>
        <c:delete val="0"/>
        <c:axPos val="b"/>
        <c:numFmt formatCode="B1mmm"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ja-JP" sz="1050" b="0" i="0" u="none" strike="noStrike" kern="1200" baseline="0">
                <a:solidFill>
                  <a:schemeClr val="tx1">
                    <a:lumMod val="65000"/>
                    <a:lumOff val="35000"/>
                  </a:schemeClr>
                </a:solidFill>
                <a:latin typeface="+mn-lt"/>
                <a:ea typeface="+mn-ea"/>
                <a:cs typeface="+mn-cs"/>
              </a:defRPr>
            </a:pPr>
            <a:endParaRPr lang="th-TH"/>
          </a:p>
        </c:txPr>
        <c:crossAx val="893622943"/>
        <c:crosses val="autoZero"/>
        <c:auto val="1"/>
        <c:lblAlgn val="ctr"/>
        <c:lblOffset val="100"/>
        <c:noMultiLvlLbl val="1"/>
      </c:catAx>
      <c:valAx>
        <c:axId val="893622943"/>
        <c:scaling>
          <c:orientation val="minMax"/>
          <c:max val="4"/>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th-TH"/>
          </a:p>
        </c:txPr>
        <c:crossAx val="893626783"/>
        <c:crosses val="autoZero"/>
        <c:crossBetween val="between"/>
        <c:majorUnit val="1"/>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th-TH"/>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[FY25 Company KPI summary result rev2.xlsx]Sheet1!PivotTable28</c:name>
    <c:fmtId val="0"/>
  </c:pivotSource>
  <c:chart>
    <c:title>
      <c:tx>
        <c:rich>
          <a:bodyPr rot="0" spcFirstLastPara="1" vertOverflow="ellipsis" vert="horz" wrap="square" anchor="ctr" anchorCtr="1"/>
          <a:lstStyle/>
          <a:p>
            <a:pPr>
              <a:defRPr lang="ja-JP" sz="1400" b="0" i="0" u="none" strike="noStrike" kern="1200" spc="0" baseline="0">
                <a:solidFill>
                  <a:schemeClr val="tx1">
                    <a:lumMod val="65000"/>
                    <a:lumOff val="35000"/>
                  </a:schemeClr>
                </a:solidFill>
                <a:latin typeface="+mn-lt"/>
                <a:ea typeface="+mn-ea"/>
                <a:cs typeface="+mn-cs"/>
              </a:defRPr>
            </a:pPr>
            <a:r>
              <a:rPr lang="en-US"/>
              <a:t>SE</a:t>
            </a:r>
          </a:p>
        </c:rich>
      </c:tx>
      <c:layout>
        <c:manualLayout>
          <c:xMode val="edge"/>
          <c:yMode val="edge"/>
          <c:x val="5.6535309533511088E-2"/>
          <c:y val="7.2676941735775528E-4"/>
        </c:manualLayout>
      </c:layout>
      <c:overlay val="0"/>
      <c:spPr>
        <a:noFill/>
        <a:ln>
          <a:noFill/>
        </a:ln>
        <a:effectLst/>
      </c:spPr>
      <c:txPr>
        <a:bodyPr rot="0" spcFirstLastPara="1" vertOverflow="ellipsis" vert="horz" wrap="square" anchor="ctr" anchorCtr="1"/>
        <a:lstStyle/>
        <a:p>
          <a:pPr>
            <a:defRPr lang="ja-JP" sz="1400" b="0" i="0" u="none" strike="noStrike" kern="1200" spc="0" baseline="0">
              <a:solidFill>
                <a:schemeClr val="tx1">
                  <a:lumMod val="65000"/>
                  <a:lumOff val="35000"/>
                </a:schemeClr>
              </a:solidFill>
              <a:latin typeface="+mn-lt"/>
              <a:ea typeface="+mn-ea"/>
              <a:cs typeface="+mn-cs"/>
            </a:defRPr>
          </a:pPr>
          <a:endParaRPr lang="th-TH"/>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7798166215251903E-2"/>
          <c:y val="0.10134422312149567"/>
          <c:w val="0.93475327500017125"/>
          <c:h val="0.75509970856206499"/>
        </c:manualLayout>
      </c:layout>
      <c:barChart>
        <c:barDir val="col"/>
        <c:grouping val="stacked"/>
        <c:varyColors val="0"/>
        <c:ser>
          <c:idx val="0"/>
          <c:order val="0"/>
          <c:tx>
            <c:strRef>
              <c:f>Sheet1!$HJ$5:$HJ$6</c:f>
              <c:strCache>
                <c:ptCount val="1"/>
                <c:pt idx="0">
                  <c:v>1-Grade accident</c:v>
                </c:pt>
              </c:strCache>
            </c:strRef>
          </c:tx>
          <c:spPr>
            <a:solidFill>
              <a:schemeClr val="accent1"/>
            </a:solidFill>
            <a:ln>
              <a:noFill/>
            </a:ln>
            <a:effectLst/>
          </c:spPr>
          <c:invertIfNegative val="0"/>
          <c:cat>
            <c:strRef>
              <c:f>Sheet1!$HI$7:$HI$19</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Sheet1!$HJ$7:$HJ$19</c:f>
              <c:numCache>
                <c:formatCode>General</c:formatCode>
                <c:ptCount val="12"/>
                <c:pt idx="0">
                  <c:v>0</c:v>
                </c:pt>
                <c:pt idx="1">
                  <c:v>0</c:v>
                </c:pt>
                <c:pt idx="2">
                  <c:v>0</c:v>
                </c:pt>
                <c:pt idx="3">
                  <c:v>0</c:v>
                </c:pt>
                <c:pt idx="4">
                  <c:v>0</c:v>
                </c:pt>
                <c:pt idx="5">
                  <c:v>0</c:v>
                </c:pt>
                <c:pt idx="6">
                  <c:v>0</c:v>
                </c:pt>
                <c:pt idx="7">
                  <c:v>0</c:v>
                </c:pt>
                <c:pt idx="8">
                  <c:v>0</c:v>
                </c:pt>
                <c:pt idx="9">
                  <c:v>0</c:v>
                </c:pt>
                <c:pt idx="10">
                  <c:v>0</c:v>
                </c:pt>
              </c:numCache>
            </c:numRef>
          </c:val>
          <c:extLst>
            <c:ext xmlns:c16="http://schemas.microsoft.com/office/drawing/2014/chart" uri="{C3380CC4-5D6E-409C-BE32-E72D297353CC}">
              <c16:uniqueId val="{00000000-58B6-45D9-A4F0-4BCDB587A7CF}"/>
            </c:ext>
          </c:extLst>
        </c:ser>
        <c:ser>
          <c:idx val="1"/>
          <c:order val="1"/>
          <c:tx>
            <c:strRef>
              <c:f>Sheet1!$HK$5:$HK$6</c:f>
              <c:strCache>
                <c:ptCount val="1"/>
                <c:pt idx="0">
                  <c:v>8-High risk audit</c:v>
                </c:pt>
              </c:strCache>
            </c:strRef>
          </c:tx>
          <c:spPr>
            <a:solidFill>
              <a:schemeClr val="accent2"/>
            </a:solidFill>
            <a:ln>
              <a:noFill/>
            </a:ln>
            <a:effectLst/>
          </c:spPr>
          <c:invertIfNegative val="0"/>
          <c:cat>
            <c:strRef>
              <c:f>Sheet1!$HI$7:$HI$19</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Sheet1!$HK$7:$HK$19</c:f>
              <c:numCache>
                <c:formatCode>General</c:formatCode>
                <c:ptCount val="12"/>
                <c:pt idx="6">
                  <c:v>0</c:v>
                </c:pt>
              </c:numCache>
            </c:numRef>
          </c:val>
          <c:extLst>
            <c:ext xmlns:c16="http://schemas.microsoft.com/office/drawing/2014/chart" uri="{C3380CC4-5D6E-409C-BE32-E72D297353CC}">
              <c16:uniqueId val="{00000001-58B6-45D9-A4F0-4BCDB587A7CF}"/>
            </c:ext>
          </c:extLst>
        </c:ser>
        <c:ser>
          <c:idx val="2"/>
          <c:order val="2"/>
          <c:tx>
            <c:strRef>
              <c:f>Sheet1!$HL$5:$HL$6</c:f>
              <c:strCache>
                <c:ptCount val="1"/>
                <c:pt idx="0">
                  <c:v>Fatal</c:v>
                </c:pt>
              </c:strCache>
            </c:strRef>
          </c:tx>
          <c:spPr>
            <a:solidFill>
              <a:schemeClr val="accent3"/>
            </a:solidFill>
            <a:ln>
              <a:noFill/>
            </a:ln>
            <a:effectLst/>
          </c:spPr>
          <c:invertIfNegative val="0"/>
          <c:cat>
            <c:strRef>
              <c:f>Sheet1!$HI$7:$HI$19</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Sheet1!$HL$7:$HL$19</c:f>
              <c:numCache>
                <c:formatCode>General</c:formatCode>
                <c:ptCount val="12"/>
                <c:pt idx="0">
                  <c:v>0</c:v>
                </c:pt>
                <c:pt idx="1">
                  <c:v>0</c:v>
                </c:pt>
                <c:pt idx="2">
                  <c:v>0</c:v>
                </c:pt>
                <c:pt idx="3">
                  <c:v>0</c:v>
                </c:pt>
                <c:pt idx="4">
                  <c:v>0</c:v>
                </c:pt>
                <c:pt idx="5">
                  <c:v>0</c:v>
                </c:pt>
                <c:pt idx="6">
                  <c:v>0</c:v>
                </c:pt>
                <c:pt idx="7">
                  <c:v>0</c:v>
                </c:pt>
                <c:pt idx="8">
                  <c:v>0</c:v>
                </c:pt>
                <c:pt idx="9">
                  <c:v>0</c:v>
                </c:pt>
                <c:pt idx="10">
                  <c:v>0</c:v>
                </c:pt>
              </c:numCache>
            </c:numRef>
          </c:val>
          <c:extLst>
            <c:ext xmlns:c16="http://schemas.microsoft.com/office/drawing/2014/chart" uri="{C3380CC4-5D6E-409C-BE32-E72D297353CC}">
              <c16:uniqueId val="{00000002-58B6-45D9-A4F0-4BCDB587A7CF}"/>
            </c:ext>
          </c:extLst>
        </c:ser>
        <c:ser>
          <c:idx val="3"/>
          <c:order val="3"/>
          <c:tx>
            <c:strRef>
              <c:f>Sheet1!$HM$5:$HM$6</c:f>
              <c:strCache>
                <c:ptCount val="1"/>
                <c:pt idx="0">
                  <c:v>Hit</c:v>
                </c:pt>
              </c:strCache>
            </c:strRef>
          </c:tx>
          <c:spPr>
            <a:solidFill>
              <a:schemeClr val="accent4"/>
            </a:solidFill>
            <a:ln>
              <a:noFill/>
            </a:ln>
            <a:effectLst/>
          </c:spPr>
          <c:invertIfNegative val="0"/>
          <c:cat>
            <c:strRef>
              <c:f>Sheet1!$HI$7:$HI$19</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Sheet1!$HM$7:$HM$19</c:f>
              <c:numCache>
                <c:formatCode>General</c:formatCode>
                <c:ptCount val="12"/>
                <c:pt idx="0">
                  <c:v>0</c:v>
                </c:pt>
                <c:pt idx="1">
                  <c:v>0</c:v>
                </c:pt>
                <c:pt idx="2">
                  <c:v>0</c:v>
                </c:pt>
                <c:pt idx="3">
                  <c:v>0</c:v>
                </c:pt>
                <c:pt idx="4">
                  <c:v>0</c:v>
                </c:pt>
                <c:pt idx="5">
                  <c:v>0</c:v>
                </c:pt>
                <c:pt idx="6">
                  <c:v>0</c:v>
                </c:pt>
                <c:pt idx="7">
                  <c:v>0</c:v>
                </c:pt>
                <c:pt idx="8">
                  <c:v>0</c:v>
                </c:pt>
                <c:pt idx="9">
                  <c:v>0</c:v>
                </c:pt>
                <c:pt idx="10">
                  <c:v>0</c:v>
                </c:pt>
              </c:numCache>
            </c:numRef>
          </c:val>
          <c:extLst>
            <c:ext xmlns:c16="http://schemas.microsoft.com/office/drawing/2014/chart" uri="{C3380CC4-5D6E-409C-BE32-E72D297353CC}">
              <c16:uniqueId val="{00000003-58B6-45D9-A4F0-4BCDB587A7CF}"/>
            </c:ext>
          </c:extLst>
        </c:ser>
        <c:ser>
          <c:idx val="4"/>
          <c:order val="4"/>
          <c:tx>
            <c:strRef>
              <c:f>Sheet1!$HN$5:$HN$6</c:f>
              <c:strCache>
                <c:ptCount val="1"/>
                <c:pt idx="0">
                  <c:v>Hit something</c:v>
                </c:pt>
              </c:strCache>
            </c:strRef>
          </c:tx>
          <c:spPr>
            <a:solidFill>
              <a:schemeClr val="accent5"/>
            </a:solidFill>
            <a:ln>
              <a:noFill/>
            </a:ln>
            <a:effectLst/>
          </c:spPr>
          <c:invertIfNegative val="0"/>
          <c:cat>
            <c:strRef>
              <c:f>Sheet1!$HI$7:$HI$19</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Sheet1!$HN$7:$HN$19</c:f>
              <c:numCache>
                <c:formatCode>General</c:formatCode>
                <c:ptCount val="12"/>
                <c:pt idx="0">
                  <c:v>0</c:v>
                </c:pt>
                <c:pt idx="1">
                  <c:v>0</c:v>
                </c:pt>
                <c:pt idx="2">
                  <c:v>0</c:v>
                </c:pt>
                <c:pt idx="3">
                  <c:v>0</c:v>
                </c:pt>
                <c:pt idx="4">
                  <c:v>0</c:v>
                </c:pt>
                <c:pt idx="5">
                  <c:v>0</c:v>
                </c:pt>
                <c:pt idx="6">
                  <c:v>0</c:v>
                </c:pt>
                <c:pt idx="7">
                  <c:v>0</c:v>
                </c:pt>
                <c:pt idx="8">
                  <c:v>0</c:v>
                </c:pt>
                <c:pt idx="9">
                  <c:v>0</c:v>
                </c:pt>
                <c:pt idx="10">
                  <c:v>0</c:v>
                </c:pt>
              </c:numCache>
            </c:numRef>
          </c:val>
          <c:extLst>
            <c:ext xmlns:c16="http://schemas.microsoft.com/office/drawing/2014/chart" uri="{C3380CC4-5D6E-409C-BE32-E72D297353CC}">
              <c16:uniqueId val="{00000004-58B6-45D9-A4F0-4BCDB587A7CF}"/>
            </c:ext>
          </c:extLst>
        </c:ser>
        <c:ser>
          <c:idx val="5"/>
          <c:order val="5"/>
          <c:tx>
            <c:strRef>
              <c:f>Sheet1!$HO$5:$HO$6</c:f>
              <c:strCache>
                <c:ptCount val="1"/>
                <c:pt idx="0">
                  <c:v>Illegal &amp; dangerous driving</c:v>
                </c:pt>
              </c:strCache>
            </c:strRef>
          </c:tx>
          <c:spPr>
            <a:solidFill>
              <a:schemeClr val="accent6"/>
            </a:solidFill>
            <a:ln>
              <a:noFill/>
            </a:ln>
            <a:effectLst/>
          </c:spPr>
          <c:invertIfNegative val="0"/>
          <c:cat>
            <c:strRef>
              <c:f>Sheet1!$HI$7:$HI$19</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Sheet1!$HO$7:$HO$19</c:f>
              <c:numCache>
                <c:formatCode>General</c:formatCode>
                <c:ptCount val="12"/>
                <c:pt idx="0">
                  <c:v>0</c:v>
                </c:pt>
                <c:pt idx="1">
                  <c:v>0</c:v>
                </c:pt>
                <c:pt idx="2">
                  <c:v>0</c:v>
                </c:pt>
                <c:pt idx="3">
                  <c:v>0</c:v>
                </c:pt>
                <c:pt idx="4">
                  <c:v>0</c:v>
                </c:pt>
                <c:pt idx="5">
                  <c:v>0</c:v>
                </c:pt>
                <c:pt idx="6">
                  <c:v>0</c:v>
                </c:pt>
                <c:pt idx="7">
                  <c:v>0</c:v>
                </c:pt>
                <c:pt idx="8">
                  <c:v>0</c:v>
                </c:pt>
                <c:pt idx="9">
                  <c:v>0</c:v>
                </c:pt>
                <c:pt idx="10">
                  <c:v>0</c:v>
                </c:pt>
              </c:numCache>
            </c:numRef>
          </c:val>
          <c:extLst>
            <c:ext xmlns:c16="http://schemas.microsoft.com/office/drawing/2014/chart" uri="{C3380CC4-5D6E-409C-BE32-E72D297353CC}">
              <c16:uniqueId val="{00000005-58B6-45D9-A4F0-4BCDB587A7CF}"/>
            </c:ext>
          </c:extLst>
        </c:ser>
        <c:ser>
          <c:idx val="6"/>
          <c:order val="6"/>
          <c:tx>
            <c:strRef>
              <c:f>Sheet1!$HP$5:$HP$6</c:f>
              <c:strCache>
                <c:ptCount val="1"/>
                <c:pt idx="0">
                  <c:v>Injury</c:v>
                </c:pt>
              </c:strCache>
            </c:strRef>
          </c:tx>
          <c:spPr>
            <a:solidFill>
              <a:schemeClr val="accent1">
                <a:lumMod val="60000"/>
              </a:schemeClr>
            </a:solidFill>
            <a:ln>
              <a:noFill/>
            </a:ln>
            <a:effectLst/>
          </c:spPr>
          <c:invertIfNegative val="0"/>
          <c:cat>
            <c:strRef>
              <c:f>Sheet1!$HI$7:$HI$19</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Sheet1!$HP$7:$HP$19</c:f>
              <c:numCache>
                <c:formatCode>General</c:formatCode>
                <c:ptCount val="12"/>
                <c:pt idx="0">
                  <c:v>0</c:v>
                </c:pt>
                <c:pt idx="1">
                  <c:v>0</c:v>
                </c:pt>
                <c:pt idx="2">
                  <c:v>0</c:v>
                </c:pt>
                <c:pt idx="3">
                  <c:v>0</c:v>
                </c:pt>
                <c:pt idx="4">
                  <c:v>0</c:v>
                </c:pt>
                <c:pt idx="5">
                  <c:v>0</c:v>
                </c:pt>
                <c:pt idx="6">
                  <c:v>0</c:v>
                </c:pt>
                <c:pt idx="7">
                  <c:v>0</c:v>
                </c:pt>
                <c:pt idx="8">
                  <c:v>0</c:v>
                </c:pt>
                <c:pt idx="9">
                  <c:v>0</c:v>
                </c:pt>
                <c:pt idx="10">
                  <c:v>0</c:v>
                </c:pt>
              </c:numCache>
            </c:numRef>
          </c:val>
          <c:extLst>
            <c:ext xmlns:c16="http://schemas.microsoft.com/office/drawing/2014/chart" uri="{C3380CC4-5D6E-409C-BE32-E72D297353CC}">
              <c16:uniqueId val="{00000006-58B6-45D9-A4F0-4BCDB587A7CF}"/>
            </c:ext>
          </c:extLst>
        </c:ser>
        <c:ser>
          <c:idx val="7"/>
          <c:order val="7"/>
          <c:tx>
            <c:strRef>
              <c:f>Sheet1!$HQ$5:$HQ$6</c:f>
              <c:strCache>
                <c:ptCount val="1"/>
                <c:pt idx="0">
                  <c:v>Near miss</c:v>
                </c:pt>
              </c:strCache>
            </c:strRef>
          </c:tx>
          <c:spPr>
            <a:solidFill>
              <a:schemeClr val="accent2">
                <a:lumMod val="60000"/>
              </a:schemeClr>
            </a:solidFill>
            <a:ln>
              <a:noFill/>
            </a:ln>
            <a:effectLst/>
          </c:spPr>
          <c:invertIfNegative val="0"/>
          <c:cat>
            <c:strRef>
              <c:f>Sheet1!$HI$7:$HI$19</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Sheet1!$HQ$7:$HQ$19</c:f>
              <c:numCache>
                <c:formatCode>General</c:formatCode>
                <c:ptCount val="12"/>
                <c:pt idx="0">
                  <c:v>0</c:v>
                </c:pt>
                <c:pt idx="1">
                  <c:v>0</c:v>
                </c:pt>
                <c:pt idx="2">
                  <c:v>0</c:v>
                </c:pt>
                <c:pt idx="3">
                  <c:v>0</c:v>
                </c:pt>
                <c:pt idx="4">
                  <c:v>0</c:v>
                </c:pt>
                <c:pt idx="5">
                  <c:v>0</c:v>
                </c:pt>
                <c:pt idx="6">
                  <c:v>0</c:v>
                </c:pt>
                <c:pt idx="7">
                  <c:v>0</c:v>
                </c:pt>
                <c:pt idx="8">
                  <c:v>0</c:v>
                </c:pt>
                <c:pt idx="9">
                  <c:v>0</c:v>
                </c:pt>
                <c:pt idx="10">
                  <c:v>0</c:v>
                </c:pt>
              </c:numCache>
            </c:numRef>
          </c:val>
          <c:extLst>
            <c:ext xmlns:c16="http://schemas.microsoft.com/office/drawing/2014/chart" uri="{C3380CC4-5D6E-409C-BE32-E72D297353CC}">
              <c16:uniqueId val="{00000007-58B6-45D9-A4F0-4BCDB587A7CF}"/>
            </c:ext>
          </c:extLst>
        </c:ser>
        <c:ser>
          <c:idx val="8"/>
          <c:order val="8"/>
          <c:tx>
            <c:strRef>
              <c:f>Sheet1!$HR$5:$HR$6</c:f>
              <c:strCache>
                <c:ptCount val="1"/>
                <c:pt idx="0">
                  <c:v>Reoccurrence</c:v>
                </c:pt>
              </c:strCache>
            </c:strRef>
          </c:tx>
          <c:spPr>
            <a:solidFill>
              <a:schemeClr val="accent3">
                <a:lumMod val="60000"/>
              </a:schemeClr>
            </a:solidFill>
            <a:ln>
              <a:noFill/>
            </a:ln>
            <a:effectLst/>
          </c:spPr>
          <c:invertIfNegative val="0"/>
          <c:cat>
            <c:strRef>
              <c:f>Sheet1!$HI$7:$HI$19</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Sheet1!$HR$7:$HR$19</c:f>
              <c:numCache>
                <c:formatCode>General</c:formatCode>
                <c:ptCount val="12"/>
                <c:pt idx="0">
                  <c:v>0</c:v>
                </c:pt>
                <c:pt idx="1">
                  <c:v>0</c:v>
                </c:pt>
                <c:pt idx="2">
                  <c:v>0</c:v>
                </c:pt>
                <c:pt idx="3">
                  <c:v>0</c:v>
                </c:pt>
                <c:pt idx="4">
                  <c:v>0</c:v>
                </c:pt>
                <c:pt idx="5">
                  <c:v>0</c:v>
                </c:pt>
                <c:pt idx="6">
                  <c:v>0</c:v>
                </c:pt>
                <c:pt idx="7">
                  <c:v>0</c:v>
                </c:pt>
                <c:pt idx="8">
                  <c:v>0</c:v>
                </c:pt>
                <c:pt idx="9">
                  <c:v>0</c:v>
                </c:pt>
                <c:pt idx="10">
                  <c:v>0</c:v>
                </c:pt>
              </c:numCache>
            </c:numRef>
          </c:val>
          <c:extLst>
            <c:ext xmlns:c16="http://schemas.microsoft.com/office/drawing/2014/chart" uri="{C3380CC4-5D6E-409C-BE32-E72D297353CC}">
              <c16:uniqueId val="{00000008-58B6-45D9-A4F0-4BCDB587A7CF}"/>
            </c:ext>
          </c:extLst>
        </c:ser>
        <c:dLbls>
          <c:showLegendKey val="0"/>
          <c:showVal val="0"/>
          <c:showCatName val="0"/>
          <c:showSerName val="0"/>
          <c:showPercent val="0"/>
          <c:showBubbleSize val="0"/>
        </c:dLbls>
        <c:gapWidth val="65"/>
        <c:overlap val="100"/>
        <c:axId val="893626783"/>
        <c:axId val="893622943"/>
      </c:barChart>
      <c:catAx>
        <c:axId val="893626783"/>
        <c:scaling>
          <c:orientation val="minMax"/>
        </c:scaling>
        <c:delete val="0"/>
        <c:axPos val="b"/>
        <c:numFmt formatCode="B1mmm"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ja-JP" sz="1050" b="0" i="0" u="none" strike="noStrike" kern="1200" baseline="0">
                <a:solidFill>
                  <a:schemeClr val="tx1">
                    <a:lumMod val="65000"/>
                    <a:lumOff val="35000"/>
                  </a:schemeClr>
                </a:solidFill>
                <a:latin typeface="+mn-lt"/>
                <a:ea typeface="+mn-ea"/>
                <a:cs typeface="+mn-cs"/>
              </a:defRPr>
            </a:pPr>
            <a:endParaRPr lang="th-TH"/>
          </a:p>
        </c:txPr>
        <c:crossAx val="893622943"/>
        <c:crosses val="autoZero"/>
        <c:auto val="1"/>
        <c:lblAlgn val="ctr"/>
        <c:lblOffset val="100"/>
        <c:noMultiLvlLbl val="1"/>
      </c:catAx>
      <c:valAx>
        <c:axId val="893622943"/>
        <c:scaling>
          <c:orientation val="minMax"/>
          <c:max val="4"/>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th-TH"/>
          </a:p>
        </c:txPr>
        <c:crossAx val="893626783"/>
        <c:crosses val="autoZero"/>
        <c:crossBetween val="between"/>
        <c:majorUnit val="1"/>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th-TH"/>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7771757300469212E-2"/>
          <c:y val="0.26336617174356308"/>
          <c:w val="0.88006889763779539"/>
          <c:h val="0.61539823093727886"/>
        </c:manualLayout>
      </c:layout>
      <c:barChart>
        <c:barDir val="col"/>
        <c:grouping val="clustered"/>
        <c:varyColors val="0"/>
        <c:ser>
          <c:idx val="1"/>
          <c:order val="0"/>
          <c:tx>
            <c:strRef>
              <c:f>Data!$I$3</c:f>
              <c:strCache>
                <c:ptCount val="1"/>
                <c:pt idx="0">
                  <c:v>Hit something (T)</c:v>
                </c:pt>
              </c:strCache>
            </c:strRef>
          </c:tx>
          <c:spPr>
            <a:solidFill>
              <a:schemeClr val="bg1">
                <a:lumMod val="65000"/>
              </a:schemeClr>
            </a:solidFill>
            <a:ln>
              <a:noFill/>
            </a:ln>
            <a:effectLst/>
          </c:spPr>
          <c:invertIfNegative val="0"/>
          <c:dLbls>
            <c:dLbl>
              <c:idx val="1"/>
              <c:dLblPos val="in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F2A-4C55-8405-1B974AFB3FFB}"/>
                </c:ext>
              </c:extLst>
            </c:dLbl>
            <c:dLbl>
              <c:idx val="8"/>
              <c:dLblPos val="in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F2A-4C55-8405-1B974AFB3FFB}"/>
                </c:ext>
              </c:extLst>
            </c:dLbl>
            <c:dLbl>
              <c:idx val="9"/>
              <c:dLblPos val="in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6F2A-4C55-8405-1B974AFB3FFB}"/>
                </c:ext>
              </c:extLst>
            </c:dLbl>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tx1">
                        <a:lumMod val="75000"/>
                        <a:lumOff val="25000"/>
                      </a:schemeClr>
                    </a:solidFill>
                    <a:latin typeface="+mn-lt"/>
                    <a:ea typeface="+mn-ea"/>
                    <a:cs typeface="+mn-cs"/>
                  </a:defRPr>
                </a:pPr>
                <a:endParaRPr lang="th-TH"/>
              </a:p>
            </c:txPr>
            <c:dLblPos val="inEnd"/>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Data!$A$4:$A$15</c:f>
              <c:numCache>
                <c:formatCode>B1mmm</c:formatCode>
                <c:ptCount val="12"/>
                <c:pt idx="0">
                  <c:v>45748</c:v>
                </c:pt>
                <c:pt idx="1">
                  <c:v>45778</c:v>
                </c:pt>
                <c:pt idx="2">
                  <c:v>45809</c:v>
                </c:pt>
                <c:pt idx="3">
                  <c:v>45839</c:v>
                </c:pt>
                <c:pt idx="4">
                  <c:v>45870</c:v>
                </c:pt>
                <c:pt idx="5">
                  <c:v>45901</c:v>
                </c:pt>
                <c:pt idx="6">
                  <c:v>45931</c:v>
                </c:pt>
                <c:pt idx="7">
                  <c:v>45962</c:v>
                </c:pt>
                <c:pt idx="8">
                  <c:v>45992</c:v>
                </c:pt>
                <c:pt idx="9">
                  <c:v>46023</c:v>
                </c:pt>
                <c:pt idx="10">
                  <c:v>46054</c:v>
                </c:pt>
                <c:pt idx="11">
                  <c:v>46082</c:v>
                </c:pt>
              </c:numCache>
            </c:numRef>
          </c:cat>
          <c:val>
            <c:numRef>
              <c:f>Data!$I$4:$I$15</c:f>
              <c:numCache>
                <c:formatCode>0</c:formatCode>
                <c:ptCount val="12"/>
                <c:pt idx="0">
                  <c:v>0</c:v>
                </c:pt>
                <c:pt idx="1">
                  <c:v>1</c:v>
                </c:pt>
                <c:pt idx="2">
                  <c:v>0</c:v>
                </c:pt>
                <c:pt idx="3">
                  <c:v>0</c:v>
                </c:pt>
                <c:pt idx="4">
                  <c:v>0</c:v>
                </c:pt>
                <c:pt idx="5">
                  <c:v>0</c:v>
                </c:pt>
                <c:pt idx="6">
                  <c:v>0</c:v>
                </c:pt>
                <c:pt idx="7">
                  <c:v>0</c:v>
                </c:pt>
                <c:pt idx="8">
                  <c:v>1</c:v>
                </c:pt>
                <c:pt idx="9">
                  <c:v>1</c:v>
                </c:pt>
                <c:pt idx="10">
                  <c:v>0</c:v>
                </c:pt>
                <c:pt idx="11">
                  <c:v>0</c:v>
                </c:pt>
              </c:numCache>
            </c:numRef>
          </c:val>
          <c:extLst>
            <c:ext xmlns:c16="http://schemas.microsoft.com/office/drawing/2014/chart" uri="{C3380CC4-5D6E-409C-BE32-E72D297353CC}">
              <c16:uniqueId val="{00000004-2F3C-4F7B-B59A-21935CD9699D}"/>
            </c:ext>
          </c:extLst>
        </c:ser>
        <c:ser>
          <c:idx val="2"/>
          <c:order val="2"/>
          <c:tx>
            <c:strRef>
              <c:f>Data!$K$3</c:f>
              <c:strCache>
                <c:ptCount val="1"/>
                <c:pt idx="0">
                  <c:v>Fatal</c:v>
                </c:pt>
              </c:strCache>
            </c:strRef>
          </c:tx>
          <c:spPr>
            <a:solidFill>
              <a:srgbClr val="C00000"/>
            </a:solidFill>
            <a:ln>
              <a:noFill/>
            </a:ln>
            <a:effectLst/>
          </c:spPr>
          <c:invertIfNegative val="0"/>
          <c:cat>
            <c:numRef>
              <c:f>Data!$A$4:$A$15</c:f>
              <c:numCache>
                <c:formatCode>B1mmm</c:formatCode>
                <c:ptCount val="12"/>
                <c:pt idx="0">
                  <c:v>45748</c:v>
                </c:pt>
                <c:pt idx="1">
                  <c:v>45778</c:v>
                </c:pt>
                <c:pt idx="2">
                  <c:v>45809</c:v>
                </c:pt>
                <c:pt idx="3">
                  <c:v>45839</c:v>
                </c:pt>
                <c:pt idx="4">
                  <c:v>45870</c:v>
                </c:pt>
                <c:pt idx="5">
                  <c:v>45901</c:v>
                </c:pt>
                <c:pt idx="6">
                  <c:v>45931</c:v>
                </c:pt>
                <c:pt idx="7">
                  <c:v>45962</c:v>
                </c:pt>
                <c:pt idx="8">
                  <c:v>45992</c:v>
                </c:pt>
                <c:pt idx="9">
                  <c:v>46023</c:v>
                </c:pt>
                <c:pt idx="10">
                  <c:v>46054</c:v>
                </c:pt>
                <c:pt idx="11">
                  <c:v>46082</c:v>
                </c:pt>
              </c:numCache>
            </c:numRef>
          </c:cat>
          <c:val>
            <c:numRef>
              <c:f>Data!$K$4:$K$15</c:f>
              <c:numCache>
                <c:formatCode>0</c:formatCode>
                <c:ptCount val="12"/>
                <c:pt idx="0">
                  <c:v>0</c:v>
                </c:pt>
                <c:pt idx="1">
                  <c:v>0</c:v>
                </c:pt>
                <c:pt idx="2">
                  <c:v>0</c:v>
                </c:pt>
                <c:pt idx="3">
                  <c:v>0</c:v>
                </c:pt>
                <c:pt idx="4">
                  <c:v>0</c:v>
                </c:pt>
                <c:pt idx="5">
                  <c:v>0</c:v>
                </c:pt>
                <c:pt idx="6">
                  <c:v>0</c:v>
                </c:pt>
                <c:pt idx="7">
                  <c:v>1</c:v>
                </c:pt>
                <c:pt idx="8">
                  <c:v>0</c:v>
                </c:pt>
                <c:pt idx="9">
                  <c:v>0</c:v>
                </c:pt>
                <c:pt idx="10">
                  <c:v>0</c:v>
                </c:pt>
              </c:numCache>
            </c:numRef>
          </c:val>
          <c:extLst>
            <c:ext xmlns:c16="http://schemas.microsoft.com/office/drawing/2014/chart" uri="{C3380CC4-5D6E-409C-BE32-E72D297353CC}">
              <c16:uniqueId val="{00000003-3E51-45A6-8B89-57F958CBB7F2}"/>
            </c:ext>
          </c:extLst>
        </c:ser>
        <c:ser>
          <c:idx val="3"/>
          <c:order val="3"/>
          <c:tx>
            <c:strRef>
              <c:f>Data!$L$3</c:f>
              <c:strCache>
                <c:ptCount val="1"/>
                <c:pt idx="0">
                  <c:v>Injury</c:v>
                </c:pt>
              </c:strCache>
            </c:strRef>
          </c:tx>
          <c:spPr>
            <a:solidFill>
              <a:srgbClr val="E95D82"/>
            </a:solidFill>
            <a:ln>
              <a:noFill/>
            </a:ln>
            <a:effectLst/>
          </c:spPr>
          <c:invertIfNegative val="0"/>
          <c:dLbls>
            <c:dLbl>
              <c:idx val="0"/>
              <c:delete val="1"/>
              <c:extLst>
                <c:ext xmlns:c15="http://schemas.microsoft.com/office/drawing/2012/chart" uri="{CE6537A1-D6FC-4f65-9D91-7224C49458BB}"/>
                <c:ext xmlns:c16="http://schemas.microsoft.com/office/drawing/2014/chart" uri="{C3380CC4-5D6E-409C-BE32-E72D297353CC}">
                  <c16:uniqueId val="{00000009-3759-470D-9A14-4F75070B4367}"/>
                </c:ext>
              </c:extLst>
            </c:dLbl>
            <c:dLbl>
              <c:idx val="1"/>
              <c:delete val="1"/>
              <c:extLst>
                <c:ext xmlns:c15="http://schemas.microsoft.com/office/drawing/2012/chart" uri="{CE6537A1-D6FC-4f65-9D91-7224C49458BB}"/>
                <c:ext xmlns:c16="http://schemas.microsoft.com/office/drawing/2014/chart" uri="{C3380CC4-5D6E-409C-BE32-E72D297353CC}">
                  <c16:uniqueId val="{0000000C-3759-470D-9A14-4F75070B4367}"/>
                </c:ext>
              </c:extLst>
            </c:dLbl>
            <c:dLbl>
              <c:idx val="2"/>
              <c:delete val="1"/>
              <c:extLst>
                <c:ext xmlns:c15="http://schemas.microsoft.com/office/drawing/2012/chart" uri="{CE6537A1-D6FC-4f65-9D91-7224C49458BB}"/>
                <c:ext xmlns:c16="http://schemas.microsoft.com/office/drawing/2014/chart" uri="{C3380CC4-5D6E-409C-BE32-E72D297353CC}">
                  <c16:uniqueId val="{0000000D-3759-470D-9A14-4F75070B4367}"/>
                </c:ext>
              </c:extLst>
            </c:dLbl>
            <c:dLbl>
              <c:idx val="4"/>
              <c:delete val="1"/>
              <c:extLst>
                <c:ext xmlns:c15="http://schemas.microsoft.com/office/drawing/2012/chart" uri="{CE6537A1-D6FC-4f65-9D91-7224C49458BB}"/>
                <c:ext xmlns:c16="http://schemas.microsoft.com/office/drawing/2014/chart" uri="{C3380CC4-5D6E-409C-BE32-E72D297353CC}">
                  <c16:uniqueId val="{0000000E-3759-470D-9A14-4F75070B4367}"/>
                </c:ext>
              </c:extLst>
            </c:dLbl>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tx1">
                        <a:lumMod val="75000"/>
                        <a:lumOff val="25000"/>
                      </a:schemeClr>
                    </a:solidFill>
                    <a:latin typeface="+mn-lt"/>
                    <a:ea typeface="+mn-ea"/>
                    <a:cs typeface="+mn-cs"/>
                  </a:defRPr>
                </a:pPr>
                <a:endParaRPr lang="th-TH"/>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Data!$A$4:$A$15</c:f>
              <c:numCache>
                <c:formatCode>B1mmm</c:formatCode>
                <c:ptCount val="12"/>
                <c:pt idx="0">
                  <c:v>45748</c:v>
                </c:pt>
                <c:pt idx="1">
                  <c:v>45778</c:v>
                </c:pt>
                <c:pt idx="2">
                  <c:v>45809</c:v>
                </c:pt>
                <c:pt idx="3">
                  <c:v>45839</c:v>
                </c:pt>
                <c:pt idx="4">
                  <c:v>45870</c:v>
                </c:pt>
                <c:pt idx="5">
                  <c:v>45901</c:v>
                </c:pt>
                <c:pt idx="6">
                  <c:v>45931</c:v>
                </c:pt>
                <c:pt idx="7">
                  <c:v>45962</c:v>
                </c:pt>
                <c:pt idx="8">
                  <c:v>45992</c:v>
                </c:pt>
                <c:pt idx="9">
                  <c:v>46023</c:v>
                </c:pt>
                <c:pt idx="10">
                  <c:v>46054</c:v>
                </c:pt>
                <c:pt idx="11">
                  <c:v>46082</c:v>
                </c:pt>
              </c:numCache>
            </c:numRef>
          </c:cat>
          <c:val>
            <c:numRef>
              <c:f>Data!$L$4:$L$15</c:f>
              <c:numCache>
                <c:formatCode>0</c:formatCode>
                <c:ptCount val="12"/>
                <c:pt idx="0">
                  <c:v>0</c:v>
                </c:pt>
                <c:pt idx="1">
                  <c:v>0</c:v>
                </c:pt>
                <c:pt idx="2">
                  <c:v>0</c:v>
                </c:pt>
                <c:pt idx="3">
                  <c:v>1</c:v>
                </c:pt>
                <c:pt idx="4">
                  <c:v>0</c:v>
                </c:pt>
                <c:pt idx="5">
                  <c:v>0</c:v>
                </c:pt>
                <c:pt idx="6">
                  <c:v>0</c:v>
                </c:pt>
                <c:pt idx="7">
                  <c:v>0</c:v>
                </c:pt>
                <c:pt idx="8">
                  <c:v>1</c:v>
                </c:pt>
                <c:pt idx="9">
                  <c:v>0</c:v>
                </c:pt>
                <c:pt idx="10">
                  <c:v>0</c:v>
                </c:pt>
              </c:numCache>
            </c:numRef>
          </c:val>
          <c:extLst>
            <c:ext xmlns:c16="http://schemas.microsoft.com/office/drawing/2014/chart" uri="{C3380CC4-5D6E-409C-BE32-E72D297353CC}">
              <c16:uniqueId val="{00000004-3E51-45A6-8B89-57F958CBB7F2}"/>
            </c:ext>
          </c:extLst>
        </c:ser>
        <c:ser>
          <c:idx val="4"/>
          <c:order val="4"/>
          <c:tx>
            <c:strRef>
              <c:f>Data!$M$3</c:f>
              <c:strCache>
                <c:ptCount val="1"/>
                <c:pt idx="0">
                  <c:v>Illegal &amp; dangerous driving</c:v>
                </c:pt>
              </c:strCache>
            </c:strRef>
          </c:tx>
          <c:spPr>
            <a:solidFill>
              <a:schemeClr val="accent2"/>
            </a:solidFill>
            <a:ln>
              <a:noFill/>
            </a:ln>
            <a:effectLst/>
          </c:spPr>
          <c:invertIfNegative val="0"/>
          <c:dLbls>
            <c:dLbl>
              <c:idx val="0"/>
              <c:delete val="1"/>
              <c:extLst>
                <c:ext xmlns:c15="http://schemas.microsoft.com/office/drawing/2012/chart" uri="{CE6537A1-D6FC-4f65-9D91-7224C49458BB}"/>
                <c:ext xmlns:c16="http://schemas.microsoft.com/office/drawing/2014/chart" uri="{C3380CC4-5D6E-409C-BE32-E72D297353CC}">
                  <c16:uniqueId val="{00000000-FCE2-4597-8BDC-172285F4D610}"/>
                </c:ext>
              </c:extLst>
            </c:dLbl>
            <c:dLbl>
              <c:idx val="1"/>
              <c:delete val="1"/>
              <c:extLst>
                <c:ext xmlns:c15="http://schemas.microsoft.com/office/drawing/2012/chart" uri="{CE6537A1-D6FC-4f65-9D91-7224C49458BB}"/>
                <c:ext xmlns:c16="http://schemas.microsoft.com/office/drawing/2014/chart" uri="{C3380CC4-5D6E-409C-BE32-E72D297353CC}">
                  <c16:uniqueId val="{00000001-FCE2-4597-8BDC-172285F4D610}"/>
                </c:ext>
              </c:extLst>
            </c:dLbl>
            <c:dLbl>
              <c:idx val="2"/>
              <c:delete val="1"/>
              <c:extLst>
                <c:ext xmlns:c15="http://schemas.microsoft.com/office/drawing/2012/chart" uri="{CE6537A1-D6FC-4f65-9D91-7224C49458BB}"/>
                <c:ext xmlns:c16="http://schemas.microsoft.com/office/drawing/2014/chart" uri="{C3380CC4-5D6E-409C-BE32-E72D297353CC}">
                  <c16:uniqueId val="{00000007-3759-470D-9A14-4F75070B4367}"/>
                </c:ext>
              </c:extLst>
            </c:dLbl>
            <c:dLbl>
              <c:idx val="3"/>
              <c:delete val="1"/>
              <c:extLst>
                <c:ext xmlns:c15="http://schemas.microsoft.com/office/drawing/2012/chart" uri="{CE6537A1-D6FC-4f65-9D91-7224C49458BB}"/>
                <c:ext xmlns:c16="http://schemas.microsoft.com/office/drawing/2014/chart" uri="{C3380CC4-5D6E-409C-BE32-E72D297353CC}">
                  <c16:uniqueId val="{00000008-3759-470D-9A14-4F75070B4367}"/>
                </c:ext>
              </c:extLst>
            </c:dLbl>
            <c:dLbl>
              <c:idx val="4"/>
              <c:delete val="1"/>
              <c:extLst>
                <c:ext xmlns:c15="http://schemas.microsoft.com/office/drawing/2012/chart" uri="{CE6537A1-D6FC-4f65-9D91-7224C49458BB}"/>
                <c:ext xmlns:c16="http://schemas.microsoft.com/office/drawing/2014/chart" uri="{C3380CC4-5D6E-409C-BE32-E72D297353CC}">
                  <c16:uniqueId val="{00000006-3759-470D-9A14-4F75070B4367}"/>
                </c:ext>
              </c:extLst>
            </c:dLbl>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Data!$A$4:$A$15</c:f>
              <c:numCache>
                <c:formatCode>B1mmm</c:formatCode>
                <c:ptCount val="12"/>
                <c:pt idx="0">
                  <c:v>45748</c:v>
                </c:pt>
                <c:pt idx="1">
                  <c:v>45778</c:v>
                </c:pt>
                <c:pt idx="2">
                  <c:v>45809</c:v>
                </c:pt>
                <c:pt idx="3">
                  <c:v>45839</c:v>
                </c:pt>
                <c:pt idx="4">
                  <c:v>45870</c:v>
                </c:pt>
                <c:pt idx="5">
                  <c:v>45901</c:v>
                </c:pt>
                <c:pt idx="6">
                  <c:v>45931</c:v>
                </c:pt>
                <c:pt idx="7">
                  <c:v>45962</c:v>
                </c:pt>
                <c:pt idx="8">
                  <c:v>45992</c:v>
                </c:pt>
                <c:pt idx="9">
                  <c:v>46023</c:v>
                </c:pt>
                <c:pt idx="10">
                  <c:v>46054</c:v>
                </c:pt>
                <c:pt idx="11">
                  <c:v>46082</c:v>
                </c:pt>
              </c:numCache>
            </c:numRef>
          </c:cat>
          <c:val>
            <c:numRef>
              <c:f>Data!$M$4:$M$15</c:f>
              <c:numCache>
                <c:formatCode>0</c:formatCode>
                <c:ptCount val="12"/>
                <c:pt idx="0">
                  <c:v>0</c:v>
                </c:pt>
                <c:pt idx="1">
                  <c:v>0</c:v>
                </c:pt>
                <c:pt idx="2">
                  <c:v>0</c:v>
                </c:pt>
                <c:pt idx="3">
                  <c:v>0</c:v>
                </c:pt>
                <c:pt idx="4">
                  <c:v>0</c:v>
                </c:pt>
                <c:pt idx="5">
                  <c:v>0</c:v>
                </c:pt>
                <c:pt idx="6">
                  <c:v>1</c:v>
                </c:pt>
                <c:pt idx="7">
                  <c:v>0</c:v>
                </c:pt>
                <c:pt idx="8">
                  <c:v>0</c:v>
                </c:pt>
                <c:pt idx="9">
                  <c:v>0</c:v>
                </c:pt>
                <c:pt idx="10">
                  <c:v>0</c:v>
                </c:pt>
              </c:numCache>
            </c:numRef>
          </c:val>
          <c:extLst>
            <c:ext xmlns:c16="http://schemas.microsoft.com/office/drawing/2014/chart" uri="{C3380CC4-5D6E-409C-BE32-E72D297353CC}">
              <c16:uniqueId val="{00000005-3E51-45A6-8B89-57F958CBB7F2}"/>
            </c:ext>
          </c:extLst>
        </c:ser>
        <c:ser>
          <c:idx val="5"/>
          <c:order val="5"/>
          <c:tx>
            <c:strRef>
              <c:f>Data!$N$3</c:f>
              <c:strCache>
                <c:ptCount val="1"/>
                <c:pt idx="0">
                  <c:v>Hit</c:v>
                </c:pt>
              </c:strCache>
            </c:strRef>
          </c:tx>
          <c:spPr>
            <a:solidFill>
              <a:srgbClr val="FD8394"/>
            </a:solidFill>
            <a:ln>
              <a:noFill/>
            </a:ln>
            <a:effectLst/>
          </c:spPr>
          <c:invertIfNegative val="0"/>
          <c:cat>
            <c:numRef>
              <c:f>Data!$A$4:$A$15</c:f>
              <c:numCache>
                <c:formatCode>B1mmm</c:formatCode>
                <c:ptCount val="12"/>
                <c:pt idx="0">
                  <c:v>45748</c:v>
                </c:pt>
                <c:pt idx="1">
                  <c:v>45778</c:v>
                </c:pt>
                <c:pt idx="2">
                  <c:v>45809</c:v>
                </c:pt>
                <c:pt idx="3">
                  <c:v>45839</c:v>
                </c:pt>
                <c:pt idx="4">
                  <c:v>45870</c:v>
                </c:pt>
                <c:pt idx="5">
                  <c:v>45901</c:v>
                </c:pt>
                <c:pt idx="6">
                  <c:v>45931</c:v>
                </c:pt>
                <c:pt idx="7">
                  <c:v>45962</c:v>
                </c:pt>
                <c:pt idx="8">
                  <c:v>45992</c:v>
                </c:pt>
                <c:pt idx="9">
                  <c:v>46023</c:v>
                </c:pt>
                <c:pt idx="10">
                  <c:v>46054</c:v>
                </c:pt>
                <c:pt idx="11">
                  <c:v>46082</c:v>
                </c:pt>
              </c:numCache>
            </c:numRef>
          </c:cat>
          <c:val>
            <c:numRef>
              <c:f>Data!$N$4:$N$15</c:f>
              <c:numCache>
                <c:formatCode>0</c:formatCode>
                <c:ptCount val="12"/>
                <c:pt idx="0">
                  <c:v>0</c:v>
                </c:pt>
                <c:pt idx="1">
                  <c:v>0</c:v>
                </c:pt>
                <c:pt idx="2">
                  <c:v>0</c:v>
                </c:pt>
                <c:pt idx="3">
                  <c:v>0</c:v>
                </c:pt>
                <c:pt idx="4">
                  <c:v>0</c:v>
                </c:pt>
                <c:pt idx="5">
                  <c:v>0</c:v>
                </c:pt>
                <c:pt idx="6">
                  <c:v>0</c:v>
                </c:pt>
                <c:pt idx="7">
                  <c:v>0</c:v>
                </c:pt>
                <c:pt idx="8">
                  <c:v>0</c:v>
                </c:pt>
                <c:pt idx="9">
                  <c:v>1</c:v>
                </c:pt>
                <c:pt idx="10">
                  <c:v>0</c:v>
                </c:pt>
              </c:numCache>
            </c:numRef>
          </c:val>
          <c:extLst>
            <c:ext xmlns:c16="http://schemas.microsoft.com/office/drawing/2014/chart" uri="{C3380CC4-5D6E-409C-BE32-E72D297353CC}">
              <c16:uniqueId val="{00000006-3E51-45A6-8B89-57F958CBB7F2}"/>
            </c:ext>
          </c:extLst>
        </c:ser>
        <c:ser>
          <c:idx val="6"/>
          <c:order val="6"/>
          <c:tx>
            <c:strRef>
              <c:f>Data!$O$3</c:f>
              <c:strCache>
                <c:ptCount val="1"/>
                <c:pt idx="0">
                  <c:v>Hit something</c:v>
                </c:pt>
              </c:strCache>
            </c:strRef>
          </c:tx>
          <c:spPr>
            <a:solidFill>
              <a:srgbClr val="FEBAC4"/>
            </a:solidFill>
            <a:ln>
              <a:noFill/>
            </a:ln>
            <a:effectLst/>
          </c:spPr>
          <c:invertIfNegative val="0"/>
          <c:dPt>
            <c:idx val="2"/>
            <c:invertIfNegative val="0"/>
            <c:bubble3D val="0"/>
            <c:spPr>
              <a:solidFill>
                <a:srgbClr val="F7D9DD"/>
              </a:solidFill>
              <a:ln>
                <a:solidFill>
                  <a:srgbClr val="FCEAF4"/>
                </a:solidFill>
              </a:ln>
              <a:effectLst/>
            </c:spPr>
            <c:extLst>
              <c:ext xmlns:c16="http://schemas.microsoft.com/office/drawing/2014/chart" uri="{C3380CC4-5D6E-409C-BE32-E72D297353CC}">
                <c16:uniqueId val="{00000000-5FD6-4707-A4FF-8D8057E266EF}"/>
              </c:ext>
            </c:extLst>
          </c:dPt>
          <c:dLbls>
            <c:dLbl>
              <c:idx val="0"/>
              <c:delete val="1"/>
              <c:extLst>
                <c:ext xmlns:c15="http://schemas.microsoft.com/office/drawing/2012/chart" uri="{CE6537A1-D6FC-4f65-9D91-7224C49458BB}"/>
                <c:ext xmlns:c16="http://schemas.microsoft.com/office/drawing/2014/chart" uri="{C3380CC4-5D6E-409C-BE32-E72D297353CC}">
                  <c16:uniqueId val="{00000002-FCE2-4597-8BDC-172285F4D610}"/>
                </c:ext>
              </c:extLst>
            </c:dLbl>
            <c:dLbl>
              <c:idx val="2"/>
              <c:delete val="1"/>
              <c:extLst>
                <c:ext xmlns:c15="http://schemas.microsoft.com/office/drawing/2012/chart" uri="{CE6537A1-D6FC-4f65-9D91-7224C49458BB}"/>
                <c:ext xmlns:c16="http://schemas.microsoft.com/office/drawing/2014/chart" uri="{C3380CC4-5D6E-409C-BE32-E72D297353CC}">
                  <c16:uniqueId val="{00000000-5FD6-4707-A4FF-8D8057E266EF}"/>
                </c:ext>
              </c:extLst>
            </c:dLbl>
            <c:dLbl>
              <c:idx val="3"/>
              <c:delete val="1"/>
              <c:extLst>
                <c:ext xmlns:c15="http://schemas.microsoft.com/office/drawing/2012/chart" uri="{CE6537A1-D6FC-4f65-9D91-7224C49458BB}"/>
                <c:ext xmlns:c16="http://schemas.microsoft.com/office/drawing/2014/chart" uri="{C3380CC4-5D6E-409C-BE32-E72D297353CC}">
                  <c16:uniqueId val="{00000004-3759-470D-9A14-4F75070B4367}"/>
                </c:ext>
              </c:extLst>
            </c:dLbl>
            <c:dLbl>
              <c:idx val="4"/>
              <c:delete val="1"/>
              <c:extLst>
                <c:ext xmlns:c15="http://schemas.microsoft.com/office/drawing/2012/chart" uri="{CE6537A1-D6FC-4f65-9D91-7224C49458BB}"/>
                <c:ext xmlns:c16="http://schemas.microsoft.com/office/drawing/2014/chart" uri="{C3380CC4-5D6E-409C-BE32-E72D297353CC}">
                  <c16:uniqueId val="{00000005-3759-470D-9A14-4F75070B4367}"/>
                </c:ext>
              </c:extLst>
            </c:dLbl>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tx1">
                        <a:lumMod val="75000"/>
                        <a:lumOff val="25000"/>
                      </a:schemeClr>
                    </a:solidFill>
                    <a:latin typeface="+mn-lt"/>
                    <a:ea typeface="+mn-ea"/>
                    <a:cs typeface="+mn-cs"/>
                  </a:defRPr>
                </a:pPr>
                <a:endParaRPr lang="th-TH"/>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Data!$A$4:$A$15</c:f>
              <c:numCache>
                <c:formatCode>B1mmm</c:formatCode>
                <c:ptCount val="12"/>
                <c:pt idx="0">
                  <c:v>45748</c:v>
                </c:pt>
                <c:pt idx="1">
                  <c:v>45778</c:v>
                </c:pt>
                <c:pt idx="2">
                  <c:v>45809</c:v>
                </c:pt>
                <c:pt idx="3">
                  <c:v>45839</c:v>
                </c:pt>
                <c:pt idx="4">
                  <c:v>45870</c:v>
                </c:pt>
                <c:pt idx="5">
                  <c:v>45901</c:v>
                </c:pt>
                <c:pt idx="6">
                  <c:v>45931</c:v>
                </c:pt>
                <c:pt idx="7">
                  <c:v>45962</c:v>
                </c:pt>
                <c:pt idx="8">
                  <c:v>45992</c:v>
                </c:pt>
                <c:pt idx="9">
                  <c:v>46023</c:v>
                </c:pt>
                <c:pt idx="10">
                  <c:v>46054</c:v>
                </c:pt>
                <c:pt idx="11">
                  <c:v>46082</c:v>
                </c:pt>
              </c:numCache>
            </c:numRef>
          </c:cat>
          <c:val>
            <c:numRef>
              <c:f>Data!$O$4:$O$15</c:f>
              <c:numCache>
                <c:formatCode>0</c:formatCode>
                <c:ptCount val="12"/>
                <c:pt idx="0">
                  <c:v>0</c:v>
                </c:pt>
                <c:pt idx="1">
                  <c:v>1</c:v>
                </c:pt>
                <c:pt idx="2">
                  <c:v>0</c:v>
                </c:pt>
                <c:pt idx="3">
                  <c:v>0</c:v>
                </c:pt>
                <c:pt idx="4">
                  <c:v>0</c:v>
                </c:pt>
                <c:pt idx="5">
                  <c:v>0</c:v>
                </c:pt>
                <c:pt idx="6">
                  <c:v>0</c:v>
                </c:pt>
                <c:pt idx="7">
                  <c:v>1</c:v>
                </c:pt>
                <c:pt idx="8">
                  <c:v>0</c:v>
                </c:pt>
                <c:pt idx="9">
                  <c:v>0</c:v>
                </c:pt>
                <c:pt idx="10">
                  <c:v>0</c:v>
                </c:pt>
              </c:numCache>
            </c:numRef>
          </c:val>
          <c:extLst>
            <c:ext xmlns:c16="http://schemas.microsoft.com/office/drawing/2014/chart" uri="{C3380CC4-5D6E-409C-BE32-E72D297353CC}">
              <c16:uniqueId val="{00000007-3E51-45A6-8B89-57F958CBB7F2}"/>
            </c:ext>
          </c:extLst>
        </c:ser>
        <c:ser>
          <c:idx val="8"/>
          <c:order val="8"/>
          <c:tx>
            <c:strRef>
              <c:f>Data!$Q$3</c:f>
              <c:strCache>
                <c:ptCount val="1"/>
                <c:pt idx="0">
                  <c:v>FY24 result</c:v>
                </c:pt>
              </c:strCache>
            </c:strRef>
          </c:tx>
          <c:spPr>
            <a:solidFill>
              <a:schemeClr val="accent3">
                <a:lumMod val="60000"/>
              </a:schemeClr>
            </a:solidFill>
            <a:ln w="9525">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Data!$A$4:$A$15</c:f>
              <c:numCache>
                <c:formatCode>B1mmm</c:formatCode>
                <c:ptCount val="12"/>
                <c:pt idx="0">
                  <c:v>45748</c:v>
                </c:pt>
                <c:pt idx="1">
                  <c:v>45778</c:v>
                </c:pt>
                <c:pt idx="2">
                  <c:v>45809</c:v>
                </c:pt>
                <c:pt idx="3">
                  <c:v>45839</c:v>
                </c:pt>
                <c:pt idx="4">
                  <c:v>45870</c:v>
                </c:pt>
                <c:pt idx="5">
                  <c:v>45901</c:v>
                </c:pt>
                <c:pt idx="6">
                  <c:v>45931</c:v>
                </c:pt>
                <c:pt idx="7">
                  <c:v>45962</c:v>
                </c:pt>
                <c:pt idx="8">
                  <c:v>45992</c:v>
                </c:pt>
                <c:pt idx="9">
                  <c:v>46023</c:v>
                </c:pt>
                <c:pt idx="10">
                  <c:v>46054</c:v>
                </c:pt>
                <c:pt idx="11">
                  <c:v>46082</c:v>
                </c:pt>
              </c:numCache>
            </c:numRef>
          </c:cat>
          <c:val>
            <c:numRef>
              <c:f>Data!$Q$4:$Q$15</c:f>
              <c:numCache>
                <c:formatCode>General</c:formatCode>
                <c:ptCount val="12"/>
                <c:pt idx="0">
                  <c:v>0</c:v>
                </c:pt>
                <c:pt idx="1">
                  <c:v>1</c:v>
                </c:pt>
                <c:pt idx="2">
                  <c:v>0</c:v>
                </c:pt>
                <c:pt idx="3">
                  <c:v>2</c:v>
                </c:pt>
                <c:pt idx="4">
                  <c:v>3</c:v>
                </c:pt>
                <c:pt idx="5">
                  <c:v>4</c:v>
                </c:pt>
                <c:pt idx="6">
                  <c:v>1</c:v>
                </c:pt>
                <c:pt idx="7">
                  <c:v>2</c:v>
                </c:pt>
                <c:pt idx="8">
                  <c:v>1</c:v>
                </c:pt>
                <c:pt idx="9">
                  <c:v>0</c:v>
                </c:pt>
                <c:pt idx="10">
                  <c:v>1</c:v>
                </c:pt>
                <c:pt idx="11">
                  <c:v>2</c:v>
                </c:pt>
              </c:numCache>
            </c:numRef>
          </c:val>
          <c:extLst>
            <c:ext xmlns:c16="http://schemas.microsoft.com/office/drawing/2014/chart" uri="{C3380CC4-5D6E-409C-BE32-E72D297353CC}">
              <c16:uniqueId val="{00000004-A093-4177-B602-E278497101EB}"/>
            </c:ext>
          </c:extLst>
        </c:ser>
        <c:dLbls>
          <c:showLegendKey val="0"/>
          <c:showVal val="0"/>
          <c:showCatName val="0"/>
          <c:showSerName val="0"/>
          <c:showPercent val="0"/>
          <c:showBubbleSize val="0"/>
        </c:dLbls>
        <c:gapWidth val="120"/>
        <c:overlap val="-35"/>
        <c:axId val="1349972671"/>
        <c:axId val="1349983231"/>
      </c:barChart>
      <c:lineChart>
        <c:grouping val="standard"/>
        <c:varyColors val="0"/>
        <c:ser>
          <c:idx val="7"/>
          <c:order val="7"/>
          <c:tx>
            <c:strRef>
              <c:f>Data!$P$3</c:f>
              <c:strCache>
                <c:ptCount val="1"/>
                <c:pt idx="0">
                  <c:v>Accu. Result</c:v>
                </c:pt>
              </c:strCache>
            </c:strRef>
          </c:tx>
          <c:spPr>
            <a:ln w="28575" cap="rnd">
              <a:solidFill>
                <a:srgbClr val="00B0F0"/>
              </a:solidFill>
              <a:round/>
            </a:ln>
            <a:effectLst/>
          </c:spPr>
          <c:marker>
            <c:symbol val="circle"/>
            <c:size val="5"/>
            <c:spPr>
              <a:solidFill>
                <a:srgbClr val="00B0F0"/>
              </a:solidFill>
              <a:ln w="9525">
                <a:solidFill>
                  <a:schemeClr val="accent1">
                    <a:lumMod val="60000"/>
                    <a:lumOff val="40000"/>
                  </a:schemeClr>
                </a:solidFill>
              </a:ln>
              <a:effectLst/>
            </c:spPr>
          </c:marker>
          <c:dPt>
            <c:idx val="2"/>
            <c:marker>
              <c:symbol val="circle"/>
              <c:size val="5"/>
              <c:spPr>
                <a:solidFill>
                  <a:srgbClr val="00B0F0"/>
                </a:solidFill>
                <a:ln w="9525">
                  <a:solidFill>
                    <a:schemeClr val="accent1">
                      <a:lumMod val="60000"/>
                      <a:lumOff val="40000"/>
                    </a:schemeClr>
                  </a:solidFill>
                </a:ln>
                <a:effectLst/>
              </c:spPr>
            </c:marker>
            <c:bubble3D val="0"/>
            <c:spPr>
              <a:ln w="28575" cap="rnd">
                <a:solidFill>
                  <a:srgbClr val="00B0F0"/>
                </a:solidFill>
                <a:prstDash val="sysDash"/>
                <a:round/>
              </a:ln>
              <a:effectLst/>
            </c:spPr>
            <c:extLst>
              <c:ext xmlns:c16="http://schemas.microsoft.com/office/drawing/2014/chart" uri="{C3380CC4-5D6E-409C-BE32-E72D297353CC}">
                <c16:uniqueId val="{00000001-5FD6-4707-A4FF-8D8057E266EF}"/>
              </c:ext>
            </c:extLst>
          </c:dPt>
          <c:dLbls>
            <c:dLbl>
              <c:idx val="0"/>
              <c:delete val="1"/>
              <c:extLst>
                <c:ext xmlns:c15="http://schemas.microsoft.com/office/drawing/2012/chart" uri="{CE6537A1-D6FC-4f65-9D91-7224C49458BB}"/>
                <c:ext xmlns:c16="http://schemas.microsoft.com/office/drawing/2014/chart" uri="{C3380CC4-5D6E-409C-BE32-E72D297353CC}">
                  <c16:uniqueId val="{0000000A-3759-470D-9A14-4F75070B4367}"/>
                </c:ext>
              </c:extLst>
            </c:dLbl>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tx1">
                        <a:lumMod val="75000"/>
                        <a:lumOff val="25000"/>
                      </a:schemeClr>
                    </a:solidFill>
                    <a:latin typeface="+mn-lt"/>
                    <a:ea typeface="+mn-ea"/>
                    <a:cs typeface="+mn-cs"/>
                  </a:defRPr>
                </a:pPr>
                <a:endParaRPr lang="th-TH"/>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Data!$A$4:$A$15</c:f>
              <c:numCache>
                <c:formatCode>B1mmm</c:formatCode>
                <c:ptCount val="12"/>
                <c:pt idx="0">
                  <c:v>45748</c:v>
                </c:pt>
                <c:pt idx="1">
                  <c:v>45778</c:v>
                </c:pt>
                <c:pt idx="2">
                  <c:v>45809</c:v>
                </c:pt>
                <c:pt idx="3">
                  <c:v>45839</c:v>
                </c:pt>
                <c:pt idx="4">
                  <c:v>45870</c:v>
                </c:pt>
                <c:pt idx="5">
                  <c:v>45901</c:v>
                </c:pt>
                <c:pt idx="6">
                  <c:v>45931</c:v>
                </c:pt>
                <c:pt idx="7">
                  <c:v>45962</c:v>
                </c:pt>
                <c:pt idx="8">
                  <c:v>45992</c:v>
                </c:pt>
                <c:pt idx="9">
                  <c:v>46023</c:v>
                </c:pt>
                <c:pt idx="10">
                  <c:v>46054</c:v>
                </c:pt>
                <c:pt idx="11">
                  <c:v>46082</c:v>
                </c:pt>
              </c:numCache>
            </c:numRef>
          </c:cat>
          <c:val>
            <c:numRef>
              <c:f>Data!$P$4:$P$15</c:f>
              <c:numCache>
                <c:formatCode>0</c:formatCode>
                <c:ptCount val="12"/>
                <c:pt idx="0">
                  <c:v>0</c:v>
                </c:pt>
                <c:pt idx="1">
                  <c:v>1</c:v>
                </c:pt>
                <c:pt idx="2">
                  <c:v>1</c:v>
                </c:pt>
                <c:pt idx="3">
                  <c:v>2</c:v>
                </c:pt>
                <c:pt idx="4">
                  <c:v>2</c:v>
                </c:pt>
                <c:pt idx="5">
                  <c:v>2</c:v>
                </c:pt>
                <c:pt idx="6">
                  <c:v>3</c:v>
                </c:pt>
                <c:pt idx="7">
                  <c:v>5</c:v>
                </c:pt>
                <c:pt idx="8">
                  <c:v>6</c:v>
                </c:pt>
                <c:pt idx="9">
                  <c:v>7</c:v>
                </c:pt>
                <c:pt idx="10">
                  <c:v>7</c:v>
                </c:pt>
              </c:numCache>
            </c:numRef>
          </c:val>
          <c:smooth val="0"/>
          <c:extLst>
            <c:ext xmlns:c16="http://schemas.microsoft.com/office/drawing/2014/chart" uri="{C3380CC4-5D6E-409C-BE32-E72D297353CC}">
              <c16:uniqueId val="{00000008-3E51-45A6-8B89-57F958CBB7F2}"/>
            </c:ext>
          </c:extLst>
        </c:ser>
        <c:dLbls>
          <c:showLegendKey val="0"/>
          <c:showVal val="0"/>
          <c:showCatName val="0"/>
          <c:showSerName val="0"/>
          <c:showPercent val="0"/>
          <c:showBubbleSize val="0"/>
        </c:dLbls>
        <c:marker val="1"/>
        <c:smooth val="0"/>
        <c:axId val="1349972671"/>
        <c:axId val="1349983231"/>
      </c:lineChart>
      <c:lineChart>
        <c:grouping val="standard"/>
        <c:varyColors val="0"/>
        <c:ser>
          <c:idx val="0"/>
          <c:order val="1"/>
          <c:tx>
            <c:strRef>
              <c:f>Data!$J$3</c:f>
              <c:strCache>
                <c:ptCount val="1"/>
                <c:pt idx="0">
                  <c:v>Hit something (Accu. T)</c:v>
                </c:pt>
              </c:strCache>
            </c:strRef>
          </c:tx>
          <c:spPr>
            <a:ln w="12700" cap="rnd">
              <a:solidFill>
                <a:schemeClr val="tx1">
                  <a:lumMod val="50000"/>
                  <a:lumOff val="50000"/>
                </a:schemeClr>
              </a:solidFill>
              <a:prstDash val="sysDash"/>
              <a:round/>
            </a:ln>
            <a:effectLst/>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0B-3759-470D-9A14-4F75070B4367}"/>
                </c:ext>
              </c:extLst>
            </c:dLbl>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tx1">
                        <a:lumMod val="75000"/>
                        <a:lumOff val="25000"/>
                      </a:schemeClr>
                    </a:solidFill>
                    <a:latin typeface="+mn-lt"/>
                    <a:ea typeface="+mn-ea"/>
                    <a:cs typeface="+mn-cs"/>
                  </a:defRPr>
                </a:pPr>
                <a:endParaRPr lang="th-TH"/>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Data!$A$4:$A$15</c:f>
              <c:numCache>
                <c:formatCode>B1mmm</c:formatCode>
                <c:ptCount val="12"/>
                <c:pt idx="0">
                  <c:v>45748</c:v>
                </c:pt>
                <c:pt idx="1">
                  <c:v>45778</c:v>
                </c:pt>
                <c:pt idx="2">
                  <c:v>45809</c:v>
                </c:pt>
                <c:pt idx="3">
                  <c:v>45839</c:v>
                </c:pt>
                <c:pt idx="4">
                  <c:v>45870</c:v>
                </c:pt>
                <c:pt idx="5">
                  <c:v>45901</c:v>
                </c:pt>
                <c:pt idx="6">
                  <c:v>45931</c:v>
                </c:pt>
                <c:pt idx="7">
                  <c:v>45962</c:v>
                </c:pt>
                <c:pt idx="8">
                  <c:v>45992</c:v>
                </c:pt>
                <c:pt idx="9">
                  <c:v>46023</c:v>
                </c:pt>
                <c:pt idx="10">
                  <c:v>46054</c:v>
                </c:pt>
                <c:pt idx="11">
                  <c:v>46082</c:v>
                </c:pt>
              </c:numCache>
            </c:numRef>
          </c:cat>
          <c:val>
            <c:numRef>
              <c:f>Data!$J$4:$J$15</c:f>
              <c:numCache>
                <c:formatCode>0</c:formatCode>
                <c:ptCount val="12"/>
                <c:pt idx="0">
                  <c:v>0</c:v>
                </c:pt>
                <c:pt idx="1">
                  <c:v>1</c:v>
                </c:pt>
                <c:pt idx="2">
                  <c:v>1</c:v>
                </c:pt>
                <c:pt idx="3">
                  <c:v>1</c:v>
                </c:pt>
                <c:pt idx="4">
                  <c:v>1</c:v>
                </c:pt>
                <c:pt idx="5">
                  <c:v>1</c:v>
                </c:pt>
                <c:pt idx="6">
                  <c:v>1</c:v>
                </c:pt>
                <c:pt idx="7">
                  <c:v>2</c:v>
                </c:pt>
                <c:pt idx="8">
                  <c:v>2</c:v>
                </c:pt>
                <c:pt idx="9">
                  <c:v>3</c:v>
                </c:pt>
                <c:pt idx="10">
                  <c:v>3</c:v>
                </c:pt>
                <c:pt idx="11">
                  <c:v>3</c:v>
                </c:pt>
              </c:numCache>
            </c:numRef>
          </c:val>
          <c:smooth val="0"/>
          <c:extLst>
            <c:ext xmlns:c16="http://schemas.microsoft.com/office/drawing/2014/chart" uri="{C3380CC4-5D6E-409C-BE32-E72D297353CC}">
              <c16:uniqueId val="{00000002-3E51-45A6-8B89-57F958CBB7F2}"/>
            </c:ext>
          </c:extLst>
        </c:ser>
        <c:dLbls>
          <c:showLegendKey val="0"/>
          <c:showVal val="0"/>
          <c:showCatName val="0"/>
          <c:showSerName val="0"/>
          <c:showPercent val="0"/>
          <c:showBubbleSize val="0"/>
        </c:dLbls>
        <c:marker val="1"/>
        <c:smooth val="0"/>
        <c:axId val="2096703119"/>
        <c:axId val="1075882335"/>
      </c:lineChart>
      <c:valAx>
        <c:axId val="1349983231"/>
        <c:scaling>
          <c:orientation val="minMax"/>
          <c:max val="10"/>
          <c:min val="0"/>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th-TH"/>
          </a:p>
        </c:txPr>
        <c:crossAx val="1349972671"/>
        <c:crosses val="max"/>
        <c:crossBetween val="between"/>
        <c:majorUnit val="2"/>
      </c:valAx>
      <c:dateAx>
        <c:axId val="1349972671"/>
        <c:scaling>
          <c:orientation val="minMax"/>
        </c:scaling>
        <c:delete val="0"/>
        <c:axPos val="b"/>
        <c:numFmt formatCode="B1mmm"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th-TH"/>
          </a:p>
        </c:txPr>
        <c:crossAx val="1349983231"/>
        <c:crosses val="autoZero"/>
        <c:auto val="1"/>
        <c:lblOffset val="100"/>
        <c:baseTimeUnit val="months"/>
        <c:majorUnit val="1"/>
        <c:minorUnit val="1"/>
      </c:dateAx>
      <c:valAx>
        <c:axId val="1075882335"/>
        <c:scaling>
          <c:orientation val="minMax"/>
          <c:max val="6"/>
        </c:scaling>
        <c:delete val="0"/>
        <c:axPos val="l"/>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th-TH"/>
          </a:p>
        </c:txPr>
        <c:crossAx val="2096703119"/>
        <c:crosses val="autoZero"/>
        <c:crossBetween val="between"/>
        <c:majorUnit val="2"/>
      </c:valAx>
      <c:dateAx>
        <c:axId val="2096703119"/>
        <c:scaling>
          <c:orientation val="minMax"/>
        </c:scaling>
        <c:delete val="1"/>
        <c:axPos val="b"/>
        <c:numFmt formatCode="B1mmm" sourceLinked="1"/>
        <c:majorTickMark val="out"/>
        <c:minorTickMark val="none"/>
        <c:tickLblPos val="nextTo"/>
        <c:crossAx val="1075882335"/>
        <c:crosses val="autoZero"/>
        <c:auto val="1"/>
        <c:lblOffset val="100"/>
        <c:baseTimeUnit val="months"/>
        <c:majorUnit val="1"/>
        <c:minorUnit val="1"/>
      </c:dateAx>
      <c:spPr>
        <a:noFill/>
        <a:ln>
          <a:noFill/>
        </a:ln>
        <a:effectLst/>
      </c:spPr>
    </c:plotArea>
    <c:legend>
      <c:legendPos val="b"/>
      <c:layout>
        <c:manualLayout>
          <c:xMode val="edge"/>
          <c:yMode val="edge"/>
          <c:x val="0.35654051308102619"/>
          <c:y val="2.6275643209731997E-2"/>
          <c:w val="0.64345945694841244"/>
          <c:h val="0.23427031769901446"/>
        </c:manualLayout>
      </c:layout>
      <c:overlay val="0"/>
      <c:spPr>
        <a:noFill/>
        <a:ln>
          <a:noFill/>
        </a:ln>
        <a:effectLst/>
      </c:spPr>
      <c:txPr>
        <a:bodyPr rot="0" spcFirstLastPara="1" vertOverflow="ellipsis" vert="horz" wrap="square" anchor="ctr" anchorCtr="1"/>
        <a:lstStyle/>
        <a:p>
          <a:pPr>
            <a:defRPr lang="ja-JP" sz="700" b="0" i="0" u="none" strike="noStrike" kern="1200" baseline="0">
              <a:solidFill>
                <a:schemeClr val="tx1">
                  <a:lumMod val="65000"/>
                  <a:lumOff val="35000"/>
                </a:schemeClr>
              </a:solidFill>
              <a:latin typeface="+mn-lt"/>
              <a:ea typeface="+mn-ea"/>
              <a:cs typeface="+mn-cs"/>
            </a:defRPr>
          </a:pPr>
          <a:endParaRPr lang="th-TH"/>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th-TH"/>
    </a:p>
  </c:txPr>
  <c:printSettings>
    <c:headerFooter/>
    <c:pageMargins b="0.75" l="0.7" r="0.7" t="0.75" header="0.3" footer="0.3"/>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2623410054512418E-2"/>
          <c:y val="0.20916961111976551"/>
          <c:w val="0.88006889763779539"/>
          <c:h val="0.66959474530185659"/>
        </c:manualLayout>
      </c:layout>
      <c:barChart>
        <c:barDir val="col"/>
        <c:grouping val="clustered"/>
        <c:varyColors val="0"/>
        <c:ser>
          <c:idx val="0"/>
          <c:order val="0"/>
          <c:tx>
            <c:strRef>
              <c:f>Data!$B$20</c:f>
              <c:strCache>
                <c:ptCount val="1"/>
                <c:pt idx="0">
                  <c:v>Target</c:v>
                </c:pt>
              </c:strCache>
            </c:strRef>
          </c:tx>
          <c:spPr>
            <a:solidFill>
              <a:schemeClr val="bg1">
                <a:lumMod val="65000"/>
              </a:schemeClr>
            </a:solidFill>
            <a:ln>
              <a:noFill/>
            </a:ln>
            <a:effectLst/>
          </c:spPr>
          <c:invertIfNegative val="0"/>
          <c:dPt>
            <c:idx val="0"/>
            <c:invertIfNegative val="0"/>
            <c:bubble3D val="0"/>
            <c:extLst>
              <c:ext xmlns:c16="http://schemas.microsoft.com/office/drawing/2014/chart" uri="{C3380CC4-5D6E-409C-BE32-E72D297353CC}">
                <c16:uniqueId val="{00000007-144F-4344-B6D9-1347EB695128}"/>
              </c:ext>
            </c:extLst>
          </c:dPt>
          <c:dLbls>
            <c:dLbl>
              <c:idx val="2"/>
              <c:dLblPos val="in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4E8-4AFF-8EA7-D6845148E948}"/>
                </c:ext>
              </c:extLst>
            </c:dLbl>
            <c:dLbl>
              <c:idx val="4"/>
              <c:dLblPos val="in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4E8-4AFF-8EA7-D6845148E948}"/>
                </c:ext>
              </c:extLst>
            </c:dLbl>
            <c:dLbl>
              <c:idx val="7"/>
              <c:dLblPos val="in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4E8-4AFF-8EA7-D6845148E948}"/>
                </c:ext>
              </c:extLst>
            </c:dLbl>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tx1">
                        <a:lumMod val="75000"/>
                        <a:lumOff val="25000"/>
                      </a:schemeClr>
                    </a:solidFill>
                    <a:latin typeface="+mn-lt"/>
                    <a:ea typeface="+mn-ea"/>
                    <a:cs typeface="+mn-cs"/>
                  </a:defRPr>
                </a:pPr>
                <a:endParaRPr lang="th-TH"/>
              </a:p>
            </c:txPr>
            <c:dLblPos val="inEnd"/>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Data!$A$21:$A$32</c:f>
              <c:numCache>
                <c:formatCode>B1mmm\-yy</c:formatCode>
                <c:ptCount val="12"/>
                <c:pt idx="0">
                  <c:v>45748</c:v>
                </c:pt>
                <c:pt idx="1">
                  <c:v>45778</c:v>
                </c:pt>
                <c:pt idx="2">
                  <c:v>45809</c:v>
                </c:pt>
                <c:pt idx="3">
                  <c:v>45839</c:v>
                </c:pt>
                <c:pt idx="4">
                  <c:v>45870</c:v>
                </c:pt>
                <c:pt idx="5">
                  <c:v>45901</c:v>
                </c:pt>
                <c:pt idx="6">
                  <c:v>45931</c:v>
                </c:pt>
                <c:pt idx="7">
                  <c:v>45962</c:v>
                </c:pt>
                <c:pt idx="8">
                  <c:v>45992</c:v>
                </c:pt>
                <c:pt idx="9">
                  <c:v>46023</c:v>
                </c:pt>
                <c:pt idx="10">
                  <c:v>46054</c:v>
                </c:pt>
                <c:pt idx="11">
                  <c:v>46082</c:v>
                </c:pt>
              </c:numCache>
            </c:numRef>
          </c:cat>
          <c:val>
            <c:numRef>
              <c:f>Data!$B$21:$B$32</c:f>
              <c:numCache>
                <c:formatCode>General</c:formatCode>
                <c:ptCount val="12"/>
                <c:pt idx="0">
                  <c:v>0</c:v>
                </c:pt>
                <c:pt idx="1">
                  <c:v>0</c:v>
                </c:pt>
                <c:pt idx="2">
                  <c:v>2</c:v>
                </c:pt>
                <c:pt idx="3">
                  <c:v>0</c:v>
                </c:pt>
                <c:pt idx="4">
                  <c:v>1</c:v>
                </c:pt>
                <c:pt idx="5">
                  <c:v>0</c:v>
                </c:pt>
                <c:pt idx="6">
                  <c:v>0</c:v>
                </c:pt>
                <c:pt idx="7">
                  <c:v>1</c:v>
                </c:pt>
                <c:pt idx="8">
                  <c:v>0</c:v>
                </c:pt>
                <c:pt idx="9">
                  <c:v>0</c:v>
                </c:pt>
                <c:pt idx="10">
                  <c:v>0</c:v>
                </c:pt>
                <c:pt idx="11">
                  <c:v>0</c:v>
                </c:pt>
              </c:numCache>
            </c:numRef>
          </c:val>
          <c:extLst>
            <c:ext xmlns:c16="http://schemas.microsoft.com/office/drawing/2014/chart" uri="{C3380CC4-5D6E-409C-BE32-E72D297353CC}">
              <c16:uniqueId val="{00000001-144F-4344-B6D9-1347EB695128}"/>
            </c:ext>
          </c:extLst>
        </c:ser>
        <c:ser>
          <c:idx val="1"/>
          <c:order val="1"/>
          <c:tx>
            <c:strRef>
              <c:f>Data!$C$20</c:f>
              <c:strCache>
                <c:ptCount val="1"/>
                <c:pt idx="0">
                  <c:v>Result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Data!$A$21:$A$32</c:f>
              <c:numCache>
                <c:formatCode>B1mmm\-yy</c:formatCode>
                <c:ptCount val="12"/>
                <c:pt idx="0">
                  <c:v>45748</c:v>
                </c:pt>
                <c:pt idx="1">
                  <c:v>45778</c:v>
                </c:pt>
                <c:pt idx="2">
                  <c:v>45809</c:v>
                </c:pt>
                <c:pt idx="3">
                  <c:v>45839</c:v>
                </c:pt>
                <c:pt idx="4">
                  <c:v>45870</c:v>
                </c:pt>
                <c:pt idx="5">
                  <c:v>45901</c:v>
                </c:pt>
                <c:pt idx="6">
                  <c:v>45931</c:v>
                </c:pt>
                <c:pt idx="7">
                  <c:v>45962</c:v>
                </c:pt>
                <c:pt idx="8">
                  <c:v>45992</c:v>
                </c:pt>
                <c:pt idx="9">
                  <c:v>46023</c:v>
                </c:pt>
                <c:pt idx="10">
                  <c:v>46054</c:v>
                </c:pt>
                <c:pt idx="11">
                  <c:v>46082</c:v>
                </c:pt>
              </c:numCache>
            </c:numRef>
          </c:cat>
          <c:val>
            <c:numRef>
              <c:f>Data!$C$21:$C$32</c:f>
              <c:numCache>
                <c:formatCode>0</c:formatCode>
                <c:ptCount val="12"/>
                <c:pt idx="0">
                  <c:v>0</c:v>
                </c:pt>
                <c:pt idx="1">
                  <c:v>0</c:v>
                </c:pt>
                <c:pt idx="2">
                  <c:v>0</c:v>
                </c:pt>
                <c:pt idx="3">
                  <c:v>1</c:v>
                </c:pt>
                <c:pt idx="4">
                  <c:v>1</c:v>
                </c:pt>
                <c:pt idx="5">
                  <c:v>0</c:v>
                </c:pt>
                <c:pt idx="6">
                  <c:v>0</c:v>
                </c:pt>
                <c:pt idx="7">
                  <c:v>0</c:v>
                </c:pt>
                <c:pt idx="8">
                  <c:v>0</c:v>
                </c:pt>
                <c:pt idx="9">
                  <c:v>1</c:v>
                </c:pt>
                <c:pt idx="10">
                  <c:v>1</c:v>
                </c:pt>
              </c:numCache>
            </c:numRef>
          </c:val>
          <c:extLst>
            <c:ext xmlns:c16="http://schemas.microsoft.com/office/drawing/2014/chart" uri="{C3380CC4-5D6E-409C-BE32-E72D297353CC}">
              <c16:uniqueId val="{00000004-144F-4344-B6D9-1347EB695128}"/>
            </c:ext>
          </c:extLst>
        </c:ser>
        <c:dLbls>
          <c:showLegendKey val="0"/>
          <c:showVal val="0"/>
          <c:showCatName val="0"/>
          <c:showSerName val="0"/>
          <c:showPercent val="0"/>
          <c:showBubbleSize val="0"/>
        </c:dLbls>
        <c:gapWidth val="26"/>
        <c:overlap val="10"/>
        <c:axId val="754326975"/>
        <c:axId val="754327455"/>
      </c:barChart>
      <c:lineChart>
        <c:grouping val="standard"/>
        <c:varyColors val="0"/>
        <c:ser>
          <c:idx val="2"/>
          <c:order val="2"/>
          <c:tx>
            <c:strRef>
              <c:f>Data!$D$20</c:f>
              <c:strCache>
                <c:ptCount val="1"/>
                <c:pt idx="0">
                  <c:v>Accu.Target</c:v>
                </c:pt>
              </c:strCache>
            </c:strRef>
          </c:tx>
          <c:spPr>
            <a:ln w="19050" cap="rnd">
              <a:solidFill>
                <a:schemeClr val="tx1">
                  <a:lumMod val="50000"/>
                  <a:lumOff val="50000"/>
                </a:schemeClr>
              </a:solidFill>
              <a:prstDash val="sysDash"/>
              <a:round/>
            </a:ln>
            <a:effectLst/>
          </c:spPr>
          <c:marker>
            <c:symbol val="circle"/>
            <c:size val="4"/>
            <c:spPr>
              <a:solidFill>
                <a:schemeClr val="tx1">
                  <a:lumMod val="50000"/>
                  <a:lumOff val="50000"/>
                </a:schemeClr>
              </a:solidFill>
              <a:ln w="9525">
                <a:noFill/>
              </a:ln>
              <a:effectLst/>
            </c:spPr>
          </c:marker>
          <c:dLbls>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tx1">
                        <a:lumMod val="75000"/>
                        <a:lumOff val="25000"/>
                      </a:schemeClr>
                    </a:solidFill>
                    <a:latin typeface="+mn-lt"/>
                    <a:ea typeface="+mn-ea"/>
                    <a:cs typeface="+mn-cs"/>
                  </a:defRPr>
                </a:pPr>
                <a:endParaRPr lang="th-TH"/>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Data!$A$21:$A$32</c:f>
              <c:numCache>
                <c:formatCode>B1mmm\-yy</c:formatCode>
                <c:ptCount val="12"/>
                <c:pt idx="0">
                  <c:v>45748</c:v>
                </c:pt>
                <c:pt idx="1">
                  <c:v>45778</c:v>
                </c:pt>
                <c:pt idx="2">
                  <c:v>45809</c:v>
                </c:pt>
                <c:pt idx="3">
                  <c:v>45839</c:v>
                </c:pt>
                <c:pt idx="4">
                  <c:v>45870</c:v>
                </c:pt>
                <c:pt idx="5">
                  <c:v>45901</c:v>
                </c:pt>
                <c:pt idx="6">
                  <c:v>45931</c:v>
                </c:pt>
                <c:pt idx="7">
                  <c:v>45962</c:v>
                </c:pt>
                <c:pt idx="8">
                  <c:v>45992</c:v>
                </c:pt>
                <c:pt idx="9">
                  <c:v>46023</c:v>
                </c:pt>
                <c:pt idx="10">
                  <c:v>46054</c:v>
                </c:pt>
                <c:pt idx="11">
                  <c:v>46082</c:v>
                </c:pt>
              </c:numCache>
            </c:numRef>
          </c:cat>
          <c:val>
            <c:numRef>
              <c:f>Data!$D$21:$D$32</c:f>
              <c:numCache>
                <c:formatCode>General</c:formatCode>
                <c:ptCount val="12"/>
                <c:pt idx="0">
                  <c:v>0</c:v>
                </c:pt>
                <c:pt idx="1">
                  <c:v>0</c:v>
                </c:pt>
                <c:pt idx="2">
                  <c:v>2</c:v>
                </c:pt>
                <c:pt idx="3">
                  <c:v>2</c:v>
                </c:pt>
                <c:pt idx="4">
                  <c:v>3</c:v>
                </c:pt>
                <c:pt idx="5">
                  <c:v>3</c:v>
                </c:pt>
                <c:pt idx="6">
                  <c:v>3</c:v>
                </c:pt>
                <c:pt idx="7">
                  <c:v>4</c:v>
                </c:pt>
                <c:pt idx="8">
                  <c:v>4</c:v>
                </c:pt>
                <c:pt idx="9">
                  <c:v>4</c:v>
                </c:pt>
                <c:pt idx="10">
                  <c:v>4</c:v>
                </c:pt>
                <c:pt idx="11">
                  <c:v>4</c:v>
                </c:pt>
              </c:numCache>
            </c:numRef>
          </c:val>
          <c:smooth val="0"/>
          <c:extLst>
            <c:ext xmlns:c16="http://schemas.microsoft.com/office/drawing/2014/chart" uri="{C3380CC4-5D6E-409C-BE32-E72D297353CC}">
              <c16:uniqueId val="{00000005-144F-4344-B6D9-1347EB695128}"/>
            </c:ext>
          </c:extLst>
        </c:ser>
        <c:ser>
          <c:idx val="3"/>
          <c:order val="3"/>
          <c:tx>
            <c:v>Accu. Result</c:v>
          </c:tx>
          <c:spPr>
            <a:ln w="28575" cap="rnd">
              <a:solidFill>
                <a:schemeClr val="accent4"/>
              </a:solidFill>
              <a:round/>
            </a:ln>
            <a:effectLst/>
          </c:spPr>
          <c:marker>
            <c:symbol val="circle"/>
            <c:size val="5"/>
            <c:spPr>
              <a:solidFill>
                <a:schemeClr val="accent4"/>
              </a:solidFill>
              <a:ln w="9525">
                <a:solidFill>
                  <a:schemeClr val="accent4"/>
                </a:solidFill>
              </a:ln>
              <a:effectLst/>
            </c:spPr>
          </c:marker>
          <c:val>
            <c:numRef>
              <c:f>Data!$E$21:$E$32</c:f>
              <c:numCache>
                <c:formatCode>General</c:formatCode>
                <c:ptCount val="12"/>
                <c:pt idx="0" formatCode="0">
                  <c:v>0</c:v>
                </c:pt>
                <c:pt idx="1">
                  <c:v>0</c:v>
                </c:pt>
                <c:pt idx="2">
                  <c:v>0</c:v>
                </c:pt>
                <c:pt idx="3">
                  <c:v>1</c:v>
                </c:pt>
                <c:pt idx="4">
                  <c:v>2</c:v>
                </c:pt>
                <c:pt idx="5">
                  <c:v>2</c:v>
                </c:pt>
                <c:pt idx="6">
                  <c:v>2</c:v>
                </c:pt>
                <c:pt idx="7">
                  <c:v>2</c:v>
                </c:pt>
                <c:pt idx="8">
                  <c:v>2</c:v>
                </c:pt>
                <c:pt idx="9">
                  <c:v>3</c:v>
                </c:pt>
                <c:pt idx="10">
                  <c:v>4</c:v>
                </c:pt>
              </c:numCache>
            </c:numRef>
          </c:val>
          <c:smooth val="0"/>
          <c:extLst>
            <c:ext xmlns:c16="http://schemas.microsoft.com/office/drawing/2014/chart" uri="{C3380CC4-5D6E-409C-BE32-E72D297353CC}">
              <c16:uniqueId val="{00000001-365C-4ABB-8D08-631997B10251}"/>
            </c:ext>
          </c:extLst>
        </c:ser>
        <c:dLbls>
          <c:showLegendKey val="0"/>
          <c:showVal val="0"/>
          <c:showCatName val="0"/>
          <c:showSerName val="0"/>
          <c:showPercent val="0"/>
          <c:showBubbleSize val="0"/>
        </c:dLbls>
        <c:marker val="1"/>
        <c:smooth val="0"/>
        <c:axId val="819095423"/>
        <c:axId val="730637327"/>
      </c:lineChart>
      <c:dateAx>
        <c:axId val="754326975"/>
        <c:scaling>
          <c:orientation val="minMax"/>
        </c:scaling>
        <c:delete val="0"/>
        <c:axPos val="b"/>
        <c:numFmt formatCode="B1mmm"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ja-JP" sz="1050" b="0" i="0" u="none" strike="noStrike" kern="1200" baseline="0">
                <a:solidFill>
                  <a:schemeClr val="tx1">
                    <a:lumMod val="65000"/>
                    <a:lumOff val="35000"/>
                  </a:schemeClr>
                </a:solidFill>
                <a:latin typeface="+mn-lt"/>
                <a:ea typeface="+mn-ea"/>
                <a:cs typeface="+mn-cs"/>
              </a:defRPr>
            </a:pPr>
            <a:endParaRPr lang="th-TH"/>
          </a:p>
        </c:txPr>
        <c:crossAx val="754327455"/>
        <c:crosses val="autoZero"/>
        <c:auto val="1"/>
        <c:lblOffset val="100"/>
        <c:baseTimeUnit val="months"/>
      </c:dateAx>
      <c:valAx>
        <c:axId val="754327455"/>
        <c:scaling>
          <c:orientation val="minMax"/>
          <c:max val="3"/>
        </c:scaling>
        <c:delete val="0"/>
        <c:axPos val="l"/>
        <c:majorGridlines>
          <c:spPr>
            <a:ln w="6350"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th-TH"/>
          </a:p>
        </c:txPr>
        <c:crossAx val="754326975"/>
        <c:crosses val="autoZero"/>
        <c:crossBetween val="between"/>
        <c:majorUnit val="1"/>
      </c:valAx>
      <c:valAx>
        <c:axId val="730637327"/>
        <c:scaling>
          <c:orientation val="minMax"/>
          <c:max val="6"/>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th-TH"/>
          </a:p>
        </c:txPr>
        <c:crossAx val="819095423"/>
        <c:crosses val="max"/>
        <c:crossBetween val="between"/>
        <c:majorUnit val="2"/>
      </c:valAx>
      <c:dateAx>
        <c:axId val="819095423"/>
        <c:scaling>
          <c:orientation val="minMax"/>
        </c:scaling>
        <c:delete val="1"/>
        <c:axPos val="b"/>
        <c:numFmt formatCode="B1mmm\-yy" sourceLinked="1"/>
        <c:majorTickMark val="out"/>
        <c:minorTickMark val="none"/>
        <c:tickLblPos val="nextTo"/>
        <c:crossAx val="730637327"/>
        <c:crosses val="autoZero"/>
        <c:auto val="1"/>
        <c:lblOffset val="100"/>
        <c:baseTimeUnit val="months"/>
      </c:dateAx>
      <c:spPr>
        <a:noFill/>
        <a:ln>
          <a:noFill/>
        </a:ln>
        <a:effectLst/>
      </c:spPr>
    </c:plotArea>
    <c:legend>
      <c:legendPos val="r"/>
      <c:layout>
        <c:manualLayout>
          <c:xMode val="edge"/>
          <c:yMode val="edge"/>
          <c:x val="0.47712224284202903"/>
          <c:y val="2.2919574459139176E-3"/>
          <c:w val="0.39395698830532061"/>
          <c:h val="0.177046011357682"/>
        </c:manualLayout>
      </c:layout>
      <c:overlay val="0"/>
      <c:spPr>
        <a:noFill/>
        <a:ln>
          <a:noFill/>
        </a:ln>
        <a:effectLst/>
      </c:spPr>
      <c:txPr>
        <a:bodyPr rot="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th-TH"/>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th-TH"/>
    </a:p>
  </c:txPr>
  <c:printSettings>
    <c:headerFooter/>
    <c:pageMargins b="0.75" l="0.7" r="0.7" t="0.75" header="0.3" footer="0.3"/>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7771753869428746E-2"/>
          <c:y val="0.20139818629225922"/>
          <c:w val="0.88006889763779539"/>
          <c:h val="0.67736653725110685"/>
        </c:manualLayout>
      </c:layout>
      <c:barChart>
        <c:barDir val="col"/>
        <c:grouping val="clustered"/>
        <c:varyColors val="0"/>
        <c:ser>
          <c:idx val="0"/>
          <c:order val="0"/>
          <c:tx>
            <c:strRef>
              <c:f>Data!$I$20</c:f>
              <c:strCache>
                <c:ptCount val="1"/>
                <c:pt idx="0">
                  <c:v>Target</c:v>
                </c:pt>
              </c:strCache>
            </c:strRef>
          </c:tx>
          <c:spPr>
            <a:solidFill>
              <a:schemeClr val="bg1">
                <a:lumMod val="65000"/>
              </a:schemeClr>
            </a:solidFill>
            <a:ln>
              <a:noFill/>
            </a:ln>
            <a:effectLst/>
          </c:spPr>
          <c:invertIfNegative val="0"/>
          <c:dLbls>
            <c:dLbl>
              <c:idx val="0"/>
              <c:delete val="1"/>
              <c:extLst>
                <c:ext xmlns:c15="http://schemas.microsoft.com/office/drawing/2012/chart" uri="{CE6537A1-D6FC-4f65-9D91-7224C49458BB}"/>
                <c:ext xmlns:c16="http://schemas.microsoft.com/office/drawing/2014/chart" uri="{C3380CC4-5D6E-409C-BE32-E72D297353CC}">
                  <c16:uniqueId val="{00000003-18B3-4784-AEEE-DC3668800FEA}"/>
                </c:ext>
              </c:extLst>
            </c:dLbl>
            <c:dLbl>
              <c:idx val="1"/>
              <c:delete val="1"/>
              <c:extLst>
                <c:ext xmlns:c15="http://schemas.microsoft.com/office/drawing/2012/chart" uri="{CE6537A1-D6FC-4f65-9D91-7224C49458BB}"/>
                <c:ext xmlns:c16="http://schemas.microsoft.com/office/drawing/2014/chart" uri="{C3380CC4-5D6E-409C-BE32-E72D297353CC}">
                  <c16:uniqueId val="{00000002-18B3-4784-AEEE-DC3668800FEA}"/>
                </c:ext>
              </c:extLst>
            </c:dLbl>
            <c:dLbl>
              <c:idx val="3"/>
              <c:delete val="1"/>
              <c:extLst>
                <c:ext xmlns:c15="http://schemas.microsoft.com/office/drawing/2012/chart" uri="{CE6537A1-D6FC-4f65-9D91-7224C49458BB}"/>
                <c:ext xmlns:c16="http://schemas.microsoft.com/office/drawing/2014/chart" uri="{C3380CC4-5D6E-409C-BE32-E72D297353CC}">
                  <c16:uniqueId val="{00000001-18B3-4784-AEEE-DC3668800FEA}"/>
                </c:ext>
              </c:extLst>
            </c:dLbl>
            <c:dLbl>
              <c:idx val="6"/>
              <c:delete val="1"/>
              <c:extLst>
                <c:ext xmlns:c15="http://schemas.microsoft.com/office/drawing/2012/chart" uri="{CE6537A1-D6FC-4f65-9D91-7224C49458BB}"/>
                <c:ext xmlns:c16="http://schemas.microsoft.com/office/drawing/2014/chart" uri="{C3380CC4-5D6E-409C-BE32-E72D297353CC}">
                  <c16:uniqueId val="{00000000-18B3-4784-AEEE-DC3668800FEA}"/>
                </c:ext>
              </c:extLst>
            </c:dLbl>
            <c:dLbl>
              <c:idx val="11"/>
              <c:delete val="1"/>
              <c:extLst>
                <c:ext xmlns:c15="http://schemas.microsoft.com/office/drawing/2012/chart" uri="{CE6537A1-D6FC-4f65-9D91-7224C49458BB}"/>
                <c:ext xmlns:c16="http://schemas.microsoft.com/office/drawing/2014/chart" uri="{C3380CC4-5D6E-409C-BE32-E72D297353CC}">
                  <c16:uniqueId val="{00000008-4D0F-4CF5-A87B-5B30E98BA07F}"/>
                </c:ext>
              </c:extLst>
            </c:dLbl>
            <c:spPr>
              <a:noFill/>
              <a:ln>
                <a:noFill/>
              </a:ln>
              <a:effectLst/>
            </c:spPr>
            <c:txPr>
              <a:bodyPr rot="0" spcFirstLastPara="1" vertOverflow="ellipsis" vert="horz" wrap="square" lIns="38100" tIns="19050" rIns="38100" bIns="19050" anchor="ctr" anchorCtr="1">
                <a:spAutoFit/>
              </a:bodyPr>
              <a:lstStyle/>
              <a:p>
                <a:pPr>
                  <a:defRPr lang="ja-JP" sz="1000" b="0" i="0" u="none" strike="noStrike" kern="1200" baseline="0">
                    <a:solidFill>
                      <a:schemeClr val="tx1">
                        <a:lumMod val="75000"/>
                        <a:lumOff val="25000"/>
                      </a:schemeClr>
                    </a:solidFill>
                    <a:latin typeface="+mn-lt"/>
                    <a:ea typeface="+mn-ea"/>
                    <a:cs typeface="+mn-cs"/>
                  </a:defRPr>
                </a:pPr>
                <a:endParaRPr lang="th-TH"/>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Data!$A$21:$A$32</c:f>
              <c:numCache>
                <c:formatCode>B1mmm\-yy</c:formatCode>
                <c:ptCount val="12"/>
                <c:pt idx="0">
                  <c:v>45748</c:v>
                </c:pt>
                <c:pt idx="1">
                  <c:v>45778</c:v>
                </c:pt>
                <c:pt idx="2">
                  <c:v>45809</c:v>
                </c:pt>
                <c:pt idx="3">
                  <c:v>45839</c:v>
                </c:pt>
                <c:pt idx="4">
                  <c:v>45870</c:v>
                </c:pt>
                <c:pt idx="5">
                  <c:v>45901</c:v>
                </c:pt>
                <c:pt idx="6">
                  <c:v>45931</c:v>
                </c:pt>
                <c:pt idx="7">
                  <c:v>45962</c:v>
                </c:pt>
                <c:pt idx="8">
                  <c:v>45992</c:v>
                </c:pt>
                <c:pt idx="9">
                  <c:v>46023</c:v>
                </c:pt>
                <c:pt idx="10">
                  <c:v>46054</c:v>
                </c:pt>
                <c:pt idx="11">
                  <c:v>46082</c:v>
                </c:pt>
              </c:numCache>
            </c:numRef>
          </c:cat>
          <c:val>
            <c:numRef>
              <c:f>Data!$I$21:$I$32</c:f>
              <c:numCache>
                <c:formatCode>General</c:formatCode>
                <c:ptCount val="12"/>
                <c:pt idx="0">
                  <c:v>0</c:v>
                </c:pt>
                <c:pt idx="1">
                  <c:v>0</c:v>
                </c:pt>
                <c:pt idx="2">
                  <c:v>2</c:v>
                </c:pt>
                <c:pt idx="3">
                  <c:v>0</c:v>
                </c:pt>
                <c:pt idx="4">
                  <c:v>2</c:v>
                </c:pt>
                <c:pt idx="5">
                  <c:v>1</c:v>
                </c:pt>
                <c:pt idx="6">
                  <c:v>0</c:v>
                </c:pt>
                <c:pt idx="7">
                  <c:v>1</c:v>
                </c:pt>
                <c:pt idx="8">
                  <c:v>1</c:v>
                </c:pt>
                <c:pt idx="9">
                  <c:v>1</c:v>
                </c:pt>
                <c:pt idx="10">
                  <c:v>1</c:v>
                </c:pt>
                <c:pt idx="11">
                  <c:v>0</c:v>
                </c:pt>
              </c:numCache>
            </c:numRef>
          </c:val>
          <c:extLst>
            <c:ext xmlns:c16="http://schemas.microsoft.com/office/drawing/2014/chart" uri="{C3380CC4-5D6E-409C-BE32-E72D297353CC}">
              <c16:uniqueId val="{00000005-4D0F-4CF5-A87B-5B30E98BA07F}"/>
            </c:ext>
          </c:extLst>
        </c:ser>
        <c:ser>
          <c:idx val="1"/>
          <c:order val="1"/>
          <c:tx>
            <c:strRef>
              <c:f>Data!$J$20</c:f>
              <c:strCache>
                <c:ptCount val="1"/>
                <c:pt idx="0">
                  <c:v>Result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Data!$J$21:$J$32</c:f>
              <c:numCache>
                <c:formatCode>0</c:formatCode>
                <c:ptCount val="12"/>
                <c:pt idx="0">
                  <c:v>0</c:v>
                </c:pt>
                <c:pt idx="1">
                  <c:v>0</c:v>
                </c:pt>
                <c:pt idx="2">
                  <c:v>0</c:v>
                </c:pt>
                <c:pt idx="3">
                  <c:v>1</c:v>
                </c:pt>
                <c:pt idx="4">
                  <c:v>2</c:v>
                </c:pt>
                <c:pt idx="5">
                  <c:v>0</c:v>
                </c:pt>
                <c:pt idx="6">
                  <c:v>1</c:v>
                </c:pt>
                <c:pt idx="7">
                  <c:v>2</c:v>
                </c:pt>
                <c:pt idx="8">
                  <c:v>0</c:v>
                </c:pt>
                <c:pt idx="9">
                  <c:v>3</c:v>
                </c:pt>
                <c:pt idx="10">
                  <c:v>1</c:v>
                </c:pt>
              </c:numCache>
            </c:numRef>
          </c:val>
          <c:extLst>
            <c:ext xmlns:c16="http://schemas.microsoft.com/office/drawing/2014/chart" uri="{C3380CC4-5D6E-409C-BE32-E72D297353CC}">
              <c16:uniqueId val="{00000006-4D0F-4CF5-A87B-5B30E98BA07F}"/>
            </c:ext>
          </c:extLst>
        </c:ser>
        <c:dLbls>
          <c:showLegendKey val="0"/>
          <c:showVal val="0"/>
          <c:showCatName val="0"/>
          <c:showSerName val="0"/>
          <c:showPercent val="0"/>
          <c:showBubbleSize val="0"/>
        </c:dLbls>
        <c:gapWidth val="125"/>
        <c:overlap val="11"/>
        <c:axId val="754326975"/>
        <c:axId val="754327455"/>
      </c:barChart>
      <c:lineChart>
        <c:grouping val="standard"/>
        <c:varyColors val="0"/>
        <c:ser>
          <c:idx val="2"/>
          <c:order val="2"/>
          <c:tx>
            <c:strRef>
              <c:f>Data!$K$20</c:f>
              <c:strCache>
                <c:ptCount val="1"/>
                <c:pt idx="0">
                  <c:v>Accu.Target</c:v>
                </c:pt>
              </c:strCache>
            </c:strRef>
          </c:tx>
          <c:spPr>
            <a:ln w="28575" cap="rnd">
              <a:solidFill>
                <a:schemeClr val="tx1">
                  <a:lumMod val="50000"/>
                  <a:lumOff val="50000"/>
                </a:schemeClr>
              </a:solidFill>
              <a:round/>
            </a:ln>
            <a:effectLst/>
          </c:spPr>
          <c:marker>
            <c:symbol val="circle"/>
            <c:size val="4"/>
            <c:spPr>
              <a:solidFill>
                <a:schemeClr val="tx1">
                  <a:lumMod val="50000"/>
                  <a:lumOff val="50000"/>
                </a:schemeClr>
              </a:solidFill>
              <a:ln w="3175">
                <a:solidFill>
                  <a:schemeClr val="tx1">
                    <a:lumMod val="50000"/>
                    <a:lumOff val="50000"/>
                  </a:schemeClr>
                </a:solidFill>
              </a:ln>
              <a:effectLst/>
            </c:spPr>
          </c:marker>
          <c:dLbls>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tx1">
                        <a:lumMod val="75000"/>
                        <a:lumOff val="25000"/>
                      </a:schemeClr>
                    </a:solidFill>
                    <a:latin typeface="+mn-lt"/>
                    <a:ea typeface="+mn-ea"/>
                    <a:cs typeface="+mn-cs"/>
                  </a:defRPr>
                </a:pPr>
                <a:endParaRPr lang="th-TH"/>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Data!$K$21:$K$32</c:f>
              <c:numCache>
                <c:formatCode>General</c:formatCode>
                <c:ptCount val="12"/>
                <c:pt idx="0">
                  <c:v>0</c:v>
                </c:pt>
                <c:pt idx="1">
                  <c:v>0</c:v>
                </c:pt>
                <c:pt idx="2">
                  <c:v>2</c:v>
                </c:pt>
                <c:pt idx="3">
                  <c:v>2</c:v>
                </c:pt>
                <c:pt idx="4">
                  <c:v>4</c:v>
                </c:pt>
                <c:pt idx="5">
                  <c:v>5</c:v>
                </c:pt>
                <c:pt idx="6">
                  <c:v>5</c:v>
                </c:pt>
                <c:pt idx="7">
                  <c:v>6</c:v>
                </c:pt>
                <c:pt idx="8">
                  <c:v>7</c:v>
                </c:pt>
                <c:pt idx="9">
                  <c:v>8</c:v>
                </c:pt>
                <c:pt idx="10">
                  <c:v>9</c:v>
                </c:pt>
                <c:pt idx="11">
                  <c:v>9</c:v>
                </c:pt>
              </c:numCache>
            </c:numRef>
          </c:val>
          <c:smooth val="0"/>
          <c:extLst>
            <c:ext xmlns:c16="http://schemas.microsoft.com/office/drawing/2014/chart" uri="{C3380CC4-5D6E-409C-BE32-E72D297353CC}">
              <c16:uniqueId val="{00000007-4D0F-4CF5-A87B-5B30E98BA07F}"/>
            </c:ext>
          </c:extLst>
        </c:ser>
        <c:ser>
          <c:idx val="3"/>
          <c:order val="3"/>
          <c:tx>
            <c:strRef>
              <c:f>Data!$L$20</c:f>
              <c:strCache>
                <c:ptCount val="1"/>
                <c:pt idx="0">
                  <c:v>Accu.Result</c:v>
                </c:pt>
              </c:strCache>
            </c:strRef>
          </c:tx>
          <c:spPr>
            <a:ln w="28575" cap="rnd">
              <a:solidFill>
                <a:schemeClr val="accent4"/>
              </a:solidFill>
              <a:round/>
            </a:ln>
            <a:effectLst/>
          </c:spPr>
          <c:marker>
            <c:symbol val="circle"/>
            <c:size val="3"/>
            <c:spPr>
              <a:solidFill>
                <a:schemeClr val="accent4"/>
              </a:solidFill>
              <a:ln w="9525">
                <a:solidFill>
                  <a:schemeClr val="accent4"/>
                </a:solidFill>
              </a:ln>
              <a:effectLst/>
            </c:spPr>
          </c:marker>
          <c:dLbls>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tx1">
                        <a:lumMod val="75000"/>
                        <a:lumOff val="25000"/>
                      </a:schemeClr>
                    </a:solidFill>
                    <a:latin typeface="+mn-lt"/>
                    <a:ea typeface="+mn-ea"/>
                    <a:cs typeface="+mn-cs"/>
                  </a:defRPr>
                </a:pPr>
                <a:endParaRPr lang="th-TH"/>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Data!$L$21:$L$32</c:f>
              <c:numCache>
                <c:formatCode>0</c:formatCode>
                <c:ptCount val="12"/>
                <c:pt idx="0">
                  <c:v>0</c:v>
                </c:pt>
                <c:pt idx="1">
                  <c:v>0</c:v>
                </c:pt>
                <c:pt idx="2">
                  <c:v>0</c:v>
                </c:pt>
                <c:pt idx="3">
                  <c:v>1</c:v>
                </c:pt>
                <c:pt idx="4">
                  <c:v>3</c:v>
                </c:pt>
                <c:pt idx="5">
                  <c:v>3</c:v>
                </c:pt>
                <c:pt idx="6">
                  <c:v>4</c:v>
                </c:pt>
                <c:pt idx="7">
                  <c:v>6</c:v>
                </c:pt>
                <c:pt idx="8">
                  <c:v>6</c:v>
                </c:pt>
                <c:pt idx="9">
                  <c:v>9</c:v>
                </c:pt>
                <c:pt idx="10">
                  <c:v>10</c:v>
                </c:pt>
              </c:numCache>
            </c:numRef>
          </c:val>
          <c:smooth val="0"/>
          <c:extLst>
            <c:ext xmlns:c16="http://schemas.microsoft.com/office/drawing/2014/chart" uri="{C3380CC4-5D6E-409C-BE32-E72D297353CC}">
              <c16:uniqueId val="{00000000-4D0F-4CF5-A87B-5B30E98BA07F}"/>
            </c:ext>
          </c:extLst>
        </c:ser>
        <c:dLbls>
          <c:showLegendKey val="0"/>
          <c:showVal val="0"/>
          <c:showCatName val="0"/>
          <c:showSerName val="0"/>
          <c:showPercent val="0"/>
          <c:showBubbleSize val="0"/>
        </c:dLbls>
        <c:marker val="1"/>
        <c:smooth val="0"/>
        <c:axId val="819095423"/>
        <c:axId val="730637327"/>
      </c:lineChart>
      <c:dateAx>
        <c:axId val="754326975"/>
        <c:scaling>
          <c:orientation val="minMax"/>
        </c:scaling>
        <c:delete val="0"/>
        <c:axPos val="b"/>
        <c:numFmt formatCode="B1mmm"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ja-JP" sz="1050" b="0" i="0" u="none" strike="noStrike" kern="1200" baseline="0">
                <a:solidFill>
                  <a:schemeClr val="tx1">
                    <a:lumMod val="65000"/>
                    <a:lumOff val="35000"/>
                  </a:schemeClr>
                </a:solidFill>
                <a:latin typeface="+mn-lt"/>
                <a:ea typeface="+mn-ea"/>
                <a:cs typeface="+mn-cs"/>
              </a:defRPr>
            </a:pPr>
            <a:endParaRPr lang="th-TH"/>
          </a:p>
        </c:txPr>
        <c:crossAx val="754327455"/>
        <c:crosses val="autoZero"/>
        <c:auto val="1"/>
        <c:lblOffset val="100"/>
        <c:baseTimeUnit val="months"/>
      </c:dateAx>
      <c:valAx>
        <c:axId val="754327455"/>
        <c:scaling>
          <c:orientation val="minMax"/>
          <c:max val="4"/>
        </c:scaling>
        <c:delete val="0"/>
        <c:axPos val="l"/>
        <c:majorGridlines>
          <c:spPr>
            <a:ln w="6350"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th-TH"/>
          </a:p>
        </c:txPr>
        <c:crossAx val="754326975"/>
        <c:crosses val="autoZero"/>
        <c:crossBetween val="between"/>
        <c:majorUnit val="1"/>
      </c:valAx>
      <c:valAx>
        <c:axId val="730637327"/>
        <c:scaling>
          <c:orientation val="minMax"/>
          <c:max val="10"/>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th-TH"/>
          </a:p>
        </c:txPr>
        <c:crossAx val="819095423"/>
        <c:crosses val="max"/>
        <c:crossBetween val="between"/>
        <c:majorUnit val="2"/>
      </c:valAx>
      <c:catAx>
        <c:axId val="819095423"/>
        <c:scaling>
          <c:orientation val="minMax"/>
        </c:scaling>
        <c:delete val="1"/>
        <c:axPos val="b"/>
        <c:numFmt formatCode="B1mmm\-yy" sourceLinked="1"/>
        <c:majorTickMark val="out"/>
        <c:minorTickMark val="none"/>
        <c:tickLblPos val="nextTo"/>
        <c:crossAx val="730637327"/>
        <c:crosses val="autoZero"/>
        <c:auto val="1"/>
        <c:lblAlgn val="ctr"/>
        <c:lblOffset val="100"/>
        <c:noMultiLvlLbl val="0"/>
      </c:catAx>
      <c:spPr>
        <a:noFill/>
        <a:ln>
          <a:noFill/>
        </a:ln>
        <a:effectLst/>
      </c:spPr>
    </c:plotArea>
    <c:legend>
      <c:legendPos val="r"/>
      <c:layout>
        <c:manualLayout>
          <c:xMode val="edge"/>
          <c:yMode val="edge"/>
          <c:x val="0.57458593676958114"/>
          <c:y val="1.780547330951707E-2"/>
          <c:w val="0.42097301241216234"/>
          <c:h val="0.11367870810135683"/>
        </c:manualLayout>
      </c:layout>
      <c:overlay val="0"/>
      <c:spPr>
        <a:noFill/>
        <a:ln>
          <a:noFill/>
        </a:ln>
        <a:effectLst/>
      </c:spPr>
      <c:txPr>
        <a:bodyPr rot="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th-TH"/>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th-TH"/>
    </a:p>
  </c:txPr>
  <c:printSettings>
    <c:headerFooter/>
    <c:pageMargins b="0.75" l="0.7" r="0.7" t="0.75" header="0.3" footer="0.3"/>
    <c:pageSetup/>
  </c:printSettings>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2623410054512418E-2"/>
          <c:y val="0.16964209417239068"/>
          <c:w val="0.88006889763779539"/>
          <c:h val="0.70912211894486177"/>
        </c:manualLayout>
      </c:layout>
      <c:barChart>
        <c:barDir val="col"/>
        <c:grouping val="clustered"/>
        <c:varyColors val="0"/>
        <c:ser>
          <c:idx val="0"/>
          <c:order val="0"/>
          <c:tx>
            <c:strRef>
              <c:f>Data!$M$20</c:f>
              <c:strCache>
                <c:ptCount val="1"/>
                <c:pt idx="0">
                  <c:v>Target</c:v>
                </c:pt>
              </c:strCache>
            </c:strRef>
          </c:tx>
          <c:spPr>
            <a:solidFill>
              <a:schemeClr val="bg1">
                <a:lumMod val="65000"/>
              </a:schemeClr>
            </a:solidFill>
            <a:ln>
              <a:solidFill>
                <a:schemeClr val="tx1">
                  <a:lumMod val="50000"/>
                  <a:lumOff val="50000"/>
                </a:schemeClr>
              </a:solidFill>
            </a:ln>
            <a:effectLst/>
          </c:spPr>
          <c:invertIfNegative val="0"/>
          <c:dLbls>
            <c:spPr>
              <a:noFill/>
              <a:ln>
                <a:noFill/>
              </a:ln>
              <a:effectLst/>
            </c:spPr>
            <c:txPr>
              <a:bodyPr rot="0" spcFirstLastPara="1" vertOverflow="ellipsis" vert="horz" wrap="square" anchor="ctr" anchorCtr="1"/>
              <a:lstStyle/>
              <a:p>
                <a:pPr>
                  <a:defRPr lang="ja-JP" sz="1050" b="0" i="0" u="none" strike="noStrike" kern="1200" baseline="0">
                    <a:solidFill>
                      <a:schemeClr val="tx1">
                        <a:lumMod val="75000"/>
                        <a:lumOff val="25000"/>
                      </a:schemeClr>
                    </a:solidFill>
                    <a:latin typeface="+mn-lt"/>
                    <a:ea typeface="+mn-ea"/>
                    <a:cs typeface="+mn-cs"/>
                  </a:defRPr>
                </a:pPr>
                <a:endParaRPr lang="th-TH"/>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Data!$A$21:$A$32</c:f>
              <c:numCache>
                <c:formatCode>B1mmm\-yy</c:formatCode>
                <c:ptCount val="12"/>
                <c:pt idx="0">
                  <c:v>45748</c:v>
                </c:pt>
                <c:pt idx="1">
                  <c:v>45778</c:v>
                </c:pt>
                <c:pt idx="2">
                  <c:v>45809</c:v>
                </c:pt>
                <c:pt idx="3">
                  <c:v>45839</c:v>
                </c:pt>
                <c:pt idx="4">
                  <c:v>45870</c:v>
                </c:pt>
                <c:pt idx="5">
                  <c:v>45901</c:v>
                </c:pt>
                <c:pt idx="6">
                  <c:v>45931</c:v>
                </c:pt>
                <c:pt idx="7">
                  <c:v>45962</c:v>
                </c:pt>
                <c:pt idx="8">
                  <c:v>45992</c:v>
                </c:pt>
                <c:pt idx="9">
                  <c:v>46023</c:v>
                </c:pt>
                <c:pt idx="10">
                  <c:v>46054</c:v>
                </c:pt>
                <c:pt idx="11">
                  <c:v>46082</c:v>
                </c:pt>
              </c:numCache>
            </c:numRef>
          </c:cat>
          <c:val>
            <c:numRef>
              <c:f>Data!$M$21:$M$32</c:f>
              <c:numCache>
                <c:formatCode>General</c:formatCode>
                <c:ptCount val="12"/>
                <c:pt idx="0">
                  <c:v>0</c:v>
                </c:pt>
                <c:pt idx="1">
                  <c:v>1</c:v>
                </c:pt>
                <c:pt idx="2">
                  <c:v>0</c:v>
                </c:pt>
                <c:pt idx="3">
                  <c:v>0</c:v>
                </c:pt>
                <c:pt idx="4">
                  <c:v>1</c:v>
                </c:pt>
                <c:pt idx="5">
                  <c:v>0</c:v>
                </c:pt>
                <c:pt idx="6">
                  <c:v>1</c:v>
                </c:pt>
                <c:pt idx="7">
                  <c:v>0</c:v>
                </c:pt>
                <c:pt idx="8">
                  <c:v>1</c:v>
                </c:pt>
                <c:pt idx="9">
                  <c:v>0</c:v>
                </c:pt>
                <c:pt idx="10">
                  <c:v>1</c:v>
                </c:pt>
                <c:pt idx="11">
                  <c:v>0</c:v>
                </c:pt>
              </c:numCache>
            </c:numRef>
          </c:val>
          <c:extLst>
            <c:ext xmlns:c16="http://schemas.microsoft.com/office/drawing/2014/chart" uri="{C3380CC4-5D6E-409C-BE32-E72D297353CC}">
              <c16:uniqueId val="{00000001-9A3B-4198-A2D4-FDF4AB840A70}"/>
            </c:ext>
          </c:extLst>
        </c:ser>
        <c:ser>
          <c:idx val="1"/>
          <c:order val="1"/>
          <c:tx>
            <c:strRef>
              <c:f>Data!$N$20</c:f>
              <c:strCache>
                <c:ptCount val="1"/>
                <c:pt idx="0">
                  <c:v>Result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Data!$A$21:$A$32</c:f>
              <c:numCache>
                <c:formatCode>B1mmm\-yy</c:formatCode>
                <c:ptCount val="12"/>
                <c:pt idx="0">
                  <c:v>45748</c:v>
                </c:pt>
                <c:pt idx="1">
                  <c:v>45778</c:v>
                </c:pt>
                <c:pt idx="2">
                  <c:v>45809</c:v>
                </c:pt>
                <c:pt idx="3">
                  <c:v>45839</c:v>
                </c:pt>
                <c:pt idx="4">
                  <c:v>45870</c:v>
                </c:pt>
                <c:pt idx="5">
                  <c:v>45901</c:v>
                </c:pt>
                <c:pt idx="6">
                  <c:v>45931</c:v>
                </c:pt>
                <c:pt idx="7">
                  <c:v>45962</c:v>
                </c:pt>
                <c:pt idx="8">
                  <c:v>45992</c:v>
                </c:pt>
                <c:pt idx="9">
                  <c:v>46023</c:v>
                </c:pt>
                <c:pt idx="10">
                  <c:v>46054</c:v>
                </c:pt>
                <c:pt idx="11">
                  <c:v>46082</c:v>
                </c:pt>
              </c:numCache>
            </c:numRef>
          </c:cat>
          <c:val>
            <c:numRef>
              <c:f>Data!$N$21:$N$32</c:f>
              <c:numCache>
                <c:formatCode>0</c:formatCode>
                <c:ptCount val="12"/>
                <c:pt idx="0">
                  <c:v>0</c:v>
                </c:pt>
                <c:pt idx="1">
                  <c:v>0</c:v>
                </c:pt>
                <c:pt idx="2">
                  <c:v>0</c:v>
                </c:pt>
                <c:pt idx="3">
                  <c:v>0</c:v>
                </c:pt>
                <c:pt idx="4">
                  <c:v>0</c:v>
                </c:pt>
                <c:pt idx="5">
                  <c:v>0</c:v>
                </c:pt>
                <c:pt idx="6">
                  <c:v>0</c:v>
                </c:pt>
                <c:pt idx="7">
                  <c:v>0</c:v>
                </c:pt>
                <c:pt idx="8">
                  <c:v>0</c:v>
                </c:pt>
                <c:pt idx="9">
                  <c:v>1</c:v>
                </c:pt>
                <c:pt idx="10">
                  <c:v>2</c:v>
                </c:pt>
              </c:numCache>
            </c:numRef>
          </c:val>
          <c:extLst>
            <c:ext xmlns:c16="http://schemas.microsoft.com/office/drawing/2014/chart" uri="{C3380CC4-5D6E-409C-BE32-E72D297353CC}">
              <c16:uniqueId val="{00000007-9A3B-4198-A2D4-FDF4AB840A70}"/>
            </c:ext>
          </c:extLst>
        </c:ser>
        <c:dLbls>
          <c:showLegendKey val="0"/>
          <c:showVal val="0"/>
          <c:showCatName val="0"/>
          <c:showSerName val="0"/>
          <c:showPercent val="0"/>
          <c:showBubbleSize val="0"/>
        </c:dLbls>
        <c:gapWidth val="35"/>
        <c:overlap val="35"/>
        <c:axId val="754326975"/>
        <c:axId val="754327455"/>
      </c:barChart>
      <c:lineChart>
        <c:grouping val="standard"/>
        <c:varyColors val="0"/>
        <c:ser>
          <c:idx val="2"/>
          <c:order val="2"/>
          <c:tx>
            <c:strRef>
              <c:f>Data!$O$20</c:f>
              <c:strCache>
                <c:ptCount val="1"/>
                <c:pt idx="0">
                  <c:v>Accu.Target</c:v>
                </c:pt>
              </c:strCache>
            </c:strRef>
          </c:tx>
          <c:spPr>
            <a:ln w="19050" cap="rnd">
              <a:solidFill>
                <a:schemeClr val="tx1">
                  <a:lumMod val="50000"/>
                  <a:lumOff val="50000"/>
                </a:schemeClr>
              </a:solidFill>
              <a:prstDash val="sysDash"/>
              <a:round/>
            </a:ln>
            <a:effectLst/>
          </c:spPr>
          <c:marker>
            <c:symbol val="none"/>
          </c:marker>
          <c:dLbls>
            <c:dLbl>
              <c:idx val="0"/>
              <c:dLblPos val="t"/>
              <c:showLegendKey val="0"/>
              <c:showVal val="1"/>
              <c:showCatName val="0"/>
              <c:showSerName val="0"/>
              <c:showPercent val="0"/>
              <c:showBubbleSize val="0"/>
              <c:extLst>
                <c:ext xmlns:c15="http://schemas.microsoft.com/office/drawing/2012/chart" uri="{CE6537A1-D6FC-4f65-9D91-7224C49458BB}">
                  <c15:layout>
                    <c:manualLayout>
                      <c:w val="2.9702523597717457E-2"/>
                      <c:h val="2.2535710484916299E-2"/>
                    </c:manualLayout>
                  </c15:layout>
                </c:ext>
                <c:ext xmlns:c16="http://schemas.microsoft.com/office/drawing/2014/chart" uri="{C3380CC4-5D6E-409C-BE32-E72D297353CC}">
                  <c16:uniqueId val="{0000000A-9A3B-4198-A2D4-FDF4AB840A70}"/>
                </c:ext>
              </c:extLst>
            </c:dLbl>
            <c:spPr>
              <a:noFill/>
              <a:ln>
                <a:noFill/>
              </a:ln>
              <a:effectLst/>
            </c:spPr>
            <c:txPr>
              <a:bodyPr rot="0" spcFirstLastPara="1" vertOverflow="ellipsis" vert="horz" wrap="square" anchor="ctr" anchorCtr="1"/>
              <a:lstStyle/>
              <a:p>
                <a:pPr>
                  <a:defRPr lang="ja-JP" sz="1050" b="0" i="0" u="none" strike="noStrike" kern="1200" baseline="0">
                    <a:solidFill>
                      <a:schemeClr val="tx1">
                        <a:lumMod val="75000"/>
                        <a:lumOff val="25000"/>
                      </a:schemeClr>
                    </a:solidFill>
                    <a:latin typeface="+mn-lt"/>
                    <a:ea typeface="+mn-ea"/>
                    <a:cs typeface="+mn-cs"/>
                  </a:defRPr>
                </a:pPr>
                <a:endParaRPr lang="th-TH"/>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Data!$A$21:$A$32</c:f>
              <c:numCache>
                <c:formatCode>B1mmm\-yy</c:formatCode>
                <c:ptCount val="12"/>
                <c:pt idx="0">
                  <c:v>45748</c:v>
                </c:pt>
                <c:pt idx="1">
                  <c:v>45778</c:v>
                </c:pt>
                <c:pt idx="2">
                  <c:v>45809</c:v>
                </c:pt>
                <c:pt idx="3">
                  <c:v>45839</c:v>
                </c:pt>
                <c:pt idx="4">
                  <c:v>45870</c:v>
                </c:pt>
                <c:pt idx="5">
                  <c:v>45901</c:v>
                </c:pt>
                <c:pt idx="6">
                  <c:v>45931</c:v>
                </c:pt>
                <c:pt idx="7">
                  <c:v>45962</c:v>
                </c:pt>
                <c:pt idx="8">
                  <c:v>45992</c:v>
                </c:pt>
                <c:pt idx="9">
                  <c:v>46023</c:v>
                </c:pt>
                <c:pt idx="10">
                  <c:v>46054</c:v>
                </c:pt>
                <c:pt idx="11">
                  <c:v>46082</c:v>
                </c:pt>
              </c:numCache>
            </c:numRef>
          </c:cat>
          <c:val>
            <c:numRef>
              <c:f>Data!$O$21:$O$32</c:f>
              <c:numCache>
                <c:formatCode>General</c:formatCode>
                <c:ptCount val="12"/>
                <c:pt idx="0">
                  <c:v>0</c:v>
                </c:pt>
                <c:pt idx="1">
                  <c:v>1</c:v>
                </c:pt>
                <c:pt idx="2">
                  <c:v>1</c:v>
                </c:pt>
                <c:pt idx="3">
                  <c:v>1</c:v>
                </c:pt>
                <c:pt idx="4">
                  <c:v>2</c:v>
                </c:pt>
                <c:pt idx="5">
                  <c:v>2</c:v>
                </c:pt>
                <c:pt idx="6">
                  <c:v>3</c:v>
                </c:pt>
                <c:pt idx="7">
                  <c:v>3</c:v>
                </c:pt>
                <c:pt idx="8">
                  <c:v>4</c:v>
                </c:pt>
                <c:pt idx="9">
                  <c:v>4</c:v>
                </c:pt>
                <c:pt idx="10">
                  <c:v>5</c:v>
                </c:pt>
                <c:pt idx="11">
                  <c:v>5</c:v>
                </c:pt>
              </c:numCache>
            </c:numRef>
          </c:val>
          <c:smooth val="0"/>
          <c:extLst>
            <c:ext xmlns:c16="http://schemas.microsoft.com/office/drawing/2014/chart" uri="{C3380CC4-5D6E-409C-BE32-E72D297353CC}">
              <c16:uniqueId val="{00000008-9A3B-4198-A2D4-FDF4AB840A70}"/>
            </c:ext>
          </c:extLst>
        </c:ser>
        <c:ser>
          <c:idx val="3"/>
          <c:order val="3"/>
          <c:tx>
            <c:strRef>
              <c:f>Data!$P$20</c:f>
              <c:strCache>
                <c:ptCount val="1"/>
                <c:pt idx="0">
                  <c:v>Accu.Result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numRef>
              <c:f>Data!$A$21:$A$32</c:f>
              <c:numCache>
                <c:formatCode>B1mmm\-yy</c:formatCode>
                <c:ptCount val="12"/>
                <c:pt idx="0">
                  <c:v>45748</c:v>
                </c:pt>
                <c:pt idx="1">
                  <c:v>45778</c:v>
                </c:pt>
                <c:pt idx="2">
                  <c:v>45809</c:v>
                </c:pt>
                <c:pt idx="3">
                  <c:v>45839</c:v>
                </c:pt>
                <c:pt idx="4">
                  <c:v>45870</c:v>
                </c:pt>
                <c:pt idx="5">
                  <c:v>45901</c:v>
                </c:pt>
                <c:pt idx="6">
                  <c:v>45931</c:v>
                </c:pt>
                <c:pt idx="7">
                  <c:v>45962</c:v>
                </c:pt>
                <c:pt idx="8">
                  <c:v>45992</c:v>
                </c:pt>
                <c:pt idx="9">
                  <c:v>46023</c:v>
                </c:pt>
                <c:pt idx="10">
                  <c:v>46054</c:v>
                </c:pt>
                <c:pt idx="11">
                  <c:v>46082</c:v>
                </c:pt>
              </c:numCache>
            </c:numRef>
          </c:cat>
          <c:val>
            <c:numRef>
              <c:f>Data!$P$21:$P$32</c:f>
              <c:numCache>
                <c:formatCode>0</c:formatCode>
                <c:ptCount val="12"/>
                <c:pt idx="0">
                  <c:v>0</c:v>
                </c:pt>
                <c:pt idx="1">
                  <c:v>0</c:v>
                </c:pt>
                <c:pt idx="2">
                  <c:v>0</c:v>
                </c:pt>
                <c:pt idx="3">
                  <c:v>0</c:v>
                </c:pt>
                <c:pt idx="4">
                  <c:v>0</c:v>
                </c:pt>
                <c:pt idx="5">
                  <c:v>0</c:v>
                </c:pt>
                <c:pt idx="6">
                  <c:v>0</c:v>
                </c:pt>
                <c:pt idx="7">
                  <c:v>0</c:v>
                </c:pt>
                <c:pt idx="8">
                  <c:v>0</c:v>
                </c:pt>
                <c:pt idx="9">
                  <c:v>1</c:v>
                </c:pt>
                <c:pt idx="10">
                  <c:v>3</c:v>
                </c:pt>
              </c:numCache>
            </c:numRef>
          </c:val>
          <c:smooth val="0"/>
          <c:extLst>
            <c:ext xmlns:c16="http://schemas.microsoft.com/office/drawing/2014/chart" uri="{C3380CC4-5D6E-409C-BE32-E72D297353CC}">
              <c16:uniqueId val="{00000009-9A3B-4198-A2D4-FDF4AB840A70}"/>
            </c:ext>
          </c:extLst>
        </c:ser>
        <c:dLbls>
          <c:showLegendKey val="0"/>
          <c:showVal val="0"/>
          <c:showCatName val="0"/>
          <c:showSerName val="0"/>
          <c:showPercent val="0"/>
          <c:showBubbleSize val="0"/>
        </c:dLbls>
        <c:marker val="1"/>
        <c:smooth val="0"/>
        <c:axId val="1023241776"/>
        <c:axId val="1224147104"/>
      </c:lineChart>
      <c:dateAx>
        <c:axId val="754326975"/>
        <c:scaling>
          <c:orientation val="minMax"/>
        </c:scaling>
        <c:delete val="0"/>
        <c:axPos val="b"/>
        <c:numFmt formatCode="B1mmm"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ja-JP" sz="1050" b="0" i="0" u="none" strike="noStrike" kern="1200" baseline="0">
                <a:solidFill>
                  <a:schemeClr val="tx1">
                    <a:lumMod val="65000"/>
                    <a:lumOff val="35000"/>
                  </a:schemeClr>
                </a:solidFill>
                <a:latin typeface="+mn-lt"/>
                <a:ea typeface="+mn-ea"/>
                <a:cs typeface="+mn-cs"/>
              </a:defRPr>
            </a:pPr>
            <a:endParaRPr lang="th-TH"/>
          </a:p>
        </c:txPr>
        <c:crossAx val="754327455"/>
        <c:crosses val="autoZero"/>
        <c:auto val="1"/>
        <c:lblOffset val="100"/>
        <c:baseTimeUnit val="months"/>
      </c:dateAx>
      <c:valAx>
        <c:axId val="754327455"/>
        <c:scaling>
          <c:orientation val="minMax"/>
          <c:max val="3"/>
        </c:scaling>
        <c:delete val="0"/>
        <c:axPos val="l"/>
        <c:majorGridlines>
          <c:spPr>
            <a:ln w="6350"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ja-JP" sz="1050" b="0" i="0" u="none" strike="noStrike" kern="1200" baseline="0">
                <a:solidFill>
                  <a:schemeClr val="tx1">
                    <a:lumMod val="65000"/>
                    <a:lumOff val="35000"/>
                  </a:schemeClr>
                </a:solidFill>
                <a:latin typeface="+mn-lt"/>
                <a:ea typeface="+mn-ea"/>
                <a:cs typeface="+mn-cs"/>
              </a:defRPr>
            </a:pPr>
            <a:endParaRPr lang="th-TH"/>
          </a:p>
        </c:txPr>
        <c:crossAx val="754326975"/>
        <c:crosses val="autoZero"/>
        <c:crossBetween val="between"/>
        <c:majorUnit val="1"/>
      </c:valAx>
      <c:valAx>
        <c:axId val="1224147104"/>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lang="ja-JP" sz="1050" b="0" i="0" u="none" strike="noStrike" kern="1200" baseline="0">
                <a:solidFill>
                  <a:schemeClr val="tx1">
                    <a:lumMod val="65000"/>
                    <a:lumOff val="35000"/>
                  </a:schemeClr>
                </a:solidFill>
                <a:latin typeface="+mn-lt"/>
                <a:ea typeface="+mn-ea"/>
                <a:cs typeface="+mn-cs"/>
              </a:defRPr>
            </a:pPr>
            <a:endParaRPr lang="th-TH"/>
          </a:p>
        </c:txPr>
        <c:crossAx val="1023241776"/>
        <c:crosses val="max"/>
        <c:crossBetween val="between"/>
      </c:valAx>
      <c:dateAx>
        <c:axId val="1023241776"/>
        <c:scaling>
          <c:orientation val="minMax"/>
        </c:scaling>
        <c:delete val="1"/>
        <c:axPos val="b"/>
        <c:numFmt formatCode="B1mmm\-yy" sourceLinked="1"/>
        <c:majorTickMark val="out"/>
        <c:minorTickMark val="none"/>
        <c:tickLblPos val="nextTo"/>
        <c:crossAx val="1224147104"/>
        <c:crosses val="autoZero"/>
        <c:auto val="1"/>
        <c:lblOffset val="100"/>
        <c:baseTimeUnit val="months"/>
        <c:majorUnit val="1"/>
        <c:minorUnit val="1"/>
      </c:dateAx>
      <c:spPr>
        <a:noFill/>
        <a:ln>
          <a:noFill/>
        </a:ln>
        <a:effectLst/>
      </c:spPr>
    </c:plotArea>
    <c:legend>
      <c:legendPos val="r"/>
      <c:layout>
        <c:manualLayout>
          <c:xMode val="edge"/>
          <c:yMode val="edge"/>
          <c:x val="0.45770145753057462"/>
          <c:y val="3.5251437939762178E-3"/>
          <c:w val="0.46286591835595015"/>
          <c:h val="0.14265137680144402"/>
        </c:manualLayout>
      </c:layout>
      <c:overlay val="0"/>
      <c:spPr>
        <a:noFill/>
        <a:ln>
          <a:noFill/>
        </a:ln>
        <a:effectLst/>
      </c:spPr>
      <c:txPr>
        <a:bodyPr rot="0" spcFirstLastPara="1" vertOverflow="ellipsis" vert="horz" wrap="square" anchor="ctr" anchorCtr="1"/>
        <a:lstStyle/>
        <a:p>
          <a:pPr>
            <a:defRPr lang="ja-JP" sz="1050" b="0" i="0" u="none" strike="noStrike" kern="1200" baseline="0">
              <a:solidFill>
                <a:schemeClr val="tx1">
                  <a:lumMod val="65000"/>
                  <a:lumOff val="35000"/>
                </a:schemeClr>
              </a:solidFill>
              <a:latin typeface="+mn-lt"/>
              <a:ea typeface="+mn-ea"/>
              <a:cs typeface="+mn-cs"/>
            </a:defRPr>
          </a:pPr>
          <a:endParaRPr lang="th-TH"/>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050"/>
      </a:pPr>
      <a:endParaRPr lang="th-TH"/>
    </a:p>
  </c:txPr>
  <c:printSettings>
    <c:headerFooter/>
    <c:pageMargins b="0.75" l="0.7" r="0.7" t="0.75" header="0.3" footer="0.3"/>
    <c:pageSetup/>
  </c:printSettings>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7771753869428746E-2"/>
          <c:y val="0.16988212853781687"/>
          <c:w val="0.88006889763779539"/>
          <c:h val="0.70888226193372672"/>
        </c:manualLayout>
      </c:layout>
      <c:barChart>
        <c:barDir val="col"/>
        <c:grouping val="clustered"/>
        <c:varyColors val="0"/>
        <c:ser>
          <c:idx val="0"/>
          <c:order val="0"/>
          <c:tx>
            <c:strRef>
              <c:f>Data!$Q$20</c:f>
              <c:strCache>
                <c:ptCount val="1"/>
                <c:pt idx="0">
                  <c:v>Target</c:v>
                </c:pt>
              </c:strCache>
            </c:strRef>
          </c:tx>
          <c:spPr>
            <a:solidFill>
              <a:schemeClr val="bg1">
                <a:lumMod val="6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Data!$A$21:$A$32</c:f>
              <c:numCache>
                <c:formatCode>B1mmm\-yy</c:formatCode>
                <c:ptCount val="12"/>
                <c:pt idx="0">
                  <c:v>45748</c:v>
                </c:pt>
                <c:pt idx="1">
                  <c:v>45778</c:v>
                </c:pt>
                <c:pt idx="2">
                  <c:v>45809</c:v>
                </c:pt>
                <c:pt idx="3">
                  <c:v>45839</c:v>
                </c:pt>
                <c:pt idx="4">
                  <c:v>45870</c:v>
                </c:pt>
                <c:pt idx="5">
                  <c:v>45901</c:v>
                </c:pt>
                <c:pt idx="6">
                  <c:v>45931</c:v>
                </c:pt>
                <c:pt idx="7">
                  <c:v>45962</c:v>
                </c:pt>
                <c:pt idx="8">
                  <c:v>45992</c:v>
                </c:pt>
                <c:pt idx="9">
                  <c:v>46023</c:v>
                </c:pt>
                <c:pt idx="10">
                  <c:v>46054</c:v>
                </c:pt>
                <c:pt idx="11">
                  <c:v>46082</c:v>
                </c:pt>
              </c:numCache>
            </c:numRef>
          </c:cat>
          <c:val>
            <c:numRef>
              <c:f>Data!$Q$21:$Q$32</c:f>
              <c:numCache>
                <c:formatCode>General</c:formatCode>
                <c:ptCount val="12"/>
                <c:pt idx="0">
                  <c:v>1</c:v>
                </c:pt>
                <c:pt idx="1">
                  <c:v>0</c:v>
                </c:pt>
                <c:pt idx="2">
                  <c:v>0</c:v>
                </c:pt>
                <c:pt idx="3">
                  <c:v>1</c:v>
                </c:pt>
                <c:pt idx="4">
                  <c:v>0</c:v>
                </c:pt>
                <c:pt idx="5">
                  <c:v>1</c:v>
                </c:pt>
                <c:pt idx="6">
                  <c:v>0</c:v>
                </c:pt>
                <c:pt idx="7">
                  <c:v>1</c:v>
                </c:pt>
                <c:pt idx="8">
                  <c:v>1</c:v>
                </c:pt>
                <c:pt idx="9">
                  <c:v>0</c:v>
                </c:pt>
                <c:pt idx="10">
                  <c:v>0</c:v>
                </c:pt>
                <c:pt idx="11">
                  <c:v>1</c:v>
                </c:pt>
              </c:numCache>
            </c:numRef>
          </c:val>
          <c:extLst>
            <c:ext xmlns:c16="http://schemas.microsoft.com/office/drawing/2014/chart" uri="{C3380CC4-5D6E-409C-BE32-E72D297353CC}">
              <c16:uniqueId val="{00000005-ECD0-4EF5-997E-E9E2B56ABC58}"/>
            </c:ext>
          </c:extLst>
        </c:ser>
        <c:ser>
          <c:idx val="1"/>
          <c:order val="1"/>
          <c:tx>
            <c:strRef>
              <c:f>Data!$R$20</c:f>
              <c:strCache>
                <c:ptCount val="1"/>
                <c:pt idx="0">
                  <c:v>Result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tx1">
                        <a:lumMod val="75000"/>
                        <a:lumOff val="25000"/>
                      </a:schemeClr>
                    </a:solidFill>
                    <a:latin typeface="+mn-lt"/>
                    <a:ea typeface="+mn-ea"/>
                    <a:cs typeface="+mn-cs"/>
                  </a:defRPr>
                </a:pPr>
                <a:endParaRPr lang="th-TH"/>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Data!$A$21:$A$32</c:f>
              <c:numCache>
                <c:formatCode>B1mmm\-yy</c:formatCode>
                <c:ptCount val="12"/>
                <c:pt idx="0">
                  <c:v>45748</c:v>
                </c:pt>
                <c:pt idx="1">
                  <c:v>45778</c:v>
                </c:pt>
                <c:pt idx="2">
                  <c:v>45809</c:v>
                </c:pt>
                <c:pt idx="3">
                  <c:v>45839</c:v>
                </c:pt>
                <c:pt idx="4">
                  <c:v>45870</c:v>
                </c:pt>
                <c:pt idx="5">
                  <c:v>45901</c:v>
                </c:pt>
                <c:pt idx="6">
                  <c:v>45931</c:v>
                </c:pt>
                <c:pt idx="7">
                  <c:v>45962</c:v>
                </c:pt>
                <c:pt idx="8">
                  <c:v>45992</c:v>
                </c:pt>
                <c:pt idx="9">
                  <c:v>46023</c:v>
                </c:pt>
                <c:pt idx="10">
                  <c:v>46054</c:v>
                </c:pt>
                <c:pt idx="11">
                  <c:v>46082</c:v>
                </c:pt>
              </c:numCache>
            </c:numRef>
          </c:cat>
          <c:val>
            <c:numRef>
              <c:f>Data!$R$21:$R$32</c:f>
              <c:numCache>
                <c:formatCode>0</c:formatCode>
                <c:ptCount val="12"/>
                <c:pt idx="0">
                  <c:v>1</c:v>
                </c:pt>
                <c:pt idx="1">
                  <c:v>1</c:v>
                </c:pt>
                <c:pt idx="2">
                  <c:v>1</c:v>
                </c:pt>
                <c:pt idx="3">
                  <c:v>0</c:v>
                </c:pt>
                <c:pt idx="4">
                  <c:v>3</c:v>
                </c:pt>
                <c:pt idx="5">
                  <c:v>1</c:v>
                </c:pt>
                <c:pt idx="6">
                  <c:v>0</c:v>
                </c:pt>
                <c:pt idx="7">
                  <c:v>2</c:v>
                </c:pt>
                <c:pt idx="8">
                  <c:v>2</c:v>
                </c:pt>
                <c:pt idx="9">
                  <c:v>3</c:v>
                </c:pt>
                <c:pt idx="10">
                  <c:v>2</c:v>
                </c:pt>
              </c:numCache>
            </c:numRef>
          </c:val>
          <c:extLst>
            <c:ext xmlns:c16="http://schemas.microsoft.com/office/drawing/2014/chart" uri="{C3380CC4-5D6E-409C-BE32-E72D297353CC}">
              <c16:uniqueId val="{00000008-ECD0-4EF5-997E-E9E2B56ABC58}"/>
            </c:ext>
          </c:extLst>
        </c:ser>
        <c:dLbls>
          <c:showLegendKey val="0"/>
          <c:showVal val="0"/>
          <c:showCatName val="0"/>
          <c:showSerName val="0"/>
          <c:showPercent val="0"/>
          <c:showBubbleSize val="0"/>
        </c:dLbls>
        <c:gapWidth val="35"/>
        <c:axId val="754326975"/>
        <c:axId val="754327455"/>
      </c:barChart>
      <c:lineChart>
        <c:grouping val="standard"/>
        <c:varyColors val="0"/>
        <c:ser>
          <c:idx val="2"/>
          <c:order val="2"/>
          <c:tx>
            <c:strRef>
              <c:f>Data!$S$20</c:f>
              <c:strCache>
                <c:ptCount val="1"/>
                <c:pt idx="0">
                  <c:v>Accu.Target</c:v>
                </c:pt>
              </c:strCache>
            </c:strRef>
          </c:tx>
          <c:spPr>
            <a:ln w="19050" cap="rnd">
              <a:solidFill>
                <a:schemeClr val="tx1">
                  <a:lumMod val="50000"/>
                  <a:lumOff val="50000"/>
                </a:schemeClr>
              </a:solidFill>
              <a:prstDash val="sysDash"/>
              <a:round/>
            </a:ln>
            <a:effectLst/>
          </c:spPr>
          <c:marker>
            <c:symbol val="none"/>
          </c:marker>
          <c:dLbls>
            <c:dLbl>
              <c:idx val="1"/>
              <c:layout>
                <c:manualLayout>
                  <c:x val="-4.4075147790837037E-2"/>
                  <c:y val="-5.624119742497269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E76-4B9E-8089-C5C6E8A5C3D6}"/>
                </c:ext>
              </c:extLst>
            </c:dLbl>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tx1">
                        <a:lumMod val="75000"/>
                        <a:lumOff val="25000"/>
                      </a:schemeClr>
                    </a:solidFill>
                    <a:latin typeface="+mn-lt"/>
                    <a:ea typeface="+mn-ea"/>
                    <a:cs typeface="+mn-cs"/>
                  </a:defRPr>
                </a:pPr>
                <a:endParaRPr lang="th-TH"/>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Data!$A$21:$A$32</c:f>
              <c:numCache>
                <c:formatCode>B1mmm\-yy</c:formatCode>
                <c:ptCount val="12"/>
                <c:pt idx="0">
                  <c:v>45748</c:v>
                </c:pt>
                <c:pt idx="1">
                  <c:v>45778</c:v>
                </c:pt>
                <c:pt idx="2">
                  <c:v>45809</c:v>
                </c:pt>
                <c:pt idx="3">
                  <c:v>45839</c:v>
                </c:pt>
                <c:pt idx="4">
                  <c:v>45870</c:v>
                </c:pt>
                <c:pt idx="5">
                  <c:v>45901</c:v>
                </c:pt>
                <c:pt idx="6">
                  <c:v>45931</c:v>
                </c:pt>
                <c:pt idx="7">
                  <c:v>45962</c:v>
                </c:pt>
                <c:pt idx="8">
                  <c:v>45992</c:v>
                </c:pt>
                <c:pt idx="9">
                  <c:v>46023</c:v>
                </c:pt>
                <c:pt idx="10">
                  <c:v>46054</c:v>
                </c:pt>
                <c:pt idx="11">
                  <c:v>46082</c:v>
                </c:pt>
              </c:numCache>
            </c:numRef>
          </c:cat>
          <c:val>
            <c:numRef>
              <c:f>Data!$S$21:$S$32</c:f>
              <c:numCache>
                <c:formatCode>General</c:formatCode>
                <c:ptCount val="12"/>
                <c:pt idx="0">
                  <c:v>1</c:v>
                </c:pt>
                <c:pt idx="1">
                  <c:v>1</c:v>
                </c:pt>
                <c:pt idx="2">
                  <c:v>1</c:v>
                </c:pt>
                <c:pt idx="3">
                  <c:v>2</c:v>
                </c:pt>
                <c:pt idx="4">
                  <c:v>2</c:v>
                </c:pt>
                <c:pt idx="5">
                  <c:v>3</c:v>
                </c:pt>
                <c:pt idx="6">
                  <c:v>3</c:v>
                </c:pt>
                <c:pt idx="7">
                  <c:v>4</c:v>
                </c:pt>
                <c:pt idx="8">
                  <c:v>5</c:v>
                </c:pt>
                <c:pt idx="9">
                  <c:v>5</c:v>
                </c:pt>
                <c:pt idx="10">
                  <c:v>5</c:v>
                </c:pt>
                <c:pt idx="11">
                  <c:v>6</c:v>
                </c:pt>
              </c:numCache>
            </c:numRef>
          </c:val>
          <c:smooth val="0"/>
          <c:extLst>
            <c:ext xmlns:c16="http://schemas.microsoft.com/office/drawing/2014/chart" uri="{C3380CC4-5D6E-409C-BE32-E72D297353CC}">
              <c16:uniqueId val="{00000009-ECD0-4EF5-997E-E9E2B56ABC58}"/>
            </c:ext>
          </c:extLst>
        </c:ser>
        <c:ser>
          <c:idx val="3"/>
          <c:order val="3"/>
          <c:tx>
            <c:strRef>
              <c:f>Data!$T$20</c:f>
              <c:strCache>
                <c:ptCount val="1"/>
                <c:pt idx="0">
                  <c:v>Accu.Result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dLbls>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Data!$A$21:$A$32</c:f>
              <c:numCache>
                <c:formatCode>B1mmm\-yy</c:formatCode>
                <c:ptCount val="12"/>
                <c:pt idx="0">
                  <c:v>45748</c:v>
                </c:pt>
                <c:pt idx="1">
                  <c:v>45778</c:v>
                </c:pt>
                <c:pt idx="2">
                  <c:v>45809</c:v>
                </c:pt>
                <c:pt idx="3">
                  <c:v>45839</c:v>
                </c:pt>
                <c:pt idx="4">
                  <c:v>45870</c:v>
                </c:pt>
                <c:pt idx="5">
                  <c:v>45901</c:v>
                </c:pt>
                <c:pt idx="6">
                  <c:v>45931</c:v>
                </c:pt>
                <c:pt idx="7">
                  <c:v>45962</c:v>
                </c:pt>
                <c:pt idx="8">
                  <c:v>45992</c:v>
                </c:pt>
                <c:pt idx="9">
                  <c:v>46023</c:v>
                </c:pt>
                <c:pt idx="10">
                  <c:v>46054</c:v>
                </c:pt>
                <c:pt idx="11">
                  <c:v>46082</c:v>
                </c:pt>
              </c:numCache>
            </c:numRef>
          </c:cat>
          <c:val>
            <c:numRef>
              <c:f>Data!$T$21:$T$32</c:f>
              <c:numCache>
                <c:formatCode>0</c:formatCode>
                <c:ptCount val="12"/>
                <c:pt idx="0">
                  <c:v>1</c:v>
                </c:pt>
                <c:pt idx="1">
                  <c:v>2</c:v>
                </c:pt>
                <c:pt idx="2">
                  <c:v>3</c:v>
                </c:pt>
                <c:pt idx="3">
                  <c:v>3</c:v>
                </c:pt>
                <c:pt idx="4">
                  <c:v>6</c:v>
                </c:pt>
                <c:pt idx="5">
                  <c:v>7</c:v>
                </c:pt>
                <c:pt idx="6">
                  <c:v>7</c:v>
                </c:pt>
                <c:pt idx="7">
                  <c:v>9</c:v>
                </c:pt>
                <c:pt idx="8">
                  <c:v>11</c:v>
                </c:pt>
                <c:pt idx="9">
                  <c:v>14</c:v>
                </c:pt>
                <c:pt idx="10">
                  <c:v>16</c:v>
                </c:pt>
              </c:numCache>
            </c:numRef>
          </c:val>
          <c:smooth val="0"/>
          <c:extLst>
            <c:ext xmlns:c16="http://schemas.microsoft.com/office/drawing/2014/chart" uri="{C3380CC4-5D6E-409C-BE32-E72D297353CC}">
              <c16:uniqueId val="{0000000A-ECD0-4EF5-997E-E9E2B56ABC58}"/>
            </c:ext>
          </c:extLst>
        </c:ser>
        <c:dLbls>
          <c:showLegendKey val="0"/>
          <c:showVal val="0"/>
          <c:showCatName val="0"/>
          <c:showSerName val="0"/>
          <c:showPercent val="0"/>
          <c:showBubbleSize val="0"/>
        </c:dLbls>
        <c:marker val="1"/>
        <c:smooth val="0"/>
        <c:axId val="1863482464"/>
        <c:axId val="1863481984"/>
      </c:lineChart>
      <c:dateAx>
        <c:axId val="754326975"/>
        <c:scaling>
          <c:orientation val="minMax"/>
        </c:scaling>
        <c:delete val="0"/>
        <c:axPos val="b"/>
        <c:numFmt formatCode="B1mmm"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ja-JP" sz="1050" b="0" i="0" u="none" strike="noStrike" kern="1200" baseline="0">
                <a:solidFill>
                  <a:schemeClr val="tx1">
                    <a:lumMod val="65000"/>
                    <a:lumOff val="35000"/>
                  </a:schemeClr>
                </a:solidFill>
                <a:latin typeface="+mn-lt"/>
                <a:ea typeface="+mn-ea"/>
                <a:cs typeface="+mn-cs"/>
              </a:defRPr>
            </a:pPr>
            <a:endParaRPr lang="th-TH"/>
          </a:p>
        </c:txPr>
        <c:crossAx val="754327455"/>
        <c:crosses val="autoZero"/>
        <c:auto val="1"/>
        <c:lblOffset val="100"/>
        <c:baseTimeUnit val="months"/>
      </c:dateAx>
      <c:valAx>
        <c:axId val="754327455"/>
        <c:scaling>
          <c:orientation val="minMax"/>
          <c:max val="5"/>
        </c:scaling>
        <c:delete val="0"/>
        <c:axPos val="l"/>
        <c:majorGridlines>
          <c:spPr>
            <a:ln w="6350"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th-TH"/>
          </a:p>
        </c:txPr>
        <c:crossAx val="754326975"/>
        <c:crosses val="autoZero"/>
        <c:crossBetween val="between"/>
        <c:majorUnit val="1"/>
      </c:valAx>
      <c:valAx>
        <c:axId val="1863481984"/>
        <c:scaling>
          <c:orientation val="minMax"/>
          <c:max val="20"/>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th-TH"/>
          </a:p>
        </c:txPr>
        <c:crossAx val="1863482464"/>
        <c:crosses val="max"/>
        <c:crossBetween val="between"/>
        <c:majorUnit val="5"/>
      </c:valAx>
      <c:dateAx>
        <c:axId val="1863482464"/>
        <c:scaling>
          <c:orientation val="minMax"/>
        </c:scaling>
        <c:delete val="1"/>
        <c:axPos val="b"/>
        <c:numFmt formatCode="B1mmm\-yy" sourceLinked="1"/>
        <c:majorTickMark val="out"/>
        <c:minorTickMark val="none"/>
        <c:tickLblPos val="nextTo"/>
        <c:crossAx val="1863481984"/>
        <c:crosses val="autoZero"/>
        <c:auto val="1"/>
        <c:lblOffset val="100"/>
        <c:baseTimeUnit val="months"/>
      </c:dateAx>
      <c:spPr>
        <a:noFill/>
        <a:ln>
          <a:noFill/>
        </a:ln>
        <a:effectLst/>
      </c:spPr>
    </c:plotArea>
    <c:legend>
      <c:legendPos val="r"/>
      <c:layout>
        <c:manualLayout>
          <c:xMode val="edge"/>
          <c:yMode val="edge"/>
          <c:x val="0.46829384623219034"/>
          <c:y val="3.5251437939762017E-3"/>
          <c:w val="0.46818790670774507"/>
          <c:h val="0.14824544479888224"/>
        </c:manualLayout>
      </c:layout>
      <c:overlay val="0"/>
      <c:spPr>
        <a:noFill/>
        <a:ln>
          <a:noFill/>
        </a:ln>
        <a:effectLst/>
      </c:spPr>
      <c:txPr>
        <a:bodyPr rot="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th-TH"/>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th-TH"/>
    </a:p>
  </c:txPr>
  <c:printSettings>
    <c:headerFooter/>
    <c:pageMargins b="0.75" l="0.7" r="0.7" t="0.75" header="0.3" footer="0.3"/>
    <c:pageSetup/>
  </c:printSettings>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[FY25 Company KPI summary result rev2.xlsx]Sheet1!PivotTable2</c:name>
    <c:fmtId val="4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ja-JP" sz="1050" b="0" i="0" u="none" strike="noStrike" kern="1200" baseline="0">
                  <a:solidFill>
                    <a:schemeClr val="tx1">
                      <a:lumMod val="75000"/>
                      <a:lumOff val="25000"/>
                    </a:schemeClr>
                  </a:solidFill>
                  <a:latin typeface="+mn-lt"/>
                  <a:ea typeface="+mn-ea"/>
                  <a:cs typeface="+mn-cs"/>
                </a:defRPr>
              </a:pPr>
              <a:endParaRPr lang="th-TH"/>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lumMod val="60000"/>
            </a:schemeClr>
          </a:solidFill>
          <a:ln>
            <a:noFill/>
          </a:ln>
          <a:effectLst/>
        </c:spPr>
        <c:dLbl>
          <c:idx val="0"/>
          <c:layout>
            <c:manualLayout>
              <c:x val="2.5773190645914717E-3"/>
              <c:y val="-0.37882568580572107"/>
            </c:manualLayout>
          </c:layout>
          <c:spPr>
            <a:noFill/>
            <a:ln>
              <a:noFill/>
            </a:ln>
            <a:effectLst/>
          </c:spPr>
          <c:txPr>
            <a:bodyPr rot="0" spcFirstLastPara="1" vertOverflow="ellipsis" vert="horz" wrap="square" lIns="38100" tIns="19050" rIns="38100" bIns="19050" anchor="ctr" anchorCtr="1">
              <a:spAutoFit/>
            </a:bodyPr>
            <a:lstStyle/>
            <a:p>
              <a:pPr>
                <a:defRPr lang="ja-JP" sz="1050" b="0" i="0" u="none" strike="noStrike" kern="1200" baseline="0">
                  <a:solidFill>
                    <a:schemeClr val="tx1">
                      <a:lumMod val="75000"/>
                      <a:lumOff val="25000"/>
                    </a:schemeClr>
                  </a:solidFill>
                  <a:latin typeface="+mn-lt"/>
                  <a:ea typeface="+mn-ea"/>
                  <a:cs typeface="+mn-cs"/>
                </a:defRPr>
              </a:pPr>
              <a:endParaRPr lang="th-TH"/>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lumMod val="60000"/>
            </a:schemeClr>
          </a:solidFill>
          <a:ln>
            <a:noFill/>
          </a:ln>
          <a:effectLst/>
        </c:spPr>
        <c:dLbl>
          <c:idx val="0"/>
          <c:layout>
            <c:manualLayout>
              <c:x val="0"/>
              <c:y val="-0.1351476139209053"/>
            </c:manualLayout>
          </c:layout>
          <c:spPr>
            <a:noFill/>
            <a:ln>
              <a:noFill/>
            </a:ln>
            <a:effectLst/>
          </c:spPr>
          <c:txPr>
            <a:bodyPr rot="0" spcFirstLastPara="1" vertOverflow="ellipsis" vert="horz" wrap="square" lIns="38100" tIns="19050" rIns="38100" bIns="19050" anchor="ctr" anchorCtr="1">
              <a:spAutoFit/>
            </a:bodyPr>
            <a:lstStyle/>
            <a:p>
              <a:pPr>
                <a:defRPr lang="ja-JP" sz="1050" b="0" i="0" u="none" strike="noStrike" kern="1200" baseline="0">
                  <a:solidFill>
                    <a:schemeClr val="tx1">
                      <a:lumMod val="75000"/>
                      <a:lumOff val="25000"/>
                    </a:schemeClr>
                  </a:solidFill>
                  <a:latin typeface="+mn-lt"/>
                  <a:ea typeface="+mn-ea"/>
                  <a:cs typeface="+mn-cs"/>
                </a:defRPr>
              </a:pPr>
              <a:endParaRPr lang="th-TH"/>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ja-JP" sz="1050" b="0" i="0" u="none" strike="noStrike" kern="1200" baseline="0">
                  <a:solidFill>
                    <a:schemeClr val="tx1">
                      <a:lumMod val="75000"/>
                      <a:lumOff val="25000"/>
                    </a:schemeClr>
                  </a:solidFill>
                  <a:latin typeface="+mn-lt"/>
                  <a:ea typeface="+mn-ea"/>
                  <a:cs typeface="+mn-cs"/>
                </a:defRPr>
              </a:pPr>
              <a:endParaRPr lang="th-TH"/>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lumMod val="60000"/>
            </a:schemeClr>
          </a:solidFill>
          <a:ln>
            <a:noFill/>
          </a:ln>
          <a:effectLst/>
        </c:spPr>
        <c:dLbl>
          <c:idx val="0"/>
          <c:layout>
            <c:manualLayout>
              <c:x val="0"/>
              <c:y val="-0.1351476139209053"/>
            </c:manualLayout>
          </c:layout>
          <c:spPr>
            <a:noFill/>
            <a:ln>
              <a:noFill/>
            </a:ln>
            <a:effectLst/>
          </c:spPr>
          <c:txPr>
            <a:bodyPr rot="0" spcFirstLastPara="1" vertOverflow="ellipsis" vert="horz" wrap="square" lIns="38100" tIns="19050" rIns="38100" bIns="19050" anchor="ctr" anchorCtr="1">
              <a:spAutoFit/>
            </a:bodyPr>
            <a:lstStyle/>
            <a:p>
              <a:pPr>
                <a:defRPr lang="ja-JP" sz="1050" b="0" i="0" u="none" strike="noStrike" kern="1200" baseline="0">
                  <a:solidFill>
                    <a:schemeClr val="tx1">
                      <a:lumMod val="75000"/>
                      <a:lumOff val="25000"/>
                    </a:schemeClr>
                  </a:solidFill>
                  <a:latin typeface="+mn-lt"/>
                  <a:ea typeface="+mn-ea"/>
                  <a:cs typeface="+mn-cs"/>
                </a:defRPr>
              </a:pPr>
              <a:endParaRPr lang="th-TH"/>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lumMod val="60000"/>
            </a:schemeClr>
          </a:solidFill>
          <a:ln>
            <a:noFill/>
          </a:ln>
          <a:effectLst/>
        </c:spPr>
        <c:dLbl>
          <c:idx val="0"/>
          <c:layout>
            <c:manualLayout>
              <c:x val="2.5773190645914717E-3"/>
              <c:y val="-0.37882568580572107"/>
            </c:manualLayout>
          </c:layout>
          <c:spPr>
            <a:noFill/>
            <a:ln>
              <a:noFill/>
            </a:ln>
            <a:effectLst/>
          </c:spPr>
          <c:txPr>
            <a:bodyPr rot="0" spcFirstLastPara="1" vertOverflow="ellipsis" vert="horz" wrap="square" lIns="38100" tIns="19050" rIns="38100" bIns="19050" anchor="ctr" anchorCtr="1">
              <a:spAutoFit/>
            </a:bodyPr>
            <a:lstStyle/>
            <a:p>
              <a:pPr>
                <a:defRPr lang="ja-JP" sz="1050" b="0" i="0" u="none" strike="noStrike" kern="1200" baseline="0">
                  <a:solidFill>
                    <a:schemeClr val="tx1">
                      <a:lumMod val="75000"/>
                      <a:lumOff val="25000"/>
                    </a:schemeClr>
                  </a:solidFill>
                  <a:latin typeface="+mn-lt"/>
                  <a:ea typeface="+mn-ea"/>
                  <a:cs typeface="+mn-cs"/>
                </a:defRPr>
              </a:pPr>
              <a:endParaRPr lang="th-TH"/>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308923372176325E-2"/>
          <c:y val="0.17911890316342277"/>
          <c:w val="0.90022170957360337"/>
          <c:h val="0.70541142250889266"/>
        </c:manualLayout>
      </c:layout>
      <c:barChart>
        <c:barDir val="col"/>
        <c:grouping val="stacked"/>
        <c:varyColors val="0"/>
        <c:ser>
          <c:idx val="0"/>
          <c:order val="0"/>
          <c:tx>
            <c:strRef>
              <c:f>Sheet1!$N$30:$N$32</c:f>
              <c:strCache>
                <c:ptCount val="1"/>
                <c:pt idx="0">
                  <c:v>Case - 0-km claim (All DN response)</c:v>
                </c:pt>
              </c:strCache>
            </c:strRef>
          </c:tx>
          <c:spPr>
            <a:solidFill>
              <a:schemeClr val="accent1"/>
            </a:solidFill>
            <a:ln>
              <a:noFill/>
            </a:ln>
            <a:effectLst/>
          </c:spPr>
          <c:invertIfNegative val="0"/>
          <c:cat>
            <c:strRef>
              <c:f>Sheet1!$M$33:$M$44</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Sheet1!$N$33:$N$44</c:f>
              <c:numCache>
                <c:formatCode>General</c:formatCode>
                <c:ptCount val="12"/>
                <c:pt idx="0">
                  <c:v>0</c:v>
                </c:pt>
                <c:pt idx="1">
                  <c:v>0</c:v>
                </c:pt>
                <c:pt idx="2">
                  <c:v>0</c:v>
                </c:pt>
                <c:pt idx="3">
                  <c:v>0</c:v>
                </c:pt>
                <c:pt idx="4">
                  <c:v>1</c:v>
                </c:pt>
                <c:pt idx="5">
                  <c:v>0</c:v>
                </c:pt>
                <c:pt idx="6">
                  <c:v>0</c:v>
                </c:pt>
                <c:pt idx="7">
                  <c:v>0</c:v>
                </c:pt>
                <c:pt idx="8">
                  <c:v>0</c:v>
                </c:pt>
                <c:pt idx="9">
                  <c:v>1</c:v>
                </c:pt>
                <c:pt idx="10">
                  <c:v>1</c:v>
                </c:pt>
                <c:pt idx="11">
                  <c:v>0</c:v>
                </c:pt>
              </c:numCache>
            </c:numRef>
          </c:val>
          <c:extLst>
            <c:ext xmlns:c16="http://schemas.microsoft.com/office/drawing/2014/chart" uri="{C3380CC4-5D6E-409C-BE32-E72D297353CC}">
              <c16:uniqueId val="{00000000-F43C-4F4E-85BD-59835C456154}"/>
            </c:ext>
          </c:extLst>
        </c:ser>
        <c:ser>
          <c:idx val="1"/>
          <c:order val="1"/>
          <c:tx>
            <c:strRef>
              <c:f>Sheet1!$O$30:$O$32</c:f>
              <c:strCache>
                <c:ptCount val="1"/>
                <c:pt idx="0">
                  <c:v>Case - 0-km claim (Official)</c:v>
                </c:pt>
              </c:strCache>
            </c:strRef>
          </c:tx>
          <c:spPr>
            <a:solidFill>
              <a:schemeClr val="accent2"/>
            </a:solidFill>
            <a:ln>
              <a:noFill/>
            </a:ln>
            <a:effectLst/>
          </c:spPr>
          <c:invertIfNegative val="0"/>
          <c:cat>
            <c:strRef>
              <c:f>Sheet1!$M$33:$M$44</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Sheet1!$O$33:$O$44</c:f>
              <c:numCache>
                <c:formatCode>General</c:formatCode>
                <c:ptCount val="12"/>
                <c:pt idx="0">
                  <c:v>0</c:v>
                </c:pt>
                <c:pt idx="1">
                  <c:v>0</c:v>
                </c:pt>
                <c:pt idx="2">
                  <c:v>0</c:v>
                </c:pt>
                <c:pt idx="3">
                  <c:v>0</c:v>
                </c:pt>
                <c:pt idx="4">
                  <c:v>0</c:v>
                </c:pt>
                <c:pt idx="5">
                  <c:v>0</c:v>
                </c:pt>
                <c:pt idx="6">
                  <c:v>0</c:v>
                </c:pt>
                <c:pt idx="7">
                  <c:v>0</c:v>
                </c:pt>
                <c:pt idx="8">
                  <c:v>0</c:v>
                </c:pt>
                <c:pt idx="9">
                  <c:v>0</c:v>
                </c:pt>
                <c:pt idx="10">
                  <c:v>1</c:v>
                </c:pt>
                <c:pt idx="11">
                  <c:v>0</c:v>
                </c:pt>
              </c:numCache>
            </c:numRef>
          </c:val>
          <c:extLst>
            <c:ext xmlns:c16="http://schemas.microsoft.com/office/drawing/2014/chart" uri="{C3380CC4-5D6E-409C-BE32-E72D297353CC}">
              <c16:uniqueId val="{00000001-F43C-4F4E-85BD-59835C456154}"/>
            </c:ext>
          </c:extLst>
        </c:ser>
        <c:ser>
          <c:idx val="2"/>
          <c:order val="2"/>
          <c:tx>
            <c:strRef>
              <c:f>Sheet1!$P$30:$P$32</c:f>
              <c:strCache>
                <c:ptCount val="1"/>
                <c:pt idx="0">
                  <c:v>Case - Critical claim</c:v>
                </c:pt>
              </c:strCache>
            </c:strRef>
          </c:tx>
          <c:spPr>
            <a:solidFill>
              <a:schemeClr val="accent3"/>
            </a:solidFill>
            <a:ln>
              <a:noFill/>
            </a:ln>
            <a:effectLst/>
          </c:spPr>
          <c:invertIfNegative val="0"/>
          <c:cat>
            <c:strRef>
              <c:f>Sheet1!$M$33:$M$44</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Sheet1!$P$33:$P$44</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2-F43C-4F4E-85BD-59835C456154}"/>
            </c:ext>
          </c:extLst>
        </c:ser>
        <c:ser>
          <c:idx val="3"/>
          <c:order val="3"/>
          <c:tx>
            <c:strRef>
              <c:f>Sheet1!$Q$30:$Q$32</c:f>
              <c:strCache>
                <c:ptCount val="1"/>
                <c:pt idx="0">
                  <c:v>Case - Internal NCR</c:v>
                </c:pt>
              </c:strCache>
            </c:strRef>
          </c:tx>
          <c:spPr>
            <a:solidFill>
              <a:schemeClr val="accent4"/>
            </a:solidFill>
            <a:ln>
              <a:noFill/>
            </a:ln>
            <a:effectLst/>
          </c:spPr>
          <c:invertIfNegative val="0"/>
          <c:cat>
            <c:strRef>
              <c:f>Sheet1!$M$33:$M$44</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Sheet1!$Q$33:$Q$44</c:f>
              <c:numCache>
                <c:formatCode>General</c:formatCode>
                <c:ptCount val="12"/>
                <c:pt idx="0">
                  <c:v>0</c:v>
                </c:pt>
                <c:pt idx="1">
                  <c:v>0</c:v>
                </c:pt>
                <c:pt idx="2">
                  <c:v>0</c:v>
                </c:pt>
                <c:pt idx="3">
                  <c:v>0</c:v>
                </c:pt>
                <c:pt idx="4">
                  <c:v>0</c:v>
                </c:pt>
                <c:pt idx="5">
                  <c:v>0</c:v>
                </c:pt>
                <c:pt idx="6">
                  <c:v>0</c:v>
                </c:pt>
                <c:pt idx="7">
                  <c:v>0</c:v>
                </c:pt>
                <c:pt idx="8">
                  <c:v>0</c:v>
                </c:pt>
                <c:pt idx="9">
                  <c:v>0</c:v>
                </c:pt>
                <c:pt idx="10">
                  <c:v>1</c:v>
                </c:pt>
                <c:pt idx="11">
                  <c:v>0</c:v>
                </c:pt>
              </c:numCache>
            </c:numRef>
          </c:val>
          <c:extLst>
            <c:ext xmlns:c16="http://schemas.microsoft.com/office/drawing/2014/chart" uri="{C3380CC4-5D6E-409C-BE32-E72D297353CC}">
              <c16:uniqueId val="{00000003-F43C-4F4E-85BD-59835C456154}"/>
            </c:ext>
          </c:extLst>
        </c:ser>
        <c:ser>
          <c:idx val="4"/>
          <c:order val="4"/>
          <c:tx>
            <c:strRef>
              <c:f>Sheet1!$R$30:$R$32</c:f>
              <c:strCache>
                <c:ptCount val="1"/>
                <c:pt idx="0">
                  <c:v>Case - OGC claim</c:v>
                </c:pt>
              </c:strCache>
            </c:strRef>
          </c:tx>
          <c:spPr>
            <a:solidFill>
              <a:schemeClr val="accent5"/>
            </a:solidFill>
            <a:ln>
              <a:noFill/>
            </a:ln>
            <a:effectLst/>
          </c:spPr>
          <c:invertIfNegative val="0"/>
          <c:cat>
            <c:strRef>
              <c:f>Sheet1!$M$33:$M$44</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Sheet1!$R$33:$R$44</c:f>
              <c:numCache>
                <c:formatCode>General</c:formatCode>
                <c:ptCount val="12"/>
                <c:pt idx="0">
                  <c:v>0</c:v>
                </c:pt>
                <c:pt idx="1">
                  <c:v>0</c:v>
                </c:pt>
                <c:pt idx="2">
                  <c:v>0</c:v>
                </c:pt>
                <c:pt idx="3">
                  <c:v>0</c:v>
                </c:pt>
                <c:pt idx="4">
                  <c:v>0</c:v>
                </c:pt>
                <c:pt idx="5">
                  <c:v>0</c:v>
                </c:pt>
                <c:pt idx="6">
                  <c:v>0</c:v>
                </c:pt>
                <c:pt idx="7">
                  <c:v>0</c:v>
                </c:pt>
                <c:pt idx="8">
                  <c:v>1</c:v>
                </c:pt>
                <c:pt idx="9">
                  <c:v>0</c:v>
                </c:pt>
                <c:pt idx="10">
                  <c:v>1</c:v>
                </c:pt>
                <c:pt idx="11">
                  <c:v>0</c:v>
                </c:pt>
              </c:numCache>
            </c:numRef>
          </c:val>
          <c:extLst>
            <c:ext xmlns:c16="http://schemas.microsoft.com/office/drawing/2014/chart" uri="{C3380CC4-5D6E-409C-BE32-E72D297353CC}">
              <c16:uniqueId val="{00000004-F43C-4F4E-85BD-59835C456154}"/>
            </c:ext>
          </c:extLst>
        </c:ser>
        <c:ser>
          <c:idx val="5"/>
          <c:order val="5"/>
          <c:tx>
            <c:strRef>
              <c:f>Sheet1!$S$30:$S$32</c:f>
              <c:strCache>
                <c:ptCount val="1"/>
                <c:pt idx="0">
                  <c:v>Case - Supplier NCR</c:v>
                </c:pt>
              </c:strCache>
            </c:strRef>
          </c:tx>
          <c:spPr>
            <a:solidFill>
              <a:schemeClr val="accent6"/>
            </a:solidFill>
            <a:ln>
              <a:noFill/>
            </a:ln>
            <a:effectLst/>
          </c:spPr>
          <c:invertIfNegative val="0"/>
          <c:cat>
            <c:strRef>
              <c:f>Sheet1!$M$33:$M$44</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Sheet1!$S$33:$S$44</c:f>
              <c:numCache>
                <c:formatCode>General</c:formatCode>
                <c:ptCount val="12"/>
                <c:pt idx="0">
                  <c:v>0</c:v>
                </c:pt>
                <c:pt idx="1">
                  <c:v>0</c:v>
                </c:pt>
                <c:pt idx="2">
                  <c:v>0</c:v>
                </c:pt>
                <c:pt idx="3">
                  <c:v>0</c:v>
                </c:pt>
                <c:pt idx="4">
                  <c:v>0</c:v>
                </c:pt>
                <c:pt idx="5">
                  <c:v>0</c:v>
                </c:pt>
                <c:pt idx="6">
                  <c:v>0</c:v>
                </c:pt>
                <c:pt idx="7">
                  <c:v>0</c:v>
                </c:pt>
                <c:pt idx="8">
                  <c:v>1</c:v>
                </c:pt>
                <c:pt idx="9">
                  <c:v>0</c:v>
                </c:pt>
                <c:pt idx="10">
                  <c:v>1</c:v>
                </c:pt>
                <c:pt idx="11">
                  <c:v>0</c:v>
                </c:pt>
              </c:numCache>
            </c:numRef>
          </c:val>
          <c:extLst>
            <c:ext xmlns:c16="http://schemas.microsoft.com/office/drawing/2014/chart" uri="{C3380CC4-5D6E-409C-BE32-E72D297353CC}">
              <c16:uniqueId val="{00000005-F43C-4F4E-85BD-59835C456154}"/>
            </c:ext>
          </c:extLst>
        </c:ser>
        <c:ser>
          <c:idx val="6"/>
          <c:order val="6"/>
          <c:tx>
            <c:strRef>
              <c:f>Sheet1!$T$30:$T$32</c:f>
              <c:strCache>
                <c:ptCount val="1"/>
                <c:pt idx="0">
                  <c:v>Case - Market claim</c:v>
                </c:pt>
              </c:strCache>
            </c:strRef>
          </c:tx>
          <c:spPr>
            <a:solidFill>
              <a:schemeClr val="accent1">
                <a:lumMod val="60000"/>
              </a:schemeClr>
            </a:solidFill>
            <a:ln>
              <a:noFill/>
            </a:ln>
            <a:effectLst/>
          </c:spPr>
          <c:invertIfNegative val="0"/>
          <c:dPt>
            <c:idx val="1"/>
            <c:invertIfNegative val="0"/>
            <c:bubble3D val="0"/>
            <c:spPr>
              <a:solidFill>
                <a:schemeClr val="accent1">
                  <a:lumMod val="60000"/>
                </a:schemeClr>
              </a:solidFill>
              <a:ln>
                <a:noFill/>
              </a:ln>
              <a:effectLst/>
            </c:spPr>
            <c:extLst>
              <c:ext xmlns:c16="http://schemas.microsoft.com/office/drawing/2014/chart" uri="{C3380CC4-5D6E-409C-BE32-E72D297353CC}">
                <c16:uniqueId val="{00000001-8A33-4430-B70E-4735675F5CDB}"/>
              </c:ext>
            </c:extLst>
          </c:dPt>
          <c:dPt>
            <c:idx val="2"/>
            <c:invertIfNegative val="0"/>
            <c:bubble3D val="0"/>
            <c:spPr>
              <a:solidFill>
                <a:schemeClr val="accent1">
                  <a:lumMod val="60000"/>
                </a:schemeClr>
              </a:solidFill>
              <a:ln>
                <a:noFill/>
              </a:ln>
              <a:effectLst/>
            </c:spPr>
            <c:extLst>
              <c:ext xmlns:c16="http://schemas.microsoft.com/office/drawing/2014/chart" uri="{C3380CC4-5D6E-409C-BE32-E72D297353CC}">
                <c16:uniqueId val="{00000000-8A33-4430-B70E-4735675F5CDB}"/>
              </c:ext>
            </c:extLst>
          </c:dPt>
          <c:dLbls>
            <c:dLbl>
              <c:idx val="1"/>
              <c:layout>
                <c:manualLayout>
                  <c:x val="0"/>
                  <c:y val="-0.135147613920905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A33-4430-B70E-4735675F5CDB}"/>
                </c:ext>
              </c:extLst>
            </c:dLbl>
            <c:dLbl>
              <c:idx val="2"/>
              <c:layout>
                <c:manualLayout>
                  <c:x val="2.5773190645914717E-3"/>
                  <c:y val="-0.3788256858057210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A33-4430-B70E-4735675F5CDB}"/>
                </c:ext>
              </c:extLst>
            </c:dLbl>
            <c:spPr>
              <a:noFill/>
              <a:ln>
                <a:noFill/>
              </a:ln>
              <a:effectLst/>
            </c:spPr>
            <c:txPr>
              <a:bodyPr rot="0" spcFirstLastPara="1" vertOverflow="ellipsis" vert="horz" wrap="square" lIns="38100" tIns="19050" rIns="38100" bIns="19050" anchor="ctr" anchorCtr="1">
                <a:spAutoFit/>
              </a:bodyPr>
              <a:lstStyle/>
              <a:p>
                <a:pPr>
                  <a:defRPr lang="ja-JP" sz="1050" b="0" i="0" u="none" strike="noStrike" kern="1200" baseline="0">
                    <a:solidFill>
                      <a:schemeClr val="tx1">
                        <a:lumMod val="75000"/>
                        <a:lumOff val="25000"/>
                      </a:schemeClr>
                    </a:solidFill>
                    <a:latin typeface="+mn-lt"/>
                    <a:ea typeface="+mn-ea"/>
                    <a:cs typeface="+mn-cs"/>
                  </a:defRPr>
                </a:pPr>
                <a:endParaRPr lang="th-TH"/>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Sheet1!$M$33:$M$44</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Sheet1!$T$33:$T$44</c:f>
              <c:numCache>
                <c:formatCode>General</c:formatCode>
                <c:ptCount val="12"/>
                <c:pt idx="0">
                  <c:v>0</c:v>
                </c:pt>
                <c:pt idx="1">
                  <c:v>1</c:v>
                </c:pt>
                <c:pt idx="2">
                  <c:v>4</c:v>
                </c:pt>
                <c:pt idx="3">
                  <c:v>0</c:v>
                </c:pt>
                <c:pt idx="4">
                  <c:v>1</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0-B14D-4A5B-84E0-3FD051DF4A62}"/>
            </c:ext>
          </c:extLst>
        </c:ser>
        <c:dLbls>
          <c:showLegendKey val="0"/>
          <c:showVal val="0"/>
          <c:showCatName val="0"/>
          <c:showSerName val="0"/>
          <c:showPercent val="0"/>
          <c:showBubbleSize val="0"/>
        </c:dLbls>
        <c:gapWidth val="45"/>
        <c:overlap val="100"/>
        <c:axId val="984276351"/>
        <c:axId val="984278271"/>
      </c:barChart>
      <c:catAx>
        <c:axId val="9842763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ja-JP" sz="1050" b="0" i="0" u="none" strike="noStrike" kern="1200" baseline="0">
                <a:solidFill>
                  <a:schemeClr val="tx1">
                    <a:lumMod val="65000"/>
                    <a:lumOff val="35000"/>
                  </a:schemeClr>
                </a:solidFill>
                <a:latin typeface="+mn-lt"/>
                <a:ea typeface="+mn-ea"/>
                <a:cs typeface="+mn-cs"/>
              </a:defRPr>
            </a:pPr>
            <a:endParaRPr lang="th-TH"/>
          </a:p>
        </c:txPr>
        <c:crossAx val="984278271"/>
        <c:crosses val="autoZero"/>
        <c:auto val="1"/>
        <c:lblAlgn val="ctr"/>
        <c:lblOffset val="100"/>
        <c:noMultiLvlLbl val="0"/>
      </c:catAx>
      <c:valAx>
        <c:axId val="984278271"/>
        <c:scaling>
          <c:orientation val="minMax"/>
          <c:max val="5"/>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ja-JP" sz="1050" b="0" i="0" u="none" strike="noStrike" kern="1200" baseline="0">
                <a:solidFill>
                  <a:schemeClr val="tx1">
                    <a:lumMod val="65000"/>
                    <a:lumOff val="35000"/>
                  </a:schemeClr>
                </a:solidFill>
                <a:latin typeface="+mn-lt"/>
                <a:ea typeface="+mn-ea"/>
                <a:cs typeface="+mn-cs"/>
              </a:defRPr>
            </a:pPr>
            <a:endParaRPr lang="th-TH"/>
          </a:p>
        </c:txPr>
        <c:crossAx val="984276351"/>
        <c:crosses val="autoZero"/>
        <c:crossBetween val="between"/>
        <c:majorUnit val="1"/>
      </c:valAx>
      <c:spPr>
        <a:noFill/>
        <a:ln>
          <a:noFill/>
        </a:ln>
        <a:effectLst/>
      </c:spPr>
    </c:plotArea>
    <c:legend>
      <c:legendPos val="r"/>
      <c:layout>
        <c:manualLayout>
          <c:xMode val="edge"/>
          <c:yMode val="edge"/>
          <c:x val="0.16752590206942819"/>
          <c:y val="2.2575299592594109E-2"/>
          <c:w val="0.82853189548728956"/>
          <c:h val="0.24191077605230477"/>
        </c:manualLayout>
      </c:layout>
      <c:overlay val="0"/>
      <c:spPr>
        <a:noFill/>
        <a:ln>
          <a:noFill/>
        </a:ln>
        <a:effectLst/>
      </c:spPr>
      <c:txPr>
        <a:bodyPr rot="0" spcFirstLastPara="1" vertOverflow="ellipsis" vert="horz" wrap="square" anchor="ctr" anchorCtr="1"/>
        <a:lstStyle/>
        <a:p>
          <a:pPr>
            <a:defRPr lang="ja-JP" sz="800" b="0" i="0" u="none" strike="noStrike" kern="1200" baseline="0">
              <a:solidFill>
                <a:schemeClr val="tx1">
                  <a:lumMod val="65000"/>
                  <a:lumOff val="35000"/>
                </a:schemeClr>
              </a:solidFill>
              <a:latin typeface="+mn-lt"/>
              <a:ea typeface="+mn-ea"/>
              <a:cs typeface="+mn-cs"/>
            </a:defRPr>
          </a:pPr>
          <a:endParaRPr lang="th-TH"/>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050"/>
      </a:pPr>
      <a:endParaRPr lang="th-TH"/>
    </a:p>
  </c:txPr>
  <c:printSettings>
    <c:headerFooter/>
    <c:pageMargins b="0.75" l="0.7" r="0.7" t="0.75" header="0.3" footer="0.3"/>
    <c:pageSetup/>
  </c:printSettings>
  <c:extLst>
    <c:ext xmlns:c14="http://schemas.microsoft.com/office/drawing/2007/8/2/chart" uri="{781A3756-C4B2-4CAC-9D66-4F8BD8637D16}">
      <c14:pivotOptions>
        <c14:dropZoneData val="1"/>
        <c14:dropZonesVisible val="1"/>
      </c14:pivotOptions>
    </c:ext>
  </c:extLst>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[FY25 Company KPI summary result rev2.xlsx]Sheet1!PivotTable40</c:name>
    <c:fmtId val="4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2163219753568495E-2"/>
          <c:y val="0.16735918002992686"/>
          <c:w val="0.87556671466411351"/>
          <c:h val="0.70693861998248919"/>
        </c:manualLayout>
      </c:layout>
      <c:barChart>
        <c:barDir val="col"/>
        <c:grouping val="stacked"/>
        <c:varyColors val="0"/>
        <c:ser>
          <c:idx val="0"/>
          <c:order val="0"/>
          <c:tx>
            <c:strRef>
              <c:f>Sheet1!$B$30:$B$32</c:f>
              <c:strCache>
                <c:ptCount val="1"/>
                <c:pt idx="0">
                  <c:v>Case - 0-km claim (All DN response)</c:v>
                </c:pt>
              </c:strCache>
            </c:strRef>
          </c:tx>
          <c:spPr>
            <a:solidFill>
              <a:schemeClr val="accent1"/>
            </a:solidFill>
            <a:ln>
              <a:noFill/>
            </a:ln>
            <a:effectLst/>
          </c:spPr>
          <c:invertIfNegative val="0"/>
          <c:cat>
            <c:strRef>
              <c:f>Sheet1!$A$33:$A$44</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Sheet1!$B$33:$B$44</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0-11F4-4769-BFBF-3B4E0B830B52}"/>
            </c:ext>
          </c:extLst>
        </c:ser>
        <c:ser>
          <c:idx val="1"/>
          <c:order val="1"/>
          <c:tx>
            <c:strRef>
              <c:f>Sheet1!$C$30:$C$32</c:f>
              <c:strCache>
                <c:ptCount val="1"/>
                <c:pt idx="0">
                  <c:v>Case - 0-km claim (Official)</c:v>
                </c:pt>
              </c:strCache>
            </c:strRef>
          </c:tx>
          <c:spPr>
            <a:solidFill>
              <a:schemeClr val="accent2"/>
            </a:solidFill>
            <a:ln>
              <a:noFill/>
            </a:ln>
            <a:effectLst/>
          </c:spPr>
          <c:invertIfNegative val="0"/>
          <c:cat>
            <c:strRef>
              <c:f>Sheet1!$A$33:$A$44</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Sheet1!$C$33:$C$44</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1-11F4-4769-BFBF-3B4E0B830B52}"/>
            </c:ext>
          </c:extLst>
        </c:ser>
        <c:ser>
          <c:idx val="2"/>
          <c:order val="2"/>
          <c:tx>
            <c:strRef>
              <c:f>Sheet1!$D$30:$D$32</c:f>
              <c:strCache>
                <c:ptCount val="1"/>
                <c:pt idx="0">
                  <c:v>Case - Critical claim</c:v>
                </c:pt>
              </c:strCache>
            </c:strRef>
          </c:tx>
          <c:spPr>
            <a:solidFill>
              <a:schemeClr val="accent3"/>
            </a:solidFill>
            <a:ln>
              <a:noFill/>
            </a:ln>
            <a:effectLst/>
          </c:spPr>
          <c:invertIfNegative val="0"/>
          <c:cat>
            <c:strRef>
              <c:f>Sheet1!$A$33:$A$44</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Sheet1!$D$33:$D$44</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2-11F4-4769-BFBF-3B4E0B830B52}"/>
            </c:ext>
          </c:extLst>
        </c:ser>
        <c:ser>
          <c:idx val="3"/>
          <c:order val="3"/>
          <c:tx>
            <c:strRef>
              <c:f>Sheet1!$E$30:$E$32</c:f>
              <c:strCache>
                <c:ptCount val="1"/>
                <c:pt idx="0">
                  <c:v>Case - Internal NCR</c:v>
                </c:pt>
              </c:strCache>
            </c:strRef>
          </c:tx>
          <c:spPr>
            <a:solidFill>
              <a:schemeClr val="accent4"/>
            </a:solidFill>
            <a:ln>
              <a:noFill/>
            </a:ln>
            <a:effectLst/>
          </c:spPr>
          <c:invertIfNegative val="0"/>
          <c:cat>
            <c:strRef>
              <c:f>Sheet1!$A$33:$A$44</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Sheet1!$E$33:$E$44</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3-11F4-4769-BFBF-3B4E0B830B52}"/>
            </c:ext>
          </c:extLst>
        </c:ser>
        <c:ser>
          <c:idx val="4"/>
          <c:order val="4"/>
          <c:tx>
            <c:strRef>
              <c:f>Sheet1!$F$30:$F$32</c:f>
              <c:strCache>
                <c:ptCount val="1"/>
                <c:pt idx="0">
                  <c:v>Case - OGC claim</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Sheet1!$A$33:$A$44</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Sheet1!$F$33:$F$44</c:f>
              <c:numCache>
                <c:formatCode>General</c:formatCode>
                <c:ptCount val="12"/>
                <c:pt idx="0">
                  <c:v>1</c:v>
                </c:pt>
                <c:pt idx="1">
                  <c:v>0</c:v>
                </c:pt>
                <c:pt idx="2">
                  <c:v>0</c:v>
                </c:pt>
                <c:pt idx="3">
                  <c:v>0</c:v>
                </c:pt>
                <c:pt idx="4">
                  <c:v>0</c:v>
                </c:pt>
                <c:pt idx="5">
                  <c:v>1</c:v>
                </c:pt>
                <c:pt idx="6">
                  <c:v>0</c:v>
                </c:pt>
                <c:pt idx="7">
                  <c:v>0</c:v>
                </c:pt>
                <c:pt idx="8">
                  <c:v>0</c:v>
                </c:pt>
                <c:pt idx="9">
                  <c:v>1</c:v>
                </c:pt>
                <c:pt idx="10">
                  <c:v>0</c:v>
                </c:pt>
                <c:pt idx="11">
                  <c:v>0</c:v>
                </c:pt>
              </c:numCache>
            </c:numRef>
          </c:val>
          <c:extLst>
            <c:ext xmlns:c16="http://schemas.microsoft.com/office/drawing/2014/chart" uri="{C3380CC4-5D6E-409C-BE32-E72D297353CC}">
              <c16:uniqueId val="{00000004-11F4-4769-BFBF-3B4E0B830B52}"/>
            </c:ext>
          </c:extLst>
        </c:ser>
        <c:ser>
          <c:idx val="5"/>
          <c:order val="5"/>
          <c:tx>
            <c:strRef>
              <c:f>Sheet1!$G$30:$G$32</c:f>
              <c:strCache>
                <c:ptCount val="1"/>
                <c:pt idx="0">
                  <c:v>Case - Supplier NCR</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Sheet1!$A$33:$A$44</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Sheet1!$G$33:$G$44</c:f>
              <c:numCache>
                <c:formatCode>General</c:formatCode>
                <c:ptCount val="12"/>
                <c:pt idx="0">
                  <c:v>1</c:v>
                </c:pt>
                <c:pt idx="1">
                  <c:v>0</c:v>
                </c:pt>
                <c:pt idx="2">
                  <c:v>0</c:v>
                </c:pt>
                <c:pt idx="3">
                  <c:v>0</c:v>
                </c:pt>
                <c:pt idx="4">
                  <c:v>0</c:v>
                </c:pt>
                <c:pt idx="5">
                  <c:v>0</c:v>
                </c:pt>
                <c:pt idx="6">
                  <c:v>0</c:v>
                </c:pt>
                <c:pt idx="7">
                  <c:v>0</c:v>
                </c:pt>
                <c:pt idx="8">
                  <c:v>0</c:v>
                </c:pt>
                <c:pt idx="9">
                  <c:v>1</c:v>
                </c:pt>
                <c:pt idx="10">
                  <c:v>0</c:v>
                </c:pt>
                <c:pt idx="11">
                  <c:v>0</c:v>
                </c:pt>
              </c:numCache>
            </c:numRef>
          </c:val>
          <c:extLst>
            <c:ext xmlns:c16="http://schemas.microsoft.com/office/drawing/2014/chart" uri="{C3380CC4-5D6E-409C-BE32-E72D297353CC}">
              <c16:uniqueId val="{00000005-11F4-4769-BFBF-3B4E0B830B52}"/>
            </c:ext>
          </c:extLst>
        </c:ser>
        <c:ser>
          <c:idx val="6"/>
          <c:order val="6"/>
          <c:tx>
            <c:strRef>
              <c:f>Sheet1!$H$30:$H$32</c:f>
              <c:strCache>
                <c:ptCount val="1"/>
                <c:pt idx="0">
                  <c:v>Case - Market claim</c:v>
                </c:pt>
              </c:strCache>
            </c:strRef>
          </c:tx>
          <c:spPr>
            <a:solidFill>
              <a:schemeClr val="accent1">
                <a:lumMod val="60000"/>
              </a:schemeClr>
            </a:solidFill>
            <a:ln>
              <a:noFill/>
            </a:ln>
            <a:effectLst/>
          </c:spPr>
          <c:invertIfNegative val="0"/>
          <c:cat>
            <c:strRef>
              <c:f>Sheet1!$A$33:$A$44</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Sheet1!$H$33:$H$44</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0-A06C-4437-ACE0-E278AB6CAFF3}"/>
            </c:ext>
          </c:extLst>
        </c:ser>
        <c:dLbls>
          <c:showLegendKey val="0"/>
          <c:showVal val="0"/>
          <c:showCatName val="0"/>
          <c:showSerName val="0"/>
          <c:showPercent val="0"/>
          <c:showBubbleSize val="0"/>
        </c:dLbls>
        <c:gapWidth val="35"/>
        <c:overlap val="100"/>
        <c:axId val="651740944"/>
        <c:axId val="651741424"/>
      </c:barChart>
      <c:catAx>
        <c:axId val="6517409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ja-JP" sz="1050" b="0" i="0" u="none" strike="noStrike" kern="1200" baseline="0">
                <a:solidFill>
                  <a:schemeClr val="tx1">
                    <a:lumMod val="65000"/>
                    <a:lumOff val="35000"/>
                  </a:schemeClr>
                </a:solidFill>
                <a:latin typeface="+mn-lt"/>
                <a:ea typeface="+mn-ea"/>
                <a:cs typeface="+mn-cs"/>
              </a:defRPr>
            </a:pPr>
            <a:endParaRPr lang="th-TH"/>
          </a:p>
        </c:txPr>
        <c:crossAx val="651741424"/>
        <c:crosses val="autoZero"/>
        <c:auto val="1"/>
        <c:lblAlgn val="ctr"/>
        <c:lblOffset val="100"/>
        <c:noMultiLvlLbl val="0"/>
      </c:catAx>
      <c:valAx>
        <c:axId val="651741424"/>
        <c:scaling>
          <c:orientation val="minMax"/>
          <c:max val="4"/>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th-TH"/>
          </a:p>
        </c:txPr>
        <c:crossAx val="651740944"/>
        <c:crosses val="autoZero"/>
        <c:crossBetween val="between"/>
        <c:majorUnit val="1"/>
      </c:valAx>
      <c:spPr>
        <a:noFill/>
        <a:ln>
          <a:noFill/>
        </a:ln>
        <a:effectLst/>
      </c:spPr>
    </c:plotArea>
    <c:legend>
      <c:legendPos val="r"/>
      <c:layout>
        <c:manualLayout>
          <c:xMode val="edge"/>
          <c:yMode val="edge"/>
          <c:x val="0.13795665905839091"/>
          <c:y val="2.5589813738523216E-3"/>
          <c:w val="0.84466298881385016"/>
          <c:h val="0.31593814002307224"/>
        </c:manualLayout>
      </c:layout>
      <c:overlay val="0"/>
      <c:spPr>
        <a:noFill/>
        <a:ln>
          <a:noFill/>
        </a:ln>
        <a:effectLst/>
      </c:spPr>
      <c:txPr>
        <a:bodyPr rot="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th-TH"/>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th-TH"/>
    </a:p>
  </c:txPr>
  <c:printSettings>
    <c:headerFooter/>
    <c:pageMargins b="0.75" l="0.7" r="0.7" t="0.75" header="0.3" footer="0.3"/>
    <c:pageSetup/>
  </c:printSettings>
  <c:extLst>
    <c:ext xmlns:c14="http://schemas.microsoft.com/office/drawing/2007/8/2/chart" uri="{781A3756-C4B2-4CAC-9D66-4F8BD8637D16}">
      <c14:pivotOptions>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[FY25 Company KPI summary result rev2.xlsx]Sheet1!PivotTable3</c:name>
    <c:fmtId val="4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ja-JP" sz="105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6011592300962383E-2"/>
          <c:y val="0.14249781277340332"/>
          <c:w val="0.86400962379702551"/>
          <c:h val="0.75047317002041414"/>
        </c:manualLayout>
      </c:layout>
      <c:barChart>
        <c:barDir val="col"/>
        <c:grouping val="stacked"/>
        <c:varyColors val="0"/>
        <c:ser>
          <c:idx val="0"/>
          <c:order val="0"/>
          <c:tx>
            <c:strRef>
              <c:f>Sheet1!$Z$30:$Z$32</c:f>
              <c:strCache>
                <c:ptCount val="1"/>
                <c:pt idx="0">
                  <c:v>Case - 0-km claim (All DN response)</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lang="ja-JP" sz="105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Sheet1!$Y$33:$Y$44</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Sheet1!$Z$33:$Z$44</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0-9BDE-4BAF-A645-B80E2CD8F827}"/>
            </c:ext>
          </c:extLst>
        </c:ser>
        <c:ser>
          <c:idx val="1"/>
          <c:order val="1"/>
          <c:tx>
            <c:strRef>
              <c:f>Sheet1!$AA$30:$AA$32</c:f>
              <c:strCache>
                <c:ptCount val="1"/>
                <c:pt idx="0">
                  <c:v>Case - 0-km claim (Official)</c:v>
                </c:pt>
              </c:strCache>
            </c:strRef>
          </c:tx>
          <c:spPr>
            <a:solidFill>
              <a:schemeClr val="accent2"/>
            </a:solidFill>
            <a:ln>
              <a:noFill/>
            </a:ln>
            <a:effectLst/>
          </c:spPr>
          <c:invertIfNegative val="0"/>
          <c:cat>
            <c:strRef>
              <c:f>Sheet1!$Y$33:$Y$44</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Sheet1!$AA$33:$AA$44</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1-9BDE-4BAF-A645-B80E2CD8F827}"/>
            </c:ext>
          </c:extLst>
        </c:ser>
        <c:ser>
          <c:idx val="2"/>
          <c:order val="2"/>
          <c:tx>
            <c:strRef>
              <c:f>Sheet1!$AB$30:$AB$32</c:f>
              <c:strCache>
                <c:ptCount val="1"/>
                <c:pt idx="0">
                  <c:v>Case - Critical claim</c:v>
                </c:pt>
              </c:strCache>
            </c:strRef>
          </c:tx>
          <c:spPr>
            <a:solidFill>
              <a:schemeClr val="accent3"/>
            </a:solidFill>
            <a:ln>
              <a:noFill/>
            </a:ln>
            <a:effectLst/>
          </c:spPr>
          <c:invertIfNegative val="0"/>
          <c:cat>
            <c:strRef>
              <c:f>Sheet1!$Y$33:$Y$44</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Sheet1!$AB$33:$AB$44</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2-9BDE-4BAF-A645-B80E2CD8F827}"/>
            </c:ext>
          </c:extLst>
        </c:ser>
        <c:ser>
          <c:idx val="3"/>
          <c:order val="3"/>
          <c:tx>
            <c:strRef>
              <c:f>Sheet1!$AC$30:$AC$32</c:f>
              <c:strCache>
                <c:ptCount val="1"/>
                <c:pt idx="0">
                  <c:v>Case - Internal NCR</c:v>
                </c:pt>
              </c:strCache>
            </c:strRef>
          </c:tx>
          <c:spPr>
            <a:solidFill>
              <a:schemeClr val="accent4"/>
            </a:solidFill>
            <a:ln>
              <a:noFill/>
            </a:ln>
            <a:effectLst/>
          </c:spPr>
          <c:invertIfNegative val="0"/>
          <c:cat>
            <c:strRef>
              <c:f>Sheet1!$Y$33:$Y$44</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Sheet1!$AC$33:$AC$44</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3-9BDE-4BAF-A645-B80E2CD8F827}"/>
            </c:ext>
          </c:extLst>
        </c:ser>
        <c:ser>
          <c:idx val="4"/>
          <c:order val="4"/>
          <c:tx>
            <c:strRef>
              <c:f>Sheet1!$AD$30:$AD$32</c:f>
              <c:strCache>
                <c:ptCount val="1"/>
                <c:pt idx="0">
                  <c:v>Case - OGC claim</c:v>
                </c:pt>
              </c:strCache>
            </c:strRef>
          </c:tx>
          <c:spPr>
            <a:solidFill>
              <a:schemeClr val="accent5"/>
            </a:solidFill>
            <a:ln>
              <a:noFill/>
            </a:ln>
            <a:effectLst/>
          </c:spPr>
          <c:invertIfNegative val="0"/>
          <c:cat>
            <c:strRef>
              <c:f>Sheet1!$Y$33:$Y$44</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Sheet1!$AD$33:$AD$44</c:f>
              <c:numCache>
                <c:formatCode>General</c:formatCode>
                <c:ptCount val="12"/>
                <c:pt idx="0">
                  <c:v>0</c:v>
                </c:pt>
                <c:pt idx="1">
                  <c:v>0</c:v>
                </c:pt>
                <c:pt idx="2">
                  <c:v>0</c:v>
                </c:pt>
                <c:pt idx="3">
                  <c:v>0</c:v>
                </c:pt>
                <c:pt idx="4">
                  <c:v>0</c:v>
                </c:pt>
                <c:pt idx="5">
                  <c:v>0</c:v>
                </c:pt>
                <c:pt idx="6">
                  <c:v>1</c:v>
                </c:pt>
                <c:pt idx="7">
                  <c:v>0</c:v>
                </c:pt>
                <c:pt idx="8">
                  <c:v>0</c:v>
                </c:pt>
                <c:pt idx="9">
                  <c:v>2</c:v>
                </c:pt>
                <c:pt idx="10">
                  <c:v>0</c:v>
                </c:pt>
                <c:pt idx="11">
                  <c:v>0</c:v>
                </c:pt>
              </c:numCache>
            </c:numRef>
          </c:val>
          <c:extLst>
            <c:ext xmlns:c16="http://schemas.microsoft.com/office/drawing/2014/chart" uri="{C3380CC4-5D6E-409C-BE32-E72D297353CC}">
              <c16:uniqueId val="{00000004-9BDE-4BAF-A645-B80E2CD8F827}"/>
            </c:ext>
          </c:extLst>
        </c:ser>
        <c:ser>
          <c:idx val="5"/>
          <c:order val="5"/>
          <c:tx>
            <c:strRef>
              <c:f>Sheet1!$AE$30:$AE$32</c:f>
              <c:strCache>
                <c:ptCount val="1"/>
                <c:pt idx="0">
                  <c:v>Case - Supplier NCR</c:v>
                </c:pt>
              </c:strCache>
            </c:strRef>
          </c:tx>
          <c:spPr>
            <a:solidFill>
              <a:schemeClr val="accent6"/>
            </a:solidFill>
            <a:ln>
              <a:noFill/>
            </a:ln>
            <a:effectLst/>
          </c:spPr>
          <c:invertIfNegative val="0"/>
          <c:cat>
            <c:strRef>
              <c:f>Sheet1!$Y$33:$Y$44</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Sheet1!$AE$33:$AE$44</c:f>
              <c:numCache>
                <c:formatCode>General</c:formatCode>
                <c:ptCount val="12"/>
                <c:pt idx="0">
                  <c:v>0</c:v>
                </c:pt>
                <c:pt idx="1">
                  <c:v>0</c:v>
                </c:pt>
                <c:pt idx="2">
                  <c:v>0</c:v>
                </c:pt>
                <c:pt idx="3">
                  <c:v>0</c:v>
                </c:pt>
                <c:pt idx="4">
                  <c:v>0</c:v>
                </c:pt>
                <c:pt idx="5">
                  <c:v>0</c:v>
                </c:pt>
                <c:pt idx="6">
                  <c:v>0</c:v>
                </c:pt>
                <c:pt idx="7">
                  <c:v>2</c:v>
                </c:pt>
                <c:pt idx="8">
                  <c:v>1</c:v>
                </c:pt>
                <c:pt idx="9">
                  <c:v>2</c:v>
                </c:pt>
                <c:pt idx="10">
                  <c:v>0</c:v>
                </c:pt>
                <c:pt idx="11">
                  <c:v>0</c:v>
                </c:pt>
              </c:numCache>
            </c:numRef>
          </c:val>
          <c:extLst>
            <c:ext xmlns:c16="http://schemas.microsoft.com/office/drawing/2014/chart" uri="{C3380CC4-5D6E-409C-BE32-E72D297353CC}">
              <c16:uniqueId val="{00000005-9BDE-4BAF-A645-B80E2CD8F827}"/>
            </c:ext>
          </c:extLst>
        </c:ser>
        <c:ser>
          <c:idx val="6"/>
          <c:order val="6"/>
          <c:tx>
            <c:strRef>
              <c:f>Sheet1!$AF$30:$AF$32</c:f>
              <c:strCache>
                <c:ptCount val="1"/>
                <c:pt idx="0">
                  <c:v>Case - Market claim</c:v>
                </c:pt>
              </c:strCache>
            </c:strRef>
          </c:tx>
          <c:spPr>
            <a:solidFill>
              <a:schemeClr val="accent1">
                <a:lumMod val="60000"/>
              </a:schemeClr>
            </a:solidFill>
            <a:ln>
              <a:noFill/>
            </a:ln>
            <a:effectLst/>
          </c:spPr>
          <c:invertIfNegative val="0"/>
          <c:cat>
            <c:strRef>
              <c:f>Sheet1!$Y$33:$Y$44</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Sheet1!$AF$33:$AF$44</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0-6A3D-4DD8-BB7E-8773D56D95BF}"/>
            </c:ext>
          </c:extLst>
        </c:ser>
        <c:dLbls>
          <c:showLegendKey val="0"/>
          <c:showVal val="0"/>
          <c:showCatName val="0"/>
          <c:showSerName val="0"/>
          <c:showPercent val="0"/>
          <c:showBubbleSize val="0"/>
        </c:dLbls>
        <c:gapWidth val="35"/>
        <c:overlap val="100"/>
        <c:axId val="647528160"/>
        <c:axId val="647529600"/>
      </c:barChart>
      <c:catAx>
        <c:axId val="6475281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ja-JP" sz="1050" b="0" i="0" u="none" strike="noStrike" kern="1200" baseline="0">
                <a:solidFill>
                  <a:schemeClr val="tx1">
                    <a:lumMod val="65000"/>
                    <a:lumOff val="35000"/>
                  </a:schemeClr>
                </a:solidFill>
                <a:latin typeface="+mn-lt"/>
                <a:ea typeface="+mn-ea"/>
                <a:cs typeface="+mn-cs"/>
              </a:defRPr>
            </a:pPr>
            <a:endParaRPr lang="th-TH"/>
          </a:p>
        </c:txPr>
        <c:crossAx val="647529600"/>
        <c:crosses val="autoZero"/>
        <c:auto val="1"/>
        <c:lblAlgn val="ctr"/>
        <c:lblOffset val="100"/>
        <c:noMultiLvlLbl val="0"/>
      </c:catAx>
      <c:valAx>
        <c:axId val="647529600"/>
        <c:scaling>
          <c:orientation val="minMax"/>
          <c:max val="4"/>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ja-JP" sz="1050" b="0" i="0" u="none" strike="noStrike" kern="1200" baseline="0">
                <a:solidFill>
                  <a:schemeClr val="tx1">
                    <a:lumMod val="65000"/>
                    <a:lumOff val="35000"/>
                  </a:schemeClr>
                </a:solidFill>
                <a:latin typeface="+mn-lt"/>
                <a:ea typeface="+mn-ea"/>
                <a:cs typeface="+mn-cs"/>
              </a:defRPr>
            </a:pPr>
            <a:endParaRPr lang="th-TH"/>
          </a:p>
        </c:txPr>
        <c:crossAx val="647528160"/>
        <c:crosses val="autoZero"/>
        <c:crossBetween val="between"/>
        <c:majorUnit val="1"/>
      </c:valAx>
      <c:spPr>
        <a:noFill/>
        <a:ln>
          <a:noFill/>
        </a:ln>
        <a:effectLst/>
      </c:spPr>
    </c:plotArea>
    <c:legend>
      <c:legendPos val="r"/>
      <c:layout>
        <c:manualLayout>
          <c:xMode val="edge"/>
          <c:yMode val="edge"/>
          <c:x val="0.11513395564965649"/>
          <c:y val="2.9585885097696079E-3"/>
          <c:w val="0.87097717433599742"/>
          <c:h val="0.25437944991435785"/>
        </c:manualLayout>
      </c:layout>
      <c:overlay val="0"/>
      <c:spPr>
        <a:noFill/>
        <a:ln>
          <a:noFill/>
        </a:ln>
        <a:effectLst/>
      </c:spPr>
      <c:txPr>
        <a:bodyPr rot="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th-TH"/>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050"/>
      </a:pPr>
      <a:endParaRPr lang="th-TH"/>
    </a:p>
  </c:txPr>
  <c:printSettings>
    <c:headerFooter/>
    <c:pageMargins b="0.75" l="0.7" r="0.7" t="0.75" header="0.3" footer="0.3"/>
    <c:pageSetup/>
  </c:printSettings>
  <c:extLst>
    <c:ext xmlns:c14="http://schemas.microsoft.com/office/drawing/2007/8/2/chart" uri="{781A3756-C4B2-4CAC-9D66-4F8BD8637D16}">
      <c14:pivotOptions>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[FY25 Company KPI summary result rev2.xlsx]Sheet1!PivotTable4</c:name>
    <c:fmtId val="4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4789370078740157E-2"/>
          <c:y val="0.28436843950185475"/>
          <c:w val="0.92412073490813651"/>
          <c:h val="0.60860275112383144"/>
        </c:manualLayout>
      </c:layout>
      <c:barChart>
        <c:barDir val="col"/>
        <c:grouping val="stacked"/>
        <c:varyColors val="0"/>
        <c:ser>
          <c:idx val="0"/>
          <c:order val="0"/>
          <c:tx>
            <c:strRef>
              <c:f>Sheet1!$AL$30:$AL$32</c:f>
              <c:strCache>
                <c:ptCount val="1"/>
                <c:pt idx="0">
                  <c:v>Case - 0-km claim (All DN response)</c:v>
                </c:pt>
              </c:strCache>
            </c:strRef>
          </c:tx>
          <c:spPr>
            <a:solidFill>
              <a:schemeClr val="accent1"/>
            </a:solidFill>
            <a:ln>
              <a:noFill/>
            </a:ln>
            <a:effectLst/>
          </c:spPr>
          <c:invertIfNegative val="0"/>
          <c:cat>
            <c:strRef>
              <c:f>Sheet1!$AK$33:$AK$44</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Sheet1!$AL$33:$AL$44</c:f>
              <c:numCache>
                <c:formatCode>General</c:formatCode>
                <c:ptCount val="12"/>
                <c:pt idx="0">
                  <c:v>0</c:v>
                </c:pt>
                <c:pt idx="1">
                  <c:v>0</c:v>
                </c:pt>
                <c:pt idx="2">
                  <c:v>0</c:v>
                </c:pt>
                <c:pt idx="3">
                  <c:v>1</c:v>
                </c:pt>
                <c:pt idx="4">
                  <c:v>1</c:v>
                </c:pt>
                <c:pt idx="5">
                  <c:v>0</c:v>
                </c:pt>
                <c:pt idx="6">
                  <c:v>1</c:v>
                </c:pt>
                <c:pt idx="7">
                  <c:v>2</c:v>
                </c:pt>
                <c:pt idx="8">
                  <c:v>0</c:v>
                </c:pt>
                <c:pt idx="9">
                  <c:v>0</c:v>
                </c:pt>
                <c:pt idx="10">
                  <c:v>0</c:v>
                </c:pt>
                <c:pt idx="11">
                  <c:v>0</c:v>
                </c:pt>
              </c:numCache>
            </c:numRef>
          </c:val>
          <c:extLst>
            <c:ext xmlns:c16="http://schemas.microsoft.com/office/drawing/2014/chart" uri="{C3380CC4-5D6E-409C-BE32-E72D297353CC}">
              <c16:uniqueId val="{00000000-E907-463C-8F42-DF806B5D19DA}"/>
            </c:ext>
          </c:extLst>
        </c:ser>
        <c:ser>
          <c:idx val="1"/>
          <c:order val="1"/>
          <c:tx>
            <c:strRef>
              <c:f>Sheet1!$AM$30:$AM$32</c:f>
              <c:strCache>
                <c:ptCount val="1"/>
                <c:pt idx="0">
                  <c:v>Case - 0-km claim (Official)</c:v>
                </c:pt>
              </c:strCache>
            </c:strRef>
          </c:tx>
          <c:spPr>
            <a:solidFill>
              <a:schemeClr val="accent2"/>
            </a:solidFill>
            <a:ln>
              <a:noFill/>
            </a:ln>
            <a:effectLst/>
          </c:spPr>
          <c:invertIfNegative val="0"/>
          <c:cat>
            <c:strRef>
              <c:f>Sheet1!$AK$33:$AK$44</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Sheet1!$AM$33:$AM$44</c:f>
              <c:numCache>
                <c:formatCode>General</c:formatCode>
                <c:ptCount val="12"/>
                <c:pt idx="0">
                  <c:v>0</c:v>
                </c:pt>
                <c:pt idx="1">
                  <c:v>0</c:v>
                </c:pt>
                <c:pt idx="2">
                  <c:v>0</c:v>
                </c:pt>
                <c:pt idx="3">
                  <c:v>1</c:v>
                </c:pt>
                <c:pt idx="4">
                  <c:v>1</c:v>
                </c:pt>
                <c:pt idx="5">
                  <c:v>0</c:v>
                </c:pt>
                <c:pt idx="6">
                  <c:v>0</c:v>
                </c:pt>
                <c:pt idx="7">
                  <c:v>1</c:v>
                </c:pt>
                <c:pt idx="8">
                  <c:v>0</c:v>
                </c:pt>
                <c:pt idx="9">
                  <c:v>1</c:v>
                </c:pt>
                <c:pt idx="10">
                  <c:v>0</c:v>
                </c:pt>
                <c:pt idx="11">
                  <c:v>0</c:v>
                </c:pt>
              </c:numCache>
            </c:numRef>
          </c:val>
          <c:extLst>
            <c:ext xmlns:c16="http://schemas.microsoft.com/office/drawing/2014/chart" uri="{C3380CC4-5D6E-409C-BE32-E72D297353CC}">
              <c16:uniqueId val="{00000001-E907-463C-8F42-DF806B5D19DA}"/>
            </c:ext>
          </c:extLst>
        </c:ser>
        <c:ser>
          <c:idx val="2"/>
          <c:order val="2"/>
          <c:tx>
            <c:strRef>
              <c:f>Sheet1!$AN$30:$AN$32</c:f>
              <c:strCache>
                <c:ptCount val="1"/>
                <c:pt idx="0">
                  <c:v>Case - Critical claim</c:v>
                </c:pt>
              </c:strCache>
            </c:strRef>
          </c:tx>
          <c:spPr>
            <a:solidFill>
              <a:schemeClr val="accent3"/>
            </a:solidFill>
            <a:ln>
              <a:noFill/>
            </a:ln>
            <a:effectLst/>
          </c:spPr>
          <c:invertIfNegative val="0"/>
          <c:cat>
            <c:strRef>
              <c:f>Sheet1!$AK$33:$AK$44</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Sheet1!$AN$33:$AN$44</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2-E907-463C-8F42-DF806B5D19DA}"/>
            </c:ext>
          </c:extLst>
        </c:ser>
        <c:ser>
          <c:idx val="3"/>
          <c:order val="3"/>
          <c:tx>
            <c:strRef>
              <c:f>Sheet1!$AO$30:$AO$32</c:f>
              <c:strCache>
                <c:ptCount val="1"/>
                <c:pt idx="0">
                  <c:v>Case - Internal NCR</c:v>
                </c:pt>
              </c:strCache>
            </c:strRef>
          </c:tx>
          <c:spPr>
            <a:solidFill>
              <a:schemeClr val="accent4"/>
            </a:solidFill>
            <a:ln>
              <a:noFill/>
            </a:ln>
            <a:effectLst/>
          </c:spPr>
          <c:invertIfNegative val="0"/>
          <c:cat>
            <c:strRef>
              <c:f>Sheet1!$AK$33:$AK$44</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Sheet1!$AO$33:$AO$44</c:f>
              <c:numCache>
                <c:formatCode>General</c:formatCode>
                <c:ptCount val="12"/>
                <c:pt idx="0">
                  <c:v>0</c:v>
                </c:pt>
                <c:pt idx="1">
                  <c:v>0</c:v>
                </c:pt>
                <c:pt idx="2">
                  <c:v>0</c:v>
                </c:pt>
                <c:pt idx="3">
                  <c:v>0</c:v>
                </c:pt>
                <c:pt idx="4">
                  <c:v>0</c:v>
                </c:pt>
                <c:pt idx="5">
                  <c:v>0</c:v>
                </c:pt>
                <c:pt idx="6">
                  <c:v>0</c:v>
                </c:pt>
                <c:pt idx="7">
                  <c:v>0</c:v>
                </c:pt>
                <c:pt idx="8">
                  <c:v>0</c:v>
                </c:pt>
                <c:pt idx="9">
                  <c:v>1</c:v>
                </c:pt>
                <c:pt idx="10">
                  <c:v>1</c:v>
                </c:pt>
                <c:pt idx="11">
                  <c:v>0</c:v>
                </c:pt>
              </c:numCache>
            </c:numRef>
          </c:val>
          <c:extLst>
            <c:ext xmlns:c16="http://schemas.microsoft.com/office/drawing/2014/chart" uri="{C3380CC4-5D6E-409C-BE32-E72D297353CC}">
              <c16:uniqueId val="{00000003-E907-463C-8F42-DF806B5D19DA}"/>
            </c:ext>
          </c:extLst>
        </c:ser>
        <c:ser>
          <c:idx val="4"/>
          <c:order val="4"/>
          <c:tx>
            <c:strRef>
              <c:f>Sheet1!$AP$30:$AP$32</c:f>
              <c:strCache>
                <c:ptCount val="1"/>
                <c:pt idx="0">
                  <c:v>Case - OGC claim</c:v>
                </c:pt>
              </c:strCache>
            </c:strRef>
          </c:tx>
          <c:spPr>
            <a:solidFill>
              <a:schemeClr val="accent5"/>
            </a:solidFill>
            <a:ln>
              <a:noFill/>
            </a:ln>
            <a:effectLst/>
          </c:spPr>
          <c:invertIfNegative val="0"/>
          <c:cat>
            <c:strRef>
              <c:f>Sheet1!$AK$33:$AK$44</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Sheet1!$AP$33:$AP$44</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4-E907-463C-8F42-DF806B5D19DA}"/>
            </c:ext>
          </c:extLst>
        </c:ser>
        <c:ser>
          <c:idx val="5"/>
          <c:order val="5"/>
          <c:tx>
            <c:strRef>
              <c:f>Sheet1!$AQ$30:$AQ$32</c:f>
              <c:strCache>
                <c:ptCount val="1"/>
                <c:pt idx="0">
                  <c:v>Case - Supplier NCR</c:v>
                </c:pt>
              </c:strCache>
            </c:strRef>
          </c:tx>
          <c:spPr>
            <a:solidFill>
              <a:schemeClr val="accent6"/>
            </a:solidFill>
            <a:ln>
              <a:noFill/>
            </a:ln>
            <a:effectLst/>
          </c:spPr>
          <c:invertIfNegative val="0"/>
          <c:cat>
            <c:strRef>
              <c:f>Sheet1!$AK$33:$AK$44</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Sheet1!$AQ$33:$AQ$44</c:f>
              <c:numCache>
                <c:formatCode>General</c:formatCode>
                <c:ptCount val="12"/>
                <c:pt idx="0">
                  <c:v>0</c:v>
                </c:pt>
                <c:pt idx="1">
                  <c:v>0</c:v>
                </c:pt>
                <c:pt idx="2">
                  <c:v>0</c:v>
                </c:pt>
                <c:pt idx="3">
                  <c:v>0</c:v>
                </c:pt>
                <c:pt idx="4">
                  <c:v>1</c:v>
                </c:pt>
                <c:pt idx="5">
                  <c:v>0</c:v>
                </c:pt>
                <c:pt idx="6">
                  <c:v>0</c:v>
                </c:pt>
                <c:pt idx="7">
                  <c:v>0</c:v>
                </c:pt>
                <c:pt idx="8">
                  <c:v>0</c:v>
                </c:pt>
                <c:pt idx="9">
                  <c:v>0</c:v>
                </c:pt>
                <c:pt idx="10">
                  <c:v>1</c:v>
                </c:pt>
                <c:pt idx="11">
                  <c:v>0</c:v>
                </c:pt>
              </c:numCache>
            </c:numRef>
          </c:val>
          <c:extLst>
            <c:ext xmlns:c16="http://schemas.microsoft.com/office/drawing/2014/chart" uri="{C3380CC4-5D6E-409C-BE32-E72D297353CC}">
              <c16:uniqueId val="{00000005-E907-463C-8F42-DF806B5D19DA}"/>
            </c:ext>
          </c:extLst>
        </c:ser>
        <c:ser>
          <c:idx val="6"/>
          <c:order val="6"/>
          <c:tx>
            <c:strRef>
              <c:f>Sheet1!$AR$30:$AR$32</c:f>
              <c:strCache>
                <c:ptCount val="1"/>
                <c:pt idx="0">
                  <c:v>Case - Market claim</c:v>
                </c:pt>
              </c:strCache>
            </c:strRef>
          </c:tx>
          <c:spPr>
            <a:solidFill>
              <a:schemeClr val="accent1">
                <a:lumMod val="60000"/>
              </a:schemeClr>
            </a:solidFill>
            <a:ln>
              <a:noFill/>
            </a:ln>
            <a:effectLst/>
          </c:spPr>
          <c:invertIfNegative val="0"/>
          <c:cat>
            <c:strRef>
              <c:f>Sheet1!$AK$33:$AK$44</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Sheet1!$AR$33:$AR$44</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0-26D4-42BC-89C0-A4153D3AA091}"/>
            </c:ext>
          </c:extLst>
        </c:ser>
        <c:dLbls>
          <c:showLegendKey val="0"/>
          <c:showVal val="0"/>
          <c:showCatName val="0"/>
          <c:showSerName val="0"/>
          <c:showPercent val="0"/>
          <c:showBubbleSize val="0"/>
        </c:dLbls>
        <c:gapWidth val="150"/>
        <c:overlap val="100"/>
        <c:axId val="703371968"/>
        <c:axId val="703372448"/>
      </c:barChart>
      <c:catAx>
        <c:axId val="7033719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ja-JP" sz="1050" b="0" i="0" u="none" strike="noStrike" kern="1200" baseline="0">
                <a:solidFill>
                  <a:schemeClr val="tx1">
                    <a:lumMod val="65000"/>
                    <a:lumOff val="35000"/>
                  </a:schemeClr>
                </a:solidFill>
                <a:latin typeface="+mn-lt"/>
                <a:ea typeface="+mn-ea"/>
                <a:cs typeface="+mn-cs"/>
              </a:defRPr>
            </a:pPr>
            <a:endParaRPr lang="th-TH"/>
          </a:p>
        </c:txPr>
        <c:crossAx val="703372448"/>
        <c:crosses val="autoZero"/>
        <c:auto val="1"/>
        <c:lblAlgn val="ctr"/>
        <c:lblOffset val="100"/>
        <c:noMultiLvlLbl val="0"/>
      </c:catAx>
      <c:valAx>
        <c:axId val="703372448"/>
        <c:scaling>
          <c:orientation val="minMax"/>
          <c:max val="4"/>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th-TH"/>
          </a:p>
        </c:txPr>
        <c:crossAx val="703371968"/>
        <c:crosses val="autoZero"/>
        <c:crossBetween val="between"/>
        <c:majorUnit val="1"/>
      </c:valAx>
      <c:spPr>
        <a:noFill/>
        <a:ln>
          <a:noFill/>
        </a:ln>
        <a:effectLst/>
      </c:spPr>
    </c:plotArea>
    <c:legend>
      <c:legendPos val="r"/>
      <c:layout>
        <c:manualLayout>
          <c:xMode val="edge"/>
          <c:yMode val="edge"/>
          <c:x val="9.5590434912004099E-2"/>
          <c:y val="2.9584937394808797E-3"/>
          <c:w val="0.89053433945756766"/>
          <c:h val="0.26415719386910014"/>
        </c:manualLayout>
      </c:layout>
      <c:overlay val="0"/>
      <c:spPr>
        <a:noFill/>
        <a:ln>
          <a:noFill/>
        </a:ln>
        <a:effectLst/>
      </c:spPr>
      <c:txPr>
        <a:bodyPr rot="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th-TH"/>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th-TH"/>
    </a:p>
  </c:txPr>
  <c:printSettings>
    <c:headerFooter/>
    <c:pageMargins b="0.75" l="0.7" r="0.7" t="0.75" header="0.3" footer="0.3"/>
    <c:pageSetup/>
  </c:printSettings>
  <c:extLst>
    <c:ext xmlns:c14="http://schemas.microsoft.com/office/drawing/2007/8/2/chart" uri="{781A3756-C4B2-4CAC-9D66-4F8BD8637D16}">
      <c14:pivotOptions>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[FY25 Company KPI summary result rev2.xlsx]Sheet1!PivotTable5</c:name>
    <c:fmtId val="4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4789370078740157E-2"/>
          <c:y val="0.14249781277340332"/>
          <c:w val="0.89790408383664655"/>
          <c:h val="0.75047317002041414"/>
        </c:manualLayout>
      </c:layout>
      <c:barChart>
        <c:barDir val="col"/>
        <c:grouping val="stacked"/>
        <c:varyColors val="0"/>
        <c:ser>
          <c:idx val="0"/>
          <c:order val="0"/>
          <c:tx>
            <c:strRef>
              <c:f>Sheet1!$AX$30:$AX$32</c:f>
              <c:strCache>
                <c:ptCount val="1"/>
                <c:pt idx="0">
                  <c:v>Case - 0-km claim (All DN response)</c:v>
                </c:pt>
              </c:strCache>
            </c:strRef>
          </c:tx>
          <c:spPr>
            <a:solidFill>
              <a:schemeClr val="accent1"/>
            </a:solidFill>
            <a:ln>
              <a:noFill/>
            </a:ln>
            <a:effectLst/>
          </c:spPr>
          <c:invertIfNegative val="0"/>
          <c:cat>
            <c:strRef>
              <c:f>Sheet1!$AW$33:$AW$44</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Sheet1!$AX$33:$AX$44</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0-7817-468D-8AA9-63058F0C709D}"/>
            </c:ext>
          </c:extLst>
        </c:ser>
        <c:ser>
          <c:idx val="1"/>
          <c:order val="1"/>
          <c:tx>
            <c:strRef>
              <c:f>Sheet1!$AY$30:$AY$32</c:f>
              <c:strCache>
                <c:ptCount val="1"/>
                <c:pt idx="0">
                  <c:v>Case - 0-km claim (Official)</c:v>
                </c:pt>
              </c:strCache>
            </c:strRef>
          </c:tx>
          <c:spPr>
            <a:solidFill>
              <a:schemeClr val="accent2"/>
            </a:solidFill>
            <a:ln>
              <a:noFill/>
            </a:ln>
            <a:effectLst/>
          </c:spPr>
          <c:invertIfNegative val="0"/>
          <c:cat>
            <c:strRef>
              <c:f>Sheet1!$AW$33:$AW$44</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Sheet1!$AY$33:$AY$44</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1-7817-468D-8AA9-63058F0C709D}"/>
            </c:ext>
          </c:extLst>
        </c:ser>
        <c:ser>
          <c:idx val="2"/>
          <c:order val="2"/>
          <c:tx>
            <c:strRef>
              <c:f>Sheet1!$AZ$30:$AZ$32</c:f>
              <c:strCache>
                <c:ptCount val="1"/>
                <c:pt idx="0">
                  <c:v>Case - Critical claim</c:v>
                </c:pt>
              </c:strCache>
            </c:strRef>
          </c:tx>
          <c:spPr>
            <a:solidFill>
              <a:schemeClr val="accent3"/>
            </a:solidFill>
            <a:ln>
              <a:noFill/>
            </a:ln>
            <a:effectLst/>
          </c:spPr>
          <c:invertIfNegative val="0"/>
          <c:cat>
            <c:strRef>
              <c:f>Sheet1!$AW$33:$AW$44</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Sheet1!$AZ$33:$AZ$44</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2-7817-468D-8AA9-63058F0C709D}"/>
            </c:ext>
          </c:extLst>
        </c:ser>
        <c:ser>
          <c:idx val="3"/>
          <c:order val="3"/>
          <c:tx>
            <c:strRef>
              <c:f>Sheet1!$BA$30:$BA$32</c:f>
              <c:strCache>
                <c:ptCount val="1"/>
                <c:pt idx="0">
                  <c:v>Case - Internal NCR</c:v>
                </c:pt>
              </c:strCache>
            </c:strRef>
          </c:tx>
          <c:spPr>
            <a:solidFill>
              <a:schemeClr val="accent4"/>
            </a:solidFill>
            <a:ln>
              <a:noFill/>
            </a:ln>
            <a:effectLst/>
          </c:spPr>
          <c:invertIfNegative val="0"/>
          <c:cat>
            <c:strRef>
              <c:f>Sheet1!$AW$33:$AW$44</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Sheet1!$BA$33:$BA$44</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3-7817-468D-8AA9-63058F0C709D}"/>
            </c:ext>
          </c:extLst>
        </c:ser>
        <c:ser>
          <c:idx val="4"/>
          <c:order val="4"/>
          <c:tx>
            <c:strRef>
              <c:f>Sheet1!$BB$30:$BB$32</c:f>
              <c:strCache>
                <c:ptCount val="1"/>
                <c:pt idx="0">
                  <c:v>Case - OGC claim</c:v>
                </c:pt>
              </c:strCache>
            </c:strRef>
          </c:tx>
          <c:spPr>
            <a:solidFill>
              <a:schemeClr val="accent5"/>
            </a:solidFill>
            <a:ln>
              <a:noFill/>
            </a:ln>
            <a:effectLst/>
          </c:spPr>
          <c:invertIfNegative val="0"/>
          <c:cat>
            <c:strRef>
              <c:f>Sheet1!$AW$33:$AW$44</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Sheet1!$BB$33:$BB$44</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4-7817-468D-8AA9-63058F0C709D}"/>
            </c:ext>
          </c:extLst>
        </c:ser>
        <c:ser>
          <c:idx val="5"/>
          <c:order val="5"/>
          <c:tx>
            <c:strRef>
              <c:f>Sheet1!$BC$30:$BC$32</c:f>
              <c:strCache>
                <c:ptCount val="1"/>
                <c:pt idx="0">
                  <c:v>Case - Supplier NCR</c:v>
                </c:pt>
              </c:strCache>
            </c:strRef>
          </c:tx>
          <c:spPr>
            <a:solidFill>
              <a:schemeClr val="accent6"/>
            </a:solidFill>
            <a:ln>
              <a:noFill/>
            </a:ln>
            <a:effectLst/>
          </c:spPr>
          <c:invertIfNegative val="0"/>
          <c:cat>
            <c:strRef>
              <c:f>Sheet1!$AW$33:$AW$44</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Sheet1!$BC$33:$BC$44</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5-7817-468D-8AA9-63058F0C709D}"/>
            </c:ext>
          </c:extLst>
        </c:ser>
        <c:ser>
          <c:idx val="6"/>
          <c:order val="6"/>
          <c:tx>
            <c:strRef>
              <c:f>Sheet1!$BD$30:$BD$32</c:f>
              <c:strCache>
                <c:ptCount val="1"/>
                <c:pt idx="0">
                  <c:v>Case - Market claim</c:v>
                </c:pt>
              </c:strCache>
            </c:strRef>
          </c:tx>
          <c:spPr>
            <a:solidFill>
              <a:schemeClr val="accent1">
                <a:lumMod val="60000"/>
              </a:schemeClr>
            </a:solidFill>
            <a:ln>
              <a:noFill/>
            </a:ln>
            <a:effectLst/>
          </c:spPr>
          <c:invertIfNegative val="0"/>
          <c:cat>
            <c:strRef>
              <c:f>Sheet1!$AW$33:$AW$44</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Sheet1!$BD$33:$BD$44</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0-B159-4154-ACD2-A25404BD87FF}"/>
            </c:ext>
          </c:extLst>
        </c:ser>
        <c:dLbls>
          <c:showLegendKey val="0"/>
          <c:showVal val="0"/>
          <c:showCatName val="0"/>
          <c:showSerName val="0"/>
          <c:showPercent val="0"/>
          <c:showBubbleSize val="0"/>
        </c:dLbls>
        <c:gapWidth val="150"/>
        <c:overlap val="100"/>
        <c:axId val="656567440"/>
        <c:axId val="656569840"/>
      </c:barChart>
      <c:catAx>
        <c:axId val="6565674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ja-JP" sz="1050" b="0" i="0" u="none" strike="noStrike" kern="1200" baseline="0">
                <a:solidFill>
                  <a:schemeClr val="tx1">
                    <a:lumMod val="65000"/>
                    <a:lumOff val="35000"/>
                  </a:schemeClr>
                </a:solidFill>
                <a:latin typeface="+mn-lt"/>
                <a:ea typeface="+mn-ea"/>
                <a:cs typeface="+mn-cs"/>
              </a:defRPr>
            </a:pPr>
            <a:endParaRPr lang="th-TH"/>
          </a:p>
        </c:txPr>
        <c:crossAx val="656569840"/>
        <c:crosses val="autoZero"/>
        <c:auto val="1"/>
        <c:lblAlgn val="ctr"/>
        <c:lblOffset val="100"/>
        <c:noMultiLvlLbl val="0"/>
      </c:catAx>
      <c:valAx>
        <c:axId val="656569840"/>
        <c:scaling>
          <c:orientation val="minMax"/>
          <c:max val="4"/>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th-TH"/>
          </a:p>
        </c:txPr>
        <c:crossAx val="656567440"/>
        <c:crosses val="autoZero"/>
        <c:crossBetween val="between"/>
        <c:majorUnit val="1"/>
      </c:valAx>
      <c:spPr>
        <a:noFill/>
        <a:ln>
          <a:noFill/>
        </a:ln>
        <a:effectLst/>
      </c:spPr>
    </c:plotArea>
    <c:legend>
      <c:legendPos val="r"/>
      <c:layout>
        <c:manualLayout>
          <c:xMode val="edge"/>
          <c:yMode val="edge"/>
          <c:x val="9.8354549431321089E-2"/>
          <c:y val="1.6847477398658495E-2"/>
          <c:w val="0.8794232283464567"/>
          <c:h val="0.20101217134481103"/>
        </c:manualLayout>
      </c:layout>
      <c:overlay val="0"/>
      <c:spPr>
        <a:noFill/>
        <a:ln>
          <a:noFill/>
        </a:ln>
        <a:effectLst/>
      </c:spPr>
      <c:txPr>
        <a:bodyPr rot="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th-TH"/>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th-TH"/>
    </a:p>
  </c:txPr>
  <c:printSettings>
    <c:headerFooter/>
    <c:pageMargins b="0.75" l="0.7" r="0.7" t="0.75" header="0.3" footer="0.3"/>
    <c:pageSetup/>
  </c:printSettings>
  <c:extLst>
    <c:ext xmlns:c14="http://schemas.microsoft.com/office/drawing/2007/8/2/chart" uri="{781A3756-C4B2-4CAC-9D66-4F8BD8637D16}">
      <c14:pivotOptions>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[FY25 Company KPI summary result rev2.xlsx]Sheet1!PivotTable6</c:name>
    <c:fmtId val="4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2969816272965879E-2"/>
          <c:y val="0.14249781277340332"/>
          <c:w val="0.90316251093613287"/>
          <c:h val="0.75047317002041414"/>
        </c:manualLayout>
      </c:layout>
      <c:barChart>
        <c:barDir val="col"/>
        <c:grouping val="stacked"/>
        <c:varyColors val="0"/>
        <c:ser>
          <c:idx val="0"/>
          <c:order val="0"/>
          <c:tx>
            <c:strRef>
              <c:f>Sheet1!$BJ$30:$BJ$32</c:f>
              <c:strCache>
                <c:ptCount val="1"/>
                <c:pt idx="0">
                  <c:v>Case - 0-km claim (All DN response)</c:v>
                </c:pt>
              </c:strCache>
            </c:strRef>
          </c:tx>
          <c:spPr>
            <a:solidFill>
              <a:schemeClr val="accent1"/>
            </a:solidFill>
            <a:ln>
              <a:noFill/>
            </a:ln>
            <a:effectLst/>
          </c:spPr>
          <c:invertIfNegative val="0"/>
          <c:cat>
            <c:strRef>
              <c:f>Sheet1!$BI$33:$BI$44</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Sheet1!$BJ$33:$BJ$44</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0-3840-47CF-8AF4-A3F79F0F59AA}"/>
            </c:ext>
          </c:extLst>
        </c:ser>
        <c:ser>
          <c:idx val="1"/>
          <c:order val="1"/>
          <c:tx>
            <c:strRef>
              <c:f>Sheet1!$BK$30:$BK$32</c:f>
              <c:strCache>
                <c:ptCount val="1"/>
                <c:pt idx="0">
                  <c:v>Case - 0-km claim (Official)</c:v>
                </c:pt>
              </c:strCache>
            </c:strRef>
          </c:tx>
          <c:spPr>
            <a:solidFill>
              <a:schemeClr val="accent2"/>
            </a:solidFill>
            <a:ln>
              <a:noFill/>
            </a:ln>
            <a:effectLst/>
          </c:spPr>
          <c:invertIfNegative val="0"/>
          <c:cat>
            <c:strRef>
              <c:f>Sheet1!$BI$33:$BI$44</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Sheet1!$BK$33:$BK$44</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1-3840-47CF-8AF4-A3F79F0F59AA}"/>
            </c:ext>
          </c:extLst>
        </c:ser>
        <c:ser>
          <c:idx val="2"/>
          <c:order val="2"/>
          <c:tx>
            <c:strRef>
              <c:f>Sheet1!$BL$30:$BL$32</c:f>
              <c:strCache>
                <c:ptCount val="1"/>
                <c:pt idx="0">
                  <c:v>Case - Critical claim</c:v>
                </c:pt>
              </c:strCache>
            </c:strRef>
          </c:tx>
          <c:spPr>
            <a:solidFill>
              <a:schemeClr val="accent3"/>
            </a:solidFill>
            <a:ln>
              <a:noFill/>
            </a:ln>
            <a:effectLst/>
          </c:spPr>
          <c:invertIfNegative val="0"/>
          <c:cat>
            <c:strRef>
              <c:f>Sheet1!$BI$33:$BI$44</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Sheet1!$BL$33:$BL$44</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2-3840-47CF-8AF4-A3F79F0F59AA}"/>
            </c:ext>
          </c:extLst>
        </c:ser>
        <c:ser>
          <c:idx val="3"/>
          <c:order val="3"/>
          <c:tx>
            <c:strRef>
              <c:f>Sheet1!$BM$30:$BM$32</c:f>
              <c:strCache>
                <c:ptCount val="1"/>
                <c:pt idx="0">
                  <c:v>Case - Internal NCR</c:v>
                </c:pt>
              </c:strCache>
            </c:strRef>
          </c:tx>
          <c:spPr>
            <a:solidFill>
              <a:schemeClr val="accent4"/>
            </a:solidFill>
            <a:ln>
              <a:noFill/>
            </a:ln>
            <a:effectLst/>
          </c:spPr>
          <c:invertIfNegative val="0"/>
          <c:cat>
            <c:strRef>
              <c:f>Sheet1!$BI$33:$BI$44</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Sheet1!$BM$33:$BM$44</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3-3840-47CF-8AF4-A3F79F0F59AA}"/>
            </c:ext>
          </c:extLst>
        </c:ser>
        <c:ser>
          <c:idx val="4"/>
          <c:order val="4"/>
          <c:tx>
            <c:strRef>
              <c:f>Sheet1!$BN$30:$BN$32</c:f>
              <c:strCache>
                <c:ptCount val="1"/>
                <c:pt idx="0">
                  <c:v>Case - OGC claim</c:v>
                </c:pt>
              </c:strCache>
            </c:strRef>
          </c:tx>
          <c:spPr>
            <a:solidFill>
              <a:schemeClr val="accent5"/>
            </a:solidFill>
            <a:ln>
              <a:noFill/>
            </a:ln>
            <a:effectLst/>
          </c:spPr>
          <c:invertIfNegative val="0"/>
          <c:cat>
            <c:strRef>
              <c:f>Sheet1!$BI$33:$BI$44</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Sheet1!$BN$33:$BN$44</c:f>
              <c:numCache>
                <c:formatCode>General</c:formatCode>
                <c:ptCount val="12"/>
                <c:pt idx="0">
                  <c:v>0</c:v>
                </c:pt>
                <c:pt idx="1">
                  <c:v>0</c:v>
                </c:pt>
                <c:pt idx="2">
                  <c:v>0</c:v>
                </c:pt>
                <c:pt idx="3">
                  <c:v>0</c:v>
                </c:pt>
                <c:pt idx="4">
                  <c:v>0</c:v>
                </c:pt>
                <c:pt idx="5">
                  <c:v>0</c:v>
                </c:pt>
                <c:pt idx="6">
                  <c:v>0</c:v>
                </c:pt>
                <c:pt idx="7">
                  <c:v>1</c:v>
                </c:pt>
                <c:pt idx="8">
                  <c:v>0</c:v>
                </c:pt>
                <c:pt idx="9">
                  <c:v>1</c:v>
                </c:pt>
                <c:pt idx="10">
                  <c:v>0</c:v>
                </c:pt>
                <c:pt idx="11">
                  <c:v>0</c:v>
                </c:pt>
              </c:numCache>
            </c:numRef>
          </c:val>
          <c:extLst>
            <c:ext xmlns:c16="http://schemas.microsoft.com/office/drawing/2014/chart" uri="{C3380CC4-5D6E-409C-BE32-E72D297353CC}">
              <c16:uniqueId val="{00000004-3840-47CF-8AF4-A3F79F0F59AA}"/>
            </c:ext>
          </c:extLst>
        </c:ser>
        <c:ser>
          <c:idx val="5"/>
          <c:order val="5"/>
          <c:tx>
            <c:strRef>
              <c:f>Sheet1!$BO$30:$BO$32</c:f>
              <c:strCache>
                <c:ptCount val="1"/>
                <c:pt idx="0">
                  <c:v>Case - Supplier NCR</c:v>
                </c:pt>
              </c:strCache>
            </c:strRef>
          </c:tx>
          <c:spPr>
            <a:solidFill>
              <a:schemeClr val="accent6"/>
            </a:solidFill>
            <a:ln>
              <a:noFill/>
            </a:ln>
            <a:effectLst/>
          </c:spPr>
          <c:invertIfNegative val="0"/>
          <c:cat>
            <c:strRef>
              <c:f>Sheet1!$BI$33:$BI$44</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Sheet1!$BO$33:$BO$44</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5-3840-47CF-8AF4-A3F79F0F59AA}"/>
            </c:ext>
          </c:extLst>
        </c:ser>
        <c:ser>
          <c:idx val="6"/>
          <c:order val="6"/>
          <c:tx>
            <c:strRef>
              <c:f>Sheet1!$BP$30:$BP$32</c:f>
              <c:strCache>
                <c:ptCount val="1"/>
                <c:pt idx="0">
                  <c:v>Case - Market claim</c:v>
                </c:pt>
              </c:strCache>
            </c:strRef>
          </c:tx>
          <c:spPr>
            <a:solidFill>
              <a:schemeClr val="accent1">
                <a:lumMod val="60000"/>
              </a:schemeClr>
            </a:solidFill>
            <a:ln>
              <a:noFill/>
            </a:ln>
            <a:effectLst/>
          </c:spPr>
          <c:invertIfNegative val="0"/>
          <c:cat>
            <c:strRef>
              <c:f>Sheet1!$BI$33:$BI$44</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Sheet1!$BP$33:$BP$44</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0-2BD7-4A95-8E8C-65EC7752765E}"/>
            </c:ext>
          </c:extLst>
        </c:ser>
        <c:dLbls>
          <c:showLegendKey val="0"/>
          <c:showVal val="0"/>
          <c:showCatName val="0"/>
          <c:showSerName val="0"/>
          <c:showPercent val="0"/>
          <c:showBubbleSize val="0"/>
        </c:dLbls>
        <c:gapWidth val="150"/>
        <c:overlap val="100"/>
        <c:axId val="945713264"/>
        <c:axId val="681498848"/>
      </c:barChart>
      <c:catAx>
        <c:axId val="9457132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ja-JP" sz="1050" b="0" i="0" u="none" strike="noStrike" kern="1200" baseline="0">
                <a:solidFill>
                  <a:schemeClr val="tx1">
                    <a:lumMod val="65000"/>
                    <a:lumOff val="35000"/>
                  </a:schemeClr>
                </a:solidFill>
                <a:latin typeface="+mn-lt"/>
                <a:ea typeface="+mn-ea"/>
                <a:cs typeface="+mn-cs"/>
              </a:defRPr>
            </a:pPr>
            <a:endParaRPr lang="th-TH"/>
          </a:p>
        </c:txPr>
        <c:crossAx val="681498848"/>
        <c:crosses val="autoZero"/>
        <c:auto val="1"/>
        <c:lblAlgn val="ctr"/>
        <c:lblOffset val="100"/>
        <c:noMultiLvlLbl val="0"/>
      </c:catAx>
      <c:valAx>
        <c:axId val="681498848"/>
        <c:scaling>
          <c:orientation val="minMax"/>
          <c:max val="4"/>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ja-JP" sz="1050" b="0" i="0" u="none" strike="noStrike" kern="1200" baseline="0">
                <a:solidFill>
                  <a:schemeClr val="tx1">
                    <a:lumMod val="65000"/>
                    <a:lumOff val="35000"/>
                  </a:schemeClr>
                </a:solidFill>
                <a:latin typeface="+mn-lt"/>
                <a:ea typeface="+mn-ea"/>
                <a:cs typeface="+mn-cs"/>
              </a:defRPr>
            </a:pPr>
            <a:endParaRPr lang="th-TH"/>
          </a:p>
        </c:txPr>
        <c:crossAx val="945713264"/>
        <c:crosses val="autoZero"/>
        <c:crossBetween val="between"/>
        <c:majorUnit val="1"/>
      </c:valAx>
      <c:spPr>
        <a:noFill/>
        <a:ln>
          <a:noFill/>
        </a:ln>
        <a:effectLst/>
      </c:spPr>
    </c:plotArea>
    <c:legend>
      <c:legendPos val="r"/>
      <c:legendEntry>
        <c:idx val="6"/>
        <c:txPr>
          <a:bodyPr rot="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th-TH"/>
          </a:p>
        </c:txPr>
      </c:legendEntry>
      <c:layout>
        <c:manualLayout>
          <c:xMode val="edge"/>
          <c:yMode val="edge"/>
          <c:x val="0.10946566054243223"/>
          <c:y val="3.0736366287547386E-2"/>
          <c:w val="0.84608989501312326"/>
          <c:h val="0.2574673622745382"/>
        </c:manualLayout>
      </c:layout>
      <c:overlay val="0"/>
      <c:spPr>
        <a:noFill/>
        <a:ln>
          <a:noFill/>
        </a:ln>
        <a:effectLst/>
      </c:spPr>
      <c:txPr>
        <a:bodyPr rot="0" spcFirstLastPara="1" vertOverflow="ellipsis" vert="horz" wrap="square" anchor="ctr" anchorCtr="1"/>
        <a:lstStyle/>
        <a:p>
          <a:pPr>
            <a:defRPr lang="ja-JP" sz="1000" b="0" i="0" u="none" strike="noStrike" kern="1200" baseline="0">
              <a:solidFill>
                <a:schemeClr val="tx1">
                  <a:lumMod val="65000"/>
                  <a:lumOff val="35000"/>
                </a:schemeClr>
              </a:solidFill>
              <a:latin typeface="+mn-lt"/>
              <a:ea typeface="+mn-ea"/>
              <a:cs typeface="+mn-cs"/>
            </a:defRPr>
          </a:pPr>
          <a:endParaRPr lang="th-TH"/>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050"/>
      </a:pPr>
      <a:endParaRPr lang="th-TH"/>
    </a:p>
  </c:txPr>
  <c:printSettings>
    <c:headerFooter/>
    <c:pageMargins b="0.75" l="0.7" r="0.7" t="0.75" header="0.3" footer="0.3"/>
    <c:pageSetup/>
  </c:printSettings>
  <c:extLst>
    <c:ext xmlns:c14="http://schemas.microsoft.com/office/drawing/2007/8/2/chart" uri="{781A3756-C4B2-4CAC-9D66-4F8BD8637D16}">
      <c14:pivotOptions>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[FY25 Company KPI summary result rev2.xlsx]Sheet1!PivotTable7</c:name>
    <c:fmtId val="48"/>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8897753180781863E-2"/>
          <c:y val="0.17970941856474346"/>
          <c:w val="0.87928740157480312"/>
          <c:h val="0.6809923568475128"/>
        </c:manualLayout>
      </c:layout>
      <c:barChart>
        <c:barDir val="col"/>
        <c:grouping val="stacked"/>
        <c:varyColors val="0"/>
        <c:ser>
          <c:idx val="0"/>
          <c:order val="0"/>
          <c:tx>
            <c:strRef>
              <c:f>Sheet1!$BV$30:$BV$32</c:f>
              <c:strCache>
                <c:ptCount val="1"/>
                <c:pt idx="0">
                  <c:v>Case - 0-km claim (All DN response)</c:v>
                </c:pt>
              </c:strCache>
            </c:strRef>
          </c:tx>
          <c:spPr>
            <a:solidFill>
              <a:schemeClr val="accent1"/>
            </a:solidFill>
            <a:ln>
              <a:noFill/>
            </a:ln>
            <a:effectLst/>
          </c:spPr>
          <c:invertIfNegative val="0"/>
          <c:cat>
            <c:strRef>
              <c:f>Sheet1!$BU$33:$BU$44</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Sheet1!$BV$33:$BV$44</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0-FE47-4D68-BE8C-483E66F0189C}"/>
            </c:ext>
          </c:extLst>
        </c:ser>
        <c:ser>
          <c:idx val="1"/>
          <c:order val="1"/>
          <c:tx>
            <c:strRef>
              <c:f>Sheet1!$BW$30:$BW$32</c:f>
              <c:strCache>
                <c:ptCount val="1"/>
                <c:pt idx="0">
                  <c:v>Case - 0-km claim (Official)</c:v>
                </c:pt>
              </c:strCache>
            </c:strRef>
          </c:tx>
          <c:spPr>
            <a:solidFill>
              <a:schemeClr val="accent2"/>
            </a:solidFill>
            <a:ln>
              <a:noFill/>
            </a:ln>
            <a:effectLst/>
          </c:spPr>
          <c:invertIfNegative val="0"/>
          <c:cat>
            <c:strRef>
              <c:f>Sheet1!$BU$33:$BU$44</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Sheet1!$BW$33:$BW$44</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1-FE47-4D68-BE8C-483E66F0189C}"/>
            </c:ext>
          </c:extLst>
        </c:ser>
        <c:ser>
          <c:idx val="2"/>
          <c:order val="2"/>
          <c:tx>
            <c:strRef>
              <c:f>Sheet1!$BX$30:$BX$32</c:f>
              <c:strCache>
                <c:ptCount val="1"/>
                <c:pt idx="0">
                  <c:v>Case - Critical claim</c:v>
                </c:pt>
              </c:strCache>
            </c:strRef>
          </c:tx>
          <c:spPr>
            <a:solidFill>
              <a:schemeClr val="accent3"/>
            </a:solidFill>
            <a:ln>
              <a:noFill/>
            </a:ln>
            <a:effectLst/>
          </c:spPr>
          <c:invertIfNegative val="0"/>
          <c:cat>
            <c:strRef>
              <c:f>Sheet1!$BU$33:$BU$44</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Sheet1!$BX$33:$BX$44</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2-FE47-4D68-BE8C-483E66F0189C}"/>
            </c:ext>
          </c:extLst>
        </c:ser>
        <c:ser>
          <c:idx val="3"/>
          <c:order val="3"/>
          <c:tx>
            <c:strRef>
              <c:f>Sheet1!$BY$30:$BY$32</c:f>
              <c:strCache>
                <c:ptCount val="1"/>
                <c:pt idx="0">
                  <c:v>Case - Internal NCR</c:v>
                </c:pt>
              </c:strCache>
            </c:strRef>
          </c:tx>
          <c:spPr>
            <a:solidFill>
              <a:schemeClr val="accent4"/>
            </a:solidFill>
            <a:ln>
              <a:noFill/>
            </a:ln>
            <a:effectLst/>
          </c:spPr>
          <c:invertIfNegative val="0"/>
          <c:cat>
            <c:strRef>
              <c:f>Sheet1!$BU$33:$BU$44</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Sheet1!$BY$33:$BY$44</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3-FE47-4D68-BE8C-483E66F0189C}"/>
            </c:ext>
          </c:extLst>
        </c:ser>
        <c:ser>
          <c:idx val="4"/>
          <c:order val="4"/>
          <c:tx>
            <c:strRef>
              <c:f>Sheet1!$BZ$30:$BZ$32</c:f>
              <c:strCache>
                <c:ptCount val="1"/>
                <c:pt idx="0">
                  <c:v>Case - OGC claim</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Sheet1!$BU$33:$BU$44</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Sheet1!$BZ$33:$BZ$44</c:f>
              <c:numCache>
                <c:formatCode>General</c:formatCode>
                <c:ptCount val="12"/>
                <c:pt idx="0">
                  <c:v>0</c:v>
                </c:pt>
                <c:pt idx="1">
                  <c:v>0</c:v>
                </c:pt>
                <c:pt idx="2">
                  <c:v>2</c:v>
                </c:pt>
                <c:pt idx="3">
                  <c:v>0</c:v>
                </c:pt>
                <c:pt idx="4">
                  <c:v>1</c:v>
                </c:pt>
                <c:pt idx="5">
                  <c:v>1</c:v>
                </c:pt>
                <c:pt idx="6">
                  <c:v>0</c:v>
                </c:pt>
                <c:pt idx="7">
                  <c:v>1</c:v>
                </c:pt>
                <c:pt idx="8">
                  <c:v>1</c:v>
                </c:pt>
                <c:pt idx="9">
                  <c:v>0</c:v>
                </c:pt>
                <c:pt idx="10">
                  <c:v>0</c:v>
                </c:pt>
                <c:pt idx="11">
                  <c:v>0</c:v>
                </c:pt>
              </c:numCache>
            </c:numRef>
          </c:val>
          <c:extLst>
            <c:ext xmlns:c16="http://schemas.microsoft.com/office/drawing/2014/chart" uri="{C3380CC4-5D6E-409C-BE32-E72D297353CC}">
              <c16:uniqueId val="{00000004-FE47-4D68-BE8C-483E66F0189C}"/>
            </c:ext>
          </c:extLst>
        </c:ser>
        <c:ser>
          <c:idx val="5"/>
          <c:order val="5"/>
          <c:tx>
            <c:strRef>
              <c:f>Sheet1!$CA$30:$CA$32</c:f>
              <c:strCache>
                <c:ptCount val="1"/>
                <c:pt idx="0">
                  <c:v>Case - Supplier NCR</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Sheet1!$BU$33:$BU$44</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Sheet1!$CA$33:$CA$44</c:f>
              <c:numCache>
                <c:formatCode>General</c:formatCode>
                <c:ptCount val="12"/>
                <c:pt idx="0">
                  <c:v>0</c:v>
                </c:pt>
                <c:pt idx="1">
                  <c:v>0</c:v>
                </c:pt>
                <c:pt idx="2">
                  <c:v>1</c:v>
                </c:pt>
                <c:pt idx="3">
                  <c:v>0</c:v>
                </c:pt>
                <c:pt idx="4">
                  <c:v>1</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5-FE47-4D68-BE8C-483E66F0189C}"/>
            </c:ext>
          </c:extLst>
        </c:ser>
        <c:ser>
          <c:idx val="6"/>
          <c:order val="6"/>
          <c:tx>
            <c:strRef>
              <c:f>Sheet1!$CB$30:$CB$32</c:f>
              <c:strCache>
                <c:ptCount val="1"/>
                <c:pt idx="0">
                  <c:v>Case - Market claim</c:v>
                </c:pt>
              </c:strCache>
            </c:strRef>
          </c:tx>
          <c:spPr>
            <a:solidFill>
              <a:schemeClr val="accent1">
                <a:lumMod val="60000"/>
              </a:schemeClr>
            </a:solidFill>
            <a:ln>
              <a:noFill/>
            </a:ln>
            <a:effectLst/>
          </c:spPr>
          <c:invertIfNegative val="0"/>
          <c:cat>
            <c:strRef>
              <c:f>Sheet1!$BU$33:$BU$44</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Sheet1!$CB$33:$CB$44</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0-20A0-49D2-9C12-824676B7E392}"/>
            </c:ext>
          </c:extLst>
        </c:ser>
        <c:dLbls>
          <c:showLegendKey val="0"/>
          <c:showVal val="0"/>
          <c:showCatName val="0"/>
          <c:showSerName val="0"/>
          <c:showPercent val="0"/>
          <c:showBubbleSize val="0"/>
        </c:dLbls>
        <c:gapWidth val="35"/>
        <c:overlap val="100"/>
        <c:axId val="759692832"/>
        <c:axId val="759689952"/>
      </c:barChart>
      <c:catAx>
        <c:axId val="7596928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ja-JP" sz="1000" b="0" i="0" u="none" strike="noStrike" kern="1200" baseline="0">
                <a:solidFill>
                  <a:schemeClr val="tx1">
                    <a:lumMod val="65000"/>
                    <a:lumOff val="35000"/>
                  </a:schemeClr>
                </a:solidFill>
                <a:latin typeface="+mn-lt"/>
                <a:ea typeface="+mn-ea"/>
                <a:cs typeface="+mn-cs"/>
              </a:defRPr>
            </a:pPr>
            <a:endParaRPr lang="th-TH"/>
          </a:p>
        </c:txPr>
        <c:crossAx val="759689952"/>
        <c:crosses val="autoZero"/>
        <c:auto val="1"/>
        <c:lblAlgn val="ctr"/>
        <c:lblOffset val="100"/>
        <c:noMultiLvlLbl val="0"/>
      </c:catAx>
      <c:valAx>
        <c:axId val="759689952"/>
        <c:scaling>
          <c:orientation val="minMax"/>
          <c:max val="4"/>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th-TH"/>
          </a:p>
        </c:txPr>
        <c:crossAx val="759692832"/>
        <c:crosses val="autoZero"/>
        <c:crossBetween val="between"/>
        <c:majorUnit val="1"/>
      </c:valAx>
      <c:spPr>
        <a:noFill/>
        <a:ln>
          <a:noFill/>
        </a:ln>
        <a:effectLst/>
      </c:spPr>
    </c:plotArea>
    <c:legend>
      <c:legendPos val="r"/>
      <c:layout>
        <c:manualLayout>
          <c:xMode val="edge"/>
          <c:yMode val="edge"/>
          <c:x val="0.13446566054243222"/>
          <c:y val="2.610673665791776E-2"/>
          <c:w val="0.82942322834645665"/>
          <c:h val="0.2199139690871974"/>
        </c:manualLayout>
      </c:layout>
      <c:overlay val="0"/>
      <c:spPr>
        <a:noFill/>
        <a:ln>
          <a:noFill/>
        </a:ln>
        <a:effectLst/>
      </c:spPr>
      <c:txPr>
        <a:bodyPr rot="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th-TH"/>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th-TH"/>
    </a:p>
  </c:txPr>
  <c:printSettings>
    <c:headerFooter/>
    <c:pageMargins b="0.75" l="0.7" r="0.7" t="0.75" header="0.3" footer="0.3"/>
    <c:pageSetup/>
  </c:printSettings>
  <c:extLst>
    <c:ext xmlns:c14="http://schemas.microsoft.com/office/drawing/2007/8/2/chart" uri="{781A3756-C4B2-4CAC-9D66-4F8BD8637D16}">
      <c14:pivotOptions>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[FY25 Company KPI summary result rev2.xlsx]Sheet1!PivotTable8</c:name>
    <c:fmtId val="4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6928631945631268E-2"/>
          <c:y val="0.15166723378598121"/>
          <c:w val="0.90672668547803548"/>
          <c:h val="0.73441666702232877"/>
        </c:manualLayout>
      </c:layout>
      <c:barChart>
        <c:barDir val="col"/>
        <c:grouping val="stacked"/>
        <c:varyColors val="0"/>
        <c:ser>
          <c:idx val="0"/>
          <c:order val="0"/>
          <c:tx>
            <c:strRef>
              <c:f>Sheet1!$CH$30:$CH$32</c:f>
              <c:strCache>
                <c:ptCount val="1"/>
                <c:pt idx="0">
                  <c:v>Case - 0-km claim (All DN response)</c:v>
                </c:pt>
              </c:strCache>
            </c:strRef>
          </c:tx>
          <c:spPr>
            <a:solidFill>
              <a:schemeClr val="accent1"/>
            </a:solidFill>
            <a:ln>
              <a:noFill/>
            </a:ln>
            <a:effectLst/>
          </c:spPr>
          <c:invertIfNegative val="0"/>
          <c:cat>
            <c:strRef>
              <c:f>Sheet1!$CG$33:$CG$44</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Sheet1!$CH$33:$CH$44</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0-1586-420E-B842-5D383074C054}"/>
            </c:ext>
          </c:extLst>
        </c:ser>
        <c:ser>
          <c:idx val="1"/>
          <c:order val="1"/>
          <c:tx>
            <c:strRef>
              <c:f>Sheet1!$CI$30:$CI$32</c:f>
              <c:strCache>
                <c:ptCount val="1"/>
                <c:pt idx="0">
                  <c:v>Case - 0-km claim (Official)</c:v>
                </c:pt>
              </c:strCache>
            </c:strRef>
          </c:tx>
          <c:spPr>
            <a:solidFill>
              <a:schemeClr val="accent2"/>
            </a:solidFill>
            <a:ln>
              <a:noFill/>
            </a:ln>
            <a:effectLst/>
          </c:spPr>
          <c:invertIfNegative val="0"/>
          <c:cat>
            <c:strRef>
              <c:f>Sheet1!$CG$33:$CG$44</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Sheet1!$CI$33:$CI$44</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1-1586-420E-B842-5D383074C054}"/>
            </c:ext>
          </c:extLst>
        </c:ser>
        <c:ser>
          <c:idx val="2"/>
          <c:order val="2"/>
          <c:tx>
            <c:strRef>
              <c:f>Sheet1!$CJ$30:$CJ$32</c:f>
              <c:strCache>
                <c:ptCount val="1"/>
                <c:pt idx="0">
                  <c:v>Case - Critical claim</c:v>
                </c:pt>
              </c:strCache>
            </c:strRef>
          </c:tx>
          <c:spPr>
            <a:solidFill>
              <a:schemeClr val="accent3"/>
            </a:solidFill>
            <a:ln>
              <a:noFill/>
            </a:ln>
            <a:effectLst/>
          </c:spPr>
          <c:invertIfNegative val="0"/>
          <c:cat>
            <c:strRef>
              <c:f>Sheet1!$CG$33:$CG$44</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Sheet1!$CJ$33:$CJ$44</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2-1586-420E-B842-5D383074C054}"/>
            </c:ext>
          </c:extLst>
        </c:ser>
        <c:ser>
          <c:idx val="3"/>
          <c:order val="3"/>
          <c:tx>
            <c:strRef>
              <c:f>Sheet1!$CK$30:$CK$32</c:f>
              <c:strCache>
                <c:ptCount val="1"/>
                <c:pt idx="0">
                  <c:v>Case - Internal NCR</c:v>
                </c:pt>
              </c:strCache>
            </c:strRef>
          </c:tx>
          <c:spPr>
            <a:solidFill>
              <a:schemeClr val="accent4"/>
            </a:solidFill>
            <a:ln>
              <a:noFill/>
            </a:ln>
            <a:effectLst/>
          </c:spPr>
          <c:invertIfNegative val="0"/>
          <c:cat>
            <c:strRef>
              <c:f>Sheet1!$CG$33:$CG$44</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Sheet1!$CK$33:$CK$44</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3-1586-420E-B842-5D383074C054}"/>
            </c:ext>
          </c:extLst>
        </c:ser>
        <c:ser>
          <c:idx val="4"/>
          <c:order val="4"/>
          <c:tx>
            <c:strRef>
              <c:f>Sheet1!$CL$30:$CL$32</c:f>
              <c:strCache>
                <c:ptCount val="1"/>
                <c:pt idx="0">
                  <c:v>Case - OGC claim</c:v>
                </c:pt>
              </c:strCache>
            </c:strRef>
          </c:tx>
          <c:spPr>
            <a:solidFill>
              <a:schemeClr val="accent5"/>
            </a:solidFill>
            <a:ln>
              <a:noFill/>
            </a:ln>
            <a:effectLst/>
          </c:spPr>
          <c:invertIfNegative val="0"/>
          <c:cat>
            <c:strRef>
              <c:f>Sheet1!$CG$33:$CG$44</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Sheet1!$CL$33:$CL$44</c:f>
              <c:numCache>
                <c:formatCode>General</c:formatCode>
                <c:ptCount val="12"/>
                <c:pt idx="0">
                  <c:v>0</c:v>
                </c:pt>
                <c:pt idx="1">
                  <c:v>0</c:v>
                </c:pt>
                <c:pt idx="2">
                  <c:v>0</c:v>
                </c:pt>
                <c:pt idx="3">
                  <c:v>0</c:v>
                </c:pt>
                <c:pt idx="4">
                  <c:v>0</c:v>
                </c:pt>
                <c:pt idx="5">
                  <c:v>0</c:v>
                </c:pt>
                <c:pt idx="6">
                  <c:v>0</c:v>
                </c:pt>
                <c:pt idx="7">
                  <c:v>0</c:v>
                </c:pt>
                <c:pt idx="8">
                  <c:v>0</c:v>
                </c:pt>
                <c:pt idx="9">
                  <c:v>1</c:v>
                </c:pt>
                <c:pt idx="10">
                  <c:v>0</c:v>
                </c:pt>
                <c:pt idx="11">
                  <c:v>0</c:v>
                </c:pt>
              </c:numCache>
            </c:numRef>
          </c:val>
          <c:extLst>
            <c:ext xmlns:c16="http://schemas.microsoft.com/office/drawing/2014/chart" uri="{C3380CC4-5D6E-409C-BE32-E72D297353CC}">
              <c16:uniqueId val="{00000004-1586-420E-B842-5D383074C054}"/>
            </c:ext>
          </c:extLst>
        </c:ser>
        <c:ser>
          <c:idx val="5"/>
          <c:order val="5"/>
          <c:tx>
            <c:strRef>
              <c:f>Sheet1!$CM$30:$CM$32</c:f>
              <c:strCache>
                <c:ptCount val="1"/>
                <c:pt idx="0">
                  <c:v>Case - Supplier NCR</c:v>
                </c:pt>
              </c:strCache>
            </c:strRef>
          </c:tx>
          <c:spPr>
            <a:solidFill>
              <a:schemeClr val="accent6"/>
            </a:solidFill>
            <a:ln>
              <a:noFill/>
            </a:ln>
            <a:effectLst/>
          </c:spPr>
          <c:invertIfNegative val="0"/>
          <c:cat>
            <c:strRef>
              <c:f>Sheet1!$CG$33:$CG$44</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Sheet1!$CM$33:$CM$44</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5-1586-420E-B842-5D383074C054}"/>
            </c:ext>
          </c:extLst>
        </c:ser>
        <c:ser>
          <c:idx val="6"/>
          <c:order val="6"/>
          <c:tx>
            <c:strRef>
              <c:f>Sheet1!$CN$30:$CN$32</c:f>
              <c:strCache>
                <c:ptCount val="1"/>
                <c:pt idx="0">
                  <c:v>Case - Market claim</c:v>
                </c:pt>
              </c:strCache>
            </c:strRef>
          </c:tx>
          <c:spPr>
            <a:solidFill>
              <a:schemeClr val="accent1">
                <a:lumMod val="60000"/>
              </a:schemeClr>
            </a:solidFill>
            <a:ln>
              <a:noFill/>
            </a:ln>
            <a:effectLst/>
          </c:spPr>
          <c:invertIfNegative val="0"/>
          <c:cat>
            <c:strRef>
              <c:f>Sheet1!$CG$33:$CG$44</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Sheet1!$CN$33:$CN$44</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0-500C-4244-B070-3D56ADDD6DF1}"/>
            </c:ext>
          </c:extLst>
        </c:ser>
        <c:dLbls>
          <c:showLegendKey val="0"/>
          <c:showVal val="0"/>
          <c:showCatName val="0"/>
          <c:showSerName val="0"/>
          <c:showPercent val="0"/>
          <c:showBubbleSize val="0"/>
        </c:dLbls>
        <c:gapWidth val="150"/>
        <c:overlap val="100"/>
        <c:axId val="939288320"/>
        <c:axId val="939282560"/>
      </c:barChart>
      <c:catAx>
        <c:axId val="9392883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ja-JP" sz="1000" b="0" i="0" u="none" strike="noStrike" kern="1200" baseline="0">
                <a:solidFill>
                  <a:schemeClr val="tx1">
                    <a:lumMod val="65000"/>
                    <a:lumOff val="35000"/>
                  </a:schemeClr>
                </a:solidFill>
                <a:latin typeface="+mn-lt"/>
                <a:ea typeface="+mn-ea"/>
                <a:cs typeface="+mn-cs"/>
              </a:defRPr>
            </a:pPr>
            <a:endParaRPr lang="th-TH"/>
          </a:p>
        </c:txPr>
        <c:crossAx val="939282560"/>
        <c:crosses val="autoZero"/>
        <c:auto val="1"/>
        <c:lblAlgn val="ctr"/>
        <c:lblOffset val="100"/>
        <c:noMultiLvlLbl val="0"/>
      </c:catAx>
      <c:valAx>
        <c:axId val="939282560"/>
        <c:scaling>
          <c:orientation val="minMax"/>
          <c:max val="4"/>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th-TH"/>
          </a:p>
        </c:txPr>
        <c:crossAx val="939288320"/>
        <c:crosses val="autoZero"/>
        <c:crossBetween val="between"/>
        <c:majorUnit val="1"/>
      </c:valAx>
      <c:spPr>
        <a:noFill/>
        <a:ln>
          <a:noFill/>
        </a:ln>
        <a:effectLst/>
      </c:spPr>
    </c:plotArea>
    <c:legend>
      <c:legendPos val="r"/>
      <c:layout>
        <c:manualLayout>
          <c:xMode val="edge"/>
          <c:yMode val="edge"/>
          <c:x val="0.1150983506114301"/>
          <c:y val="2.0250233475973212E-2"/>
          <c:w val="0.83294918203271862"/>
          <c:h val="0.15029683555182388"/>
        </c:manualLayout>
      </c:layout>
      <c:overlay val="0"/>
      <c:spPr>
        <a:noFill/>
        <a:ln>
          <a:noFill/>
        </a:ln>
        <a:effectLst/>
      </c:spPr>
      <c:txPr>
        <a:bodyPr rot="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th-TH"/>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th-TH"/>
    </a:p>
  </c:txPr>
  <c:printSettings>
    <c:headerFooter/>
    <c:pageMargins b="0.75" l="0.7" r="0.7" t="0.75" header="0.3" footer="0.3"/>
    <c:pageSetup/>
  </c:printSettings>
  <c:extLst>
    <c:ext xmlns:c14="http://schemas.microsoft.com/office/drawing/2007/8/2/chart" uri="{781A3756-C4B2-4CAC-9D66-4F8BD8637D16}">
      <c14:pivotOptions>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[FY25 Company KPI summary result rev2.xlsx]Sheet1!PivotTable9</c:name>
    <c:fmtId val="4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7025669370998198E-2"/>
          <c:y val="0.15210815126920224"/>
          <c:w val="0.89500321669604099"/>
          <c:h val="0.73364457979004483"/>
        </c:manualLayout>
      </c:layout>
      <c:barChart>
        <c:barDir val="col"/>
        <c:grouping val="stacked"/>
        <c:varyColors val="0"/>
        <c:ser>
          <c:idx val="0"/>
          <c:order val="0"/>
          <c:tx>
            <c:strRef>
              <c:f>Sheet1!$CT$30:$CT$32</c:f>
              <c:strCache>
                <c:ptCount val="1"/>
                <c:pt idx="0">
                  <c:v>Case - 0-km claim (All DN response)</c:v>
                </c:pt>
              </c:strCache>
            </c:strRef>
          </c:tx>
          <c:spPr>
            <a:solidFill>
              <a:schemeClr val="accent1"/>
            </a:solidFill>
            <a:ln>
              <a:noFill/>
            </a:ln>
            <a:effectLst/>
          </c:spPr>
          <c:invertIfNegative val="0"/>
          <c:cat>
            <c:strRef>
              <c:f>Sheet1!$CS$33:$CS$44</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Sheet1!$CT$33:$CT$44</c:f>
              <c:numCache>
                <c:formatCode>General</c:formatCode>
                <c:ptCount val="12"/>
                <c:pt idx="0">
                  <c:v>0</c:v>
                </c:pt>
                <c:pt idx="1">
                  <c:v>0</c:v>
                </c:pt>
                <c:pt idx="2">
                  <c:v>0</c:v>
                </c:pt>
                <c:pt idx="3">
                  <c:v>0</c:v>
                </c:pt>
                <c:pt idx="4">
                  <c:v>0</c:v>
                </c:pt>
                <c:pt idx="5">
                  <c:v>0</c:v>
                </c:pt>
                <c:pt idx="6">
                  <c:v>0</c:v>
                </c:pt>
                <c:pt idx="7">
                  <c:v>0</c:v>
                </c:pt>
                <c:pt idx="8">
                  <c:v>0</c:v>
                </c:pt>
                <c:pt idx="9">
                  <c:v>1</c:v>
                </c:pt>
                <c:pt idx="10">
                  <c:v>0</c:v>
                </c:pt>
                <c:pt idx="11">
                  <c:v>0</c:v>
                </c:pt>
              </c:numCache>
            </c:numRef>
          </c:val>
          <c:extLst>
            <c:ext xmlns:c16="http://schemas.microsoft.com/office/drawing/2014/chart" uri="{C3380CC4-5D6E-409C-BE32-E72D297353CC}">
              <c16:uniqueId val="{00000000-84E4-4E31-B56A-78BB822936B6}"/>
            </c:ext>
          </c:extLst>
        </c:ser>
        <c:ser>
          <c:idx val="1"/>
          <c:order val="1"/>
          <c:tx>
            <c:strRef>
              <c:f>Sheet1!$CU$30:$CU$32</c:f>
              <c:strCache>
                <c:ptCount val="1"/>
                <c:pt idx="0">
                  <c:v>Case - 0-km claim (Official)</c:v>
                </c:pt>
              </c:strCache>
            </c:strRef>
          </c:tx>
          <c:spPr>
            <a:solidFill>
              <a:schemeClr val="accent2"/>
            </a:solidFill>
            <a:ln>
              <a:noFill/>
            </a:ln>
            <a:effectLst/>
          </c:spPr>
          <c:invertIfNegative val="0"/>
          <c:cat>
            <c:strRef>
              <c:f>Sheet1!$CS$33:$CS$44</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Sheet1!$CU$33:$CU$44</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1-84E4-4E31-B56A-78BB822936B6}"/>
            </c:ext>
          </c:extLst>
        </c:ser>
        <c:ser>
          <c:idx val="2"/>
          <c:order val="2"/>
          <c:tx>
            <c:strRef>
              <c:f>Sheet1!$CV$30:$CV$32</c:f>
              <c:strCache>
                <c:ptCount val="1"/>
                <c:pt idx="0">
                  <c:v>Case - Critical claim</c:v>
                </c:pt>
              </c:strCache>
            </c:strRef>
          </c:tx>
          <c:spPr>
            <a:solidFill>
              <a:schemeClr val="accent3"/>
            </a:solidFill>
            <a:ln>
              <a:noFill/>
            </a:ln>
            <a:effectLst/>
          </c:spPr>
          <c:invertIfNegative val="0"/>
          <c:cat>
            <c:strRef>
              <c:f>Sheet1!$CS$33:$CS$44</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Sheet1!$CV$33:$CV$44</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2-84E4-4E31-B56A-78BB822936B6}"/>
            </c:ext>
          </c:extLst>
        </c:ser>
        <c:ser>
          <c:idx val="3"/>
          <c:order val="3"/>
          <c:tx>
            <c:strRef>
              <c:f>Sheet1!$CW$30:$CW$32</c:f>
              <c:strCache>
                <c:ptCount val="1"/>
                <c:pt idx="0">
                  <c:v>Case - Internal NCR</c:v>
                </c:pt>
              </c:strCache>
            </c:strRef>
          </c:tx>
          <c:spPr>
            <a:solidFill>
              <a:schemeClr val="accent4"/>
            </a:solidFill>
            <a:ln>
              <a:noFill/>
            </a:ln>
            <a:effectLst/>
          </c:spPr>
          <c:invertIfNegative val="0"/>
          <c:cat>
            <c:strRef>
              <c:f>Sheet1!$CS$33:$CS$44</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Sheet1!$CW$33:$CW$44</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3-84E4-4E31-B56A-78BB822936B6}"/>
            </c:ext>
          </c:extLst>
        </c:ser>
        <c:ser>
          <c:idx val="4"/>
          <c:order val="4"/>
          <c:tx>
            <c:strRef>
              <c:f>Sheet1!$CX$30:$CX$32</c:f>
              <c:strCache>
                <c:ptCount val="1"/>
                <c:pt idx="0">
                  <c:v>Case - OGC claim</c:v>
                </c:pt>
              </c:strCache>
            </c:strRef>
          </c:tx>
          <c:spPr>
            <a:solidFill>
              <a:schemeClr val="accent5"/>
            </a:solidFill>
            <a:ln>
              <a:noFill/>
            </a:ln>
            <a:effectLst/>
          </c:spPr>
          <c:invertIfNegative val="0"/>
          <c:cat>
            <c:strRef>
              <c:f>Sheet1!$CS$33:$CS$44</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Sheet1!$CX$33:$CX$44</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4-84E4-4E31-B56A-78BB822936B6}"/>
            </c:ext>
          </c:extLst>
        </c:ser>
        <c:ser>
          <c:idx val="5"/>
          <c:order val="5"/>
          <c:tx>
            <c:strRef>
              <c:f>Sheet1!$CY$30:$CY$32</c:f>
              <c:strCache>
                <c:ptCount val="1"/>
                <c:pt idx="0">
                  <c:v>Case - Supplier NCR</c:v>
                </c:pt>
              </c:strCache>
            </c:strRef>
          </c:tx>
          <c:spPr>
            <a:solidFill>
              <a:schemeClr val="accent6"/>
            </a:solidFill>
            <a:ln>
              <a:noFill/>
            </a:ln>
            <a:effectLst/>
          </c:spPr>
          <c:invertIfNegative val="0"/>
          <c:cat>
            <c:strRef>
              <c:f>Sheet1!$CS$33:$CS$44</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Sheet1!$CY$33:$CY$44</c:f>
              <c:numCache>
                <c:formatCode>General</c:formatCode>
                <c:ptCount val="12"/>
                <c:pt idx="0">
                  <c:v>0</c:v>
                </c:pt>
                <c:pt idx="1">
                  <c:v>0</c:v>
                </c:pt>
                <c:pt idx="2">
                  <c:v>0</c:v>
                </c:pt>
                <c:pt idx="3">
                  <c:v>0</c:v>
                </c:pt>
                <c:pt idx="4">
                  <c:v>1</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5-84E4-4E31-B56A-78BB822936B6}"/>
            </c:ext>
          </c:extLst>
        </c:ser>
        <c:ser>
          <c:idx val="6"/>
          <c:order val="6"/>
          <c:tx>
            <c:strRef>
              <c:f>Sheet1!$CZ$30:$CZ$32</c:f>
              <c:strCache>
                <c:ptCount val="1"/>
                <c:pt idx="0">
                  <c:v>Case - Market claim</c:v>
                </c:pt>
              </c:strCache>
            </c:strRef>
          </c:tx>
          <c:spPr>
            <a:solidFill>
              <a:schemeClr val="accent1">
                <a:lumMod val="60000"/>
              </a:schemeClr>
            </a:solidFill>
            <a:ln>
              <a:noFill/>
            </a:ln>
            <a:effectLst/>
          </c:spPr>
          <c:invertIfNegative val="0"/>
          <c:cat>
            <c:strRef>
              <c:f>Sheet1!$CS$33:$CS$44</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Sheet1!$CZ$33:$CZ$44</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0-D5D5-479C-A75C-C67422EA669C}"/>
            </c:ext>
          </c:extLst>
        </c:ser>
        <c:dLbls>
          <c:showLegendKey val="0"/>
          <c:showVal val="0"/>
          <c:showCatName val="0"/>
          <c:showSerName val="0"/>
          <c:showPercent val="0"/>
          <c:showBubbleSize val="0"/>
        </c:dLbls>
        <c:gapWidth val="150"/>
        <c:overlap val="100"/>
        <c:axId val="884614288"/>
        <c:axId val="752957872"/>
      </c:barChart>
      <c:catAx>
        <c:axId val="8846142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ja-JP" sz="1050" b="0" i="0" u="none" strike="noStrike" kern="1200" baseline="0">
                <a:solidFill>
                  <a:schemeClr val="tx1">
                    <a:lumMod val="65000"/>
                    <a:lumOff val="35000"/>
                  </a:schemeClr>
                </a:solidFill>
                <a:latin typeface="+mn-lt"/>
                <a:ea typeface="+mn-ea"/>
                <a:cs typeface="+mn-cs"/>
              </a:defRPr>
            </a:pPr>
            <a:endParaRPr lang="th-TH"/>
          </a:p>
        </c:txPr>
        <c:crossAx val="752957872"/>
        <c:crosses val="autoZero"/>
        <c:auto val="1"/>
        <c:lblAlgn val="ctr"/>
        <c:lblOffset val="100"/>
        <c:noMultiLvlLbl val="0"/>
      </c:catAx>
      <c:valAx>
        <c:axId val="752957872"/>
        <c:scaling>
          <c:orientation val="minMax"/>
          <c:max val="4"/>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ja-JP" sz="1050" b="0" i="0" u="none" strike="noStrike" kern="1200" baseline="0">
                <a:solidFill>
                  <a:schemeClr val="tx1">
                    <a:lumMod val="65000"/>
                    <a:lumOff val="35000"/>
                  </a:schemeClr>
                </a:solidFill>
                <a:latin typeface="+mn-lt"/>
                <a:ea typeface="+mn-ea"/>
                <a:cs typeface="+mn-cs"/>
              </a:defRPr>
            </a:pPr>
            <a:endParaRPr lang="th-TH"/>
          </a:p>
        </c:txPr>
        <c:crossAx val="884614288"/>
        <c:crosses val="autoZero"/>
        <c:crossBetween val="between"/>
        <c:majorUnit val="1"/>
      </c:valAx>
      <c:spPr>
        <a:noFill/>
        <a:ln>
          <a:noFill/>
        </a:ln>
        <a:effectLst/>
      </c:spPr>
    </c:plotArea>
    <c:legend>
      <c:legendPos val="r"/>
      <c:layout>
        <c:manualLayout>
          <c:xMode val="edge"/>
          <c:yMode val="edge"/>
          <c:x val="0.10202890883205024"/>
          <c:y val="8.9720072750422014E-3"/>
          <c:w val="0.89507993478279668"/>
          <c:h val="0.1655593525305831"/>
        </c:manualLayout>
      </c:layout>
      <c:overlay val="0"/>
      <c:spPr>
        <a:noFill/>
        <a:ln>
          <a:noFill/>
        </a:ln>
        <a:effectLst/>
      </c:spPr>
      <c:txPr>
        <a:bodyPr rot="0" spcFirstLastPara="1" vertOverflow="ellipsis" vert="horz" wrap="square" anchor="ctr" anchorCtr="1"/>
        <a:lstStyle/>
        <a:p>
          <a:pPr>
            <a:defRPr lang="ja-JP" sz="1050" b="0" i="0" u="none" strike="noStrike" kern="1200" baseline="0">
              <a:solidFill>
                <a:schemeClr val="tx1">
                  <a:lumMod val="65000"/>
                  <a:lumOff val="35000"/>
                </a:schemeClr>
              </a:solidFill>
              <a:latin typeface="+mn-lt"/>
              <a:ea typeface="+mn-ea"/>
              <a:cs typeface="+mn-cs"/>
            </a:defRPr>
          </a:pPr>
          <a:endParaRPr lang="th-TH"/>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050"/>
      </a:pPr>
      <a:endParaRPr lang="th-TH"/>
    </a:p>
  </c:txPr>
  <c:printSettings>
    <c:headerFooter/>
    <c:pageMargins b="0.75" l="0.7" r="0.7" t="0.75" header="0.3" footer="0.3"/>
    <c:pageSetup/>
  </c:printSettings>
  <c:extLst>
    <c:ext xmlns:c14="http://schemas.microsoft.com/office/drawing/2007/8/2/chart" uri="{781A3756-C4B2-4CAC-9D66-4F8BD8637D16}">
      <c14:pivotOptions>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[FY25 Company KPI summary result rev2.xlsx]Sheet1!PivotTable23</c:name>
    <c:fmtId val="4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8447054192067017E-2"/>
          <c:y val="0.15255158030792862"/>
          <c:w val="0.87685307957593328"/>
          <c:h val="0.73286809459212643"/>
        </c:manualLayout>
      </c:layout>
      <c:barChart>
        <c:barDir val="col"/>
        <c:grouping val="stacked"/>
        <c:varyColors val="0"/>
        <c:ser>
          <c:idx val="0"/>
          <c:order val="0"/>
          <c:tx>
            <c:strRef>
              <c:f>Sheet1!$DF$30:$DF$32</c:f>
              <c:strCache>
                <c:ptCount val="1"/>
                <c:pt idx="0">
                  <c:v>Case - 0-km claim (All DN response)</c:v>
                </c:pt>
              </c:strCache>
            </c:strRef>
          </c:tx>
          <c:spPr>
            <a:solidFill>
              <a:schemeClr val="accent1"/>
            </a:solidFill>
            <a:ln>
              <a:noFill/>
            </a:ln>
            <a:effectLst/>
          </c:spPr>
          <c:invertIfNegative val="0"/>
          <c:cat>
            <c:strRef>
              <c:f>Sheet1!$DE$33:$DE$44</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Sheet1!$DF$33:$DF$44</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0-1D9C-444A-BE22-2A85BA811163}"/>
            </c:ext>
          </c:extLst>
        </c:ser>
        <c:ser>
          <c:idx val="1"/>
          <c:order val="1"/>
          <c:tx>
            <c:strRef>
              <c:f>Sheet1!$DG$30:$DG$32</c:f>
              <c:strCache>
                <c:ptCount val="1"/>
                <c:pt idx="0">
                  <c:v>Case - 0-km claim (Official)</c:v>
                </c:pt>
              </c:strCache>
            </c:strRef>
          </c:tx>
          <c:spPr>
            <a:solidFill>
              <a:schemeClr val="accent2"/>
            </a:solidFill>
            <a:ln>
              <a:noFill/>
            </a:ln>
            <a:effectLst/>
          </c:spPr>
          <c:invertIfNegative val="0"/>
          <c:cat>
            <c:strRef>
              <c:f>Sheet1!$DE$33:$DE$44</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Sheet1!$DG$33:$DG$44</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1-1D9C-444A-BE22-2A85BA811163}"/>
            </c:ext>
          </c:extLst>
        </c:ser>
        <c:ser>
          <c:idx val="2"/>
          <c:order val="2"/>
          <c:tx>
            <c:strRef>
              <c:f>Sheet1!$DH$30:$DH$32</c:f>
              <c:strCache>
                <c:ptCount val="1"/>
                <c:pt idx="0">
                  <c:v>Case - Critical claim</c:v>
                </c:pt>
              </c:strCache>
            </c:strRef>
          </c:tx>
          <c:spPr>
            <a:solidFill>
              <a:schemeClr val="accent3"/>
            </a:solidFill>
            <a:ln>
              <a:noFill/>
            </a:ln>
            <a:effectLst/>
          </c:spPr>
          <c:invertIfNegative val="0"/>
          <c:cat>
            <c:strRef>
              <c:f>Sheet1!$DE$33:$DE$44</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Sheet1!$DH$33:$DH$44</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2-1D9C-444A-BE22-2A85BA811163}"/>
            </c:ext>
          </c:extLst>
        </c:ser>
        <c:ser>
          <c:idx val="3"/>
          <c:order val="3"/>
          <c:tx>
            <c:strRef>
              <c:f>Sheet1!$DI$30:$DI$32</c:f>
              <c:strCache>
                <c:ptCount val="1"/>
                <c:pt idx="0">
                  <c:v>Case - Internal NCR</c:v>
                </c:pt>
              </c:strCache>
            </c:strRef>
          </c:tx>
          <c:spPr>
            <a:solidFill>
              <a:schemeClr val="accent4"/>
            </a:solidFill>
            <a:ln>
              <a:noFill/>
            </a:ln>
            <a:effectLst/>
          </c:spPr>
          <c:invertIfNegative val="0"/>
          <c:cat>
            <c:strRef>
              <c:f>Sheet1!$DE$33:$DE$44</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Sheet1!$DI$33:$DI$44</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3-1D9C-444A-BE22-2A85BA811163}"/>
            </c:ext>
          </c:extLst>
        </c:ser>
        <c:ser>
          <c:idx val="4"/>
          <c:order val="4"/>
          <c:tx>
            <c:strRef>
              <c:f>Sheet1!$DJ$30:$DJ$32</c:f>
              <c:strCache>
                <c:ptCount val="1"/>
                <c:pt idx="0">
                  <c:v>Case - OGC claim</c:v>
                </c:pt>
              </c:strCache>
            </c:strRef>
          </c:tx>
          <c:spPr>
            <a:solidFill>
              <a:schemeClr val="accent5"/>
            </a:solidFill>
            <a:ln>
              <a:noFill/>
            </a:ln>
            <a:effectLst/>
          </c:spPr>
          <c:invertIfNegative val="0"/>
          <c:cat>
            <c:strRef>
              <c:f>Sheet1!$DE$33:$DE$44</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Sheet1!$DJ$33:$DJ$44</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4-1D9C-444A-BE22-2A85BA811163}"/>
            </c:ext>
          </c:extLst>
        </c:ser>
        <c:ser>
          <c:idx val="5"/>
          <c:order val="5"/>
          <c:tx>
            <c:strRef>
              <c:f>Sheet1!$DK$30:$DK$32</c:f>
              <c:strCache>
                <c:ptCount val="1"/>
                <c:pt idx="0">
                  <c:v>Case - Supplier NCR</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Sheet1!$DE$33:$DE$44</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Sheet1!$DK$33:$DK$44</c:f>
              <c:numCache>
                <c:formatCode>General</c:formatCode>
                <c:ptCount val="12"/>
                <c:pt idx="0">
                  <c:v>0</c:v>
                </c:pt>
                <c:pt idx="1">
                  <c:v>0</c:v>
                </c:pt>
                <c:pt idx="2">
                  <c:v>0</c:v>
                </c:pt>
                <c:pt idx="3">
                  <c:v>0</c:v>
                </c:pt>
                <c:pt idx="4">
                  <c:v>1</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5-1D9C-444A-BE22-2A85BA811163}"/>
            </c:ext>
          </c:extLst>
        </c:ser>
        <c:ser>
          <c:idx val="6"/>
          <c:order val="6"/>
          <c:tx>
            <c:strRef>
              <c:f>Sheet1!$DL$30:$DL$32</c:f>
              <c:strCache>
                <c:ptCount val="1"/>
                <c:pt idx="0">
                  <c:v>Case - Market claim</c:v>
                </c:pt>
              </c:strCache>
            </c:strRef>
          </c:tx>
          <c:spPr>
            <a:solidFill>
              <a:schemeClr val="accent1">
                <a:lumMod val="60000"/>
              </a:schemeClr>
            </a:solidFill>
            <a:ln>
              <a:noFill/>
            </a:ln>
            <a:effectLst/>
          </c:spPr>
          <c:invertIfNegative val="0"/>
          <c:cat>
            <c:strRef>
              <c:f>Sheet1!$DE$33:$DE$44</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Sheet1!$DL$33:$DL$44</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0-8986-4372-9A57-43E170480C25}"/>
            </c:ext>
          </c:extLst>
        </c:ser>
        <c:dLbls>
          <c:showLegendKey val="0"/>
          <c:showVal val="0"/>
          <c:showCatName val="0"/>
          <c:showSerName val="0"/>
          <c:showPercent val="0"/>
          <c:showBubbleSize val="0"/>
        </c:dLbls>
        <c:gapWidth val="35"/>
        <c:overlap val="100"/>
        <c:axId val="716639680"/>
        <c:axId val="716636320"/>
      </c:barChart>
      <c:catAx>
        <c:axId val="7166396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ja-JP" sz="1050" b="0" i="0" u="none" strike="noStrike" kern="1200" baseline="0">
                <a:solidFill>
                  <a:schemeClr val="tx1">
                    <a:lumMod val="65000"/>
                    <a:lumOff val="35000"/>
                  </a:schemeClr>
                </a:solidFill>
                <a:latin typeface="+mn-lt"/>
                <a:ea typeface="+mn-ea"/>
                <a:cs typeface="+mn-cs"/>
              </a:defRPr>
            </a:pPr>
            <a:endParaRPr lang="th-TH"/>
          </a:p>
        </c:txPr>
        <c:crossAx val="716636320"/>
        <c:crosses val="autoZero"/>
        <c:auto val="1"/>
        <c:lblAlgn val="ctr"/>
        <c:lblOffset val="100"/>
        <c:noMultiLvlLbl val="0"/>
      </c:catAx>
      <c:valAx>
        <c:axId val="716636320"/>
        <c:scaling>
          <c:orientation val="minMax"/>
          <c:max val="4"/>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th-TH"/>
          </a:p>
        </c:txPr>
        <c:crossAx val="716639680"/>
        <c:crosses val="autoZero"/>
        <c:crossBetween val="between"/>
        <c:majorUnit val="1"/>
      </c:valAx>
      <c:spPr>
        <a:noFill/>
        <a:ln>
          <a:noFill/>
        </a:ln>
        <a:effectLst/>
      </c:spPr>
    </c:plotArea>
    <c:legend>
      <c:legendPos val="r"/>
      <c:layout>
        <c:manualLayout>
          <c:xMode val="edge"/>
          <c:yMode val="edge"/>
          <c:x val="0.12966760254606147"/>
          <c:y val="2.5842838700411955E-3"/>
          <c:w val="0.84453138085325297"/>
          <c:h val="0.22056094023911846"/>
        </c:manualLayout>
      </c:layout>
      <c:overlay val="0"/>
      <c:spPr>
        <a:noFill/>
        <a:ln>
          <a:noFill/>
        </a:ln>
        <a:effectLst/>
      </c:spPr>
      <c:txPr>
        <a:bodyPr rot="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th-TH"/>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th-TH"/>
    </a:p>
  </c:txPr>
  <c:printSettings>
    <c:headerFooter/>
    <c:pageMargins b="0.75" l="0.7" r="0.7" t="0.75" header="0.3" footer="0.3"/>
    <c:pageSetup/>
  </c:printSettings>
  <c:extLst>
    <c:ext xmlns:c14="http://schemas.microsoft.com/office/drawing/2007/8/2/chart" uri="{781A3756-C4B2-4CAC-9D66-4F8BD8637D16}">
      <c14:pivotOptions>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4935653944838576E-2"/>
          <c:y val="0.23861882561437725"/>
          <c:w val="0.88006889763779539"/>
          <c:h val="0.59559349354564362"/>
        </c:manualLayout>
      </c:layout>
      <c:barChart>
        <c:barDir val="col"/>
        <c:grouping val="clustered"/>
        <c:varyColors val="0"/>
        <c:ser>
          <c:idx val="0"/>
          <c:order val="0"/>
          <c:tx>
            <c:strRef>
              <c:f>Data!$Y$20</c:f>
              <c:strCache>
                <c:ptCount val="1"/>
                <c:pt idx="0">
                  <c:v>Target</c:v>
                </c:pt>
              </c:strCache>
            </c:strRef>
          </c:tx>
          <c:spPr>
            <a:solidFill>
              <a:schemeClr val="bg1">
                <a:lumMod val="65000"/>
              </a:schemeClr>
            </a:solidFill>
            <a:ln>
              <a:solidFill>
                <a:schemeClr val="tx1">
                  <a:lumMod val="50000"/>
                  <a:lumOff val="50000"/>
                </a:schemeClr>
              </a:solidFill>
            </a:ln>
            <a:effectLst/>
          </c:spPr>
          <c:invertIfNegative val="0"/>
          <c:cat>
            <c:numRef>
              <c:f>Data!$A$21:$A$32</c:f>
              <c:numCache>
                <c:formatCode>B1mmm\-yy</c:formatCode>
                <c:ptCount val="12"/>
                <c:pt idx="0">
                  <c:v>45748</c:v>
                </c:pt>
                <c:pt idx="1">
                  <c:v>45778</c:v>
                </c:pt>
                <c:pt idx="2">
                  <c:v>45809</c:v>
                </c:pt>
                <c:pt idx="3">
                  <c:v>45839</c:v>
                </c:pt>
                <c:pt idx="4">
                  <c:v>45870</c:v>
                </c:pt>
                <c:pt idx="5">
                  <c:v>45901</c:v>
                </c:pt>
                <c:pt idx="6">
                  <c:v>45931</c:v>
                </c:pt>
                <c:pt idx="7">
                  <c:v>45962</c:v>
                </c:pt>
                <c:pt idx="8">
                  <c:v>45992</c:v>
                </c:pt>
                <c:pt idx="9">
                  <c:v>46023</c:v>
                </c:pt>
                <c:pt idx="10">
                  <c:v>46054</c:v>
                </c:pt>
                <c:pt idx="11">
                  <c:v>46082</c:v>
                </c:pt>
              </c:numCache>
            </c:numRef>
          </c:cat>
          <c:val>
            <c:numRef>
              <c:f>Data!$Y$21:$Y$32</c:f>
              <c:numCache>
                <c:formatCode>General</c:formatCode>
                <c:ptCount val="12"/>
                <c:pt idx="0">
                  <c:v>0</c:v>
                </c:pt>
                <c:pt idx="1">
                  <c:v>0</c:v>
                </c:pt>
                <c:pt idx="2">
                  <c:v>1</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0-9429-4CE5-BE2F-5AED5F5E5F1D}"/>
            </c:ext>
          </c:extLst>
        </c:ser>
        <c:ser>
          <c:idx val="1"/>
          <c:order val="1"/>
          <c:tx>
            <c:strRef>
              <c:f>Data!$Z$20</c:f>
              <c:strCache>
                <c:ptCount val="1"/>
                <c:pt idx="0">
                  <c:v>Official _Result</c:v>
                </c:pt>
              </c:strCache>
            </c:strRef>
          </c:tx>
          <c:spPr>
            <a:solidFill>
              <a:schemeClr val="accent2"/>
            </a:solidFill>
            <a:ln>
              <a:noFill/>
            </a:ln>
            <a:effectLst/>
          </c:spPr>
          <c:invertIfNegative val="0"/>
          <c:cat>
            <c:numRef>
              <c:f>Data!$A$21:$A$32</c:f>
              <c:numCache>
                <c:formatCode>B1mmm\-yy</c:formatCode>
                <c:ptCount val="12"/>
                <c:pt idx="0">
                  <c:v>45748</c:v>
                </c:pt>
                <c:pt idx="1">
                  <c:v>45778</c:v>
                </c:pt>
                <c:pt idx="2">
                  <c:v>45809</c:v>
                </c:pt>
                <c:pt idx="3">
                  <c:v>45839</c:v>
                </c:pt>
                <c:pt idx="4">
                  <c:v>45870</c:v>
                </c:pt>
                <c:pt idx="5">
                  <c:v>45901</c:v>
                </c:pt>
                <c:pt idx="6">
                  <c:v>45931</c:v>
                </c:pt>
                <c:pt idx="7">
                  <c:v>45962</c:v>
                </c:pt>
                <c:pt idx="8">
                  <c:v>45992</c:v>
                </c:pt>
                <c:pt idx="9">
                  <c:v>46023</c:v>
                </c:pt>
                <c:pt idx="10">
                  <c:v>46054</c:v>
                </c:pt>
                <c:pt idx="11">
                  <c:v>46082</c:v>
                </c:pt>
              </c:numCache>
            </c:numRef>
          </c:cat>
          <c:val>
            <c:numRef>
              <c:f>Data!$Z$21:$Z$32</c:f>
              <c:numCache>
                <c:formatCode>0</c:formatCode>
                <c:ptCount val="12"/>
                <c:pt idx="0">
                  <c:v>0</c:v>
                </c:pt>
                <c:pt idx="1">
                  <c:v>0</c:v>
                </c:pt>
                <c:pt idx="2">
                  <c:v>0</c:v>
                </c:pt>
                <c:pt idx="3">
                  <c:v>0</c:v>
                </c:pt>
                <c:pt idx="4">
                  <c:v>0</c:v>
                </c:pt>
                <c:pt idx="5">
                  <c:v>0</c:v>
                </c:pt>
                <c:pt idx="6">
                  <c:v>0</c:v>
                </c:pt>
                <c:pt idx="7">
                  <c:v>0</c:v>
                </c:pt>
                <c:pt idx="8">
                  <c:v>0</c:v>
                </c:pt>
                <c:pt idx="9">
                  <c:v>0</c:v>
                </c:pt>
                <c:pt idx="10">
                  <c:v>0</c:v>
                </c:pt>
              </c:numCache>
            </c:numRef>
          </c:val>
          <c:extLst>
            <c:ext xmlns:c16="http://schemas.microsoft.com/office/drawing/2014/chart" uri="{C3380CC4-5D6E-409C-BE32-E72D297353CC}">
              <c16:uniqueId val="{00000001-9429-4CE5-BE2F-5AED5F5E5F1D}"/>
            </c:ext>
          </c:extLst>
        </c:ser>
        <c:dLbls>
          <c:showLegendKey val="0"/>
          <c:showVal val="0"/>
          <c:showCatName val="0"/>
          <c:showSerName val="0"/>
          <c:showPercent val="0"/>
          <c:showBubbleSize val="0"/>
        </c:dLbls>
        <c:gapWidth val="35"/>
        <c:overlap val="35"/>
        <c:axId val="754326975"/>
        <c:axId val="754327455"/>
      </c:barChart>
      <c:lineChart>
        <c:grouping val="standard"/>
        <c:varyColors val="0"/>
        <c:ser>
          <c:idx val="2"/>
          <c:order val="2"/>
          <c:tx>
            <c:strRef>
              <c:f>Data!$AA$20</c:f>
              <c:strCache>
                <c:ptCount val="1"/>
                <c:pt idx="0">
                  <c:v>Accu.Target</c:v>
                </c:pt>
              </c:strCache>
            </c:strRef>
          </c:tx>
          <c:spPr>
            <a:ln w="28575" cap="rnd">
              <a:solidFill>
                <a:schemeClr val="tx1">
                  <a:lumMod val="50000"/>
                  <a:lumOff val="50000"/>
                </a:schemeClr>
              </a:solidFill>
              <a:round/>
            </a:ln>
            <a:effectLst/>
          </c:spPr>
          <c:marker>
            <c:symbol val="circle"/>
            <c:size val="4"/>
            <c:spPr>
              <a:solidFill>
                <a:schemeClr val="tx1">
                  <a:lumMod val="50000"/>
                  <a:lumOff val="50000"/>
                </a:schemeClr>
              </a:solidFill>
              <a:ln w="9525">
                <a:solidFill>
                  <a:schemeClr val="tx1">
                    <a:lumMod val="50000"/>
                    <a:lumOff val="50000"/>
                  </a:schemeClr>
                </a:solidFill>
              </a:ln>
              <a:effectLst/>
            </c:spPr>
          </c:marker>
          <c:dLbls>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tx1">
                        <a:lumMod val="75000"/>
                        <a:lumOff val="25000"/>
                      </a:schemeClr>
                    </a:solidFill>
                    <a:latin typeface="+mn-lt"/>
                    <a:ea typeface="+mn-ea"/>
                    <a:cs typeface="+mn-cs"/>
                  </a:defRPr>
                </a:pPr>
                <a:endParaRPr lang="th-TH"/>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Data!$A$21:$A$32</c:f>
              <c:numCache>
                <c:formatCode>B1mmm\-yy</c:formatCode>
                <c:ptCount val="12"/>
                <c:pt idx="0">
                  <c:v>45748</c:v>
                </c:pt>
                <c:pt idx="1">
                  <c:v>45778</c:v>
                </c:pt>
                <c:pt idx="2">
                  <c:v>45809</c:v>
                </c:pt>
                <c:pt idx="3">
                  <c:v>45839</c:v>
                </c:pt>
                <c:pt idx="4">
                  <c:v>45870</c:v>
                </c:pt>
                <c:pt idx="5">
                  <c:v>45901</c:v>
                </c:pt>
                <c:pt idx="6">
                  <c:v>45931</c:v>
                </c:pt>
                <c:pt idx="7">
                  <c:v>45962</c:v>
                </c:pt>
                <c:pt idx="8">
                  <c:v>45992</c:v>
                </c:pt>
                <c:pt idx="9">
                  <c:v>46023</c:v>
                </c:pt>
                <c:pt idx="10">
                  <c:v>46054</c:v>
                </c:pt>
                <c:pt idx="11">
                  <c:v>46082</c:v>
                </c:pt>
              </c:numCache>
            </c:numRef>
          </c:cat>
          <c:val>
            <c:numRef>
              <c:f>Data!$AA$21:$AA$32</c:f>
              <c:numCache>
                <c:formatCode>General</c:formatCode>
                <c:ptCount val="12"/>
                <c:pt idx="0">
                  <c:v>0</c:v>
                </c:pt>
                <c:pt idx="1">
                  <c:v>0</c:v>
                </c:pt>
                <c:pt idx="2">
                  <c:v>1</c:v>
                </c:pt>
                <c:pt idx="3">
                  <c:v>1</c:v>
                </c:pt>
                <c:pt idx="4">
                  <c:v>1</c:v>
                </c:pt>
                <c:pt idx="5">
                  <c:v>1</c:v>
                </c:pt>
                <c:pt idx="6">
                  <c:v>1</c:v>
                </c:pt>
                <c:pt idx="7">
                  <c:v>1</c:v>
                </c:pt>
                <c:pt idx="8">
                  <c:v>1</c:v>
                </c:pt>
                <c:pt idx="9">
                  <c:v>1</c:v>
                </c:pt>
                <c:pt idx="10">
                  <c:v>1</c:v>
                </c:pt>
                <c:pt idx="11">
                  <c:v>1</c:v>
                </c:pt>
              </c:numCache>
            </c:numRef>
          </c:val>
          <c:smooth val="0"/>
          <c:extLst>
            <c:ext xmlns:c16="http://schemas.microsoft.com/office/drawing/2014/chart" uri="{C3380CC4-5D6E-409C-BE32-E72D297353CC}">
              <c16:uniqueId val="{00000003-9429-4CE5-BE2F-5AED5F5E5F1D}"/>
            </c:ext>
          </c:extLst>
        </c:ser>
        <c:ser>
          <c:idx val="3"/>
          <c:order val="3"/>
          <c:tx>
            <c:strRef>
              <c:f>Data!$AB$20</c:f>
              <c:strCache>
                <c:ptCount val="1"/>
                <c:pt idx="0">
                  <c:v>Official _Accu.Result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numRef>
              <c:f>Data!$A$21:$A$32</c:f>
              <c:numCache>
                <c:formatCode>B1mmm\-yy</c:formatCode>
                <c:ptCount val="12"/>
                <c:pt idx="0">
                  <c:v>45748</c:v>
                </c:pt>
                <c:pt idx="1">
                  <c:v>45778</c:v>
                </c:pt>
                <c:pt idx="2">
                  <c:v>45809</c:v>
                </c:pt>
                <c:pt idx="3">
                  <c:v>45839</c:v>
                </c:pt>
                <c:pt idx="4">
                  <c:v>45870</c:v>
                </c:pt>
                <c:pt idx="5">
                  <c:v>45901</c:v>
                </c:pt>
                <c:pt idx="6">
                  <c:v>45931</c:v>
                </c:pt>
                <c:pt idx="7">
                  <c:v>45962</c:v>
                </c:pt>
                <c:pt idx="8">
                  <c:v>45992</c:v>
                </c:pt>
                <c:pt idx="9">
                  <c:v>46023</c:v>
                </c:pt>
                <c:pt idx="10">
                  <c:v>46054</c:v>
                </c:pt>
                <c:pt idx="11">
                  <c:v>46082</c:v>
                </c:pt>
              </c:numCache>
            </c:numRef>
          </c:cat>
          <c:val>
            <c:numRef>
              <c:f>Data!$AB$21:$AB$32</c:f>
              <c:numCache>
                <c:formatCode>General</c:formatCode>
                <c:ptCount val="12"/>
                <c:pt idx="0">
                  <c:v>0</c:v>
                </c:pt>
                <c:pt idx="1">
                  <c:v>0</c:v>
                </c:pt>
                <c:pt idx="2" formatCode="0">
                  <c:v>0</c:v>
                </c:pt>
                <c:pt idx="3" formatCode="0">
                  <c:v>0</c:v>
                </c:pt>
                <c:pt idx="4" formatCode="0">
                  <c:v>0</c:v>
                </c:pt>
                <c:pt idx="5" formatCode="0">
                  <c:v>0</c:v>
                </c:pt>
                <c:pt idx="6" formatCode="0">
                  <c:v>0</c:v>
                </c:pt>
                <c:pt idx="7" formatCode="0">
                  <c:v>0</c:v>
                </c:pt>
                <c:pt idx="8" formatCode="0">
                  <c:v>0</c:v>
                </c:pt>
                <c:pt idx="9" formatCode="0">
                  <c:v>0</c:v>
                </c:pt>
                <c:pt idx="10" formatCode="0">
                  <c:v>0</c:v>
                </c:pt>
              </c:numCache>
            </c:numRef>
          </c:val>
          <c:smooth val="0"/>
          <c:extLst>
            <c:ext xmlns:c16="http://schemas.microsoft.com/office/drawing/2014/chart" uri="{C3380CC4-5D6E-409C-BE32-E72D297353CC}">
              <c16:uniqueId val="{00000004-9429-4CE5-BE2F-5AED5F5E5F1D}"/>
            </c:ext>
          </c:extLst>
        </c:ser>
        <c:dLbls>
          <c:showLegendKey val="0"/>
          <c:showVal val="0"/>
          <c:showCatName val="0"/>
          <c:showSerName val="0"/>
          <c:showPercent val="0"/>
          <c:showBubbleSize val="0"/>
        </c:dLbls>
        <c:marker val="1"/>
        <c:smooth val="0"/>
        <c:axId val="754326975"/>
        <c:axId val="754327455"/>
      </c:lineChart>
      <c:dateAx>
        <c:axId val="754326975"/>
        <c:scaling>
          <c:orientation val="minMax"/>
        </c:scaling>
        <c:delete val="0"/>
        <c:axPos val="b"/>
        <c:numFmt formatCode="B1mmm"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ja-JP" sz="1050" b="0" i="0" u="none" strike="noStrike" kern="1200" baseline="0">
                <a:solidFill>
                  <a:schemeClr val="tx1">
                    <a:lumMod val="65000"/>
                    <a:lumOff val="35000"/>
                  </a:schemeClr>
                </a:solidFill>
                <a:latin typeface="+mn-lt"/>
                <a:ea typeface="+mn-ea"/>
                <a:cs typeface="+mn-cs"/>
              </a:defRPr>
            </a:pPr>
            <a:endParaRPr lang="th-TH"/>
          </a:p>
        </c:txPr>
        <c:crossAx val="754327455"/>
        <c:crosses val="autoZero"/>
        <c:auto val="1"/>
        <c:lblOffset val="100"/>
        <c:baseTimeUnit val="months"/>
      </c:dateAx>
      <c:valAx>
        <c:axId val="754327455"/>
        <c:scaling>
          <c:orientation val="minMax"/>
          <c:max val="4"/>
        </c:scaling>
        <c:delete val="0"/>
        <c:axPos val="l"/>
        <c:majorGridlines>
          <c:spPr>
            <a:ln w="6350" cap="flat" cmpd="sng" algn="ctr">
              <a:solidFill>
                <a:schemeClr val="bg1">
                  <a:lumMod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th-TH"/>
          </a:p>
        </c:txPr>
        <c:crossAx val="754326975"/>
        <c:crosses val="autoZero"/>
        <c:crossBetween val="between"/>
        <c:majorUnit val="1"/>
      </c:valAx>
      <c:spPr>
        <a:noFill/>
        <a:ln>
          <a:noFill/>
        </a:ln>
        <a:effectLst/>
      </c:spPr>
    </c:plotArea>
    <c:legend>
      <c:legendPos val="r"/>
      <c:layout>
        <c:manualLayout>
          <c:xMode val="edge"/>
          <c:yMode val="edge"/>
          <c:x val="0.46569869619059884"/>
          <c:y val="8.4582570788638192E-2"/>
          <c:w val="0.51443873159949682"/>
          <c:h val="0.11455848105549545"/>
        </c:manualLayout>
      </c:layout>
      <c:overlay val="0"/>
      <c:spPr>
        <a:noFill/>
        <a:ln>
          <a:noFill/>
        </a:ln>
        <a:effectLst/>
      </c:spPr>
      <c:txPr>
        <a:bodyPr rot="0" spcFirstLastPara="1" vertOverflow="ellipsis" vert="horz" wrap="square" anchor="ctr" anchorCtr="1"/>
        <a:lstStyle/>
        <a:p>
          <a:pPr>
            <a:defRPr lang="ja-JP" sz="700" b="0" i="0" u="none" strike="noStrike" kern="1200" baseline="0">
              <a:solidFill>
                <a:schemeClr val="tx1">
                  <a:lumMod val="65000"/>
                  <a:lumOff val="35000"/>
                </a:schemeClr>
              </a:solidFill>
              <a:latin typeface="+mn-lt"/>
              <a:ea typeface="+mn-ea"/>
              <a:cs typeface="+mn-cs"/>
            </a:defRPr>
          </a:pPr>
          <a:endParaRPr lang="th-TH"/>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th-TH"/>
    </a:p>
  </c:txPr>
  <c:printSettings>
    <c:headerFooter/>
    <c:pageMargins b="0.75" l="0.7" r="0.7" t="0.75" header="0.3" footer="0.3"/>
    <c:pageSetup/>
  </c:printSettings>
</c:chartSpace>
</file>

<file path=xl/charts/chart5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4945808066052544E-2"/>
          <c:y val="0.13048383772591174"/>
          <c:w val="0.88006889763779539"/>
          <c:h val="0.74828073249587701"/>
        </c:manualLayout>
      </c:layout>
      <c:barChart>
        <c:barDir val="col"/>
        <c:grouping val="clustered"/>
        <c:varyColors val="0"/>
        <c:ser>
          <c:idx val="0"/>
          <c:order val="0"/>
          <c:tx>
            <c:strRef>
              <c:f>Data!$U$20</c:f>
              <c:strCache>
                <c:ptCount val="1"/>
                <c:pt idx="0">
                  <c:v>Target</c:v>
                </c:pt>
              </c:strCache>
            </c:strRef>
          </c:tx>
          <c:spPr>
            <a:solidFill>
              <a:schemeClr val="bg1">
                <a:lumMod val="6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Data!$A$21:$A$32</c:f>
              <c:numCache>
                <c:formatCode>B1mmm\-yy</c:formatCode>
                <c:ptCount val="12"/>
                <c:pt idx="0">
                  <c:v>45748</c:v>
                </c:pt>
                <c:pt idx="1">
                  <c:v>45778</c:v>
                </c:pt>
                <c:pt idx="2">
                  <c:v>45809</c:v>
                </c:pt>
                <c:pt idx="3">
                  <c:v>45839</c:v>
                </c:pt>
                <c:pt idx="4">
                  <c:v>45870</c:v>
                </c:pt>
                <c:pt idx="5">
                  <c:v>45901</c:v>
                </c:pt>
                <c:pt idx="6">
                  <c:v>45931</c:v>
                </c:pt>
                <c:pt idx="7">
                  <c:v>45962</c:v>
                </c:pt>
                <c:pt idx="8">
                  <c:v>45992</c:v>
                </c:pt>
                <c:pt idx="9">
                  <c:v>46023</c:v>
                </c:pt>
                <c:pt idx="10">
                  <c:v>46054</c:v>
                </c:pt>
                <c:pt idx="11">
                  <c:v>46082</c:v>
                </c:pt>
              </c:numCache>
            </c:numRef>
          </c:cat>
          <c:val>
            <c:numRef>
              <c:f>Data!$U$21:$U$32</c:f>
              <c:numCache>
                <c:formatCode>General</c:formatCode>
                <c:ptCount val="12"/>
                <c:pt idx="0">
                  <c:v>1</c:v>
                </c:pt>
                <c:pt idx="1">
                  <c:v>0</c:v>
                </c:pt>
                <c:pt idx="2">
                  <c:v>0</c:v>
                </c:pt>
                <c:pt idx="3">
                  <c:v>1</c:v>
                </c:pt>
                <c:pt idx="4">
                  <c:v>0</c:v>
                </c:pt>
                <c:pt idx="5">
                  <c:v>1</c:v>
                </c:pt>
                <c:pt idx="6">
                  <c:v>0</c:v>
                </c:pt>
                <c:pt idx="7">
                  <c:v>1</c:v>
                </c:pt>
                <c:pt idx="8">
                  <c:v>1</c:v>
                </c:pt>
                <c:pt idx="9">
                  <c:v>0</c:v>
                </c:pt>
                <c:pt idx="10">
                  <c:v>0</c:v>
                </c:pt>
                <c:pt idx="11">
                  <c:v>1</c:v>
                </c:pt>
              </c:numCache>
            </c:numRef>
          </c:val>
          <c:extLst>
            <c:ext xmlns:c16="http://schemas.microsoft.com/office/drawing/2014/chart" uri="{C3380CC4-5D6E-409C-BE32-E72D297353CC}">
              <c16:uniqueId val="{00000000-110C-406A-AFFF-5DE5FAECB5F6}"/>
            </c:ext>
          </c:extLst>
        </c:ser>
        <c:ser>
          <c:idx val="1"/>
          <c:order val="1"/>
          <c:tx>
            <c:strRef>
              <c:f>Data!$V$20</c:f>
              <c:strCache>
                <c:ptCount val="1"/>
                <c:pt idx="0">
                  <c:v>Result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Data!$A$21:$A$32</c:f>
              <c:numCache>
                <c:formatCode>B1mmm\-yy</c:formatCode>
                <c:ptCount val="12"/>
                <c:pt idx="0">
                  <c:v>45748</c:v>
                </c:pt>
                <c:pt idx="1">
                  <c:v>45778</c:v>
                </c:pt>
                <c:pt idx="2">
                  <c:v>45809</c:v>
                </c:pt>
                <c:pt idx="3">
                  <c:v>45839</c:v>
                </c:pt>
                <c:pt idx="4">
                  <c:v>45870</c:v>
                </c:pt>
                <c:pt idx="5">
                  <c:v>45901</c:v>
                </c:pt>
                <c:pt idx="6">
                  <c:v>45931</c:v>
                </c:pt>
                <c:pt idx="7">
                  <c:v>45962</c:v>
                </c:pt>
                <c:pt idx="8">
                  <c:v>45992</c:v>
                </c:pt>
                <c:pt idx="9">
                  <c:v>46023</c:v>
                </c:pt>
                <c:pt idx="10">
                  <c:v>46054</c:v>
                </c:pt>
                <c:pt idx="11">
                  <c:v>46082</c:v>
                </c:pt>
              </c:numCache>
            </c:numRef>
          </c:cat>
          <c:val>
            <c:numRef>
              <c:f>Data!$V$21:$V$32</c:f>
              <c:numCache>
                <c:formatCode>0</c:formatCode>
                <c:ptCount val="12"/>
                <c:pt idx="0">
                  <c:v>1</c:v>
                </c:pt>
                <c:pt idx="1">
                  <c:v>0</c:v>
                </c:pt>
                <c:pt idx="2">
                  <c:v>2</c:v>
                </c:pt>
                <c:pt idx="3">
                  <c:v>0</c:v>
                </c:pt>
                <c:pt idx="4">
                  <c:v>1</c:v>
                </c:pt>
                <c:pt idx="5">
                  <c:v>2</c:v>
                </c:pt>
                <c:pt idx="6">
                  <c:v>1</c:v>
                </c:pt>
                <c:pt idx="7">
                  <c:v>2</c:v>
                </c:pt>
                <c:pt idx="8">
                  <c:v>2</c:v>
                </c:pt>
                <c:pt idx="9">
                  <c:v>5</c:v>
                </c:pt>
                <c:pt idx="10">
                  <c:v>1</c:v>
                </c:pt>
              </c:numCache>
            </c:numRef>
          </c:val>
          <c:extLst>
            <c:ext xmlns:c16="http://schemas.microsoft.com/office/drawing/2014/chart" uri="{C3380CC4-5D6E-409C-BE32-E72D297353CC}">
              <c16:uniqueId val="{00000001-110C-406A-AFFF-5DE5FAECB5F6}"/>
            </c:ext>
          </c:extLst>
        </c:ser>
        <c:dLbls>
          <c:showLegendKey val="0"/>
          <c:showVal val="0"/>
          <c:showCatName val="0"/>
          <c:showSerName val="0"/>
          <c:showPercent val="0"/>
          <c:showBubbleSize val="0"/>
        </c:dLbls>
        <c:gapWidth val="45"/>
        <c:axId val="754326975"/>
        <c:axId val="754327455"/>
      </c:barChart>
      <c:lineChart>
        <c:grouping val="standard"/>
        <c:varyColors val="0"/>
        <c:ser>
          <c:idx val="2"/>
          <c:order val="2"/>
          <c:tx>
            <c:strRef>
              <c:f>Data!$W$20</c:f>
              <c:strCache>
                <c:ptCount val="1"/>
                <c:pt idx="0">
                  <c:v>Accu.Target</c:v>
                </c:pt>
              </c:strCache>
            </c:strRef>
          </c:tx>
          <c:spPr>
            <a:ln w="19050" cap="rnd">
              <a:solidFill>
                <a:schemeClr val="bg1">
                  <a:lumMod val="50000"/>
                </a:schemeClr>
              </a:solidFill>
              <a:prstDash val="sysDash"/>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lang="ja-JP" sz="1000" b="0" i="0" u="none" strike="noStrike" kern="1200" baseline="0">
                    <a:solidFill>
                      <a:schemeClr val="tx1">
                        <a:lumMod val="75000"/>
                        <a:lumOff val="25000"/>
                      </a:schemeClr>
                    </a:solidFill>
                    <a:latin typeface="+mn-lt"/>
                    <a:ea typeface="+mn-ea"/>
                    <a:cs typeface="+mn-cs"/>
                  </a:defRPr>
                </a:pPr>
                <a:endParaRPr lang="th-TH"/>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Data!$A$21:$A$32</c:f>
              <c:numCache>
                <c:formatCode>B1mmm\-yy</c:formatCode>
                <c:ptCount val="12"/>
                <c:pt idx="0">
                  <c:v>45748</c:v>
                </c:pt>
                <c:pt idx="1">
                  <c:v>45778</c:v>
                </c:pt>
                <c:pt idx="2">
                  <c:v>45809</c:v>
                </c:pt>
                <c:pt idx="3">
                  <c:v>45839</c:v>
                </c:pt>
                <c:pt idx="4">
                  <c:v>45870</c:v>
                </c:pt>
                <c:pt idx="5">
                  <c:v>45901</c:v>
                </c:pt>
                <c:pt idx="6">
                  <c:v>45931</c:v>
                </c:pt>
                <c:pt idx="7">
                  <c:v>45962</c:v>
                </c:pt>
                <c:pt idx="8">
                  <c:v>45992</c:v>
                </c:pt>
                <c:pt idx="9">
                  <c:v>46023</c:v>
                </c:pt>
                <c:pt idx="10">
                  <c:v>46054</c:v>
                </c:pt>
                <c:pt idx="11">
                  <c:v>46082</c:v>
                </c:pt>
              </c:numCache>
            </c:numRef>
          </c:cat>
          <c:val>
            <c:numRef>
              <c:f>Data!$W$21:$W$32</c:f>
              <c:numCache>
                <c:formatCode>General</c:formatCode>
                <c:ptCount val="12"/>
                <c:pt idx="0">
                  <c:v>1</c:v>
                </c:pt>
                <c:pt idx="1">
                  <c:v>1</c:v>
                </c:pt>
                <c:pt idx="2">
                  <c:v>1</c:v>
                </c:pt>
                <c:pt idx="3">
                  <c:v>2</c:v>
                </c:pt>
                <c:pt idx="4">
                  <c:v>2</c:v>
                </c:pt>
                <c:pt idx="5">
                  <c:v>3</c:v>
                </c:pt>
                <c:pt idx="6">
                  <c:v>3</c:v>
                </c:pt>
                <c:pt idx="7">
                  <c:v>4</c:v>
                </c:pt>
                <c:pt idx="8">
                  <c:v>5</c:v>
                </c:pt>
                <c:pt idx="9">
                  <c:v>5</c:v>
                </c:pt>
                <c:pt idx="10">
                  <c:v>5</c:v>
                </c:pt>
                <c:pt idx="11">
                  <c:v>6</c:v>
                </c:pt>
              </c:numCache>
            </c:numRef>
          </c:val>
          <c:smooth val="0"/>
          <c:extLst>
            <c:ext xmlns:c16="http://schemas.microsoft.com/office/drawing/2014/chart" uri="{C3380CC4-5D6E-409C-BE32-E72D297353CC}">
              <c16:uniqueId val="{00000002-110C-406A-AFFF-5DE5FAECB5F6}"/>
            </c:ext>
          </c:extLst>
        </c:ser>
        <c:ser>
          <c:idx val="3"/>
          <c:order val="3"/>
          <c:tx>
            <c:strRef>
              <c:f>Data!$X$20</c:f>
              <c:strCache>
                <c:ptCount val="1"/>
                <c:pt idx="0">
                  <c:v>Accu.Result</c:v>
                </c:pt>
              </c:strCache>
            </c:strRef>
          </c:tx>
          <c:spPr>
            <a:ln w="28575" cap="rnd">
              <a:solidFill>
                <a:schemeClr val="accent4"/>
              </a:solidFill>
              <a:round/>
            </a:ln>
            <a:effectLst/>
          </c:spPr>
          <c:marker>
            <c:symbol val="circle"/>
            <c:size val="3"/>
            <c:spPr>
              <a:solidFill>
                <a:schemeClr val="accent4"/>
              </a:solidFill>
              <a:ln w="9525">
                <a:solidFill>
                  <a:schemeClr val="accent4"/>
                </a:solidFill>
              </a:ln>
              <a:effectLst/>
            </c:spPr>
          </c:marker>
          <c:dLbls>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Data!$A$21:$A$32</c:f>
              <c:numCache>
                <c:formatCode>B1mmm\-yy</c:formatCode>
                <c:ptCount val="12"/>
                <c:pt idx="0">
                  <c:v>45748</c:v>
                </c:pt>
                <c:pt idx="1">
                  <c:v>45778</c:v>
                </c:pt>
                <c:pt idx="2">
                  <c:v>45809</c:v>
                </c:pt>
                <c:pt idx="3">
                  <c:v>45839</c:v>
                </c:pt>
                <c:pt idx="4">
                  <c:v>45870</c:v>
                </c:pt>
                <c:pt idx="5">
                  <c:v>45901</c:v>
                </c:pt>
                <c:pt idx="6">
                  <c:v>45931</c:v>
                </c:pt>
                <c:pt idx="7">
                  <c:v>45962</c:v>
                </c:pt>
                <c:pt idx="8">
                  <c:v>45992</c:v>
                </c:pt>
                <c:pt idx="9">
                  <c:v>46023</c:v>
                </c:pt>
                <c:pt idx="10">
                  <c:v>46054</c:v>
                </c:pt>
                <c:pt idx="11">
                  <c:v>46082</c:v>
                </c:pt>
              </c:numCache>
            </c:numRef>
          </c:cat>
          <c:val>
            <c:numRef>
              <c:f>Data!$X$21:$X$32</c:f>
              <c:numCache>
                <c:formatCode>General</c:formatCode>
                <c:ptCount val="12"/>
                <c:pt idx="0">
                  <c:v>1</c:v>
                </c:pt>
                <c:pt idx="1">
                  <c:v>1</c:v>
                </c:pt>
                <c:pt idx="2">
                  <c:v>3</c:v>
                </c:pt>
                <c:pt idx="3">
                  <c:v>3</c:v>
                </c:pt>
                <c:pt idx="4">
                  <c:v>4</c:v>
                </c:pt>
                <c:pt idx="5">
                  <c:v>6</c:v>
                </c:pt>
                <c:pt idx="6">
                  <c:v>7</c:v>
                </c:pt>
                <c:pt idx="7">
                  <c:v>9</c:v>
                </c:pt>
                <c:pt idx="8">
                  <c:v>11</c:v>
                </c:pt>
                <c:pt idx="9">
                  <c:v>16</c:v>
                </c:pt>
                <c:pt idx="10">
                  <c:v>17</c:v>
                </c:pt>
              </c:numCache>
            </c:numRef>
          </c:val>
          <c:smooth val="0"/>
          <c:extLst>
            <c:ext xmlns:c16="http://schemas.microsoft.com/office/drawing/2014/chart" uri="{C3380CC4-5D6E-409C-BE32-E72D297353CC}">
              <c16:uniqueId val="{00000003-110C-406A-AFFF-5DE5FAECB5F6}"/>
            </c:ext>
          </c:extLst>
        </c:ser>
        <c:dLbls>
          <c:showLegendKey val="0"/>
          <c:showVal val="0"/>
          <c:showCatName val="0"/>
          <c:showSerName val="0"/>
          <c:showPercent val="0"/>
          <c:showBubbleSize val="0"/>
        </c:dLbls>
        <c:marker val="1"/>
        <c:smooth val="0"/>
        <c:axId val="819095423"/>
        <c:axId val="730637327"/>
      </c:lineChart>
      <c:dateAx>
        <c:axId val="754326975"/>
        <c:scaling>
          <c:orientation val="minMax"/>
        </c:scaling>
        <c:delete val="0"/>
        <c:axPos val="b"/>
        <c:numFmt formatCode="B1mmm"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ja-JP" sz="1050" b="0" i="0" u="none" strike="noStrike" kern="1200" baseline="0">
                <a:solidFill>
                  <a:schemeClr val="tx1">
                    <a:lumMod val="65000"/>
                    <a:lumOff val="35000"/>
                  </a:schemeClr>
                </a:solidFill>
                <a:latin typeface="+mn-lt"/>
                <a:ea typeface="+mn-ea"/>
                <a:cs typeface="+mn-cs"/>
              </a:defRPr>
            </a:pPr>
            <a:endParaRPr lang="th-TH"/>
          </a:p>
        </c:txPr>
        <c:crossAx val="754327455"/>
        <c:crosses val="autoZero"/>
        <c:auto val="1"/>
        <c:lblOffset val="100"/>
        <c:baseTimeUnit val="months"/>
      </c:dateAx>
      <c:valAx>
        <c:axId val="754327455"/>
        <c:scaling>
          <c:orientation val="minMax"/>
          <c:max val="6"/>
        </c:scaling>
        <c:delete val="0"/>
        <c:axPos val="l"/>
        <c:majorGridlines>
          <c:spPr>
            <a:ln w="6350"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th-TH"/>
          </a:p>
        </c:txPr>
        <c:crossAx val="754326975"/>
        <c:crosses val="autoZero"/>
        <c:crossBetween val="between"/>
        <c:majorUnit val="2"/>
      </c:valAx>
      <c:valAx>
        <c:axId val="730637327"/>
        <c:scaling>
          <c:orientation val="minMax"/>
          <c:max val="20"/>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th-TH"/>
          </a:p>
        </c:txPr>
        <c:crossAx val="819095423"/>
        <c:crosses val="max"/>
        <c:crossBetween val="between"/>
        <c:majorUnit val="5"/>
      </c:valAx>
      <c:dateAx>
        <c:axId val="819095423"/>
        <c:scaling>
          <c:orientation val="minMax"/>
        </c:scaling>
        <c:delete val="1"/>
        <c:axPos val="b"/>
        <c:numFmt formatCode="B1mmm\-yy" sourceLinked="1"/>
        <c:majorTickMark val="out"/>
        <c:minorTickMark val="none"/>
        <c:tickLblPos val="nextTo"/>
        <c:crossAx val="730637327"/>
        <c:crosses val="autoZero"/>
        <c:auto val="1"/>
        <c:lblOffset val="100"/>
        <c:baseTimeUnit val="months"/>
      </c:dateAx>
      <c:spPr>
        <a:noFill/>
        <a:ln w="25400">
          <a:noFill/>
        </a:ln>
        <a:effectLst/>
      </c:spPr>
    </c:plotArea>
    <c:legend>
      <c:legendPos val="r"/>
      <c:layout>
        <c:manualLayout>
          <c:xMode val="edge"/>
          <c:yMode val="edge"/>
          <c:x val="0.51827773753425554"/>
          <c:y val="1.1566887855698421E-4"/>
          <c:w val="0.42151420556509517"/>
          <c:h val="0.13291171086607753"/>
        </c:manualLayout>
      </c:layout>
      <c:overlay val="0"/>
      <c:spPr>
        <a:noFill/>
        <a:ln>
          <a:noFill/>
        </a:ln>
        <a:effectLst/>
      </c:spPr>
      <c:txPr>
        <a:bodyPr rot="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th-TH"/>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th-TH"/>
    </a:p>
  </c:txPr>
  <c:printSettings>
    <c:headerFooter/>
    <c:pageMargins b="0.75" l="0.7" r="0.7" t="0.75" header="0.3" footer="0.3"/>
    <c:pageSetup/>
  </c:printSettings>
</c:chartSpace>
</file>

<file path=xl/charts/chart5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022158329724512E-2"/>
          <c:y val="0.18703436074774393"/>
          <c:w val="0.88006889763779539"/>
          <c:h val="0.69173009334441782"/>
        </c:manualLayout>
      </c:layout>
      <c:barChart>
        <c:barDir val="col"/>
        <c:grouping val="clustered"/>
        <c:varyColors val="0"/>
        <c:ser>
          <c:idx val="0"/>
          <c:order val="0"/>
          <c:tx>
            <c:strRef>
              <c:f>Data!$F$20</c:f>
              <c:strCache>
                <c:ptCount val="1"/>
                <c:pt idx="0">
                  <c:v>Target</c:v>
                </c:pt>
              </c:strCache>
            </c:strRef>
          </c:tx>
          <c:spPr>
            <a:solidFill>
              <a:schemeClr val="bg1">
                <a:lumMod val="50000"/>
              </a:schemeClr>
            </a:solidFill>
            <a:ln>
              <a:solidFill>
                <a:schemeClr val="tx1">
                  <a:lumMod val="50000"/>
                  <a:lumOff val="50000"/>
                </a:schemeClr>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Data!$A$21:$A$32</c:f>
              <c:numCache>
                <c:formatCode>B1mmm\-yy</c:formatCode>
                <c:ptCount val="12"/>
                <c:pt idx="0">
                  <c:v>45748</c:v>
                </c:pt>
                <c:pt idx="1">
                  <c:v>45778</c:v>
                </c:pt>
                <c:pt idx="2">
                  <c:v>45809</c:v>
                </c:pt>
                <c:pt idx="3">
                  <c:v>45839</c:v>
                </c:pt>
                <c:pt idx="4">
                  <c:v>45870</c:v>
                </c:pt>
                <c:pt idx="5">
                  <c:v>45901</c:v>
                </c:pt>
                <c:pt idx="6">
                  <c:v>45931</c:v>
                </c:pt>
                <c:pt idx="7">
                  <c:v>45962</c:v>
                </c:pt>
                <c:pt idx="8">
                  <c:v>45992</c:v>
                </c:pt>
                <c:pt idx="9">
                  <c:v>46023</c:v>
                </c:pt>
                <c:pt idx="10">
                  <c:v>46054</c:v>
                </c:pt>
                <c:pt idx="11">
                  <c:v>46082</c:v>
                </c:pt>
              </c:numCache>
            </c:numRef>
          </c:cat>
          <c:val>
            <c:numRef>
              <c:f>Data!$F$21:$F$32</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5-4D0F-4CF5-A87B-5B30E98BA07F}"/>
            </c:ext>
          </c:extLst>
        </c:ser>
        <c:ser>
          <c:idx val="1"/>
          <c:order val="1"/>
          <c:tx>
            <c:strRef>
              <c:f>Data!$G$20</c:f>
              <c:strCache>
                <c:ptCount val="1"/>
                <c:pt idx="0">
                  <c:v>Result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Data!$A$21:$A$32</c:f>
              <c:numCache>
                <c:formatCode>B1mmm\-yy</c:formatCode>
                <c:ptCount val="12"/>
                <c:pt idx="0">
                  <c:v>45748</c:v>
                </c:pt>
                <c:pt idx="1">
                  <c:v>45778</c:v>
                </c:pt>
                <c:pt idx="2">
                  <c:v>45809</c:v>
                </c:pt>
                <c:pt idx="3">
                  <c:v>45839</c:v>
                </c:pt>
                <c:pt idx="4">
                  <c:v>45870</c:v>
                </c:pt>
                <c:pt idx="5">
                  <c:v>45901</c:v>
                </c:pt>
                <c:pt idx="6">
                  <c:v>45931</c:v>
                </c:pt>
                <c:pt idx="7">
                  <c:v>45962</c:v>
                </c:pt>
                <c:pt idx="8">
                  <c:v>45992</c:v>
                </c:pt>
                <c:pt idx="9">
                  <c:v>46023</c:v>
                </c:pt>
                <c:pt idx="10">
                  <c:v>46054</c:v>
                </c:pt>
                <c:pt idx="11">
                  <c:v>46082</c:v>
                </c:pt>
              </c:numCache>
            </c:numRef>
          </c:cat>
          <c:val>
            <c:numRef>
              <c:f>Data!$G$21:$G$32</c:f>
              <c:numCache>
                <c:formatCode>General</c:formatCode>
                <c:ptCount val="12"/>
                <c:pt idx="0">
                  <c:v>0</c:v>
                </c:pt>
                <c:pt idx="1">
                  <c:v>1</c:v>
                </c:pt>
                <c:pt idx="2">
                  <c:v>0</c:v>
                </c:pt>
                <c:pt idx="3">
                  <c:v>0</c:v>
                </c:pt>
                <c:pt idx="4">
                  <c:v>0</c:v>
                </c:pt>
                <c:pt idx="5">
                  <c:v>0</c:v>
                </c:pt>
                <c:pt idx="6">
                  <c:v>0</c:v>
                </c:pt>
                <c:pt idx="7">
                  <c:v>0</c:v>
                </c:pt>
                <c:pt idx="8">
                  <c:v>0</c:v>
                </c:pt>
                <c:pt idx="9">
                  <c:v>0</c:v>
                </c:pt>
                <c:pt idx="10">
                  <c:v>0</c:v>
                </c:pt>
              </c:numCache>
            </c:numRef>
          </c:val>
          <c:extLst>
            <c:ext xmlns:c16="http://schemas.microsoft.com/office/drawing/2014/chart" uri="{C3380CC4-5D6E-409C-BE32-E72D297353CC}">
              <c16:uniqueId val="{00000006-4D0F-4CF5-A87B-5B30E98BA07F}"/>
            </c:ext>
          </c:extLst>
        </c:ser>
        <c:dLbls>
          <c:showLegendKey val="0"/>
          <c:showVal val="0"/>
          <c:showCatName val="0"/>
          <c:showSerName val="0"/>
          <c:showPercent val="0"/>
          <c:showBubbleSize val="0"/>
        </c:dLbls>
        <c:gapWidth val="150"/>
        <c:axId val="754326975"/>
        <c:axId val="754327455"/>
      </c:barChart>
      <c:lineChart>
        <c:grouping val="standard"/>
        <c:varyColors val="0"/>
        <c:ser>
          <c:idx val="2"/>
          <c:order val="2"/>
          <c:tx>
            <c:strRef>
              <c:f>Data!$H$20</c:f>
              <c:strCache>
                <c:ptCount val="1"/>
                <c:pt idx="0">
                  <c:v>Accu.Result</c:v>
                </c:pt>
              </c:strCache>
            </c:strRef>
          </c:tx>
          <c:spPr>
            <a:ln w="28575" cap="rnd">
              <a:solidFill>
                <a:schemeClr val="tx2">
                  <a:lumMod val="50000"/>
                  <a:lumOff val="50000"/>
                </a:schemeClr>
              </a:solidFill>
              <a:round/>
            </a:ln>
            <a:effectLst/>
          </c:spPr>
          <c:marker>
            <c:symbol val="circle"/>
            <c:size val="4"/>
            <c:spPr>
              <a:solidFill>
                <a:schemeClr val="tx1">
                  <a:lumMod val="50000"/>
                  <a:lumOff val="50000"/>
                </a:schemeClr>
              </a:solidFill>
              <a:ln w="3175">
                <a:solidFill>
                  <a:schemeClr val="tx1">
                    <a:lumMod val="50000"/>
                    <a:lumOff val="50000"/>
                  </a:schemeClr>
                </a:solidFill>
              </a:ln>
              <a:effectLst/>
            </c:spPr>
          </c:marker>
          <c:dLbls>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tx1">
                        <a:lumMod val="75000"/>
                        <a:lumOff val="25000"/>
                      </a:schemeClr>
                    </a:solidFill>
                    <a:latin typeface="+mn-lt"/>
                    <a:ea typeface="+mn-ea"/>
                    <a:cs typeface="+mn-cs"/>
                  </a:defRPr>
                </a:pPr>
                <a:endParaRPr lang="th-TH"/>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Data!$A$21:$A$32</c:f>
              <c:numCache>
                <c:formatCode>B1mmm\-yy</c:formatCode>
                <c:ptCount val="12"/>
                <c:pt idx="0">
                  <c:v>45748</c:v>
                </c:pt>
                <c:pt idx="1">
                  <c:v>45778</c:v>
                </c:pt>
                <c:pt idx="2">
                  <c:v>45809</c:v>
                </c:pt>
                <c:pt idx="3">
                  <c:v>45839</c:v>
                </c:pt>
                <c:pt idx="4">
                  <c:v>45870</c:v>
                </c:pt>
                <c:pt idx="5">
                  <c:v>45901</c:v>
                </c:pt>
                <c:pt idx="6">
                  <c:v>45931</c:v>
                </c:pt>
                <c:pt idx="7">
                  <c:v>45962</c:v>
                </c:pt>
                <c:pt idx="8">
                  <c:v>45992</c:v>
                </c:pt>
                <c:pt idx="9">
                  <c:v>46023</c:v>
                </c:pt>
                <c:pt idx="10">
                  <c:v>46054</c:v>
                </c:pt>
                <c:pt idx="11">
                  <c:v>46082</c:v>
                </c:pt>
              </c:numCache>
            </c:numRef>
          </c:cat>
          <c:val>
            <c:numRef>
              <c:f>Data!$H$21:$H$32</c:f>
              <c:numCache>
                <c:formatCode>General</c:formatCode>
                <c:ptCount val="12"/>
                <c:pt idx="0">
                  <c:v>0</c:v>
                </c:pt>
                <c:pt idx="1">
                  <c:v>1</c:v>
                </c:pt>
                <c:pt idx="2">
                  <c:v>1</c:v>
                </c:pt>
                <c:pt idx="3">
                  <c:v>1</c:v>
                </c:pt>
                <c:pt idx="4">
                  <c:v>1</c:v>
                </c:pt>
                <c:pt idx="5">
                  <c:v>1</c:v>
                </c:pt>
                <c:pt idx="6">
                  <c:v>1</c:v>
                </c:pt>
                <c:pt idx="7">
                  <c:v>1</c:v>
                </c:pt>
                <c:pt idx="8">
                  <c:v>1</c:v>
                </c:pt>
                <c:pt idx="9">
                  <c:v>1</c:v>
                </c:pt>
                <c:pt idx="10">
                  <c:v>1</c:v>
                </c:pt>
              </c:numCache>
            </c:numRef>
          </c:val>
          <c:smooth val="0"/>
          <c:extLst>
            <c:ext xmlns:c16="http://schemas.microsoft.com/office/drawing/2014/chart" uri="{C3380CC4-5D6E-409C-BE32-E72D297353CC}">
              <c16:uniqueId val="{00000007-4D0F-4CF5-A87B-5B30E98BA07F}"/>
            </c:ext>
          </c:extLst>
        </c:ser>
        <c:dLbls>
          <c:showLegendKey val="0"/>
          <c:showVal val="0"/>
          <c:showCatName val="0"/>
          <c:showSerName val="0"/>
          <c:showPercent val="0"/>
          <c:showBubbleSize val="0"/>
        </c:dLbls>
        <c:marker val="1"/>
        <c:smooth val="0"/>
        <c:axId val="754326975"/>
        <c:axId val="754327455"/>
      </c:lineChart>
      <c:dateAx>
        <c:axId val="754326975"/>
        <c:scaling>
          <c:orientation val="minMax"/>
        </c:scaling>
        <c:delete val="0"/>
        <c:axPos val="b"/>
        <c:numFmt formatCode="B1mmm" sourceLinked="0"/>
        <c:majorTickMark val="out"/>
        <c:minorTickMark val="none"/>
        <c:tickLblPos val="nextTo"/>
        <c:spPr>
          <a:noFill/>
          <a:ln w="9525" cap="flat" cmpd="sng" algn="ctr">
            <a:solidFill>
              <a:schemeClr val="bg1">
                <a:lumMod val="50000"/>
              </a:schemeClr>
            </a:solidFill>
            <a:round/>
          </a:ln>
          <a:effectLst/>
        </c:spPr>
        <c:txPr>
          <a:bodyPr rot="-60000000" spcFirstLastPara="1" vertOverflow="ellipsis" vert="horz" wrap="square" anchor="ctr" anchorCtr="1"/>
          <a:lstStyle/>
          <a:p>
            <a:pPr>
              <a:defRPr lang="ja-JP" sz="1050" b="0" i="0" u="none" strike="noStrike" kern="1200" baseline="0">
                <a:solidFill>
                  <a:schemeClr val="tx1">
                    <a:lumMod val="65000"/>
                    <a:lumOff val="35000"/>
                  </a:schemeClr>
                </a:solidFill>
                <a:latin typeface="+mn-lt"/>
                <a:ea typeface="+mn-ea"/>
                <a:cs typeface="+mn-cs"/>
              </a:defRPr>
            </a:pPr>
            <a:endParaRPr lang="th-TH"/>
          </a:p>
        </c:txPr>
        <c:crossAx val="754327455"/>
        <c:crosses val="autoZero"/>
        <c:auto val="1"/>
        <c:lblOffset val="100"/>
        <c:baseTimeUnit val="months"/>
      </c:dateAx>
      <c:valAx>
        <c:axId val="754327455"/>
        <c:scaling>
          <c:orientation val="minMax"/>
          <c:max val="10"/>
        </c:scaling>
        <c:delete val="0"/>
        <c:axPos val="l"/>
        <c:majorGridlines>
          <c:spPr>
            <a:ln w="6350"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th-TH"/>
          </a:p>
        </c:txPr>
        <c:crossAx val="754326975"/>
        <c:crosses val="autoZero"/>
        <c:crossBetween val="between"/>
        <c:majorUnit val="2"/>
      </c:valAx>
      <c:spPr>
        <a:noFill/>
        <a:ln>
          <a:noFill/>
        </a:ln>
        <a:effectLst/>
      </c:spPr>
    </c:plotArea>
    <c:legend>
      <c:legendPos val="r"/>
      <c:layout>
        <c:manualLayout>
          <c:xMode val="edge"/>
          <c:yMode val="edge"/>
          <c:x val="0.55537238001114198"/>
          <c:y val="2.3433798152554666E-2"/>
          <c:w val="0.42361754459034295"/>
          <c:h val="0.14208791632486734"/>
        </c:manualLayout>
      </c:layout>
      <c:overlay val="0"/>
      <c:spPr>
        <a:noFill/>
        <a:ln>
          <a:noFill/>
        </a:ln>
        <a:effectLst/>
      </c:spPr>
      <c:txPr>
        <a:bodyPr rot="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th-TH"/>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th-TH"/>
    </a:p>
  </c:txPr>
  <c:printSettings>
    <c:headerFooter/>
    <c:pageMargins b="0.75" l="0.7" r="0.7" t="0.75" header="0.3" footer="0.3"/>
    <c:pageSetup/>
  </c:printSettings>
</c:chartSpace>
</file>

<file path=xl/charts/chart5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9477570695136974E-2"/>
          <c:y val="0.26689420555088011"/>
          <c:w val="0.88006889763779539"/>
          <c:h val="0.56166303762184011"/>
        </c:manualLayout>
      </c:layout>
      <c:barChart>
        <c:barDir val="col"/>
        <c:grouping val="clustered"/>
        <c:varyColors val="0"/>
        <c:ser>
          <c:idx val="0"/>
          <c:order val="0"/>
          <c:tx>
            <c:strRef>
              <c:f>Data!$AC$20</c:f>
              <c:strCache>
                <c:ptCount val="1"/>
                <c:pt idx="0">
                  <c:v>Target</c:v>
                </c:pt>
              </c:strCache>
            </c:strRef>
          </c:tx>
          <c:spPr>
            <a:solidFill>
              <a:schemeClr val="accent1"/>
            </a:solidFill>
            <a:ln>
              <a:noFill/>
            </a:ln>
            <a:effectLst/>
          </c:spPr>
          <c:invertIfNegative val="0"/>
          <c:dPt>
            <c:idx val="2"/>
            <c:invertIfNegative val="0"/>
            <c:bubble3D val="0"/>
            <c:spPr>
              <a:solidFill>
                <a:schemeClr val="tx1">
                  <a:lumMod val="50000"/>
                  <a:lumOff val="50000"/>
                </a:schemeClr>
              </a:solidFill>
              <a:ln>
                <a:noFill/>
              </a:ln>
              <a:effectLst/>
            </c:spPr>
            <c:extLst>
              <c:ext xmlns:c16="http://schemas.microsoft.com/office/drawing/2014/chart" uri="{C3380CC4-5D6E-409C-BE32-E72D297353CC}">
                <c16:uniqueId val="{00000000-85D1-42FF-8A32-061D2D82F391}"/>
              </c:ext>
            </c:extLst>
          </c:dPt>
          <c:cat>
            <c:numRef>
              <c:f>Data!$A$21:$A$32</c:f>
              <c:numCache>
                <c:formatCode>B1mmm\-yy</c:formatCode>
                <c:ptCount val="12"/>
                <c:pt idx="0">
                  <c:v>45748</c:v>
                </c:pt>
                <c:pt idx="1">
                  <c:v>45778</c:v>
                </c:pt>
                <c:pt idx="2">
                  <c:v>45809</c:v>
                </c:pt>
                <c:pt idx="3">
                  <c:v>45839</c:v>
                </c:pt>
                <c:pt idx="4">
                  <c:v>45870</c:v>
                </c:pt>
                <c:pt idx="5">
                  <c:v>45901</c:v>
                </c:pt>
                <c:pt idx="6">
                  <c:v>45931</c:v>
                </c:pt>
                <c:pt idx="7">
                  <c:v>45962</c:v>
                </c:pt>
                <c:pt idx="8">
                  <c:v>45992</c:v>
                </c:pt>
                <c:pt idx="9">
                  <c:v>46023</c:v>
                </c:pt>
                <c:pt idx="10">
                  <c:v>46054</c:v>
                </c:pt>
                <c:pt idx="11">
                  <c:v>46082</c:v>
                </c:pt>
              </c:numCache>
            </c:numRef>
          </c:cat>
          <c:val>
            <c:numRef>
              <c:f>Data!$AC$21:$AC$32</c:f>
              <c:numCache>
                <c:formatCode>General</c:formatCode>
                <c:ptCount val="12"/>
                <c:pt idx="0">
                  <c:v>0</c:v>
                </c:pt>
                <c:pt idx="1">
                  <c:v>0</c:v>
                </c:pt>
                <c:pt idx="2">
                  <c:v>1</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0-9429-4CE5-BE2F-5AED5F5E5F1D}"/>
            </c:ext>
          </c:extLst>
        </c:ser>
        <c:ser>
          <c:idx val="1"/>
          <c:order val="1"/>
          <c:tx>
            <c:strRef>
              <c:f>Data!$AD$20</c:f>
              <c:strCache>
                <c:ptCount val="1"/>
                <c:pt idx="0">
                  <c:v>All DN response_Result</c:v>
                </c:pt>
              </c:strCache>
            </c:strRef>
          </c:tx>
          <c:spPr>
            <a:solidFill>
              <a:schemeClr val="accent2"/>
            </a:solidFill>
            <a:ln>
              <a:noFill/>
            </a:ln>
            <a:effectLst/>
          </c:spPr>
          <c:invertIfNegative val="0"/>
          <c:cat>
            <c:numRef>
              <c:f>Data!$A$21:$A$32</c:f>
              <c:numCache>
                <c:formatCode>B1mmm\-yy</c:formatCode>
                <c:ptCount val="12"/>
                <c:pt idx="0">
                  <c:v>45748</c:v>
                </c:pt>
                <c:pt idx="1">
                  <c:v>45778</c:v>
                </c:pt>
                <c:pt idx="2">
                  <c:v>45809</c:v>
                </c:pt>
                <c:pt idx="3">
                  <c:v>45839</c:v>
                </c:pt>
                <c:pt idx="4">
                  <c:v>45870</c:v>
                </c:pt>
                <c:pt idx="5">
                  <c:v>45901</c:v>
                </c:pt>
                <c:pt idx="6">
                  <c:v>45931</c:v>
                </c:pt>
                <c:pt idx="7">
                  <c:v>45962</c:v>
                </c:pt>
                <c:pt idx="8">
                  <c:v>45992</c:v>
                </c:pt>
                <c:pt idx="9">
                  <c:v>46023</c:v>
                </c:pt>
                <c:pt idx="10">
                  <c:v>46054</c:v>
                </c:pt>
                <c:pt idx="11">
                  <c:v>46082</c:v>
                </c:pt>
              </c:numCache>
            </c:numRef>
          </c:cat>
          <c:val>
            <c:numRef>
              <c:f>Data!$AD$21:$AD$32</c:f>
              <c:numCache>
                <c:formatCode>0</c:formatCode>
                <c:ptCount val="12"/>
                <c:pt idx="0">
                  <c:v>0</c:v>
                </c:pt>
                <c:pt idx="1">
                  <c:v>0</c:v>
                </c:pt>
                <c:pt idx="2">
                  <c:v>0</c:v>
                </c:pt>
                <c:pt idx="3">
                  <c:v>0</c:v>
                </c:pt>
                <c:pt idx="4">
                  <c:v>0</c:v>
                </c:pt>
                <c:pt idx="5">
                  <c:v>0</c:v>
                </c:pt>
                <c:pt idx="6">
                  <c:v>0</c:v>
                </c:pt>
                <c:pt idx="7">
                  <c:v>0</c:v>
                </c:pt>
                <c:pt idx="8">
                  <c:v>0</c:v>
                </c:pt>
                <c:pt idx="9">
                  <c:v>0</c:v>
                </c:pt>
                <c:pt idx="10">
                  <c:v>0</c:v>
                </c:pt>
              </c:numCache>
            </c:numRef>
          </c:val>
          <c:extLst>
            <c:ext xmlns:c16="http://schemas.microsoft.com/office/drawing/2014/chart" uri="{C3380CC4-5D6E-409C-BE32-E72D297353CC}">
              <c16:uniqueId val="{00000001-9429-4CE5-BE2F-5AED5F5E5F1D}"/>
            </c:ext>
          </c:extLst>
        </c:ser>
        <c:dLbls>
          <c:showLegendKey val="0"/>
          <c:showVal val="0"/>
          <c:showCatName val="0"/>
          <c:showSerName val="0"/>
          <c:showPercent val="0"/>
          <c:showBubbleSize val="0"/>
        </c:dLbls>
        <c:gapWidth val="35"/>
        <c:overlap val="35"/>
        <c:axId val="754326975"/>
        <c:axId val="754327455"/>
      </c:barChart>
      <c:lineChart>
        <c:grouping val="standard"/>
        <c:varyColors val="0"/>
        <c:ser>
          <c:idx val="2"/>
          <c:order val="2"/>
          <c:tx>
            <c:strRef>
              <c:f>Data!$AE$20</c:f>
              <c:strCache>
                <c:ptCount val="1"/>
                <c:pt idx="0">
                  <c:v>Accu.Target</c:v>
                </c:pt>
              </c:strCache>
            </c:strRef>
          </c:tx>
          <c:spPr>
            <a:ln w="28575" cap="rnd">
              <a:solidFill>
                <a:schemeClr val="tx1">
                  <a:lumMod val="50000"/>
                  <a:lumOff val="50000"/>
                </a:schemeClr>
              </a:solidFill>
              <a:round/>
            </a:ln>
            <a:effectLst/>
          </c:spPr>
          <c:marker>
            <c:symbol val="circle"/>
            <c:size val="4"/>
            <c:spPr>
              <a:solidFill>
                <a:schemeClr val="tx1">
                  <a:lumMod val="50000"/>
                  <a:lumOff val="50000"/>
                </a:schemeClr>
              </a:solidFill>
              <a:ln w="9525">
                <a:solidFill>
                  <a:schemeClr val="tx1">
                    <a:lumMod val="50000"/>
                    <a:lumOff val="50000"/>
                  </a:schemeClr>
                </a:solidFill>
              </a:ln>
              <a:effectLst/>
            </c:spPr>
          </c:marker>
          <c:cat>
            <c:numRef>
              <c:f>Data!$A$21:$A$32</c:f>
              <c:numCache>
                <c:formatCode>B1mmm\-yy</c:formatCode>
                <c:ptCount val="12"/>
                <c:pt idx="0">
                  <c:v>45748</c:v>
                </c:pt>
                <c:pt idx="1">
                  <c:v>45778</c:v>
                </c:pt>
                <c:pt idx="2">
                  <c:v>45809</c:v>
                </c:pt>
                <c:pt idx="3">
                  <c:v>45839</c:v>
                </c:pt>
                <c:pt idx="4">
                  <c:v>45870</c:v>
                </c:pt>
                <c:pt idx="5">
                  <c:v>45901</c:v>
                </c:pt>
                <c:pt idx="6">
                  <c:v>45931</c:v>
                </c:pt>
                <c:pt idx="7">
                  <c:v>45962</c:v>
                </c:pt>
                <c:pt idx="8">
                  <c:v>45992</c:v>
                </c:pt>
                <c:pt idx="9">
                  <c:v>46023</c:v>
                </c:pt>
                <c:pt idx="10">
                  <c:v>46054</c:v>
                </c:pt>
                <c:pt idx="11">
                  <c:v>46082</c:v>
                </c:pt>
              </c:numCache>
            </c:numRef>
          </c:cat>
          <c:val>
            <c:numRef>
              <c:f>Data!$AE$21:$AE$32</c:f>
              <c:numCache>
                <c:formatCode>General</c:formatCode>
                <c:ptCount val="12"/>
                <c:pt idx="0">
                  <c:v>0</c:v>
                </c:pt>
                <c:pt idx="1">
                  <c:v>0</c:v>
                </c:pt>
                <c:pt idx="2">
                  <c:v>1</c:v>
                </c:pt>
                <c:pt idx="3">
                  <c:v>1</c:v>
                </c:pt>
                <c:pt idx="4">
                  <c:v>1</c:v>
                </c:pt>
                <c:pt idx="5">
                  <c:v>1</c:v>
                </c:pt>
                <c:pt idx="6">
                  <c:v>1</c:v>
                </c:pt>
                <c:pt idx="7">
                  <c:v>1</c:v>
                </c:pt>
                <c:pt idx="8">
                  <c:v>1</c:v>
                </c:pt>
                <c:pt idx="9">
                  <c:v>1</c:v>
                </c:pt>
                <c:pt idx="10">
                  <c:v>1</c:v>
                </c:pt>
                <c:pt idx="11">
                  <c:v>1</c:v>
                </c:pt>
              </c:numCache>
            </c:numRef>
          </c:val>
          <c:smooth val="0"/>
          <c:extLst>
            <c:ext xmlns:c16="http://schemas.microsoft.com/office/drawing/2014/chart" uri="{C3380CC4-5D6E-409C-BE32-E72D297353CC}">
              <c16:uniqueId val="{00000003-9429-4CE5-BE2F-5AED5F5E5F1D}"/>
            </c:ext>
          </c:extLst>
        </c:ser>
        <c:ser>
          <c:idx val="3"/>
          <c:order val="3"/>
          <c:tx>
            <c:strRef>
              <c:f>Data!$AF$20</c:f>
              <c:strCache>
                <c:ptCount val="1"/>
                <c:pt idx="0">
                  <c:v>All DN response_Accu.Result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numRef>
              <c:f>Data!$A$21:$A$32</c:f>
              <c:numCache>
                <c:formatCode>B1mmm\-yy</c:formatCode>
                <c:ptCount val="12"/>
                <c:pt idx="0">
                  <c:v>45748</c:v>
                </c:pt>
                <c:pt idx="1">
                  <c:v>45778</c:v>
                </c:pt>
                <c:pt idx="2">
                  <c:v>45809</c:v>
                </c:pt>
                <c:pt idx="3">
                  <c:v>45839</c:v>
                </c:pt>
                <c:pt idx="4">
                  <c:v>45870</c:v>
                </c:pt>
                <c:pt idx="5">
                  <c:v>45901</c:v>
                </c:pt>
                <c:pt idx="6">
                  <c:v>45931</c:v>
                </c:pt>
                <c:pt idx="7">
                  <c:v>45962</c:v>
                </c:pt>
                <c:pt idx="8">
                  <c:v>45992</c:v>
                </c:pt>
                <c:pt idx="9">
                  <c:v>46023</c:v>
                </c:pt>
                <c:pt idx="10">
                  <c:v>46054</c:v>
                </c:pt>
                <c:pt idx="11">
                  <c:v>46082</c:v>
                </c:pt>
              </c:numCache>
            </c:numRef>
          </c:cat>
          <c:val>
            <c:numRef>
              <c:f>Data!$AF$21:$AF$32</c:f>
              <c:numCache>
                <c:formatCode>General</c:formatCode>
                <c:ptCount val="12"/>
                <c:pt idx="0">
                  <c:v>0</c:v>
                </c:pt>
                <c:pt idx="1">
                  <c:v>0</c:v>
                </c:pt>
                <c:pt idx="2" formatCode="0">
                  <c:v>0</c:v>
                </c:pt>
                <c:pt idx="3" formatCode="0">
                  <c:v>0</c:v>
                </c:pt>
                <c:pt idx="4" formatCode="0">
                  <c:v>0</c:v>
                </c:pt>
                <c:pt idx="5" formatCode="0">
                  <c:v>0</c:v>
                </c:pt>
                <c:pt idx="6" formatCode="0">
                  <c:v>0</c:v>
                </c:pt>
                <c:pt idx="7" formatCode="0">
                  <c:v>0</c:v>
                </c:pt>
                <c:pt idx="8" formatCode="0">
                  <c:v>0</c:v>
                </c:pt>
                <c:pt idx="9" formatCode="0">
                  <c:v>0</c:v>
                </c:pt>
                <c:pt idx="10" formatCode="0">
                  <c:v>0</c:v>
                </c:pt>
              </c:numCache>
            </c:numRef>
          </c:val>
          <c:smooth val="0"/>
          <c:extLst>
            <c:ext xmlns:c16="http://schemas.microsoft.com/office/drawing/2014/chart" uri="{C3380CC4-5D6E-409C-BE32-E72D297353CC}">
              <c16:uniqueId val="{00000004-9429-4CE5-BE2F-5AED5F5E5F1D}"/>
            </c:ext>
          </c:extLst>
        </c:ser>
        <c:dLbls>
          <c:showLegendKey val="0"/>
          <c:showVal val="0"/>
          <c:showCatName val="0"/>
          <c:showSerName val="0"/>
          <c:showPercent val="0"/>
          <c:showBubbleSize val="0"/>
        </c:dLbls>
        <c:marker val="1"/>
        <c:smooth val="0"/>
        <c:axId val="754326975"/>
        <c:axId val="754327455"/>
      </c:lineChart>
      <c:dateAx>
        <c:axId val="754326975"/>
        <c:scaling>
          <c:orientation val="minMax"/>
        </c:scaling>
        <c:delete val="0"/>
        <c:axPos val="b"/>
        <c:numFmt formatCode="B1mmm"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ja-JP" sz="1050" b="0" i="0" u="none" strike="noStrike" kern="1200" baseline="0">
                <a:solidFill>
                  <a:schemeClr val="tx1">
                    <a:lumMod val="65000"/>
                    <a:lumOff val="35000"/>
                  </a:schemeClr>
                </a:solidFill>
                <a:latin typeface="+mn-lt"/>
                <a:ea typeface="+mn-ea"/>
                <a:cs typeface="+mn-cs"/>
              </a:defRPr>
            </a:pPr>
            <a:endParaRPr lang="th-TH"/>
          </a:p>
        </c:txPr>
        <c:crossAx val="754327455"/>
        <c:crosses val="autoZero"/>
        <c:auto val="1"/>
        <c:lblOffset val="100"/>
        <c:baseTimeUnit val="months"/>
      </c:dateAx>
      <c:valAx>
        <c:axId val="754327455"/>
        <c:scaling>
          <c:orientation val="minMax"/>
          <c:max val="4"/>
        </c:scaling>
        <c:delete val="0"/>
        <c:axPos val="l"/>
        <c:majorGridlines>
          <c:spPr>
            <a:ln w="6350" cap="flat" cmpd="sng" algn="ctr">
              <a:solidFill>
                <a:schemeClr val="bg1">
                  <a:lumMod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th-TH"/>
          </a:p>
        </c:txPr>
        <c:crossAx val="754326975"/>
        <c:crosses val="autoZero"/>
        <c:crossBetween val="between"/>
        <c:majorUnit val="1"/>
      </c:valAx>
      <c:spPr>
        <a:noFill/>
        <a:ln>
          <a:noFill/>
        </a:ln>
        <a:effectLst/>
      </c:spPr>
    </c:plotArea>
    <c:legend>
      <c:legendPos val="r"/>
      <c:layout>
        <c:manualLayout>
          <c:xMode val="edge"/>
          <c:yMode val="edge"/>
          <c:x val="0.63927984655797498"/>
          <c:y val="2.2376821562442112E-2"/>
          <c:w val="0.3568424204146447"/>
          <c:h val="0.2725529838568862"/>
        </c:manualLayout>
      </c:layout>
      <c:overlay val="0"/>
      <c:spPr>
        <a:noFill/>
        <a:ln>
          <a:noFill/>
        </a:ln>
        <a:effectLst/>
      </c:spPr>
      <c:txPr>
        <a:bodyPr rot="0" spcFirstLastPara="1" vertOverflow="ellipsis" vert="horz" wrap="square" anchor="ctr" anchorCtr="1"/>
        <a:lstStyle/>
        <a:p>
          <a:pPr>
            <a:defRPr lang="ja-JP" sz="700" b="0" i="0" u="none" strike="noStrike" kern="1200" baseline="0">
              <a:solidFill>
                <a:schemeClr val="tx1">
                  <a:lumMod val="65000"/>
                  <a:lumOff val="35000"/>
                </a:schemeClr>
              </a:solidFill>
              <a:latin typeface="+mn-lt"/>
              <a:ea typeface="+mn-ea"/>
              <a:cs typeface="+mn-cs"/>
            </a:defRPr>
          </a:pPr>
          <a:endParaRPr lang="th-TH"/>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th-TH"/>
    </a:p>
  </c:txPr>
  <c:printSettings>
    <c:headerFooter/>
    <c:pageMargins b="0.75" l="0.7" r="0.7" t="0.75" header="0.3" footer="0.3"/>
    <c:pageSetup/>
  </c:printSettings>
</c:chartSpace>
</file>

<file path=xl/charts/chart5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2977790140362906E-2"/>
          <c:y val="0.19199357149360294"/>
          <c:w val="0.88006889763779539"/>
          <c:h val="0.69793398294998554"/>
        </c:manualLayout>
      </c:layout>
      <c:barChart>
        <c:barDir val="col"/>
        <c:grouping val="clustered"/>
        <c:varyColors val="0"/>
        <c:ser>
          <c:idx val="0"/>
          <c:order val="0"/>
          <c:tx>
            <c:strRef>
              <c:f>Data!$B$37</c:f>
              <c:strCache>
                <c:ptCount val="1"/>
                <c:pt idx="0">
                  <c:v>Target</c:v>
                </c:pt>
              </c:strCache>
            </c:strRef>
          </c:tx>
          <c:spPr>
            <a:solidFill>
              <a:schemeClr val="bg1">
                <a:lumMod val="75000"/>
              </a:schemeClr>
            </a:solidFill>
            <a:ln w="19050">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ja-JP" sz="800" b="0" i="0" u="none" strike="noStrike" kern="1200" baseline="0">
                    <a:solidFill>
                      <a:schemeClr val="tx1">
                        <a:lumMod val="75000"/>
                        <a:lumOff val="25000"/>
                      </a:schemeClr>
                    </a:solidFill>
                    <a:latin typeface="+mn-lt"/>
                    <a:ea typeface="+mn-ea"/>
                    <a:cs typeface="+mn-cs"/>
                  </a:defRPr>
                </a:pPr>
                <a:endParaRPr lang="th-TH"/>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Data!$A$38:$A$49</c:f>
              <c:numCache>
                <c:formatCode>B1mmm\-yy</c:formatCode>
                <c:ptCount val="12"/>
                <c:pt idx="0">
                  <c:v>45748</c:v>
                </c:pt>
                <c:pt idx="1">
                  <c:v>45778</c:v>
                </c:pt>
                <c:pt idx="2">
                  <c:v>45809</c:v>
                </c:pt>
                <c:pt idx="3">
                  <c:v>45839</c:v>
                </c:pt>
                <c:pt idx="4">
                  <c:v>45870</c:v>
                </c:pt>
                <c:pt idx="5">
                  <c:v>45901</c:v>
                </c:pt>
                <c:pt idx="6">
                  <c:v>45931</c:v>
                </c:pt>
                <c:pt idx="7">
                  <c:v>45962</c:v>
                </c:pt>
                <c:pt idx="8">
                  <c:v>45992</c:v>
                </c:pt>
                <c:pt idx="9">
                  <c:v>46023</c:v>
                </c:pt>
                <c:pt idx="10">
                  <c:v>46054</c:v>
                </c:pt>
                <c:pt idx="11">
                  <c:v>46082</c:v>
                </c:pt>
              </c:numCache>
            </c:numRef>
          </c:cat>
          <c:val>
            <c:numRef>
              <c:f>Data!$B$38:$B$49</c:f>
              <c:numCache>
                <c:formatCode>0.00%</c:formatCode>
                <c:ptCount val="12"/>
                <c:pt idx="0">
                  <c:v>5.9582829557401863E-3</c:v>
                </c:pt>
                <c:pt idx="1">
                  <c:v>5.8639174103008208E-3</c:v>
                </c:pt>
                <c:pt idx="2">
                  <c:v>5.4773615308016457E-3</c:v>
                </c:pt>
                <c:pt idx="3">
                  <c:v>5.545056069092268E-3</c:v>
                </c:pt>
                <c:pt idx="4">
                  <c:v>5.5181784622687201E-3</c:v>
                </c:pt>
                <c:pt idx="5">
                  <c:v>5.4872326324687656E-3</c:v>
                </c:pt>
                <c:pt idx="6">
                  <c:v>5.4224593142935843E-3</c:v>
                </c:pt>
                <c:pt idx="7">
                  <c:v>5.7248734813421199E-3</c:v>
                </c:pt>
                <c:pt idx="8">
                  <c:v>5.6781463937281484E-3</c:v>
                </c:pt>
                <c:pt idx="9">
                  <c:v>5.6665984165893404E-3</c:v>
                </c:pt>
                <c:pt idx="10">
                  <c:v>5.7988395556805251E-3</c:v>
                </c:pt>
                <c:pt idx="11">
                  <c:v>5.4098586347450803E-3</c:v>
                </c:pt>
              </c:numCache>
            </c:numRef>
          </c:val>
          <c:extLst>
            <c:ext xmlns:c16="http://schemas.microsoft.com/office/drawing/2014/chart" uri="{C3380CC4-5D6E-409C-BE32-E72D297353CC}">
              <c16:uniqueId val="{00000000-F4C5-44B5-937C-112DC5F826BF}"/>
            </c:ext>
          </c:extLst>
        </c:ser>
        <c:ser>
          <c:idx val="1"/>
          <c:order val="1"/>
          <c:tx>
            <c:strRef>
              <c:f>Data!$C$37</c:f>
              <c:strCache>
                <c:ptCount val="1"/>
                <c:pt idx="0">
                  <c:v>Result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tx1">
                        <a:lumMod val="75000"/>
                        <a:lumOff val="25000"/>
                      </a:schemeClr>
                    </a:solidFill>
                    <a:latin typeface="+mn-lt"/>
                    <a:ea typeface="+mn-ea"/>
                    <a:cs typeface="+mn-cs"/>
                  </a:defRPr>
                </a:pPr>
                <a:endParaRPr lang="th-TH"/>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Data!$A$38:$A$49</c:f>
              <c:numCache>
                <c:formatCode>B1mmm\-yy</c:formatCode>
                <c:ptCount val="12"/>
                <c:pt idx="0">
                  <c:v>45748</c:v>
                </c:pt>
                <c:pt idx="1">
                  <c:v>45778</c:v>
                </c:pt>
                <c:pt idx="2">
                  <c:v>45809</c:v>
                </c:pt>
                <c:pt idx="3">
                  <c:v>45839</c:v>
                </c:pt>
                <c:pt idx="4">
                  <c:v>45870</c:v>
                </c:pt>
                <c:pt idx="5">
                  <c:v>45901</c:v>
                </c:pt>
                <c:pt idx="6">
                  <c:v>45931</c:v>
                </c:pt>
                <c:pt idx="7">
                  <c:v>45962</c:v>
                </c:pt>
                <c:pt idx="8">
                  <c:v>45992</c:v>
                </c:pt>
                <c:pt idx="9">
                  <c:v>46023</c:v>
                </c:pt>
                <c:pt idx="10">
                  <c:v>46054</c:v>
                </c:pt>
                <c:pt idx="11">
                  <c:v>46082</c:v>
                </c:pt>
              </c:numCache>
            </c:numRef>
          </c:cat>
          <c:val>
            <c:numRef>
              <c:f>Data!$C$38:$C$49</c:f>
              <c:numCache>
                <c:formatCode>0.00%</c:formatCode>
                <c:ptCount val="12"/>
                <c:pt idx="0">
                  <c:v>5.2307054558416721E-3</c:v>
                </c:pt>
                <c:pt idx="1">
                  <c:v>5.0061577479954874E-3</c:v>
                </c:pt>
                <c:pt idx="2">
                  <c:v>5.1383660879234577E-3</c:v>
                </c:pt>
                <c:pt idx="3">
                  <c:v>4.9511746578715099E-3</c:v>
                </c:pt>
                <c:pt idx="4">
                  <c:v>6.3445382305509397E-3</c:v>
                </c:pt>
                <c:pt idx="5">
                  <c:v>5.5807653817929763E-3</c:v>
                </c:pt>
                <c:pt idx="6">
                  <c:v>5.6249987359830384E-3</c:v>
                </c:pt>
                <c:pt idx="7">
                  <c:v>4.9086491624769748E-3</c:v>
                </c:pt>
                <c:pt idx="8">
                  <c:v>4.5399999999999998E-3</c:v>
                </c:pt>
                <c:pt idx="9">
                  <c:v>5.1900000000000002E-3</c:v>
                </c:pt>
                <c:pt idx="10">
                  <c:v>6.0065471563790513E-3</c:v>
                </c:pt>
              </c:numCache>
            </c:numRef>
          </c:val>
          <c:extLst>
            <c:ext xmlns:c16="http://schemas.microsoft.com/office/drawing/2014/chart" uri="{C3380CC4-5D6E-409C-BE32-E72D297353CC}">
              <c16:uniqueId val="{00000001-F4C5-44B5-937C-112DC5F826BF}"/>
            </c:ext>
          </c:extLst>
        </c:ser>
        <c:dLbls>
          <c:showLegendKey val="0"/>
          <c:showVal val="0"/>
          <c:showCatName val="0"/>
          <c:showSerName val="0"/>
          <c:showPercent val="0"/>
          <c:showBubbleSize val="0"/>
        </c:dLbls>
        <c:gapWidth val="35"/>
        <c:overlap val="-12"/>
        <c:axId val="754326975"/>
        <c:axId val="754327455"/>
      </c:barChart>
      <c:dateAx>
        <c:axId val="754326975"/>
        <c:scaling>
          <c:orientation val="minMax"/>
        </c:scaling>
        <c:delete val="0"/>
        <c:axPos val="b"/>
        <c:numFmt formatCode="B1mmm"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th-TH"/>
          </a:p>
        </c:txPr>
        <c:crossAx val="754327455"/>
        <c:crosses val="autoZero"/>
        <c:auto val="1"/>
        <c:lblOffset val="100"/>
        <c:baseTimeUnit val="months"/>
      </c:dateAx>
      <c:valAx>
        <c:axId val="754327455"/>
        <c:scaling>
          <c:orientation val="minMax"/>
          <c:max val="8.0000000000000019E-3"/>
          <c:min val="0"/>
        </c:scaling>
        <c:delete val="0"/>
        <c:axPos val="l"/>
        <c:majorGridlines>
          <c:spPr>
            <a:ln w="9525" cap="flat" cmpd="sng" algn="ctr">
              <a:no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lang="ja-JP" sz="800" b="0" i="0" u="none" strike="noStrike" kern="1200" baseline="0">
                <a:solidFill>
                  <a:schemeClr val="tx1">
                    <a:lumMod val="65000"/>
                    <a:lumOff val="35000"/>
                  </a:schemeClr>
                </a:solidFill>
                <a:latin typeface="+mn-lt"/>
                <a:ea typeface="+mn-ea"/>
                <a:cs typeface="+mn-cs"/>
              </a:defRPr>
            </a:pPr>
            <a:endParaRPr lang="th-TH"/>
          </a:p>
        </c:txPr>
        <c:crossAx val="754326975"/>
        <c:crosses val="autoZero"/>
        <c:crossBetween val="between"/>
        <c:majorUnit val="2.0000000000000005E-3"/>
      </c:valAx>
      <c:spPr>
        <a:noFill/>
        <a:ln>
          <a:noFill/>
        </a:ln>
        <a:effectLst/>
      </c:spPr>
    </c:plotArea>
    <c:legend>
      <c:legendPos val="b"/>
      <c:layout>
        <c:manualLayout>
          <c:xMode val="edge"/>
          <c:yMode val="edge"/>
          <c:x val="0.64039423613968138"/>
          <c:y val="9.1487238036843319E-3"/>
          <c:w val="0.35649045842823868"/>
          <c:h val="0.1517410765805885"/>
        </c:manualLayout>
      </c:layout>
      <c:overlay val="0"/>
      <c:spPr>
        <a:noFill/>
        <a:ln>
          <a:noFill/>
        </a:ln>
        <a:effectLst/>
      </c:spPr>
      <c:txPr>
        <a:bodyPr rot="0" spcFirstLastPara="1" vertOverflow="ellipsis" vert="horz" wrap="square" anchor="ctr" anchorCtr="1"/>
        <a:lstStyle/>
        <a:p>
          <a:pPr>
            <a:defRPr lang="ja-JP" sz="1000" b="0" i="0" u="none" strike="noStrike" kern="1200" baseline="0">
              <a:solidFill>
                <a:schemeClr val="tx1">
                  <a:lumMod val="65000"/>
                  <a:lumOff val="35000"/>
                </a:schemeClr>
              </a:solidFill>
              <a:latin typeface="+mn-lt"/>
              <a:ea typeface="+mn-ea"/>
              <a:cs typeface="+mn-cs"/>
            </a:defRPr>
          </a:pPr>
          <a:endParaRPr lang="th-TH"/>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th-TH"/>
    </a:p>
  </c:txPr>
  <c:printSettings>
    <c:headerFooter/>
    <c:pageMargins b="0.75" l="0.7" r="0.7" t="0.75" header="0.3" footer="0.3"/>
    <c:pageSetup/>
  </c:printSettings>
</c:chartSpace>
</file>

<file path=xl/charts/chart5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2623410054512418E-2"/>
          <c:y val="0.17523616216982885"/>
          <c:w val="0.88006889763779539"/>
          <c:h val="0.69793398294998554"/>
        </c:manualLayout>
      </c:layout>
      <c:barChart>
        <c:barDir val="col"/>
        <c:grouping val="clustered"/>
        <c:varyColors val="0"/>
        <c:ser>
          <c:idx val="0"/>
          <c:order val="0"/>
          <c:tx>
            <c:strRef>
              <c:f>Data!$N$37</c:f>
              <c:strCache>
                <c:ptCount val="1"/>
                <c:pt idx="0">
                  <c:v>Target</c:v>
                </c:pt>
              </c:strCache>
            </c:strRef>
          </c:tx>
          <c:spPr>
            <a:solidFill>
              <a:schemeClr val="bg1">
                <a:lumMod val="6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ja-JP" sz="7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Data!$A$38:$A$49</c:f>
              <c:numCache>
                <c:formatCode>B1mmm\-yy</c:formatCode>
                <c:ptCount val="12"/>
                <c:pt idx="0">
                  <c:v>45748</c:v>
                </c:pt>
                <c:pt idx="1">
                  <c:v>45778</c:v>
                </c:pt>
                <c:pt idx="2">
                  <c:v>45809</c:v>
                </c:pt>
                <c:pt idx="3">
                  <c:v>45839</c:v>
                </c:pt>
                <c:pt idx="4">
                  <c:v>45870</c:v>
                </c:pt>
                <c:pt idx="5">
                  <c:v>45901</c:v>
                </c:pt>
                <c:pt idx="6">
                  <c:v>45931</c:v>
                </c:pt>
                <c:pt idx="7">
                  <c:v>45962</c:v>
                </c:pt>
                <c:pt idx="8">
                  <c:v>45992</c:v>
                </c:pt>
                <c:pt idx="9">
                  <c:v>46023</c:v>
                </c:pt>
                <c:pt idx="10">
                  <c:v>46054</c:v>
                </c:pt>
                <c:pt idx="11">
                  <c:v>46082</c:v>
                </c:pt>
              </c:numCache>
            </c:numRef>
          </c:cat>
          <c:val>
            <c:numRef>
              <c:f>Data!$N$38:$N$49</c:f>
              <c:numCache>
                <c:formatCode>0.00%</c:formatCode>
                <c:ptCount val="12"/>
                <c:pt idx="0">
                  <c:v>5.1700000000000001E-3</c:v>
                </c:pt>
                <c:pt idx="1">
                  <c:v>5.0595431984934635E-3</c:v>
                </c:pt>
                <c:pt idx="2">
                  <c:v>5.098633498185224E-3</c:v>
                </c:pt>
                <c:pt idx="3">
                  <c:v>4.9955336114168719E-3</c:v>
                </c:pt>
                <c:pt idx="4">
                  <c:v>5.0995922118194535E-3</c:v>
                </c:pt>
                <c:pt idx="5">
                  <c:v>4.9894575256577397E-3</c:v>
                </c:pt>
                <c:pt idx="6">
                  <c:v>4.8205207491416003E-3</c:v>
                </c:pt>
                <c:pt idx="7">
                  <c:v>4.6470583264320506E-3</c:v>
                </c:pt>
                <c:pt idx="8">
                  <c:v>4.7240178057488865E-3</c:v>
                </c:pt>
                <c:pt idx="9">
                  <c:v>4.6269202630418969E-3</c:v>
                </c:pt>
                <c:pt idx="10">
                  <c:v>4.7233270827416593E-3</c:v>
                </c:pt>
                <c:pt idx="11">
                  <c:v>4.5180810861133623E-3</c:v>
                </c:pt>
              </c:numCache>
            </c:numRef>
          </c:val>
          <c:extLst>
            <c:ext xmlns:c16="http://schemas.microsoft.com/office/drawing/2014/chart" uri="{C3380CC4-5D6E-409C-BE32-E72D297353CC}">
              <c16:uniqueId val="{00000000-2102-4EA8-892D-D3C44E13369C}"/>
            </c:ext>
          </c:extLst>
        </c:ser>
        <c:ser>
          <c:idx val="1"/>
          <c:order val="1"/>
          <c:tx>
            <c:strRef>
              <c:f>Data!$O$37</c:f>
              <c:strCache>
                <c:ptCount val="1"/>
                <c:pt idx="0">
                  <c:v>Result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tx1">
                        <a:lumMod val="75000"/>
                        <a:lumOff val="25000"/>
                      </a:schemeClr>
                    </a:solidFill>
                    <a:latin typeface="+mn-lt"/>
                    <a:ea typeface="+mn-ea"/>
                    <a:cs typeface="+mn-cs"/>
                  </a:defRPr>
                </a:pPr>
                <a:endParaRPr lang="th-TH"/>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Data!$A$38:$A$49</c:f>
              <c:numCache>
                <c:formatCode>B1mmm\-yy</c:formatCode>
                <c:ptCount val="12"/>
                <c:pt idx="0">
                  <c:v>45748</c:v>
                </c:pt>
                <c:pt idx="1">
                  <c:v>45778</c:v>
                </c:pt>
                <c:pt idx="2">
                  <c:v>45809</c:v>
                </c:pt>
                <c:pt idx="3">
                  <c:v>45839</c:v>
                </c:pt>
                <c:pt idx="4">
                  <c:v>45870</c:v>
                </c:pt>
                <c:pt idx="5">
                  <c:v>45901</c:v>
                </c:pt>
                <c:pt idx="6">
                  <c:v>45931</c:v>
                </c:pt>
                <c:pt idx="7">
                  <c:v>45962</c:v>
                </c:pt>
                <c:pt idx="8">
                  <c:v>45992</c:v>
                </c:pt>
                <c:pt idx="9">
                  <c:v>46023</c:v>
                </c:pt>
                <c:pt idx="10">
                  <c:v>46054</c:v>
                </c:pt>
                <c:pt idx="11">
                  <c:v>46082</c:v>
                </c:pt>
              </c:numCache>
            </c:numRef>
          </c:cat>
          <c:val>
            <c:numRef>
              <c:f>Data!$O$38:$O$49</c:f>
              <c:numCache>
                <c:formatCode>0.00%</c:formatCode>
                <c:ptCount val="12"/>
                <c:pt idx="0">
                  <c:v>4.7699999999999999E-3</c:v>
                </c:pt>
                <c:pt idx="1">
                  <c:v>4.720631661828437E-3</c:v>
                </c:pt>
                <c:pt idx="2">
                  <c:v>5.2062547212695662E-3</c:v>
                </c:pt>
                <c:pt idx="3">
                  <c:v>5.4918486009180104E-3</c:v>
                </c:pt>
                <c:pt idx="4">
                  <c:v>5.2100000000000002E-3</c:v>
                </c:pt>
                <c:pt idx="5">
                  <c:v>5.6899999999999997E-3</c:v>
                </c:pt>
                <c:pt idx="6">
                  <c:v>4.8500000000000001E-3</c:v>
                </c:pt>
                <c:pt idx="7">
                  <c:v>4.1399999999999996E-3</c:v>
                </c:pt>
                <c:pt idx="8">
                  <c:v>4.4999999999999997E-3</c:v>
                </c:pt>
                <c:pt idx="9">
                  <c:v>4.4999999999999997E-3</c:v>
                </c:pt>
                <c:pt idx="10">
                  <c:v>5.3200000000000001E-3</c:v>
                </c:pt>
              </c:numCache>
            </c:numRef>
          </c:val>
          <c:extLst>
            <c:ext xmlns:c16="http://schemas.microsoft.com/office/drawing/2014/chart" uri="{C3380CC4-5D6E-409C-BE32-E72D297353CC}">
              <c16:uniqueId val="{00000001-2102-4EA8-892D-D3C44E13369C}"/>
            </c:ext>
          </c:extLst>
        </c:ser>
        <c:dLbls>
          <c:showLegendKey val="0"/>
          <c:showVal val="0"/>
          <c:showCatName val="0"/>
          <c:showSerName val="0"/>
          <c:showPercent val="0"/>
          <c:showBubbleSize val="0"/>
        </c:dLbls>
        <c:gapWidth val="35"/>
        <c:axId val="754326975"/>
        <c:axId val="754327455"/>
      </c:barChart>
      <c:dateAx>
        <c:axId val="754326975"/>
        <c:scaling>
          <c:orientation val="minMax"/>
        </c:scaling>
        <c:delete val="0"/>
        <c:axPos val="b"/>
        <c:numFmt formatCode="B1mmm"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th-TH"/>
          </a:p>
        </c:txPr>
        <c:crossAx val="754327455"/>
        <c:crosses val="autoZero"/>
        <c:auto val="1"/>
        <c:lblOffset val="100"/>
        <c:baseTimeUnit val="months"/>
      </c:dateAx>
      <c:valAx>
        <c:axId val="754327455"/>
        <c:scaling>
          <c:orientation val="minMax"/>
          <c:max val="8.0000000000000019E-3"/>
        </c:scaling>
        <c:delete val="0"/>
        <c:axPos val="l"/>
        <c:majorGridlines>
          <c:spPr>
            <a:ln w="9525" cap="flat" cmpd="sng" algn="ctr">
              <a:no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lang="ja-JP" sz="800" b="0" i="0" u="none" strike="noStrike" kern="1200" baseline="0">
                <a:solidFill>
                  <a:schemeClr val="tx1">
                    <a:lumMod val="65000"/>
                    <a:lumOff val="35000"/>
                  </a:schemeClr>
                </a:solidFill>
                <a:latin typeface="+mn-lt"/>
                <a:ea typeface="+mn-ea"/>
                <a:cs typeface="+mn-cs"/>
              </a:defRPr>
            </a:pPr>
            <a:endParaRPr lang="th-TH"/>
          </a:p>
        </c:txPr>
        <c:crossAx val="754326975"/>
        <c:crosses val="autoZero"/>
        <c:crossBetween val="between"/>
        <c:majorUnit val="2.0000000000000005E-3"/>
      </c:valAx>
      <c:spPr>
        <a:noFill/>
        <a:ln w="25400">
          <a:noFill/>
        </a:ln>
        <a:effectLst/>
      </c:spPr>
    </c:plotArea>
    <c:legend>
      <c:legendPos val="b"/>
      <c:layout>
        <c:manualLayout>
          <c:xMode val="edge"/>
          <c:yMode val="edge"/>
          <c:x val="0.68554069667921946"/>
          <c:y val="9.1487238036843319E-3"/>
          <c:w val="0.31134414584046555"/>
          <c:h val="0.1517410765805885"/>
        </c:manualLayout>
      </c:layout>
      <c:overlay val="0"/>
      <c:spPr>
        <a:noFill/>
        <a:ln>
          <a:noFill/>
        </a:ln>
        <a:effectLst/>
      </c:spPr>
      <c:txPr>
        <a:bodyPr rot="0" spcFirstLastPara="1" vertOverflow="ellipsis" vert="horz" wrap="square" anchor="ctr" anchorCtr="1"/>
        <a:lstStyle/>
        <a:p>
          <a:pPr>
            <a:defRPr lang="ja-JP" sz="800" b="0" i="0" u="none" strike="noStrike" kern="1200" baseline="0">
              <a:solidFill>
                <a:schemeClr val="tx1">
                  <a:lumMod val="65000"/>
                  <a:lumOff val="35000"/>
                </a:schemeClr>
              </a:solidFill>
              <a:latin typeface="+mn-lt"/>
              <a:ea typeface="+mn-ea"/>
              <a:cs typeface="+mn-cs"/>
            </a:defRPr>
          </a:pPr>
          <a:endParaRPr lang="th-TH"/>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th-TH"/>
    </a:p>
  </c:txPr>
  <c:printSettings>
    <c:headerFooter/>
    <c:pageMargins b="0.75" l="0.7" r="0.7" t="0.75" header="0.3" footer="0.3"/>
    <c:pageSetup/>
  </c:printSettings>
</c:chartSpace>
</file>

<file path=xl/charts/chart5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498172541516423E-2"/>
          <c:y val="0.17523616216982885"/>
          <c:w val="0.88006889763779539"/>
          <c:h val="0.69793398294998554"/>
        </c:manualLayout>
      </c:layout>
      <c:barChart>
        <c:barDir val="col"/>
        <c:grouping val="clustered"/>
        <c:varyColors val="0"/>
        <c:ser>
          <c:idx val="0"/>
          <c:order val="0"/>
          <c:tx>
            <c:strRef>
              <c:f>Data!$R$37</c:f>
              <c:strCache>
                <c:ptCount val="1"/>
                <c:pt idx="0">
                  <c:v>Target</c:v>
                </c:pt>
              </c:strCache>
            </c:strRef>
          </c:tx>
          <c:spPr>
            <a:solidFill>
              <a:schemeClr val="bg1">
                <a:lumMod val="65000"/>
              </a:schemeClr>
            </a:solidFill>
            <a:ln>
              <a:noFill/>
            </a:ln>
            <a:effectLst/>
          </c:spPr>
          <c:invertIfNegative val="0"/>
          <c:cat>
            <c:numRef>
              <c:f>Data!$A$38:$A$49</c:f>
              <c:numCache>
                <c:formatCode>B1mmm\-yy</c:formatCode>
                <c:ptCount val="12"/>
                <c:pt idx="0">
                  <c:v>45748</c:v>
                </c:pt>
                <c:pt idx="1">
                  <c:v>45778</c:v>
                </c:pt>
                <c:pt idx="2">
                  <c:v>45809</c:v>
                </c:pt>
                <c:pt idx="3">
                  <c:v>45839</c:v>
                </c:pt>
                <c:pt idx="4">
                  <c:v>45870</c:v>
                </c:pt>
                <c:pt idx="5">
                  <c:v>45901</c:v>
                </c:pt>
                <c:pt idx="6">
                  <c:v>45931</c:v>
                </c:pt>
                <c:pt idx="7">
                  <c:v>45962</c:v>
                </c:pt>
                <c:pt idx="8">
                  <c:v>45992</c:v>
                </c:pt>
                <c:pt idx="9">
                  <c:v>46023</c:v>
                </c:pt>
                <c:pt idx="10">
                  <c:v>46054</c:v>
                </c:pt>
                <c:pt idx="11">
                  <c:v>46082</c:v>
                </c:pt>
              </c:numCache>
            </c:numRef>
          </c:cat>
          <c:val>
            <c:numRef>
              <c:f>Data!$R$38:$R$49</c:f>
              <c:numCache>
                <c:formatCode>0.00</c:formatCode>
                <c:ptCount val="12"/>
                <c:pt idx="0">
                  <c:v>3.24</c:v>
                </c:pt>
                <c:pt idx="1">
                  <c:v>4.3899999999999997</c:v>
                </c:pt>
                <c:pt idx="2">
                  <c:v>4.1399999999999997</c:v>
                </c:pt>
                <c:pt idx="3">
                  <c:v>3.71</c:v>
                </c:pt>
                <c:pt idx="4">
                  <c:v>3.77</c:v>
                </c:pt>
                <c:pt idx="5">
                  <c:v>4.1399999999999997</c:v>
                </c:pt>
                <c:pt idx="6">
                  <c:v>3.57</c:v>
                </c:pt>
                <c:pt idx="7">
                  <c:v>3.7</c:v>
                </c:pt>
                <c:pt idx="8">
                  <c:v>3.2552791438830182</c:v>
                </c:pt>
                <c:pt idx="9">
                  <c:v>3.8889999999999998</c:v>
                </c:pt>
                <c:pt idx="10">
                  <c:v>3.13031890583619</c:v>
                </c:pt>
                <c:pt idx="11">
                  <c:v>3.3297014250023338</c:v>
                </c:pt>
              </c:numCache>
            </c:numRef>
          </c:val>
          <c:extLst>
            <c:ext xmlns:c16="http://schemas.microsoft.com/office/drawing/2014/chart" uri="{C3380CC4-5D6E-409C-BE32-E72D297353CC}">
              <c16:uniqueId val="{00000002-986F-4577-8758-3A1A690814C4}"/>
            </c:ext>
          </c:extLst>
        </c:ser>
        <c:ser>
          <c:idx val="1"/>
          <c:order val="1"/>
          <c:tx>
            <c:strRef>
              <c:f>Data!$S$37</c:f>
              <c:strCache>
                <c:ptCount val="1"/>
                <c:pt idx="0">
                  <c:v>Result</c:v>
                </c:pt>
              </c:strCache>
            </c:strRef>
          </c:tx>
          <c:spPr>
            <a:solidFill>
              <a:schemeClr val="accent2"/>
            </a:solidFill>
            <a:ln>
              <a:noFill/>
            </a:ln>
            <a:effectLst/>
          </c:spPr>
          <c:invertIfNegative val="0"/>
          <c:cat>
            <c:numRef>
              <c:f>Data!$A$38:$A$49</c:f>
              <c:numCache>
                <c:formatCode>B1mmm\-yy</c:formatCode>
                <c:ptCount val="12"/>
                <c:pt idx="0">
                  <c:v>45748</c:v>
                </c:pt>
                <c:pt idx="1">
                  <c:v>45778</c:v>
                </c:pt>
                <c:pt idx="2">
                  <c:v>45809</c:v>
                </c:pt>
                <c:pt idx="3">
                  <c:v>45839</c:v>
                </c:pt>
                <c:pt idx="4">
                  <c:v>45870</c:v>
                </c:pt>
                <c:pt idx="5">
                  <c:v>45901</c:v>
                </c:pt>
                <c:pt idx="6">
                  <c:v>45931</c:v>
                </c:pt>
                <c:pt idx="7">
                  <c:v>45962</c:v>
                </c:pt>
                <c:pt idx="8">
                  <c:v>45992</c:v>
                </c:pt>
                <c:pt idx="9">
                  <c:v>46023</c:v>
                </c:pt>
                <c:pt idx="10">
                  <c:v>46054</c:v>
                </c:pt>
                <c:pt idx="11">
                  <c:v>46082</c:v>
                </c:pt>
              </c:numCache>
            </c:numRef>
          </c:cat>
          <c:val>
            <c:numRef>
              <c:f>Data!$S$38:$S$49</c:f>
              <c:numCache>
                <c:formatCode>0.00</c:formatCode>
                <c:ptCount val="12"/>
                <c:pt idx="0">
                  <c:v>2.92</c:v>
                </c:pt>
                <c:pt idx="1">
                  <c:v>3.84</c:v>
                </c:pt>
                <c:pt idx="2">
                  <c:v>4.1139219999999996</c:v>
                </c:pt>
                <c:pt idx="3">
                  <c:v>4.1048690299999997</c:v>
                </c:pt>
                <c:pt idx="4">
                  <c:v>4.62</c:v>
                </c:pt>
                <c:pt idx="5">
                  <c:v>4.2640000000000002</c:v>
                </c:pt>
                <c:pt idx="6">
                  <c:v>3.65</c:v>
                </c:pt>
                <c:pt idx="7">
                  <c:v>3.28</c:v>
                </c:pt>
                <c:pt idx="8">
                  <c:v>3.056</c:v>
                </c:pt>
                <c:pt idx="9">
                  <c:v>3.5550000000000002</c:v>
                </c:pt>
                <c:pt idx="10">
                  <c:v>3.8</c:v>
                </c:pt>
              </c:numCache>
            </c:numRef>
          </c:val>
          <c:extLst>
            <c:ext xmlns:c16="http://schemas.microsoft.com/office/drawing/2014/chart" uri="{C3380CC4-5D6E-409C-BE32-E72D297353CC}">
              <c16:uniqueId val="{00000004-986F-4577-8758-3A1A690814C4}"/>
            </c:ext>
          </c:extLst>
        </c:ser>
        <c:dLbls>
          <c:showLegendKey val="0"/>
          <c:showVal val="0"/>
          <c:showCatName val="0"/>
          <c:showSerName val="0"/>
          <c:showPercent val="0"/>
          <c:showBubbleSize val="0"/>
        </c:dLbls>
        <c:gapWidth val="35"/>
        <c:axId val="754326975"/>
        <c:axId val="754327455"/>
      </c:barChart>
      <c:lineChart>
        <c:grouping val="standard"/>
        <c:varyColors val="0"/>
        <c:ser>
          <c:idx val="2"/>
          <c:order val="2"/>
          <c:tx>
            <c:strRef>
              <c:f>Data!$T$37</c:f>
              <c:strCache>
                <c:ptCount val="1"/>
                <c:pt idx="0">
                  <c:v>Accu.Target</c:v>
                </c:pt>
              </c:strCache>
            </c:strRef>
          </c:tx>
          <c:spPr>
            <a:ln w="19050" cap="rnd">
              <a:solidFill>
                <a:schemeClr val="tx1">
                  <a:lumMod val="50000"/>
                  <a:lumOff val="50000"/>
                </a:schemeClr>
              </a:solidFill>
              <a:prstDash val="sysDash"/>
              <a:round/>
            </a:ln>
            <a:effectLst/>
          </c:spPr>
          <c:marker>
            <c:symbol val="circle"/>
            <c:size val="3"/>
            <c:spPr>
              <a:solidFill>
                <a:schemeClr val="accent3"/>
              </a:solidFill>
              <a:ln w="9525">
                <a:noFill/>
              </a:ln>
              <a:effectLst/>
            </c:spPr>
          </c:marker>
          <c:val>
            <c:numRef>
              <c:f>Data!$T$38:$T$49</c:f>
              <c:numCache>
                <c:formatCode>0.00</c:formatCode>
                <c:ptCount val="12"/>
                <c:pt idx="0">
                  <c:v>3.24</c:v>
                </c:pt>
                <c:pt idx="1">
                  <c:v>7.63</c:v>
                </c:pt>
                <c:pt idx="2">
                  <c:v>11.77</c:v>
                </c:pt>
                <c:pt idx="3">
                  <c:v>15.48</c:v>
                </c:pt>
                <c:pt idx="4">
                  <c:v>19.25</c:v>
                </c:pt>
                <c:pt idx="5">
                  <c:v>23.39</c:v>
                </c:pt>
                <c:pt idx="6">
                  <c:v>26.96</c:v>
                </c:pt>
                <c:pt idx="7">
                  <c:v>30.66</c:v>
                </c:pt>
                <c:pt idx="8">
                  <c:v>33.915279143883019</c:v>
                </c:pt>
                <c:pt idx="9">
                  <c:v>37.804279143883022</c:v>
                </c:pt>
                <c:pt idx="10">
                  <c:v>41.67</c:v>
                </c:pt>
                <c:pt idx="11">
                  <c:v>44.999701425002335</c:v>
                </c:pt>
              </c:numCache>
            </c:numRef>
          </c:val>
          <c:smooth val="0"/>
          <c:extLst>
            <c:ext xmlns:c16="http://schemas.microsoft.com/office/drawing/2014/chart" uri="{C3380CC4-5D6E-409C-BE32-E72D297353CC}">
              <c16:uniqueId val="{00000005-986F-4577-8758-3A1A690814C4}"/>
            </c:ext>
          </c:extLst>
        </c:ser>
        <c:ser>
          <c:idx val="3"/>
          <c:order val="3"/>
          <c:tx>
            <c:strRef>
              <c:f>Data!$U$37</c:f>
              <c:strCache>
                <c:ptCount val="1"/>
                <c:pt idx="0">
                  <c:v>Accu.Result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val>
            <c:numRef>
              <c:f>Data!$U$38:$U$49</c:f>
              <c:numCache>
                <c:formatCode>0.00</c:formatCode>
                <c:ptCount val="12"/>
                <c:pt idx="0">
                  <c:v>2.92</c:v>
                </c:pt>
                <c:pt idx="1">
                  <c:v>6.76</c:v>
                </c:pt>
                <c:pt idx="2">
                  <c:v>10.873922</c:v>
                </c:pt>
                <c:pt idx="3">
                  <c:v>14.97879103</c:v>
                </c:pt>
                <c:pt idx="4">
                  <c:v>19.598791030000001</c:v>
                </c:pt>
                <c:pt idx="5">
                  <c:v>23.86279103</c:v>
                </c:pt>
                <c:pt idx="6">
                  <c:v>27.512791029999999</c:v>
                </c:pt>
                <c:pt idx="7">
                  <c:v>30.79</c:v>
                </c:pt>
                <c:pt idx="8">
                  <c:v>33.845999999999997</c:v>
                </c:pt>
                <c:pt idx="9">
                  <c:v>37.401000000000003</c:v>
                </c:pt>
                <c:pt idx="10">
                  <c:v>41.2</c:v>
                </c:pt>
              </c:numCache>
            </c:numRef>
          </c:val>
          <c:smooth val="0"/>
          <c:extLst>
            <c:ext xmlns:c16="http://schemas.microsoft.com/office/drawing/2014/chart" uri="{C3380CC4-5D6E-409C-BE32-E72D297353CC}">
              <c16:uniqueId val="{00000006-986F-4577-8758-3A1A690814C4}"/>
            </c:ext>
          </c:extLst>
        </c:ser>
        <c:dLbls>
          <c:showLegendKey val="0"/>
          <c:showVal val="0"/>
          <c:showCatName val="0"/>
          <c:showSerName val="0"/>
          <c:showPercent val="0"/>
          <c:showBubbleSize val="0"/>
        </c:dLbls>
        <c:marker val="1"/>
        <c:smooth val="0"/>
        <c:axId val="819095423"/>
        <c:axId val="730637327"/>
      </c:lineChart>
      <c:dateAx>
        <c:axId val="754326975"/>
        <c:scaling>
          <c:orientation val="minMax"/>
        </c:scaling>
        <c:delete val="0"/>
        <c:axPos val="b"/>
        <c:numFmt formatCode="B1mmm"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ja-JP" sz="800" b="0" i="0" u="none" strike="noStrike" kern="1200" baseline="0">
                <a:solidFill>
                  <a:schemeClr val="tx1">
                    <a:lumMod val="65000"/>
                    <a:lumOff val="35000"/>
                  </a:schemeClr>
                </a:solidFill>
                <a:latin typeface="+mn-lt"/>
                <a:ea typeface="+mn-ea"/>
                <a:cs typeface="+mn-cs"/>
              </a:defRPr>
            </a:pPr>
            <a:endParaRPr lang="th-TH"/>
          </a:p>
        </c:txPr>
        <c:crossAx val="754327455"/>
        <c:crosses val="autoZero"/>
        <c:auto val="1"/>
        <c:lblOffset val="100"/>
        <c:baseTimeUnit val="months"/>
      </c:dateAx>
      <c:valAx>
        <c:axId val="754327455"/>
        <c:scaling>
          <c:orientation val="minMax"/>
          <c:max val="24"/>
          <c:min val="0"/>
        </c:scaling>
        <c:delete val="0"/>
        <c:axPos val="l"/>
        <c:majorGridlines>
          <c:spPr>
            <a:ln w="9525" cap="flat" cmpd="sng" algn="ctr">
              <a:no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lang="ja-JP" sz="800" b="0" i="0" u="none" strike="noStrike" kern="1200" baseline="0">
                <a:solidFill>
                  <a:schemeClr val="tx1">
                    <a:lumMod val="65000"/>
                    <a:lumOff val="35000"/>
                  </a:schemeClr>
                </a:solidFill>
                <a:latin typeface="+mn-lt"/>
                <a:ea typeface="+mn-ea"/>
                <a:cs typeface="+mn-cs"/>
              </a:defRPr>
            </a:pPr>
            <a:endParaRPr lang="th-TH"/>
          </a:p>
        </c:txPr>
        <c:crossAx val="754326975"/>
        <c:crosses val="autoZero"/>
        <c:crossBetween val="between"/>
        <c:majorUnit val="4"/>
      </c:valAx>
      <c:valAx>
        <c:axId val="730637327"/>
        <c:scaling>
          <c:orientation val="minMax"/>
        </c:scaling>
        <c:delete val="0"/>
        <c:axPos val="r"/>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lang="ja-JP" sz="800" b="0" i="0" u="none" strike="noStrike" kern="1200" baseline="0">
                <a:solidFill>
                  <a:schemeClr val="tx1">
                    <a:lumMod val="65000"/>
                    <a:lumOff val="35000"/>
                  </a:schemeClr>
                </a:solidFill>
                <a:latin typeface="+mn-lt"/>
                <a:ea typeface="+mn-ea"/>
                <a:cs typeface="+mn-cs"/>
              </a:defRPr>
            </a:pPr>
            <a:endParaRPr lang="th-TH"/>
          </a:p>
        </c:txPr>
        <c:crossAx val="819095423"/>
        <c:crosses val="max"/>
        <c:crossBetween val="between"/>
        <c:majorUnit val="10"/>
      </c:valAx>
      <c:catAx>
        <c:axId val="819095423"/>
        <c:scaling>
          <c:orientation val="minMax"/>
        </c:scaling>
        <c:delete val="1"/>
        <c:axPos val="b"/>
        <c:numFmt formatCode="B1mmm\-yy" sourceLinked="1"/>
        <c:majorTickMark val="out"/>
        <c:minorTickMark val="none"/>
        <c:tickLblPos val="nextTo"/>
        <c:crossAx val="730637327"/>
        <c:crosses val="autoZero"/>
        <c:auto val="1"/>
        <c:lblAlgn val="ctr"/>
        <c:lblOffset val="100"/>
        <c:noMultiLvlLbl val="0"/>
      </c:catAx>
      <c:spPr>
        <a:noFill/>
        <a:ln>
          <a:noFill/>
        </a:ln>
        <a:effectLst/>
      </c:spPr>
    </c:plotArea>
    <c:legend>
      <c:legendPos val="b"/>
      <c:layout>
        <c:manualLayout>
          <c:xMode val="edge"/>
          <c:yMode val="edge"/>
          <c:x val="0.51134005675187633"/>
          <c:y val="9.1487238036843319E-3"/>
          <c:w val="0.48554473202550147"/>
          <c:h val="0.1517410765805885"/>
        </c:manualLayout>
      </c:layout>
      <c:overlay val="0"/>
      <c:spPr>
        <a:noFill/>
        <a:ln>
          <a:noFill/>
        </a:ln>
        <a:effectLst/>
      </c:spPr>
      <c:txPr>
        <a:bodyPr rot="0" spcFirstLastPara="1" vertOverflow="ellipsis" vert="horz" wrap="square" anchor="ctr" anchorCtr="1"/>
        <a:lstStyle/>
        <a:p>
          <a:pPr>
            <a:defRPr lang="ja-JP" sz="800" b="0" i="0" u="none" strike="noStrike" kern="1200" baseline="0">
              <a:solidFill>
                <a:schemeClr val="tx1">
                  <a:lumMod val="65000"/>
                  <a:lumOff val="35000"/>
                </a:schemeClr>
              </a:solidFill>
              <a:latin typeface="+mn-lt"/>
              <a:ea typeface="+mn-ea"/>
              <a:cs typeface="+mn-cs"/>
            </a:defRPr>
          </a:pPr>
          <a:endParaRPr lang="th-TH"/>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800"/>
      </a:pPr>
      <a:endParaRPr lang="th-TH"/>
    </a:p>
  </c:txPr>
  <c:printSettings>
    <c:headerFooter/>
    <c:pageMargins b="0.75" l="0.7" r="0.7" t="0.75" header="0.3" footer="0.3"/>
    <c:pageSetup/>
  </c:printSettings>
</c:chartSpace>
</file>

<file path=xl/charts/chart5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498172541516423E-2"/>
          <c:y val="0.17523616216982885"/>
          <c:w val="0.88006889763779539"/>
          <c:h val="0.69793398294998554"/>
        </c:manualLayout>
      </c:layout>
      <c:barChart>
        <c:barDir val="col"/>
        <c:grouping val="clustered"/>
        <c:varyColors val="0"/>
        <c:ser>
          <c:idx val="0"/>
          <c:order val="0"/>
          <c:tx>
            <c:strRef>
              <c:f>Data!$F$37</c:f>
              <c:strCache>
                <c:ptCount val="1"/>
                <c:pt idx="0">
                  <c:v>Target</c:v>
                </c:pt>
              </c:strCache>
            </c:strRef>
          </c:tx>
          <c:spPr>
            <a:solidFill>
              <a:schemeClr val="bg1">
                <a:lumMod val="75000"/>
              </a:schemeClr>
            </a:solidFill>
            <a:ln w="19050">
              <a:noFill/>
            </a:ln>
            <a:effectLst/>
          </c:spPr>
          <c:invertIfNegative val="0"/>
          <c:cat>
            <c:numRef>
              <c:f>Data!$A$38:$A$49</c:f>
              <c:numCache>
                <c:formatCode>B1mmm\-yy</c:formatCode>
                <c:ptCount val="12"/>
                <c:pt idx="0">
                  <c:v>45748</c:v>
                </c:pt>
                <c:pt idx="1">
                  <c:v>45778</c:v>
                </c:pt>
                <c:pt idx="2">
                  <c:v>45809</c:v>
                </c:pt>
                <c:pt idx="3">
                  <c:v>45839</c:v>
                </c:pt>
                <c:pt idx="4">
                  <c:v>45870</c:v>
                </c:pt>
                <c:pt idx="5">
                  <c:v>45901</c:v>
                </c:pt>
                <c:pt idx="6">
                  <c:v>45931</c:v>
                </c:pt>
                <c:pt idx="7">
                  <c:v>45962</c:v>
                </c:pt>
                <c:pt idx="8">
                  <c:v>45992</c:v>
                </c:pt>
                <c:pt idx="9">
                  <c:v>46023</c:v>
                </c:pt>
                <c:pt idx="10">
                  <c:v>46054</c:v>
                </c:pt>
                <c:pt idx="11">
                  <c:v>46082</c:v>
                </c:pt>
              </c:numCache>
            </c:numRef>
          </c:cat>
          <c:val>
            <c:numRef>
              <c:f>Data!$F$38:$F$49</c:f>
              <c:numCache>
                <c:formatCode>0.0</c:formatCode>
                <c:ptCount val="12"/>
                <c:pt idx="0">
                  <c:v>12.986191831243399</c:v>
                </c:pt>
                <c:pt idx="1">
                  <c:v>15.9103257599287</c:v>
                </c:pt>
                <c:pt idx="2">
                  <c:v>14.95844058747246</c:v>
                </c:pt>
                <c:pt idx="3">
                  <c:v>14.561133997531501</c:v>
                </c:pt>
                <c:pt idx="4">
                  <c:v>14.03</c:v>
                </c:pt>
                <c:pt idx="5">
                  <c:v>15.6225504770785</c:v>
                </c:pt>
                <c:pt idx="6">
                  <c:v>14.041415252639</c:v>
                </c:pt>
                <c:pt idx="7">
                  <c:v>15.550923039109268</c:v>
                </c:pt>
                <c:pt idx="8">
                  <c:v>13.47</c:v>
                </c:pt>
                <c:pt idx="9">
                  <c:v>16.219682916389999</c:v>
                </c:pt>
                <c:pt idx="10">
                  <c:v>16.232374198957498</c:v>
                </c:pt>
                <c:pt idx="11">
                  <c:v>13.31</c:v>
                </c:pt>
              </c:numCache>
            </c:numRef>
          </c:val>
          <c:extLst>
            <c:ext xmlns:c16="http://schemas.microsoft.com/office/drawing/2014/chart" uri="{C3380CC4-5D6E-409C-BE32-E72D297353CC}">
              <c16:uniqueId val="{00000000-6E41-4E2B-ACBE-D7800DEEE483}"/>
            </c:ext>
          </c:extLst>
        </c:ser>
        <c:ser>
          <c:idx val="1"/>
          <c:order val="1"/>
          <c:tx>
            <c:strRef>
              <c:f>Data!$G$37</c:f>
              <c:strCache>
                <c:ptCount val="1"/>
                <c:pt idx="0">
                  <c:v>Result</c:v>
                </c:pt>
              </c:strCache>
            </c:strRef>
          </c:tx>
          <c:spPr>
            <a:solidFill>
              <a:schemeClr val="accent2"/>
            </a:solidFill>
            <a:ln>
              <a:noFill/>
            </a:ln>
            <a:effectLst/>
          </c:spPr>
          <c:invertIfNegative val="0"/>
          <c:cat>
            <c:numRef>
              <c:f>Data!$A$38:$A$49</c:f>
              <c:numCache>
                <c:formatCode>B1mmm\-yy</c:formatCode>
                <c:ptCount val="12"/>
                <c:pt idx="0">
                  <c:v>45748</c:v>
                </c:pt>
                <c:pt idx="1">
                  <c:v>45778</c:v>
                </c:pt>
                <c:pt idx="2">
                  <c:v>45809</c:v>
                </c:pt>
                <c:pt idx="3">
                  <c:v>45839</c:v>
                </c:pt>
                <c:pt idx="4">
                  <c:v>45870</c:v>
                </c:pt>
                <c:pt idx="5">
                  <c:v>45901</c:v>
                </c:pt>
                <c:pt idx="6">
                  <c:v>45931</c:v>
                </c:pt>
                <c:pt idx="7">
                  <c:v>45962</c:v>
                </c:pt>
                <c:pt idx="8">
                  <c:v>45992</c:v>
                </c:pt>
                <c:pt idx="9">
                  <c:v>46023</c:v>
                </c:pt>
                <c:pt idx="10">
                  <c:v>46054</c:v>
                </c:pt>
                <c:pt idx="11">
                  <c:v>46082</c:v>
                </c:pt>
              </c:numCache>
            </c:numRef>
          </c:cat>
          <c:val>
            <c:numRef>
              <c:f>Data!$G$38:$G$49</c:f>
              <c:numCache>
                <c:formatCode>0.00</c:formatCode>
                <c:ptCount val="12"/>
                <c:pt idx="0">
                  <c:v>11.310827774700002</c:v>
                </c:pt>
                <c:pt idx="1">
                  <c:v>13.632414266799994</c:v>
                </c:pt>
                <c:pt idx="2">
                  <c:v>14.16</c:v>
                </c:pt>
                <c:pt idx="3">
                  <c:v>13.0637043917</c:v>
                </c:pt>
                <c:pt idx="4">
                  <c:v>15.265475983499998</c:v>
                </c:pt>
                <c:pt idx="5">
                  <c:v>15.9442524005</c:v>
                </c:pt>
                <c:pt idx="6">
                  <c:v>14.4933245709</c:v>
                </c:pt>
                <c:pt idx="7">
                  <c:v>13.3337488768</c:v>
                </c:pt>
                <c:pt idx="8">
                  <c:v>11.747706804940702</c:v>
                </c:pt>
                <c:pt idx="9">
                  <c:v>14.862115642199999</c:v>
                </c:pt>
                <c:pt idx="10">
                  <c:v>16.813798717799997</c:v>
                </c:pt>
              </c:numCache>
            </c:numRef>
          </c:val>
          <c:extLst>
            <c:ext xmlns:c16="http://schemas.microsoft.com/office/drawing/2014/chart" uri="{C3380CC4-5D6E-409C-BE32-E72D297353CC}">
              <c16:uniqueId val="{00000001-6E41-4E2B-ACBE-D7800DEEE483}"/>
            </c:ext>
          </c:extLst>
        </c:ser>
        <c:dLbls>
          <c:showLegendKey val="0"/>
          <c:showVal val="0"/>
          <c:showCatName val="0"/>
          <c:showSerName val="0"/>
          <c:showPercent val="0"/>
          <c:showBubbleSize val="0"/>
        </c:dLbls>
        <c:gapWidth val="30"/>
        <c:overlap val="25"/>
        <c:axId val="754326975"/>
        <c:axId val="754327455"/>
      </c:barChart>
      <c:lineChart>
        <c:grouping val="standard"/>
        <c:varyColors val="0"/>
        <c:ser>
          <c:idx val="2"/>
          <c:order val="2"/>
          <c:tx>
            <c:strRef>
              <c:f>Data!$H$37</c:f>
              <c:strCache>
                <c:ptCount val="1"/>
                <c:pt idx="0">
                  <c:v>Accu.Target</c:v>
                </c:pt>
              </c:strCache>
            </c:strRef>
          </c:tx>
          <c:spPr>
            <a:ln w="12700" cap="rnd">
              <a:solidFill>
                <a:schemeClr val="tx1">
                  <a:lumMod val="50000"/>
                  <a:lumOff val="50000"/>
                </a:schemeClr>
              </a:solidFill>
              <a:prstDash val="sysDash"/>
              <a:round/>
            </a:ln>
            <a:effectLst/>
          </c:spPr>
          <c:marker>
            <c:symbol val="none"/>
          </c:marker>
          <c:cat>
            <c:numRef>
              <c:f>Data!$A$38:$A$49</c:f>
              <c:numCache>
                <c:formatCode>B1mmm\-yy</c:formatCode>
                <c:ptCount val="12"/>
                <c:pt idx="0">
                  <c:v>45748</c:v>
                </c:pt>
                <c:pt idx="1">
                  <c:v>45778</c:v>
                </c:pt>
                <c:pt idx="2">
                  <c:v>45809</c:v>
                </c:pt>
                <c:pt idx="3">
                  <c:v>45839</c:v>
                </c:pt>
                <c:pt idx="4">
                  <c:v>45870</c:v>
                </c:pt>
                <c:pt idx="5">
                  <c:v>45901</c:v>
                </c:pt>
                <c:pt idx="6">
                  <c:v>45931</c:v>
                </c:pt>
                <c:pt idx="7">
                  <c:v>45962</c:v>
                </c:pt>
                <c:pt idx="8">
                  <c:v>45992</c:v>
                </c:pt>
                <c:pt idx="9">
                  <c:v>46023</c:v>
                </c:pt>
                <c:pt idx="10">
                  <c:v>46054</c:v>
                </c:pt>
                <c:pt idx="11">
                  <c:v>46082</c:v>
                </c:pt>
              </c:numCache>
            </c:numRef>
          </c:cat>
          <c:val>
            <c:numRef>
              <c:f>Data!$H$38:$H$49</c:f>
              <c:numCache>
                <c:formatCode>0.000</c:formatCode>
                <c:ptCount val="12"/>
                <c:pt idx="0" formatCode="General">
                  <c:v>12.986191831243399</c:v>
                </c:pt>
                <c:pt idx="1">
                  <c:v>28.896517591172099</c:v>
                </c:pt>
                <c:pt idx="2">
                  <c:v>43.854958178644559</c:v>
                </c:pt>
                <c:pt idx="3">
                  <c:v>58.416092176176058</c:v>
                </c:pt>
                <c:pt idx="4">
                  <c:v>72.446092176176052</c:v>
                </c:pt>
                <c:pt idx="5">
                  <c:v>88.068642653254557</c:v>
                </c:pt>
                <c:pt idx="6">
                  <c:v>102.11005790589356</c:v>
                </c:pt>
                <c:pt idx="7">
                  <c:v>117.66098094500282</c:v>
                </c:pt>
                <c:pt idx="8">
                  <c:v>131.13098094500282</c:v>
                </c:pt>
                <c:pt idx="9">
                  <c:v>147.35066386139283</c:v>
                </c:pt>
                <c:pt idx="10">
                  <c:v>163.58303806035033</c:v>
                </c:pt>
                <c:pt idx="11">
                  <c:v>176.89303806035034</c:v>
                </c:pt>
              </c:numCache>
            </c:numRef>
          </c:val>
          <c:smooth val="0"/>
          <c:extLst>
            <c:ext xmlns:c16="http://schemas.microsoft.com/office/drawing/2014/chart" uri="{C3380CC4-5D6E-409C-BE32-E72D297353CC}">
              <c16:uniqueId val="{00000002-6E41-4E2B-ACBE-D7800DEEE483}"/>
            </c:ext>
          </c:extLst>
        </c:ser>
        <c:ser>
          <c:idx val="3"/>
          <c:order val="3"/>
          <c:tx>
            <c:strRef>
              <c:f>Data!$I$37</c:f>
              <c:strCache>
                <c:ptCount val="1"/>
                <c:pt idx="0">
                  <c:v>Accu.Result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numRef>
              <c:f>Data!$A$38:$A$49</c:f>
              <c:numCache>
                <c:formatCode>B1mmm\-yy</c:formatCode>
                <c:ptCount val="12"/>
                <c:pt idx="0">
                  <c:v>45748</c:v>
                </c:pt>
                <c:pt idx="1">
                  <c:v>45778</c:v>
                </c:pt>
                <c:pt idx="2">
                  <c:v>45809</c:v>
                </c:pt>
                <c:pt idx="3">
                  <c:v>45839</c:v>
                </c:pt>
                <c:pt idx="4">
                  <c:v>45870</c:v>
                </c:pt>
                <c:pt idx="5">
                  <c:v>45901</c:v>
                </c:pt>
                <c:pt idx="6">
                  <c:v>45931</c:v>
                </c:pt>
                <c:pt idx="7">
                  <c:v>45962</c:v>
                </c:pt>
                <c:pt idx="8">
                  <c:v>45992</c:v>
                </c:pt>
                <c:pt idx="9">
                  <c:v>46023</c:v>
                </c:pt>
                <c:pt idx="10">
                  <c:v>46054</c:v>
                </c:pt>
                <c:pt idx="11">
                  <c:v>46082</c:v>
                </c:pt>
              </c:numCache>
            </c:numRef>
          </c:cat>
          <c:val>
            <c:numRef>
              <c:f>Data!$I$38:$I$49</c:f>
              <c:numCache>
                <c:formatCode>_(* #,##0.00_);_(* \(#,##0.00\);_(* "-"??_);_(@_)</c:formatCode>
                <c:ptCount val="12"/>
                <c:pt idx="0">
                  <c:v>11.310827774700002</c:v>
                </c:pt>
                <c:pt idx="1">
                  <c:v>24.943242041499996</c:v>
                </c:pt>
                <c:pt idx="2">
                  <c:v>39.103242041499996</c:v>
                </c:pt>
                <c:pt idx="3">
                  <c:v>52.166946433199996</c:v>
                </c:pt>
                <c:pt idx="4">
                  <c:v>67.432422416699993</c:v>
                </c:pt>
                <c:pt idx="5">
                  <c:v>83.376674817199998</c:v>
                </c:pt>
                <c:pt idx="6">
                  <c:v>97.869999388099998</c:v>
                </c:pt>
                <c:pt idx="7">
                  <c:v>111.2037482649</c:v>
                </c:pt>
                <c:pt idx="8">
                  <c:v>122.9514550698407</c:v>
                </c:pt>
                <c:pt idx="9">
                  <c:v>137.8135707120407</c:v>
                </c:pt>
                <c:pt idx="10">
                  <c:v>154.62736942984071</c:v>
                </c:pt>
              </c:numCache>
            </c:numRef>
          </c:val>
          <c:smooth val="0"/>
          <c:extLst>
            <c:ext xmlns:c16="http://schemas.microsoft.com/office/drawing/2014/chart" uri="{C3380CC4-5D6E-409C-BE32-E72D297353CC}">
              <c16:uniqueId val="{00000003-6E41-4E2B-ACBE-D7800DEEE483}"/>
            </c:ext>
          </c:extLst>
        </c:ser>
        <c:dLbls>
          <c:showLegendKey val="0"/>
          <c:showVal val="0"/>
          <c:showCatName val="0"/>
          <c:showSerName val="0"/>
          <c:showPercent val="0"/>
          <c:showBubbleSize val="0"/>
        </c:dLbls>
        <c:marker val="1"/>
        <c:smooth val="0"/>
        <c:axId val="819095423"/>
        <c:axId val="730637327"/>
      </c:lineChart>
      <c:dateAx>
        <c:axId val="754326975"/>
        <c:scaling>
          <c:orientation val="minMax"/>
        </c:scaling>
        <c:delete val="0"/>
        <c:axPos val="b"/>
        <c:numFmt formatCode="B1mmm"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th-TH"/>
          </a:p>
        </c:txPr>
        <c:crossAx val="754327455"/>
        <c:crosses val="autoZero"/>
        <c:auto val="1"/>
        <c:lblOffset val="100"/>
        <c:baseTimeUnit val="months"/>
      </c:dateAx>
      <c:valAx>
        <c:axId val="754327455"/>
        <c:scaling>
          <c:orientation val="minMax"/>
          <c:max val="100"/>
          <c:min val="0"/>
        </c:scaling>
        <c:delete val="0"/>
        <c:axPos val="l"/>
        <c:majorGridlines>
          <c:spPr>
            <a:ln w="9525" cap="flat" cmpd="sng" algn="ctr">
              <a:no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th-TH"/>
          </a:p>
        </c:txPr>
        <c:crossAx val="754326975"/>
        <c:crosses val="autoZero"/>
        <c:crossBetween val="between"/>
        <c:majorUnit val="20"/>
      </c:valAx>
      <c:valAx>
        <c:axId val="730637327"/>
        <c:scaling>
          <c:orientation val="minMax"/>
          <c:max val="200"/>
          <c:min val="0"/>
        </c:scaling>
        <c:delete val="0"/>
        <c:axPos val="r"/>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lang="ja-JP" sz="800" b="0" i="0" u="none" strike="noStrike" kern="1200" baseline="0">
                <a:solidFill>
                  <a:schemeClr val="tx1">
                    <a:lumMod val="65000"/>
                    <a:lumOff val="35000"/>
                  </a:schemeClr>
                </a:solidFill>
                <a:latin typeface="+mn-lt"/>
                <a:ea typeface="+mn-ea"/>
                <a:cs typeface="+mn-cs"/>
              </a:defRPr>
            </a:pPr>
            <a:endParaRPr lang="th-TH"/>
          </a:p>
        </c:txPr>
        <c:crossAx val="819095423"/>
        <c:crosses val="max"/>
        <c:crossBetween val="between"/>
        <c:majorUnit val="40"/>
      </c:valAx>
      <c:dateAx>
        <c:axId val="819095423"/>
        <c:scaling>
          <c:orientation val="minMax"/>
        </c:scaling>
        <c:delete val="1"/>
        <c:axPos val="b"/>
        <c:numFmt formatCode="B1mmm\-yy" sourceLinked="1"/>
        <c:majorTickMark val="out"/>
        <c:minorTickMark val="none"/>
        <c:tickLblPos val="nextTo"/>
        <c:crossAx val="730637327"/>
        <c:crosses val="autoZero"/>
        <c:auto val="1"/>
        <c:lblOffset val="100"/>
        <c:baseTimeUnit val="months"/>
      </c:dateAx>
      <c:spPr>
        <a:noFill/>
        <a:ln>
          <a:noFill/>
        </a:ln>
        <a:effectLst/>
      </c:spPr>
    </c:plotArea>
    <c:legend>
      <c:legendPos val="b"/>
      <c:layout>
        <c:manualLayout>
          <c:xMode val="edge"/>
          <c:yMode val="edge"/>
          <c:x val="0.52239365277511041"/>
          <c:y val="9.1487238036843319E-3"/>
          <c:w val="0.47449106971384669"/>
          <c:h val="0.1517410765805885"/>
        </c:manualLayout>
      </c:layout>
      <c:overlay val="0"/>
      <c:spPr>
        <a:noFill/>
        <a:ln>
          <a:noFill/>
        </a:ln>
        <a:effectLst/>
      </c:spPr>
      <c:txPr>
        <a:bodyPr rot="0" spcFirstLastPara="1" vertOverflow="ellipsis" vert="horz" wrap="square" anchor="ctr" anchorCtr="1"/>
        <a:lstStyle/>
        <a:p>
          <a:pPr>
            <a:defRPr lang="ja-JP" sz="800" b="0" i="0" u="none" strike="noStrike" kern="1200" baseline="0">
              <a:solidFill>
                <a:schemeClr val="tx1">
                  <a:lumMod val="65000"/>
                  <a:lumOff val="35000"/>
                </a:schemeClr>
              </a:solidFill>
              <a:latin typeface="+mn-lt"/>
              <a:ea typeface="+mn-ea"/>
              <a:cs typeface="+mn-cs"/>
            </a:defRPr>
          </a:pPr>
          <a:endParaRPr lang="th-TH"/>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th-TH"/>
    </a:p>
  </c:txPr>
  <c:printSettings>
    <c:headerFooter/>
    <c:pageMargins b="0.75" l="0.7" r="0.7" t="0.75" header="0.3" footer="0.3"/>
    <c:pageSetup/>
  </c:printSettings>
</c:chartSpace>
</file>

<file path=xl/charts/chart5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498172541516423E-2"/>
          <c:y val="0.17523616216982885"/>
          <c:w val="0.88006889763779539"/>
          <c:h val="0.69793398294998554"/>
        </c:manualLayout>
      </c:layout>
      <c:barChart>
        <c:barDir val="col"/>
        <c:grouping val="clustered"/>
        <c:varyColors val="0"/>
        <c:ser>
          <c:idx val="0"/>
          <c:order val="0"/>
          <c:tx>
            <c:strRef>
              <c:f>Data!$J$37</c:f>
              <c:strCache>
                <c:ptCount val="1"/>
                <c:pt idx="0">
                  <c:v>Target</c:v>
                </c:pt>
              </c:strCache>
            </c:strRef>
          </c:tx>
          <c:spPr>
            <a:solidFill>
              <a:schemeClr val="bg1">
                <a:lumMod val="6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ja-JP" sz="800" b="0" i="0" u="none" strike="noStrike" kern="1200" baseline="0">
                    <a:solidFill>
                      <a:schemeClr val="tx1">
                        <a:lumMod val="75000"/>
                        <a:lumOff val="25000"/>
                      </a:schemeClr>
                    </a:solidFill>
                    <a:latin typeface="+mn-lt"/>
                    <a:ea typeface="+mn-ea"/>
                    <a:cs typeface="+mn-cs"/>
                  </a:defRPr>
                </a:pPr>
                <a:endParaRPr lang="th-TH"/>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Data!$A$38:$A$49</c:f>
              <c:numCache>
                <c:formatCode>B1mmm\-yy</c:formatCode>
                <c:ptCount val="12"/>
                <c:pt idx="0">
                  <c:v>45748</c:v>
                </c:pt>
                <c:pt idx="1">
                  <c:v>45778</c:v>
                </c:pt>
                <c:pt idx="2">
                  <c:v>45809</c:v>
                </c:pt>
                <c:pt idx="3">
                  <c:v>45839</c:v>
                </c:pt>
                <c:pt idx="4">
                  <c:v>45870</c:v>
                </c:pt>
                <c:pt idx="5">
                  <c:v>45901</c:v>
                </c:pt>
                <c:pt idx="6">
                  <c:v>45931</c:v>
                </c:pt>
                <c:pt idx="7">
                  <c:v>45962</c:v>
                </c:pt>
                <c:pt idx="8">
                  <c:v>45992</c:v>
                </c:pt>
                <c:pt idx="9">
                  <c:v>46023</c:v>
                </c:pt>
                <c:pt idx="10">
                  <c:v>46054</c:v>
                </c:pt>
                <c:pt idx="11">
                  <c:v>46082</c:v>
                </c:pt>
              </c:numCache>
            </c:numRef>
          </c:cat>
          <c:val>
            <c:numRef>
              <c:f>Data!$J$38:$J$49</c:f>
              <c:numCache>
                <c:formatCode>0.0</c:formatCode>
                <c:ptCount val="12"/>
                <c:pt idx="0">
                  <c:v>11.49</c:v>
                </c:pt>
                <c:pt idx="1">
                  <c:v>11.54</c:v>
                </c:pt>
                <c:pt idx="2">
                  <c:v>5.09</c:v>
                </c:pt>
                <c:pt idx="3">
                  <c:v>5.17</c:v>
                </c:pt>
                <c:pt idx="4">
                  <c:v>5.27</c:v>
                </c:pt>
                <c:pt idx="5">
                  <c:v>4.76</c:v>
                </c:pt>
                <c:pt idx="6">
                  <c:v>4.46</c:v>
                </c:pt>
                <c:pt idx="7">
                  <c:v>4.46</c:v>
                </c:pt>
                <c:pt idx="8">
                  <c:v>4.4800000000000004</c:v>
                </c:pt>
                <c:pt idx="9">
                  <c:v>4.7699999999999996</c:v>
                </c:pt>
                <c:pt idx="10">
                  <c:v>4.4800000000000004</c:v>
                </c:pt>
                <c:pt idx="11">
                  <c:v>4.4800000000000004</c:v>
                </c:pt>
              </c:numCache>
            </c:numRef>
          </c:val>
          <c:extLst>
            <c:ext xmlns:c16="http://schemas.microsoft.com/office/drawing/2014/chart" uri="{C3380CC4-5D6E-409C-BE32-E72D297353CC}">
              <c16:uniqueId val="{00000000-3E06-4BDE-99D4-52A315A772E5}"/>
            </c:ext>
          </c:extLst>
        </c:ser>
        <c:ser>
          <c:idx val="1"/>
          <c:order val="1"/>
          <c:tx>
            <c:strRef>
              <c:f>Data!$K$37</c:f>
              <c:strCache>
                <c:ptCount val="1"/>
                <c:pt idx="0">
                  <c:v>Result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ja-JP" sz="800" b="0" i="0" u="none" strike="noStrike" kern="1200" baseline="0">
                    <a:solidFill>
                      <a:schemeClr val="tx1">
                        <a:lumMod val="75000"/>
                        <a:lumOff val="25000"/>
                      </a:schemeClr>
                    </a:solidFill>
                    <a:latin typeface="+mn-lt"/>
                    <a:ea typeface="+mn-ea"/>
                    <a:cs typeface="+mn-cs"/>
                  </a:defRPr>
                </a:pPr>
                <a:endParaRPr lang="th-TH"/>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Data!$A$38:$A$49</c:f>
              <c:numCache>
                <c:formatCode>B1mmm\-yy</c:formatCode>
                <c:ptCount val="12"/>
                <c:pt idx="0">
                  <c:v>45748</c:v>
                </c:pt>
                <c:pt idx="1">
                  <c:v>45778</c:v>
                </c:pt>
                <c:pt idx="2">
                  <c:v>45809</c:v>
                </c:pt>
                <c:pt idx="3">
                  <c:v>45839</c:v>
                </c:pt>
                <c:pt idx="4">
                  <c:v>45870</c:v>
                </c:pt>
                <c:pt idx="5">
                  <c:v>45901</c:v>
                </c:pt>
                <c:pt idx="6">
                  <c:v>45931</c:v>
                </c:pt>
                <c:pt idx="7">
                  <c:v>45962</c:v>
                </c:pt>
                <c:pt idx="8">
                  <c:v>45992</c:v>
                </c:pt>
                <c:pt idx="9">
                  <c:v>46023</c:v>
                </c:pt>
                <c:pt idx="10">
                  <c:v>46054</c:v>
                </c:pt>
                <c:pt idx="11">
                  <c:v>46082</c:v>
                </c:pt>
              </c:numCache>
            </c:numRef>
          </c:cat>
          <c:val>
            <c:numRef>
              <c:f>Data!$K$38:$K$49</c:f>
              <c:numCache>
                <c:formatCode>0.00</c:formatCode>
                <c:ptCount val="12"/>
                <c:pt idx="0">
                  <c:v>5.97</c:v>
                </c:pt>
                <c:pt idx="1">
                  <c:v>7.25</c:v>
                </c:pt>
                <c:pt idx="2">
                  <c:v>7.98</c:v>
                </c:pt>
                <c:pt idx="3">
                  <c:v>9.14</c:v>
                </c:pt>
                <c:pt idx="4">
                  <c:v>9.67</c:v>
                </c:pt>
                <c:pt idx="5">
                  <c:v>6</c:v>
                </c:pt>
                <c:pt idx="6">
                  <c:v>6.27</c:v>
                </c:pt>
                <c:pt idx="7">
                  <c:v>6.29</c:v>
                </c:pt>
                <c:pt idx="8">
                  <c:v>7.5</c:v>
                </c:pt>
                <c:pt idx="9">
                  <c:v>8.36</c:v>
                </c:pt>
                <c:pt idx="10">
                  <c:v>14.69</c:v>
                </c:pt>
              </c:numCache>
            </c:numRef>
          </c:val>
          <c:extLst>
            <c:ext xmlns:c16="http://schemas.microsoft.com/office/drawing/2014/chart" uri="{C3380CC4-5D6E-409C-BE32-E72D297353CC}">
              <c16:uniqueId val="{00000001-3E06-4BDE-99D4-52A315A772E5}"/>
            </c:ext>
          </c:extLst>
        </c:ser>
        <c:dLbls>
          <c:showLegendKey val="0"/>
          <c:showVal val="0"/>
          <c:showCatName val="0"/>
          <c:showSerName val="0"/>
          <c:showPercent val="0"/>
          <c:showBubbleSize val="0"/>
        </c:dLbls>
        <c:gapWidth val="35"/>
        <c:axId val="754326975"/>
        <c:axId val="754327455"/>
      </c:barChart>
      <c:lineChart>
        <c:grouping val="standard"/>
        <c:varyColors val="0"/>
        <c:ser>
          <c:idx val="2"/>
          <c:order val="2"/>
          <c:tx>
            <c:strRef>
              <c:f>Data!$L$37</c:f>
              <c:strCache>
                <c:ptCount val="1"/>
                <c:pt idx="0">
                  <c:v>Accu.Target</c:v>
                </c:pt>
              </c:strCache>
            </c:strRef>
          </c:tx>
          <c:spPr>
            <a:ln w="28575" cap="rnd">
              <a:solidFill>
                <a:schemeClr val="tx1">
                  <a:lumMod val="50000"/>
                  <a:lumOff val="50000"/>
                </a:schemeClr>
              </a:solidFill>
              <a:round/>
            </a:ln>
            <a:effectLst/>
          </c:spPr>
          <c:marker>
            <c:symbol val="circle"/>
            <c:size val="3"/>
            <c:spPr>
              <a:solidFill>
                <a:schemeClr val="tx1">
                  <a:lumMod val="50000"/>
                  <a:lumOff val="50000"/>
                </a:schemeClr>
              </a:solidFill>
              <a:ln w="9525">
                <a:solidFill>
                  <a:schemeClr val="tx1">
                    <a:lumMod val="50000"/>
                    <a:lumOff val="50000"/>
                  </a:schemeClr>
                </a:solidFill>
              </a:ln>
              <a:effectLst/>
            </c:spPr>
          </c:marker>
          <c:dLbls>
            <c:spPr>
              <a:noFill/>
              <a:ln>
                <a:noFill/>
              </a:ln>
              <a:effectLst/>
            </c:spPr>
            <c:txPr>
              <a:bodyPr rot="0" spcFirstLastPara="1" vertOverflow="ellipsis" vert="horz" wrap="square" lIns="38100" tIns="19050" rIns="38100" bIns="19050" anchor="ctr" anchorCtr="1">
                <a:spAutoFit/>
              </a:bodyPr>
              <a:lstStyle/>
              <a:p>
                <a:pPr>
                  <a:defRPr lang="ja-JP" sz="800" b="0" i="0" u="none" strike="noStrike" kern="1200" baseline="0">
                    <a:solidFill>
                      <a:schemeClr val="tx1">
                        <a:lumMod val="75000"/>
                        <a:lumOff val="25000"/>
                      </a:schemeClr>
                    </a:solidFill>
                    <a:latin typeface="+mn-lt"/>
                    <a:ea typeface="+mn-ea"/>
                    <a:cs typeface="+mn-cs"/>
                  </a:defRPr>
                </a:pPr>
                <a:endParaRPr lang="th-TH"/>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Data!$A$38:$A$49</c:f>
              <c:numCache>
                <c:formatCode>B1mmm\-yy</c:formatCode>
                <c:ptCount val="12"/>
                <c:pt idx="0">
                  <c:v>45748</c:v>
                </c:pt>
                <c:pt idx="1">
                  <c:v>45778</c:v>
                </c:pt>
                <c:pt idx="2">
                  <c:v>45809</c:v>
                </c:pt>
                <c:pt idx="3">
                  <c:v>45839</c:v>
                </c:pt>
                <c:pt idx="4">
                  <c:v>45870</c:v>
                </c:pt>
                <c:pt idx="5">
                  <c:v>45901</c:v>
                </c:pt>
                <c:pt idx="6">
                  <c:v>45931</c:v>
                </c:pt>
                <c:pt idx="7">
                  <c:v>45962</c:v>
                </c:pt>
                <c:pt idx="8">
                  <c:v>45992</c:v>
                </c:pt>
                <c:pt idx="9">
                  <c:v>46023</c:v>
                </c:pt>
                <c:pt idx="10">
                  <c:v>46054</c:v>
                </c:pt>
                <c:pt idx="11">
                  <c:v>46082</c:v>
                </c:pt>
              </c:numCache>
            </c:numRef>
          </c:cat>
          <c:val>
            <c:numRef>
              <c:f>Data!$L$38:$L$49</c:f>
              <c:numCache>
                <c:formatCode>0.00</c:formatCode>
                <c:ptCount val="12"/>
                <c:pt idx="0">
                  <c:v>11.49</c:v>
                </c:pt>
                <c:pt idx="1">
                  <c:v>23.03</c:v>
                </c:pt>
                <c:pt idx="2">
                  <c:v>28.12</c:v>
                </c:pt>
                <c:pt idx="3">
                  <c:v>33.29</c:v>
                </c:pt>
                <c:pt idx="4">
                  <c:v>38.56</c:v>
                </c:pt>
                <c:pt idx="5">
                  <c:v>43.32</c:v>
                </c:pt>
                <c:pt idx="6">
                  <c:v>47.78</c:v>
                </c:pt>
                <c:pt idx="7">
                  <c:v>52.24</c:v>
                </c:pt>
                <c:pt idx="8">
                  <c:v>56.72</c:v>
                </c:pt>
                <c:pt idx="9">
                  <c:v>61.489999999999995</c:v>
                </c:pt>
                <c:pt idx="10">
                  <c:v>65.97</c:v>
                </c:pt>
                <c:pt idx="11">
                  <c:v>70.45</c:v>
                </c:pt>
              </c:numCache>
            </c:numRef>
          </c:val>
          <c:smooth val="0"/>
          <c:extLst>
            <c:ext xmlns:c16="http://schemas.microsoft.com/office/drawing/2014/chart" uri="{C3380CC4-5D6E-409C-BE32-E72D297353CC}">
              <c16:uniqueId val="{00000002-3E06-4BDE-99D4-52A315A772E5}"/>
            </c:ext>
          </c:extLst>
        </c:ser>
        <c:ser>
          <c:idx val="3"/>
          <c:order val="3"/>
          <c:tx>
            <c:strRef>
              <c:f>Data!$M$37</c:f>
              <c:strCache>
                <c:ptCount val="1"/>
                <c:pt idx="0">
                  <c:v>Accu.Result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numRef>
              <c:f>Data!$A$38:$A$49</c:f>
              <c:numCache>
                <c:formatCode>B1mmm\-yy</c:formatCode>
                <c:ptCount val="12"/>
                <c:pt idx="0">
                  <c:v>45748</c:v>
                </c:pt>
                <c:pt idx="1">
                  <c:v>45778</c:v>
                </c:pt>
                <c:pt idx="2">
                  <c:v>45809</c:v>
                </c:pt>
                <c:pt idx="3">
                  <c:v>45839</c:v>
                </c:pt>
                <c:pt idx="4">
                  <c:v>45870</c:v>
                </c:pt>
                <c:pt idx="5">
                  <c:v>45901</c:v>
                </c:pt>
                <c:pt idx="6">
                  <c:v>45931</c:v>
                </c:pt>
                <c:pt idx="7">
                  <c:v>45962</c:v>
                </c:pt>
                <c:pt idx="8">
                  <c:v>45992</c:v>
                </c:pt>
                <c:pt idx="9">
                  <c:v>46023</c:v>
                </c:pt>
                <c:pt idx="10">
                  <c:v>46054</c:v>
                </c:pt>
                <c:pt idx="11">
                  <c:v>46082</c:v>
                </c:pt>
              </c:numCache>
            </c:numRef>
          </c:cat>
          <c:val>
            <c:numRef>
              <c:f>Data!$M$38:$M$49</c:f>
              <c:numCache>
                <c:formatCode>0.00</c:formatCode>
                <c:ptCount val="12"/>
                <c:pt idx="0">
                  <c:v>5.97</c:v>
                </c:pt>
                <c:pt idx="1">
                  <c:v>13.219999999999999</c:v>
                </c:pt>
                <c:pt idx="2">
                  <c:v>21.2</c:v>
                </c:pt>
                <c:pt idx="3">
                  <c:v>30.34</c:v>
                </c:pt>
                <c:pt idx="4">
                  <c:v>40.01</c:v>
                </c:pt>
                <c:pt idx="5">
                  <c:v>46.01</c:v>
                </c:pt>
                <c:pt idx="6">
                  <c:v>52.28</c:v>
                </c:pt>
                <c:pt idx="7">
                  <c:v>58.57</c:v>
                </c:pt>
                <c:pt idx="8">
                  <c:v>66.069999999999993</c:v>
                </c:pt>
                <c:pt idx="9">
                  <c:v>74.429999999999993</c:v>
                </c:pt>
                <c:pt idx="10">
                  <c:v>89.11999999999999</c:v>
                </c:pt>
              </c:numCache>
            </c:numRef>
          </c:val>
          <c:smooth val="0"/>
          <c:extLst>
            <c:ext xmlns:c16="http://schemas.microsoft.com/office/drawing/2014/chart" uri="{C3380CC4-5D6E-409C-BE32-E72D297353CC}">
              <c16:uniqueId val="{00000003-3E06-4BDE-99D4-52A315A772E5}"/>
            </c:ext>
          </c:extLst>
        </c:ser>
        <c:dLbls>
          <c:showLegendKey val="0"/>
          <c:showVal val="0"/>
          <c:showCatName val="0"/>
          <c:showSerName val="0"/>
          <c:showPercent val="0"/>
          <c:showBubbleSize val="0"/>
        </c:dLbls>
        <c:marker val="1"/>
        <c:smooth val="0"/>
        <c:axId val="819095423"/>
        <c:axId val="730637327"/>
      </c:lineChart>
      <c:dateAx>
        <c:axId val="754326975"/>
        <c:scaling>
          <c:orientation val="minMax"/>
        </c:scaling>
        <c:delete val="0"/>
        <c:axPos val="b"/>
        <c:numFmt formatCode="B1mmm"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ja-JP" sz="800" b="0" i="0" u="none" strike="noStrike" kern="1200" baseline="0">
                <a:solidFill>
                  <a:schemeClr val="tx1">
                    <a:lumMod val="65000"/>
                    <a:lumOff val="35000"/>
                  </a:schemeClr>
                </a:solidFill>
                <a:latin typeface="+mn-lt"/>
                <a:ea typeface="+mn-ea"/>
                <a:cs typeface="+mn-cs"/>
              </a:defRPr>
            </a:pPr>
            <a:endParaRPr lang="th-TH"/>
          </a:p>
        </c:txPr>
        <c:crossAx val="754327455"/>
        <c:crosses val="autoZero"/>
        <c:auto val="1"/>
        <c:lblOffset val="100"/>
        <c:baseTimeUnit val="months"/>
      </c:dateAx>
      <c:valAx>
        <c:axId val="754327455"/>
        <c:scaling>
          <c:orientation val="minMax"/>
          <c:max val="20"/>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lang="ja-JP" sz="800" b="0" i="0" u="none" strike="noStrike" kern="1200" baseline="0">
                <a:solidFill>
                  <a:schemeClr val="tx1">
                    <a:lumMod val="65000"/>
                    <a:lumOff val="35000"/>
                  </a:schemeClr>
                </a:solidFill>
                <a:latin typeface="+mn-lt"/>
                <a:ea typeface="+mn-ea"/>
                <a:cs typeface="+mn-cs"/>
              </a:defRPr>
            </a:pPr>
            <a:endParaRPr lang="th-TH"/>
          </a:p>
        </c:txPr>
        <c:crossAx val="754326975"/>
        <c:crosses val="autoZero"/>
        <c:crossBetween val="between"/>
        <c:majorUnit val="5"/>
      </c:valAx>
      <c:valAx>
        <c:axId val="730637327"/>
        <c:scaling>
          <c:orientation val="minMax"/>
          <c:max val="100"/>
        </c:scaling>
        <c:delete val="0"/>
        <c:axPos val="r"/>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lang="ja-JP" sz="800" b="0" i="0" u="none" strike="noStrike" kern="1200" baseline="0">
                <a:solidFill>
                  <a:schemeClr val="tx1">
                    <a:lumMod val="65000"/>
                    <a:lumOff val="35000"/>
                  </a:schemeClr>
                </a:solidFill>
                <a:latin typeface="+mn-lt"/>
                <a:ea typeface="+mn-ea"/>
                <a:cs typeface="+mn-cs"/>
              </a:defRPr>
            </a:pPr>
            <a:endParaRPr lang="th-TH"/>
          </a:p>
        </c:txPr>
        <c:crossAx val="819095423"/>
        <c:crosses val="max"/>
        <c:crossBetween val="between"/>
        <c:majorUnit val="25"/>
      </c:valAx>
      <c:dateAx>
        <c:axId val="819095423"/>
        <c:scaling>
          <c:orientation val="minMax"/>
        </c:scaling>
        <c:delete val="1"/>
        <c:axPos val="b"/>
        <c:numFmt formatCode="B1mmm\-yy" sourceLinked="1"/>
        <c:majorTickMark val="out"/>
        <c:minorTickMark val="none"/>
        <c:tickLblPos val="nextTo"/>
        <c:crossAx val="730637327"/>
        <c:crosses val="autoZero"/>
        <c:auto val="1"/>
        <c:lblOffset val="100"/>
        <c:baseTimeUnit val="months"/>
      </c:dateAx>
      <c:spPr>
        <a:noFill/>
        <a:ln>
          <a:noFill/>
        </a:ln>
        <a:effectLst/>
      </c:spPr>
    </c:plotArea>
    <c:legend>
      <c:legendPos val="b"/>
      <c:layout>
        <c:manualLayout>
          <c:xMode val="edge"/>
          <c:yMode val="edge"/>
          <c:x val="0.51134009677292069"/>
          <c:y val="2.0405585610259697E-2"/>
          <c:w val="0.48554473202550147"/>
          <c:h val="0.1517410765805885"/>
        </c:manualLayout>
      </c:layout>
      <c:overlay val="0"/>
      <c:spPr>
        <a:noFill/>
        <a:ln>
          <a:noFill/>
        </a:ln>
        <a:effectLst/>
      </c:spPr>
      <c:txPr>
        <a:bodyPr rot="0" spcFirstLastPara="1" vertOverflow="ellipsis" vert="horz" wrap="square" anchor="ctr" anchorCtr="1"/>
        <a:lstStyle/>
        <a:p>
          <a:pPr>
            <a:defRPr lang="ja-JP" sz="800" b="0" i="0" u="none" strike="noStrike" kern="1200" baseline="0">
              <a:solidFill>
                <a:schemeClr val="tx1">
                  <a:lumMod val="65000"/>
                  <a:lumOff val="35000"/>
                </a:schemeClr>
              </a:solidFill>
              <a:latin typeface="+mn-lt"/>
              <a:ea typeface="+mn-ea"/>
              <a:cs typeface="+mn-cs"/>
            </a:defRPr>
          </a:pPr>
          <a:endParaRPr lang="th-TH"/>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800"/>
      </a:pPr>
      <a:endParaRPr lang="th-TH"/>
    </a:p>
  </c:txPr>
  <c:printSettings>
    <c:headerFooter/>
    <c:pageMargins b="0.75" l="0.7" r="0.7" t="0.75" header="0.3" footer="0.3"/>
    <c:pageSetup/>
  </c:printSettings>
</c:chartSpace>
</file>

<file path=xl/charts/chart5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[FY25 Company KPI summary result rev2.xlsx]Sheet1!PivotTable98</c:name>
    <c:fmtId val="8"/>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6908196188483006E-2"/>
          <c:y val="7.407407407407407E-2"/>
          <c:w val="0.92090240122399802"/>
          <c:h val="0.80963764946048411"/>
        </c:manualLayout>
      </c:layout>
      <c:barChart>
        <c:barDir val="col"/>
        <c:grouping val="clustered"/>
        <c:varyColors val="0"/>
        <c:ser>
          <c:idx val="0"/>
          <c:order val="0"/>
          <c:tx>
            <c:strRef>
              <c:f>Sheet1!$B$148:$B$149</c:f>
              <c:strCache>
                <c:ptCount val="1"/>
                <c:pt idx="0">
                  <c:v>Loss - - HP3</c:v>
                </c:pt>
              </c:strCache>
            </c:strRef>
          </c:tx>
          <c:spPr>
            <a:solidFill>
              <a:schemeClr val="accent1"/>
            </a:solidFill>
            <a:ln>
              <a:noFill/>
            </a:ln>
            <a:effectLst/>
          </c:spPr>
          <c:invertIfNegative val="0"/>
          <c:cat>
            <c:strRef>
              <c:f>Sheet1!$A$150:$A$161</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Sheet1!$B$150:$B$161</c:f>
              <c:numCache>
                <c:formatCode>General</c:formatCode>
                <c:ptCount val="12"/>
                <c:pt idx="0">
                  <c:v>0</c:v>
                </c:pt>
                <c:pt idx="1">
                  <c:v>0</c:v>
                </c:pt>
                <c:pt idx="2">
                  <c:v>0</c:v>
                </c:pt>
                <c:pt idx="3">
                  <c:v>0</c:v>
                </c:pt>
                <c:pt idx="4">
                  <c:v>8.0000000000000004E-4</c:v>
                </c:pt>
                <c:pt idx="5">
                  <c:v>0</c:v>
                </c:pt>
                <c:pt idx="6">
                  <c:v>0</c:v>
                </c:pt>
                <c:pt idx="7">
                  <c:v>0</c:v>
                </c:pt>
                <c:pt idx="8">
                  <c:v>0</c:v>
                </c:pt>
                <c:pt idx="9">
                  <c:v>0</c:v>
                </c:pt>
                <c:pt idx="10">
                  <c:v>0</c:v>
                </c:pt>
              </c:numCache>
            </c:numRef>
          </c:val>
          <c:extLst>
            <c:ext xmlns:c16="http://schemas.microsoft.com/office/drawing/2014/chart" uri="{C3380CC4-5D6E-409C-BE32-E72D297353CC}">
              <c16:uniqueId val="{00000000-053C-48F9-BD42-B7C4561B5DDD}"/>
            </c:ext>
          </c:extLst>
        </c:ser>
        <c:ser>
          <c:idx val="1"/>
          <c:order val="1"/>
          <c:tx>
            <c:strRef>
              <c:f>Sheet1!$C$148:$C$149</c:f>
              <c:strCache>
                <c:ptCount val="1"/>
                <c:pt idx="0">
                  <c:v>Loss - -HP5</c:v>
                </c:pt>
              </c:strCache>
            </c:strRef>
          </c:tx>
          <c:spPr>
            <a:solidFill>
              <a:schemeClr val="accent2"/>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Sheet1!$A$150:$A$161</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Sheet1!$C$150:$C$161</c:f>
              <c:numCache>
                <c:formatCode>General</c:formatCode>
                <c:ptCount val="12"/>
                <c:pt idx="0">
                  <c:v>3.11</c:v>
                </c:pt>
                <c:pt idx="1">
                  <c:v>2</c:v>
                </c:pt>
                <c:pt idx="2">
                  <c:v>1.06</c:v>
                </c:pt>
                <c:pt idx="3">
                  <c:v>2.72</c:v>
                </c:pt>
                <c:pt idx="4">
                  <c:v>2.98</c:v>
                </c:pt>
                <c:pt idx="5">
                  <c:v>2.4040302700000034</c:v>
                </c:pt>
                <c:pt idx="6">
                  <c:v>1.03</c:v>
                </c:pt>
                <c:pt idx="7">
                  <c:v>0.78</c:v>
                </c:pt>
                <c:pt idx="8">
                  <c:v>0.76171471361102028</c:v>
                </c:pt>
                <c:pt idx="9">
                  <c:v>2.93</c:v>
                </c:pt>
                <c:pt idx="10">
                  <c:v>2.63</c:v>
                </c:pt>
              </c:numCache>
            </c:numRef>
          </c:val>
          <c:extLst>
            <c:ext xmlns:c16="http://schemas.microsoft.com/office/drawing/2014/chart" uri="{C3380CC4-5D6E-409C-BE32-E72D297353CC}">
              <c16:uniqueId val="{00000001-053C-48F9-BD42-B7C4561B5DDD}"/>
            </c:ext>
          </c:extLst>
        </c:ser>
        <c:ser>
          <c:idx val="2"/>
          <c:order val="2"/>
          <c:tx>
            <c:strRef>
              <c:f>Sheet1!$D$148:$D$149</c:f>
              <c:strCache>
                <c:ptCount val="1"/>
                <c:pt idx="0">
                  <c:v>Loss - -HP5E</c:v>
                </c:pt>
              </c:strCache>
            </c:strRef>
          </c:tx>
          <c:spPr>
            <a:solidFill>
              <a:schemeClr val="accent3"/>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Sheet1!$A$150:$A$161</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Sheet1!$D$150:$D$161</c:f>
              <c:numCache>
                <c:formatCode>General</c:formatCode>
                <c:ptCount val="12"/>
                <c:pt idx="0">
                  <c:v>0.08</c:v>
                </c:pt>
                <c:pt idx="1">
                  <c:v>0.44</c:v>
                </c:pt>
                <c:pt idx="2">
                  <c:v>1.01</c:v>
                </c:pt>
                <c:pt idx="3">
                  <c:v>0.12</c:v>
                </c:pt>
                <c:pt idx="4">
                  <c:v>0.66</c:v>
                </c:pt>
                <c:pt idx="5">
                  <c:v>0.69925804000000003</c:v>
                </c:pt>
                <c:pt idx="6">
                  <c:v>0.44</c:v>
                </c:pt>
                <c:pt idx="7">
                  <c:v>0.46</c:v>
                </c:pt>
                <c:pt idx="8">
                  <c:v>2.1229596657998608</c:v>
                </c:pt>
                <c:pt idx="9">
                  <c:v>2.1800000000000002</c:v>
                </c:pt>
                <c:pt idx="10">
                  <c:v>0.96</c:v>
                </c:pt>
              </c:numCache>
            </c:numRef>
          </c:val>
          <c:extLst>
            <c:ext xmlns:c16="http://schemas.microsoft.com/office/drawing/2014/chart" uri="{C3380CC4-5D6E-409C-BE32-E72D297353CC}">
              <c16:uniqueId val="{00000002-053C-48F9-BD42-B7C4561B5DDD}"/>
            </c:ext>
          </c:extLst>
        </c:ser>
        <c:dLbls>
          <c:showLegendKey val="0"/>
          <c:showVal val="0"/>
          <c:showCatName val="0"/>
          <c:showSerName val="0"/>
          <c:showPercent val="0"/>
          <c:showBubbleSize val="0"/>
        </c:dLbls>
        <c:gapWidth val="25"/>
        <c:overlap val="-6"/>
        <c:axId val="363817584"/>
        <c:axId val="363818544"/>
      </c:barChart>
      <c:catAx>
        <c:axId val="363817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ja-JP" sz="1050" b="0" i="0" u="none" strike="noStrike" kern="1200" baseline="0">
                <a:solidFill>
                  <a:schemeClr val="tx1">
                    <a:lumMod val="65000"/>
                    <a:lumOff val="35000"/>
                  </a:schemeClr>
                </a:solidFill>
                <a:latin typeface="+mn-lt"/>
                <a:ea typeface="+mn-ea"/>
                <a:cs typeface="+mn-cs"/>
              </a:defRPr>
            </a:pPr>
            <a:endParaRPr lang="th-TH"/>
          </a:p>
        </c:txPr>
        <c:crossAx val="363818544"/>
        <c:crosses val="autoZero"/>
        <c:auto val="1"/>
        <c:lblAlgn val="ctr"/>
        <c:lblOffset val="100"/>
        <c:noMultiLvlLbl val="0"/>
      </c:catAx>
      <c:valAx>
        <c:axId val="363818544"/>
        <c:scaling>
          <c:orientation val="minMax"/>
          <c:max val="6"/>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th-TH"/>
          </a:p>
        </c:txPr>
        <c:crossAx val="363817584"/>
        <c:crosses val="autoZero"/>
        <c:crossBetween val="between"/>
        <c:majorUnit val="1"/>
      </c:valAx>
      <c:spPr>
        <a:noFill/>
        <a:ln>
          <a:noFill/>
        </a:ln>
        <a:effectLst/>
      </c:spPr>
    </c:plotArea>
    <c:legend>
      <c:legendPos val="r"/>
      <c:layout>
        <c:manualLayout>
          <c:xMode val="edge"/>
          <c:yMode val="edge"/>
          <c:x val="0.74919691051336557"/>
          <c:y val="3.1820501603966205E-3"/>
          <c:w val="0.2214384771441848"/>
          <c:h val="0.25204033399423081"/>
        </c:manualLayout>
      </c:layout>
      <c:overlay val="0"/>
      <c:spPr>
        <a:noFill/>
        <a:ln>
          <a:noFill/>
        </a:ln>
        <a:effectLst/>
      </c:spPr>
      <c:txPr>
        <a:bodyPr rot="0" spcFirstLastPara="1" vertOverflow="ellipsis" vert="horz" wrap="square" anchor="ctr" anchorCtr="1"/>
        <a:lstStyle/>
        <a:p>
          <a:pPr>
            <a:defRPr lang="ja-JP" sz="1050" b="0" i="0" u="none" strike="noStrike" kern="1200" baseline="0">
              <a:solidFill>
                <a:schemeClr val="tx1">
                  <a:lumMod val="65000"/>
                  <a:lumOff val="35000"/>
                </a:schemeClr>
              </a:solidFill>
              <a:latin typeface="+mn-lt"/>
              <a:ea typeface="+mn-ea"/>
              <a:cs typeface="+mn-cs"/>
            </a:defRPr>
          </a:pPr>
          <a:endParaRPr lang="th-TH"/>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th-TH"/>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5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[FY25 Company KPI summary result rev2.xlsx]Sheet1!PivotTable99</c:name>
    <c:fmtId val="1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2383345052940116E-2"/>
          <c:y val="6.0322615885703972E-2"/>
          <c:w val="0.8971877269522277"/>
          <c:h val="0.80862488184841952"/>
        </c:manualLayout>
      </c:layout>
      <c:barChart>
        <c:barDir val="col"/>
        <c:grouping val="clustered"/>
        <c:varyColors val="0"/>
        <c:ser>
          <c:idx val="0"/>
          <c:order val="0"/>
          <c:tx>
            <c:strRef>
              <c:f>Sheet1!$J$148:$J$150</c:f>
              <c:strCache>
                <c:ptCount val="1"/>
                <c:pt idx="0">
                  <c:v>Loss - Sum of G2&amp;G3</c:v>
                </c:pt>
              </c:strCache>
            </c:strRef>
          </c:tx>
          <c:spPr>
            <a:solidFill>
              <a:schemeClr val="accent1"/>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Sheet1!$I$151:$I$162</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Sheet1!$J$151:$J$162</c:f>
              <c:numCache>
                <c:formatCode>General</c:formatCode>
                <c:ptCount val="12"/>
                <c:pt idx="0">
                  <c:v>0.06</c:v>
                </c:pt>
                <c:pt idx="1">
                  <c:v>0.25</c:v>
                </c:pt>
                <c:pt idx="2">
                  <c:v>0.4</c:v>
                </c:pt>
                <c:pt idx="3">
                  <c:v>0.63</c:v>
                </c:pt>
                <c:pt idx="4">
                  <c:v>1.17</c:v>
                </c:pt>
                <c:pt idx="5">
                  <c:v>0.10533589</c:v>
                </c:pt>
                <c:pt idx="6">
                  <c:v>1.35</c:v>
                </c:pt>
                <c:pt idx="7">
                  <c:v>1.74</c:v>
                </c:pt>
                <c:pt idx="8">
                  <c:v>1.743518782149557</c:v>
                </c:pt>
                <c:pt idx="9">
                  <c:v>0.37</c:v>
                </c:pt>
                <c:pt idx="10">
                  <c:v>0.23</c:v>
                </c:pt>
              </c:numCache>
            </c:numRef>
          </c:val>
          <c:extLst>
            <c:ext xmlns:c16="http://schemas.microsoft.com/office/drawing/2014/chart" uri="{C3380CC4-5D6E-409C-BE32-E72D297353CC}">
              <c16:uniqueId val="{00000000-7C73-4A9B-92B8-1F4205A6CC94}"/>
            </c:ext>
          </c:extLst>
        </c:ser>
        <c:ser>
          <c:idx val="1"/>
          <c:order val="1"/>
          <c:tx>
            <c:strRef>
              <c:f>Sheet1!$K$148:$K$150</c:f>
              <c:strCache>
                <c:ptCount val="1"/>
                <c:pt idx="0">
                  <c:v>Loss - Sum of G4</c:v>
                </c:pt>
              </c:strCache>
            </c:strRef>
          </c:tx>
          <c:spPr>
            <a:solidFill>
              <a:schemeClr val="accent2"/>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Sheet1!$I$151:$I$162</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Sheet1!$K$151:$K$162</c:f>
              <c:numCache>
                <c:formatCode>General</c:formatCode>
                <c:ptCount val="12"/>
                <c:pt idx="0">
                  <c:v>0.56000000000000005</c:v>
                </c:pt>
                <c:pt idx="1">
                  <c:v>2.63</c:v>
                </c:pt>
                <c:pt idx="2">
                  <c:v>3.36</c:v>
                </c:pt>
                <c:pt idx="3">
                  <c:v>2.84</c:v>
                </c:pt>
                <c:pt idx="4">
                  <c:v>2.2799999999999998</c:v>
                </c:pt>
                <c:pt idx="5">
                  <c:v>1.3867389800000001</c:v>
                </c:pt>
                <c:pt idx="6">
                  <c:v>2.17</c:v>
                </c:pt>
                <c:pt idx="7">
                  <c:v>2.66</c:v>
                </c:pt>
                <c:pt idx="8">
                  <c:v>2.6640914469126646</c:v>
                </c:pt>
                <c:pt idx="9">
                  <c:v>2.2799999999999998</c:v>
                </c:pt>
                <c:pt idx="10">
                  <c:v>2.89</c:v>
                </c:pt>
              </c:numCache>
            </c:numRef>
          </c:val>
          <c:extLst>
            <c:ext xmlns:c16="http://schemas.microsoft.com/office/drawing/2014/chart" uri="{C3380CC4-5D6E-409C-BE32-E72D297353CC}">
              <c16:uniqueId val="{00000001-7C73-4A9B-92B8-1F4205A6CC94}"/>
            </c:ext>
          </c:extLst>
        </c:ser>
        <c:dLbls>
          <c:showLegendKey val="0"/>
          <c:showVal val="0"/>
          <c:showCatName val="0"/>
          <c:showSerName val="0"/>
          <c:showPercent val="0"/>
          <c:showBubbleSize val="0"/>
        </c:dLbls>
        <c:gapWidth val="35"/>
        <c:overlap val="-7"/>
        <c:axId val="468597312"/>
        <c:axId val="468594912"/>
      </c:barChart>
      <c:catAx>
        <c:axId val="4685973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th-TH"/>
          </a:p>
        </c:txPr>
        <c:crossAx val="468594912"/>
        <c:crosses val="autoZero"/>
        <c:auto val="1"/>
        <c:lblAlgn val="ctr"/>
        <c:lblOffset val="100"/>
        <c:noMultiLvlLbl val="0"/>
      </c:catAx>
      <c:valAx>
        <c:axId val="468594912"/>
        <c:scaling>
          <c:orientation val="minMax"/>
          <c:max val="6"/>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th-TH"/>
          </a:p>
        </c:txPr>
        <c:crossAx val="468597312"/>
        <c:crosses val="autoZero"/>
        <c:crossBetween val="between"/>
        <c:majorUnit val="1"/>
      </c:valAx>
      <c:spPr>
        <a:noFill/>
        <a:ln>
          <a:noFill/>
        </a:ln>
        <a:effectLst/>
      </c:spPr>
    </c:plotArea>
    <c:legend>
      <c:legendPos val="r"/>
      <c:layout>
        <c:manualLayout>
          <c:xMode val="edge"/>
          <c:yMode val="edge"/>
          <c:x val="0.71183321405449207"/>
          <c:y val="2.4192089317197227E-2"/>
          <c:w val="0.27901059282625484"/>
          <c:h val="0.18508204868903022"/>
        </c:manualLayout>
      </c:layout>
      <c:overlay val="0"/>
      <c:spPr>
        <a:noFill/>
        <a:ln>
          <a:noFill/>
        </a:ln>
        <a:effectLst/>
      </c:spPr>
      <c:txPr>
        <a:bodyPr rot="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th-TH"/>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th-TH"/>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[FY25 Company KPI summary result rev2.xlsx]Sheet1!PivotTable100</c:name>
    <c:fmtId val="1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3969482248799507E-2"/>
          <c:y val="6.5384591982828699E-2"/>
          <c:w val="0.90192417630051502"/>
          <c:h val="0.79719918056303762"/>
        </c:manualLayout>
      </c:layout>
      <c:barChart>
        <c:barDir val="col"/>
        <c:grouping val="clustered"/>
        <c:varyColors val="0"/>
        <c:ser>
          <c:idx val="0"/>
          <c:order val="0"/>
          <c:tx>
            <c:strRef>
              <c:f>Sheet1!$P$148:$P$150</c:f>
              <c:strCache>
                <c:ptCount val="1"/>
                <c:pt idx="0">
                  <c:v>Loss - Sum of UC</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Sheet1!$O$151:$O$162</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Sheet1!$P$151:$P$162</c:f>
              <c:numCache>
                <c:formatCode>General</c:formatCode>
                <c:ptCount val="12"/>
                <c:pt idx="0">
                  <c:v>0</c:v>
                </c:pt>
                <c:pt idx="1">
                  <c:v>0</c:v>
                </c:pt>
                <c:pt idx="2">
                  <c:v>0.35</c:v>
                </c:pt>
                <c:pt idx="3">
                  <c:v>0.25</c:v>
                </c:pt>
                <c:pt idx="4">
                  <c:v>0.32</c:v>
                </c:pt>
                <c:pt idx="5">
                  <c:v>0.77549760000000001</c:v>
                </c:pt>
                <c:pt idx="6">
                  <c:v>0.62</c:v>
                </c:pt>
                <c:pt idx="7">
                  <c:v>0.53</c:v>
                </c:pt>
                <c:pt idx="8">
                  <c:v>0.53276830985813983</c:v>
                </c:pt>
                <c:pt idx="9">
                  <c:v>0.59</c:v>
                </c:pt>
                <c:pt idx="10">
                  <c:v>0.47</c:v>
                </c:pt>
              </c:numCache>
            </c:numRef>
          </c:val>
          <c:extLst>
            <c:ext xmlns:c16="http://schemas.microsoft.com/office/drawing/2014/chart" uri="{C3380CC4-5D6E-409C-BE32-E72D297353CC}">
              <c16:uniqueId val="{00000000-DB05-4C90-82D9-DCFD7A8D5A94}"/>
            </c:ext>
          </c:extLst>
        </c:ser>
        <c:ser>
          <c:idx val="1"/>
          <c:order val="1"/>
          <c:tx>
            <c:strRef>
              <c:f>Sheet1!$Q$148:$Q$150</c:f>
              <c:strCache>
                <c:ptCount val="1"/>
                <c:pt idx="0">
                  <c:v>Loss - Sum of GDP</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Sheet1!$O$151:$O$162</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Sheet1!$Q$151:$Q$162</c:f>
              <c:numCache>
                <c:formatCode>General</c:formatCode>
                <c:ptCount val="12"/>
                <c:pt idx="0">
                  <c:v>0.97</c:v>
                </c:pt>
                <c:pt idx="1">
                  <c:v>0.39</c:v>
                </c:pt>
                <c:pt idx="2">
                  <c:v>0</c:v>
                </c:pt>
                <c:pt idx="3">
                  <c:v>0</c:v>
                </c:pt>
                <c:pt idx="4">
                  <c:v>1.1100000000000001</c:v>
                </c:pt>
                <c:pt idx="5">
                  <c:v>9.2809839999999991E-2</c:v>
                </c:pt>
                <c:pt idx="6">
                  <c:v>0.52</c:v>
                </c:pt>
                <c:pt idx="7">
                  <c:v>0.06</c:v>
                </c:pt>
                <c:pt idx="8">
                  <c:v>6.0832800000000006E-2</c:v>
                </c:pt>
                <c:pt idx="9">
                  <c:v>0</c:v>
                </c:pt>
                <c:pt idx="10">
                  <c:v>7.51</c:v>
                </c:pt>
              </c:numCache>
            </c:numRef>
          </c:val>
          <c:extLst>
            <c:ext xmlns:c16="http://schemas.microsoft.com/office/drawing/2014/chart" uri="{C3380CC4-5D6E-409C-BE32-E72D297353CC}">
              <c16:uniqueId val="{00000001-DB05-4C90-82D9-DCFD7A8D5A94}"/>
            </c:ext>
          </c:extLst>
        </c:ser>
        <c:dLbls>
          <c:showLegendKey val="0"/>
          <c:showVal val="0"/>
          <c:showCatName val="0"/>
          <c:showSerName val="0"/>
          <c:showPercent val="0"/>
          <c:showBubbleSize val="0"/>
        </c:dLbls>
        <c:gapWidth val="40"/>
        <c:overlap val="-7"/>
        <c:axId val="589312176"/>
        <c:axId val="589306416"/>
      </c:barChart>
      <c:catAx>
        <c:axId val="5893121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ja-JP" sz="1050" b="0" i="0" u="none" strike="noStrike" kern="1200" baseline="0">
                <a:solidFill>
                  <a:schemeClr val="tx1">
                    <a:lumMod val="65000"/>
                    <a:lumOff val="35000"/>
                  </a:schemeClr>
                </a:solidFill>
                <a:latin typeface="+mn-lt"/>
                <a:ea typeface="+mn-ea"/>
                <a:cs typeface="+mn-cs"/>
              </a:defRPr>
            </a:pPr>
            <a:endParaRPr lang="th-TH"/>
          </a:p>
        </c:txPr>
        <c:crossAx val="589306416"/>
        <c:crosses val="autoZero"/>
        <c:auto val="1"/>
        <c:lblAlgn val="ctr"/>
        <c:lblOffset val="100"/>
        <c:noMultiLvlLbl val="0"/>
      </c:catAx>
      <c:valAx>
        <c:axId val="589306416"/>
        <c:scaling>
          <c:orientation val="minMax"/>
          <c:max val="6"/>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th-TH"/>
          </a:p>
        </c:txPr>
        <c:crossAx val="589312176"/>
        <c:crosses val="autoZero"/>
        <c:crossBetween val="between"/>
        <c:majorUnit val="1"/>
      </c:valAx>
      <c:spPr>
        <a:noFill/>
        <a:ln>
          <a:noFill/>
        </a:ln>
        <a:effectLst/>
      </c:spPr>
    </c:plotArea>
    <c:legend>
      <c:legendPos val="r"/>
      <c:layout>
        <c:manualLayout>
          <c:xMode val="edge"/>
          <c:yMode val="edge"/>
          <c:x val="0.74961207681821318"/>
          <c:y val="1.4415500594639331E-3"/>
          <c:w val="0.25038792318178676"/>
          <c:h val="0.20061322041815249"/>
        </c:manualLayout>
      </c:layout>
      <c:overlay val="0"/>
      <c:spPr>
        <a:noFill/>
        <a:ln>
          <a:noFill/>
        </a:ln>
        <a:effectLst/>
      </c:spPr>
      <c:txPr>
        <a:bodyPr rot="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th-TH"/>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th-TH"/>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[FY25 Company KPI summary result rev2.xlsx]Sheet1!PivotTable101</c:name>
    <c:fmtId val="2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311286550309754"/>
          <c:y val="6.6312053034452839E-2"/>
          <c:w val="0.86100196381325056"/>
          <c:h val="0.79432251106704022"/>
        </c:manualLayout>
      </c:layout>
      <c:barChart>
        <c:barDir val="col"/>
        <c:grouping val="clustered"/>
        <c:varyColors val="0"/>
        <c:ser>
          <c:idx val="0"/>
          <c:order val="0"/>
          <c:tx>
            <c:strRef>
              <c:f>Sheet1!$V$148:$V$149</c:f>
              <c:strCache>
                <c:ptCount val="1"/>
                <c:pt idx="0">
                  <c:v>Loss-RC</c:v>
                </c:pt>
              </c:strCache>
            </c:strRef>
          </c:tx>
          <c:spPr>
            <a:solidFill>
              <a:schemeClr val="accent1"/>
            </a:solidFill>
            <a:ln>
              <a:noFill/>
            </a:ln>
            <a:effectLst/>
          </c:spPr>
          <c:invertIfNegative val="0"/>
          <c:cat>
            <c:strRef>
              <c:f>Sheet1!$U$150:$U$161</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Sheet1!$V$150:$V$161</c:f>
              <c:numCache>
                <c:formatCode>General</c:formatCode>
                <c:ptCount val="12"/>
                <c:pt idx="0">
                  <c:v>0</c:v>
                </c:pt>
                <c:pt idx="1">
                  <c:v>0.01</c:v>
                </c:pt>
                <c:pt idx="3">
                  <c:v>7.0000000000000007E-2</c:v>
                </c:pt>
                <c:pt idx="4">
                  <c:v>0.01</c:v>
                </c:pt>
                <c:pt idx="5">
                  <c:v>0.11666997999999999</c:v>
                </c:pt>
                <c:pt idx="6">
                  <c:v>0</c:v>
                </c:pt>
                <c:pt idx="7">
                  <c:v>0</c:v>
                </c:pt>
                <c:pt idx="8">
                  <c:v>0</c:v>
                </c:pt>
                <c:pt idx="9">
                  <c:v>0</c:v>
                </c:pt>
                <c:pt idx="10">
                  <c:v>0</c:v>
                </c:pt>
              </c:numCache>
            </c:numRef>
          </c:val>
          <c:extLst>
            <c:ext xmlns:c16="http://schemas.microsoft.com/office/drawing/2014/chart" uri="{C3380CC4-5D6E-409C-BE32-E72D297353CC}">
              <c16:uniqueId val="{00000000-5473-4A12-A907-0B9D7D449805}"/>
            </c:ext>
          </c:extLst>
        </c:ser>
        <c:dLbls>
          <c:showLegendKey val="0"/>
          <c:showVal val="0"/>
          <c:showCatName val="0"/>
          <c:showSerName val="0"/>
          <c:showPercent val="0"/>
          <c:showBubbleSize val="0"/>
        </c:dLbls>
        <c:gapWidth val="100"/>
        <c:overlap val="-27"/>
        <c:axId val="1817850032"/>
        <c:axId val="1817850992"/>
      </c:barChart>
      <c:catAx>
        <c:axId val="18178500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ja-JP" sz="1050" b="0" i="0" u="none" strike="noStrike" kern="1200" baseline="0">
                <a:solidFill>
                  <a:schemeClr val="tx1">
                    <a:lumMod val="65000"/>
                    <a:lumOff val="35000"/>
                  </a:schemeClr>
                </a:solidFill>
                <a:latin typeface="+mn-lt"/>
                <a:ea typeface="+mn-ea"/>
                <a:cs typeface="+mn-cs"/>
              </a:defRPr>
            </a:pPr>
            <a:endParaRPr lang="th-TH"/>
          </a:p>
        </c:txPr>
        <c:crossAx val="1817850992"/>
        <c:crosses val="autoZero"/>
        <c:auto val="1"/>
        <c:lblAlgn val="ctr"/>
        <c:lblOffset val="100"/>
        <c:noMultiLvlLbl val="0"/>
      </c:catAx>
      <c:valAx>
        <c:axId val="1817850992"/>
        <c:scaling>
          <c:orientation val="minMax"/>
          <c:max val="6"/>
          <c:min val="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th-TH"/>
          </a:p>
        </c:txPr>
        <c:crossAx val="1817850032"/>
        <c:crosses val="autoZero"/>
        <c:crossBetween val="between"/>
        <c:majorUnit val="1"/>
      </c:valAx>
      <c:spPr>
        <a:noFill/>
        <a:ln>
          <a:noFill/>
        </a:ln>
        <a:effectLst/>
      </c:spPr>
    </c:plotArea>
    <c:legend>
      <c:legendPos val="r"/>
      <c:layout>
        <c:manualLayout>
          <c:xMode val="edge"/>
          <c:yMode val="edge"/>
          <c:x val="0.68216493109891396"/>
          <c:y val="1.5092756179552335E-2"/>
          <c:w val="0.29654705548939803"/>
          <c:h val="0.10172942973533089"/>
        </c:manualLayout>
      </c:layout>
      <c:overlay val="0"/>
      <c:spPr>
        <a:noFill/>
        <a:ln>
          <a:noFill/>
        </a:ln>
        <a:effectLst/>
      </c:spPr>
      <c:txPr>
        <a:bodyPr rot="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th-TH"/>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th-TH"/>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[FY25 Company KPI summary result rev2.xlsx]Sheet1!PivotTable102</c:name>
    <c:fmtId val="2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0999550329331343E-2"/>
          <c:y val="5.0926098962946482E-2"/>
          <c:w val="0.91745669686993492"/>
          <c:h val="0.84204505686789155"/>
        </c:manualLayout>
      </c:layout>
      <c:barChart>
        <c:barDir val="col"/>
        <c:grouping val="clustered"/>
        <c:varyColors val="0"/>
        <c:ser>
          <c:idx val="0"/>
          <c:order val="0"/>
          <c:tx>
            <c:strRef>
              <c:f>Sheet1!$Z$148:$Z$150</c:f>
              <c:strCache>
                <c:ptCount val="1"/>
                <c:pt idx="0">
                  <c:v>Loss - Sum of SCV</c:v>
                </c:pt>
              </c:strCache>
            </c:strRef>
          </c:tx>
          <c:spPr>
            <a:solidFill>
              <a:schemeClr val="accent1"/>
            </a:solidFill>
            <a:ln>
              <a:noFill/>
            </a:ln>
            <a:effectLst/>
          </c:spPr>
          <c:invertIfNegative val="0"/>
          <c:cat>
            <c:strRef>
              <c:f>Sheet1!$Y$151:$Y$162</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Sheet1!$Z$151:$Z$162</c:f>
              <c:numCache>
                <c:formatCode>General</c:formatCode>
                <c:ptCount val="12"/>
                <c:pt idx="0">
                  <c:v>0</c:v>
                </c:pt>
                <c:pt idx="1">
                  <c:v>0</c:v>
                </c:pt>
                <c:pt idx="2">
                  <c:v>0</c:v>
                </c:pt>
                <c:pt idx="3">
                  <c:v>0</c:v>
                </c:pt>
                <c:pt idx="4">
                  <c:v>0</c:v>
                </c:pt>
                <c:pt idx="5">
                  <c:v>0</c:v>
                </c:pt>
                <c:pt idx="6">
                  <c:v>0</c:v>
                </c:pt>
                <c:pt idx="7">
                  <c:v>0</c:v>
                </c:pt>
                <c:pt idx="8">
                  <c:v>0</c:v>
                </c:pt>
                <c:pt idx="9">
                  <c:v>0</c:v>
                </c:pt>
                <c:pt idx="10">
                  <c:v>0</c:v>
                </c:pt>
              </c:numCache>
            </c:numRef>
          </c:val>
          <c:extLst>
            <c:ext xmlns:c16="http://schemas.microsoft.com/office/drawing/2014/chart" uri="{C3380CC4-5D6E-409C-BE32-E72D297353CC}">
              <c16:uniqueId val="{00000000-FB52-4909-A79C-B7876C9F6737}"/>
            </c:ext>
          </c:extLst>
        </c:ser>
        <c:ser>
          <c:idx val="1"/>
          <c:order val="1"/>
          <c:tx>
            <c:strRef>
              <c:f>Sheet1!$AA$148:$AA$150</c:f>
              <c:strCache>
                <c:ptCount val="1"/>
                <c:pt idx="0">
                  <c:v>Loss - Sum of DF</c:v>
                </c:pt>
              </c:strCache>
            </c:strRef>
          </c:tx>
          <c:spPr>
            <a:solidFill>
              <a:schemeClr val="accent2"/>
            </a:solidFill>
            <a:ln>
              <a:noFill/>
            </a:ln>
            <a:effectLst/>
          </c:spPr>
          <c:invertIfNegative val="0"/>
          <c:cat>
            <c:strRef>
              <c:f>Sheet1!$Y$151:$Y$162</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Sheet1!$AA$151:$AA$162</c:f>
              <c:numCache>
                <c:formatCode>General</c:formatCode>
                <c:ptCount val="12"/>
                <c:pt idx="0">
                  <c:v>0</c:v>
                </c:pt>
                <c:pt idx="1">
                  <c:v>0</c:v>
                </c:pt>
                <c:pt idx="2">
                  <c:v>0</c:v>
                </c:pt>
                <c:pt idx="3">
                  <c:v>0</c:v>
                </c:pt>
                <c:pt idx="4">
                  <c:v>0</c:v>
                </c:pt>
                <c:pt idx="5">
                  <c:v>0</c:v>
                </c:pt>
                <c:pt idx="6">
                  <c:v>0</c:v>
                </c:pt>
                <c:pt idx="7">
                  <c:v>0</c:v>
                </c:pt>
                <c:pt idx="8">
                  <c:v>4.415852E-2</c:v>
                </c:pt>
                <c:pt idx="9">
                  <c:v>0</c:v>
                </c:pt>
                <c:pt idx="10">
                  <c:v>0</c:v>
                </c:pt>
              </c:numCache>
            </c:numRef>
          </c:val>
          <c:extLst>
            <c:ext xmlns:c16="http://schemas.microsoft.com/office/drawing/2014/chart" uri="{C3380CC4-5D6E-409C-BE32-E72D297353CC}">
              <c16:uniqueId val="{00000001-FB52-4909-A79C-B7876C9F6737}"/>
            </c:ext>
          </c:extLst>
        </c:ser>
        <c:ser>
          <c:idx val="2"/>
          <c:order val="2"/>
          <c:tx>
            <c:strRef>
              <c:f>Sheet1!$AB$148:$AB$150</c:f>
              <c:strCache>
                <c:ptCount val="1"/>
                <c:pt idx="0">
                  <c:v>Loss - Sum of PCV/PRV</c:v>
                </c:pt>
              </c:strCache>
            </c:strRef>
          </c:tx>
          <c:spPr>
            <a:solidFill>
              <a:schemeClr val="accent3"/>
            </a:solidFill>
            <a:ln>
              <a:noFill/>
            </a:ln>
            <a:effectLst/>
          </c:spPr>
          <c:invertIfNegative val="0"/>
          <c:cat>
            <c:strRef>
              <c:f>Sheet1!$Y$151:$Y$162</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Sheet1!$AB$151:$AB$162</c:f>
              <c:numCache>
                <c:formatCode>General</c:formatCode>
                <c:ptCount val="12"/>
                <c:pt idx="0">
                  <c:v>0</c:v>
                </c:pt>
                <c:pt idx="1">
                  <c:v>0</c:v>
                </c:pt>
                <c:pt idx="2">
                  <c:v>0</c:v>
                </c:pt>
                <c:pt idx="3">
                  <c:v>0</c:v>
                </c:pt>
                <c:pt idx="4">
                  <c:v>0</c:v>
                </c:pt>
                <c:pt idx="5">
                  <c:v>0</c:v>
                </c:pt>
                <c:pt idx="6">
                  <c:v>0</c:v>
                </c:pt>
                <c:pt idx="7">
                  <c:v>0</c:v>
                </c:pt>
                <c:pt idx="8">
                  <c:v>0</c:v>
                </c:pt>
                <c:pt idx="9">
                  <c:v>0</c:v>
                </c:pt>
                <c:pt idx="10">
                  <c:v>0</c:v>
                </c:pt>
              </c:numCache>
            </c:numRef>
          </c:val>
          <c:extLst>
            <c:ext xmlns:c16="http://schemas.microsoft.com/office/drawing/2014/chart" uri="{C3380CC4-5D6E-409C-BE32-E72D297353CC}">
              <c16:uniqueId val="{00000002-FB52-4909-A79C-B7876C9F6737}"/>
            </c:ext>
          </c:extLst>
        </c:ser>
        <c:dLbls>
          <c:showLegendKey val="0"/>
          <c:showVal val="0"/>
          <c:showCatName val="0"/>
          <c:showSerName val="0"/>
          <c:showPercent val="0"/>
          <c:showBubbleSize val="0"/>
        </c:dLbls>
        <c:gapWidth val="219"/>
        <c:overlap val="-27"/>
        <c:axId val="477211248"/>
        <c:axId val="477209808"/>
      </c:barChart>
      <c:catAx>
        <c:axId val="4772112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ja-JP" sz="1100" b="0" i="0" u="none" strike="noStrike" kern="1200" baseline="0">
                <a:solidFill>
                  <a:schemeClr val="tx1">
                    <a:lumMod val="65000"/>
                    <a:lumOff val="35000"/>
                  </a:schemeClr>
                </a:solidFill>
                <a:latin typeface="+mn-lt"/>
                <a:ea typeface="+mn-ea"/>
                <a:cs typeface="+mn-cs"/>
              </a:defRPr>
            </a:pPr>
            <a:endParaRPr lang="th-TH"/>
          </a:p>
        </c:txPr>
        <c:crossAx val="477209808"/>
        <c:crosses val="autoZero"/>
        <c:auto val="1"/>
        <c:lblAlgn val="ctr"/>
        <c:lblOffset val="100"/>
        <c:noMultiLvlLbl val="0"/>
      </c:catAx>
      <c:valAx>
        <c:axId val="477209808"/>
        <c:scaling>
          <c:orientation val="minMax"/>
          <c:max val="6"/>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ja-JP" sz="1100" b="0" i="0" u="none" strike="noStrike" kern="1200" baseline="0">
                <a:solidFill>
                  <a:schemeClr val="tx1">
                    <a:lumMod val="65000"/>
                    <a:lumOff val="35000"/>
                  </a:schemeClr>
                </a:solidFill>
                <a:latin typeface="+mn-lt"/>
                <a:ea typeface="+mn-ea"/>
                <a:cs typeface="+mn-cs"/>
              </a:defRPr>
            </a:pPr>
            <a:endParaRPr lang="th-TH"/>
          </a:p>
        </c:txPr>
        <c:crossAx val="477211248"/>
        <c:crosses val="autoZero"/>
        <c:crossBetween val="between"/>
        <c:majorUnit val="1"/>
      </c:valAx>
      <c:spPr>
        <a:noFill/>
        <a:ln>
          <a:noFill/>
        </a:ln>
        <a:effectLst/>
      </c:spPr>
    </c:plotArea>
    <c:legend>
      <c:legendPos val="r"/>
      <c:layout>
        <c:manualLayout>
          <c:xMode val="edge"/>
          <c:yMode val="edge"/>
          <c:x val="0.60395372352942545"/>
          <c:y val="6.071426398405516E-4"/>
          <c:w val="0.39248987852678885"/>
          <c:h val="0.31598732183317596"/>
        </c:manualLayout>
      </c:layout>
      <c:overlay val="0"/>
      <c:spPr>
        <a:noFill/>
        <a:ln>
          <a:noFill/>
        </a:ln>
        <a:effectLst/>
      </c:spPr>
      <c:txPr>
        <a:bodyPr rot="0" spcFirstLastPara="1" vertOverflow="ellipsis" vert="horz" wrap="square" anchor="ctr" anchorCtr="1"/>
        <a:lstStyle/>
        <a:p>
          <a:pPr>
            <a:defRPr lang="ja-JP" sz="1050" b="0" i="0" u="none" strike="noStrike" kern="1200" baseline="0">
              <a:solidFill>
                <a:schemeClr val="tx1">
                  <a:lumMod val="65000"/>
                  <a:lumOff val="35000"/>
                </a:schemeClr>
              </a:solidFill>
              <a:latin typeface="+mn-lt"/>
              <a:ea typeface="+mn-ea"/>
              <a:cs typeface="+mn-cs"/>
            </a:defRPr>
          </a:pPr>
          <a:endParaRPr lang="th-TH"/>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100"/>
      </a:pPr>
      <a:endParaRPr lang="th-TH"/>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[FY25 Company KPI summary result rev2.xlsx]Sheet1!PivotTable103</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
        <c:idx val="9"/>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th-TH"/>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bg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8948439789038696E-2"/>
          <c:y val="7.9457649021582477E-2"/>
          <c:w val="0.90962343400004586"/>
          <c:h val="0.77343342722582464"/>
        </c:manualLayout>
      </c:layout>
      <c:barChart>
        <c:barDir val="col"/>
        <c:grouping val="clustered"/>
        <c:varyColors val="0"/>
        <c:ser>
          <c:idx val="0"/>
          <c:order val="0"/>
          <c:tx>
            <c:strRef>
              <c:f>Sheet1!$B$170:$B$172</c:f>
              <c:strCache>
                <c:ptCount val="1"/>
                <c:pt idx="0">
                  <c:v>MB - Pump/M : Target</c:v>
                </c:pt>
              </c:strCache>
            </c:strRef>
          </c:tx>
          <c:spPr>
            <a:solidFill>
              <a:schemeClr val="bg1">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Sheet1!$A$173:$A$184</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Sheet1!$B$173:$B$184</c:f>
              <c:numCache>
                <c:formatCode>0.00</c:formatCode>
                <c:ptCount val="12"/>
                <c:pt idx="0">
                  <c:v>0.26915111506987932</c:v>
                </c:pt>
                <c:pt idx="1">
                  <c:v>0.26030075663173968</c:v>
                </c:pt>
                <c:pt idx="2">
                  <c:v>0.28281841214894804</c:v>
                </c:pt>
                <c:pt idx="3">
                  <c:v>0.24786875160721883</c:v>
                </c:pt>
                <c:pt idx="4">
                  <c:v>0.28524564609416658</c:v>
                </c:pt>
                <c:pt idx="5">
                  <c:v>0.27620882791531226</c:v>
                </c:pt>
                <c:pt idx="6">
                  <c:v>0.2784518782626394</c:v>
                </c:pt>
                <c:pt idx="7">
                  <c:v>0.26420376210176505</c:v>
                </c:pt>
                <c:pt idx="8">
                  <c:v>0.27449528242879395</c:v>
                </c:pt>
                <c:pt idx="9">
                  <c:v>0.27264733854122214</c:v>
                </c:pt>
                <c:pt idx="10">
                  <c:v>0.27600042690325111</c:v>
                </c:pt>
                <c:pt idx="11">
                  <c:v>0.2790551511867817</c:v>
                </c:pt>
              </c:numCache>
            </c:numRef>
          </c:val>
          <c:extLst>
            <c:ext xmlns:c16="http://schemas.microsoft.com/office/drawing/2014/chart" uri="{C3380CC4-5D6E-409C-BE32-E72D297353CC}">
              <c16:uniqueId val="{00000000-9EB2-4197-A07D-676C58BD2ED8}"/>
            </c:ext>
          </c:extLst>
        </c:ser>
        <c:ser>
          <c:idx val="1"/>
          <c:order val="1"/>
          <c:tx>
            <c:strRef>
              <c:f>Sheet1!$C$170:$C$172</c:f>
              <c:strCache>
                <c:ptCount val="1"/>
                <c:pt idx="0">
                  <c:v>MB - Pump/M : result</c:v>
                </c:pt>
              </c:strCache>
            </c:strRef>
          </c:tx>
          <c:spPr>
            <a:solidFill>
              <a:schemeClr val="accent2"/>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th-TH"/>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Sheet1!$A$173:$A$184</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Sheet1!$C$173:$C$184</c:f>
              <c:numCache>
                <c:formatCode>0.00</c:formatCode>
                <c:ptCount val="12"/>
                <c:pt idx="0">
                  <c:v>0.19</c:v>
                </c:pt>
                <c:pt idx="1">
                  <c:v>0.28999999999999998</c:v>
                </c:pt>
                <c:pt idx="2">
                  <c:v>0.64877208999999991</c:v>
                </c:pt>
                <c:pt idx="3">
                  <c:v>0.17760192999999999</c:v>
                </c:pt>
                <c:pt idx="4">
                  <c:v>0.21343181</c:v>
                </c:pt>
                <c:pt idx="5">
                  <c:v>0.23302392</c:v>
                </c:pt>
                <c:pt idx="6">
                  <c:v>0.21680767000000001</c:v>
                </c:pt>
                <c:pt idx="7">
                  <c:v>0.22687752999999999</c:v>
                </c:pt>
                <c:pt idx="8">
                  <c:v>0.33100000000000002</c:v>
                </c:pt>
                <c:pt idx="9">
                  <c:v>0.29599999999999999</c:v>
                </c:pt>
                <c:pt idx="10">
                  <c:v>0.31639036999999998</c:v>
                </c:pt>
              </c:numCache>
            </c:numRef>
          </c:val>
          <c:extLst>
            <c:ext xmlns:c16="http://schemas.microsoft.com/office/drawing/2014/chart" uri="{C3380CC4-5D6E-409C-BE32-E72D297353CC}">
              <c16:uniqueId val="{00000001-9EB2-4197-A07D-676C58BD2ED8}"/>
            </c:ext>
          </c:extLst>
        </c:ser>
        <c:dLbls>
          <c:showLegendKey val="0"/>
          <c:showVal val="0"/>
          <c:showCatName val="0"/>
          <c:showSerName val="0"/>
          <c:showPercent val="0"/>
          <c:showBubbleSize val="0"/>
        </c:dLbls>
        <c:gapWidth val="34"/>
        <c:overlap val="-27"/>
        <c:axId val="616738704"/>
        <c:axId val="616731024"/>
      </c:barChart>
      <c:catAx>
        <c:axId val="6167387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h-TH"/>
          </a:p>
        </c:txPr>
        <c:crossAx val="616731024"/>
        <c:crosses val="autoZero"/>
        <c:auto val="1"/>
        <c:lblAlgn val="ctr"/>
        <c:lblOffset val="100"/>
        <c:noMultiLvlLbl val="0"/>
      </c:catAx>
      <c:valAx>
        <c:axId val="616731024"/>
        <c:scaling>
          <c:orientation val="minMax"/>
          <c:max val="6"/>
          <c:min val="0"/>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h-TH"/>
          </a:p>
        </c:txPr>
        <c:crossAx val="616738704"/>
        <c:crosses val="autoZero"/>
        <c:crossBetween val="between"/>
        <c:majorUnit val="1"/>
      </c:valAx>
      <c:spPr>
        <a:noFill/>
        <a:ln>
          <a:noFill/>
        </a:ln>
        <a:effectLst/>
      </c:spPr>
    </c:plotArea>
    <c:legend>
      <c:legendPos val="r"/>
      <c:layout>
        <c:manualLayout>
          <c:xMode val="edge"/>
          <c:yMode val="edge"/>
          <c:x val="0.73862926509186355"/>
          <c:y val="1.998355603608044E-2"/>
          <c:w val="0.25693613298337709"/>
          <c:h val="0.2153099160165345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h-TH"/>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th-TH"/>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[FY25 Company KPI summary result rev2.xlsx]Sheet1!PivotTable105</c:name>
    <c:fmtId val="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bg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6747599443598866E-2"/>
          <c:y val="5.772782917047746E-2"/>
          <c:w val="0.90982594678992856"/>
          <c:h val="0.79987663864372349"/>
        </c:manualLayout>
      </c:layout>
      <c:barChart>
        <c:barDir val="col"/>
        <c:grouping val="clustered"/>
        <c:varyColors val="0"/>
        <c:ser>
          <c:idx val="0"/>
          <c:order val="0"/>
          <c:tx>
            <c:strRef>
              <c:f>Sheet1!$F$170:$F$172</c:f>
              <c:strCache>
                <c:ptCount val="1"/>
                <c:pt idx="0">
                  <c:v>MB - Pump/A : Target</c:v>
                </c:pt>
              </c:strCache>
            </c:strRef>
          </c:tx>
          <c:spPr>
            <a:solidFill>
              <a:schemeClr val="bg1">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Sheet1!$E$173:$E$184</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Sheet1!$F$173:$F$184</c:f>
              <c:numCache>
                <c:formatCode>0.00</c:formatCode>
                <c:ptCount val="12"/>
                <c:pt idx="0">
                  <c:v>2.1540277396833725</c:v>
                </c:pt>
                <c:pt idx="1">
                  <c:v>2.226960898921551</c:v>
                </c:pt>
                <c:pt idx="2">
                  <c:v>2.2278902135295389</c:v>
                </c:pt>
                <c:pt idx="3">
                  <c:v>2.1703098179186502</c:v>
                </c:pt>
                <c:pt idx="4">
                  <c:v>2.2935274250105162</c:v>
                </c:pt>
                <c:pt idx="5">
                  <c:v>2.2103970026763191</c:v>
                </c:pt>
                <c:pt idx="6">
                  <c:v>2.2367157486543507</c:v>
                </c:pt>
                <c:pt idx="7">
                  <c:v>2.2047032840000789</c:v>
                </c:pt>
                <c:pt idx="8">
                  <c:v>2.2270878438234054</c:v>
                </c:pt>
                <c:pt idx="9">
                  <c:v>2.2471820364788608</c:v>
                </c:pt>
                <c:pt idx="10">
                  <c:v>2.2986537434941581</c:v>
                </c:pt>
                <c:pt idx="11">
                  <c:v>2.2448064572872108</c:v>
                </c:pt>
              </c:numCache>
            </c:numRef>
          </c:val>
          <c:extLst>
            <c:ext xmlns:c16="http://schemas.microsoft.com/office/drawing/2014/chart" uri="{C3380CC4-5D6E-409C-BE32-E72D297353CC}">
              <c16:uniqueId val="{00000000-ACD5-44CA-9E50-3D749C932112}"/>
            </c:ext>
          </c:extLst>
        </c:ser>
        <c:ser>
          <c:idx val="1"/>
          <c:order val="1"/>
          <c:tx>
            <c:strRef>
              <c:f>Sheet1!$G$170:$G$172</c:f>
              <c:strCache>
                <c:ptCount val="1"/>
                <c:pt idx="0">
                  <c:v>MB - Pump/A : Result</c:v>
                </c:pt>
              </c:strCache>
            </c:strRef>
          </c:tx>
          <c:spPr>
            <a:solidFill>
              <a:schemeClr val="accent2"/>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Sheet1!$E$173:$E$184</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Sheet1!$G$173:$G$184</c:f>
              <c:numCache>
                <c:formatCode>General</c:formatCode>
                <c:ptCount val="12"/>
                <c:pt idx="0">
                  <c:v>1.62</c:v>
                </c:pt>
                <c:pt idx="1">
                  <c:v>1.69</c:v>
                </c:pt>
                <c:pt idx="2">
                  <c:v>1.8874631100000001</c:v>
                </c:pt>
                <c:pt idx="3">
                  <c:v>1.92503917</c:v>
                </c:pt>
                <c:pt idx="4">
                  <c:v>1.6393890999999998</c:v>
                </c:pt>
                <c:pt idx="5">
                  <c:v>1.1672611900000001</c:v>
                </c:pt>
                <c:pt idx="6">
                  <c:v>1.2876894800000001</c:v>
                </c:pt>
                <c:pt idx="7">
                  <c:v>1.53394428</c:v>
                </c:pt>
                <c:pt idx="8">
                  <c:v>1.494</c:v>
                </c:pt>
                <c:pt idx="9">
                  <c:v>1.75</c:v>
                </c:pt>
                <c:pt idx="10">
                  <c:v>1.6143152700000005</c:v>
                </c:pt>
              </c:numCache>
            </c:numRef>
          </c:val>
          <c:extLst>
            <c:ext xmlns:c16="http://schemas.microsoft.com/office/drawing/2014/chart" uri="{C3380CC4-5D6E-409C-BE32-E72D297353CC}">
              <c16:uniqueId val="{00000001-ACD5-44CA-9E50-3D749C932112}"/>
            </c:ext>
          </c:extLst>
        </c:ser>
        <c:dLbls>
          <c:showLegendKey val="0"/>
          <c:showVal val="0"/>
          <c:showCatName val="0"/>
          <c:showSerName val="0"/>
          <c:showPercent val="0"/>
          <c:showBubbleSize val="0"/>
        </c:dLbls>
        <c:gapWidth val="35"/>
        <c:overlap val="-27"/>
        <c:axId val="616732464"/>
        <c:axId val="616735344"/>
      </c:barChart>
      <c:catAx>
        <c:axId val="6167324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h-TH"/>
          </a:p>
        </c:txPr>
        <c:crossAx val="616735344"/>
        <c:crosses val="autoZero"/>
        <c:auto val="1"/>
        <c:lblAlgn val="ctr"/>
        <c:lblOffset val="100"/>
        <c:noMultiLvlLbl val="0"/>
      </c:catAx>
      <c:valAx>
        <c:axId val="616735344"/>
        <c:scaling>
          <c:orientation val="minMax"/>
          <c:max val="6"/>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h-TH"/>
          </a:p>
        </c:txPr>
        <c:crossAx val="616732464"/>
        <c:crosses val="autoZero"/>
        <c:crossBetween val="between"/>
        <c:majorUnit val="1"/>
      </c:valAx>
      <c:spPr>
        <a:noFill/>
        <a:ln>
          <a:noFill/>
        </a:ln>
        <a:effectLst/>
      </c:spPr>
    </c:plotArea>
    <c:legend>
      <c:legendPos val="r"/>
      <c:layout>
        <c:manualLayout>
          <c:xMode val="edge"/>
          <c:yMode val="edge"/>
          <c:x val="0.76069939548476351"/>
          <c:y val="1.1770799686888402E-3"/>
          <c:w val="0.21552437812062972"/>
          <c:h val="0.207881925347813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h-TH"/>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th-TH"/>
    </a:p>
  </c:txPr>
  <c:printSettings>
    <c:headerFooter/>
    <c:pageMargins b="0.75" l="0.7" r="0.7" t="0.75" header="0.3" footer="0.3"/>
    <c:pageSetup/>
  </c:printSettings>
  <c:extLst>
    <c:ext xmlns:c14="http://schemas.microsoft.com/office/drawing/2007/8/2/chart" uri="{781A3756-C4B2-4CAC-9D66-4F8BD8637D16}">
      <c14:pivotOptions>
        <c14:dropZoneData val="1"/>
      </c14:pivotOptions>
    </c:ext>
    <c:ext xmlns:c16="http://schemas.microsoft.com/office/drawing/2014/chart" uri="{E28EC0CA-F0BB-4C9C-879D-F8772B89E7AC}">
      <c16:pivotOptions16>
        <c16:showExpandCollapseFieldButtons val="1"/>
      </c16:pivotOptions16>
    </c:ext>
  </c:extLst>
</c:chartSpace>
</file>

<file path=xl/charts/chart6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[FY25 Company KPI summary result rev2.xlsx]Sheet1!PivotTable106</c:name>
    <c:fmtId val="1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bg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9664260717410321E-2"/>
          <c:y val="5.0925925925925923E-2"/>
          <c:w val="0.89634405074365719"/>
          <c:h val="0.84204505686789155"/>
        </c:manualLayout>
      </c:layout>
      <c:barChart>
        <c:barDir val="col"/>
        <c:grouping val="clustered"/>
        <c:varyColors val="0"/>
        <c:ser>
          <c:idx val="0"/>
          <c:order val="0"/>
          <c:tx>
            <c:strRef>
              <c:f>Sheet1!$J$170:$J$172</c:f>
              <c:strCache>
                <c:ptCount val="1"/>
                <c:pt idx="0">
                  <c:v>MB - INJ/M : Target</c:v>
                </c:pt>
              </c:strCache>
            </c:strRef>
          </c:tx>
          <c:spPr>
            <a:solidFill>
              <a:schemeClr val="bg1">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Sheet1!$I$173:$I$184</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Sheet1!$J$173:$J$184</c:f>
              <c:numCache>
                <c:formatCode>0.00</c:formatCode>
                <c:ptCount val="12"/>
                <c:pt idx="0">
                  <c:v>1.9798676297758537</c:v>
                </c:pt>
                <c:pt idx="1">
                  <c:v>2.069064821778547</c:v>
                </c:pt>
                <c:pt idx="2">
                  <c:v>2.0912217181305963</c:v>
                </c:pt>
                <c:pt idx="3">
                  <c:v>2.0799643419978642</c:v>
                </c:pt>
                <c:pt idx="4">
                  <c:v>2.0966419150914684</c:v>
                </c:pt>
                <c:pt idx="5">
                  <c:v>2.0964345311351744</c:v>
                </c:pt>
                <c:pt idx="6">
                  <c:v>2.0842311745941653</c:v>
                </c:pt>
                <c:pt idx="7">
                  <c:v>2.0426154289154979</c:v>
                </c:pt>
                <c:pt idx="8">
                  <c:v>2.0711419628338943</c:v>
                </c:pt>
                <c:pt idx="9">
                  <c:v>2.1142549909502959</c:v>
                </c:pt>
                <c:pt idx="10">
                  <c:v>2.1389041687602486</c:v>
                </c:pt>
                <c:pt idx="11">
                  <c:v>2.1337327054108264</c:v>
                </c:pt>
              </c:numCache>
            </c:numRef>
          </c:val>
          <c:extLst>
            <c:ext xmlns:c16="http://schemas.microsoft.com/office/drawing/2014/chart" uri="{C3380CC4-5D6E-409C-BE32-E72D297353CC}">
              <c16:uniqueId val="{00000000-CC92-4EF1-B188-7DADA1A34C18}"/>
            </c:ext>
          </c:extLst>
        </c:ser>
        <c:ser>
          <c:idx val="1"/>
          <c:order val="1"/>
          <c:tx>
            <c:strRef>
              <c:f>Sheet1!$K$170:$K$172</c:f>
              <c:strCache>
                <c:ptCount val="1"/>
                <c:pt idx="0">
                  <c:v>MB - INJ/M : Result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Sheet1!$I$173:$I$184</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Sheet1!$K$173:$K$184</c:f>
              <c:numCache>
                <c:formatCode>General</c:formatCode>
                <c:ptCount val="12"/>
                <c:pt idx="0">
                  <c:v>1.74</c:v>
                </c:pt>
                <c:pt idx="1">
                  <c:v>2.36</c:v>
                </c:pt>
                <c:pt idx="2">
                  <c:v>2.3743258371999998</c:v>
                </c:pt>
                <c:pt idx="3">
                  <c:v>2.2078514999999999</c:v>
                </c:pt>
                <c:pt idx="4">
                  <c:v>2.2312254804999996</c:v>
                </c:pt>
                <c:pt idx="5">
                  <c:v>2.52</c:v>
                </c:pt>
                <c:pt idx="6">
                  <c:v>2.0434032256000001</c:v>
                </c:pt>
                <c:pt idx="7">
                  <c:v>2.2581939791000001</c:v>
                </c:pt>
                <c:pt idx="8">
                  <c:v>1.988</c:v>
                </c:pt>
                <c:pt idx="9">
                  <c:v>2.4700000000000002</c:v>
                </c:pt>
                <c:pt idx="10">
                  <c:v>2.3346576170999995</c:v>
                </c:pt>
              </c:numCache>
            </c:numRef>
          </c:val>
          <c:extLst>
            <c:ext xmlns:c16="http://schemas.microsoft.com/office/drawing/2014/chart" uri="{C3380CC4-5D6E-409C-BE32-E72D297353CC}">
              <c16:uniqueId val="{00000001-CC92-4EF1-B188-7DADA1A34C18}"/>
            </c:ext>
          </c:extLst>
        </c:ser>
        <c:dLbls>
          <c:showLegendKey val="0"/>
          <c:showVal val="0"/>
          <c:showCatName val="0"/>
          <c:showSerName val="0"/>
          <c:showPercent val="0"/>
          <c:showBubbleSize val="0"/>
        </c:dLbls>
        <c:gapWidth val="34"/>
        <c:overlap val="-27"/>
        <c:axId val="1071748368"/>
        <c:axId val="1071744048"/>
      </c:barChart>
      <c:catAx>
        <c:axId val="1071748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h-TH"/>
          </a:p>
        </c:txPr>
        <c:crossAx val="1071744048"/>
        <c:crosses val="autoZero"/>
        <c:auto val="1"/>
        <c:lblAlgn val="ctr"/>
        <c:lblOffset val="100"/>
        <c:noMultiLvlLbl val="0"/>
      </c:catAx>
      <c:valAx>
        <c:axId val="1071744048"/>
        <c:scaling>
          <c:orientation val="minMax"/>
          <c:max val="6"/>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h-TH"/>
          </a:p>
        </c:txPr>
        <c:crossAx val="1071748368"/>
        <c:crosses val="autoZero"/>
        <c:crossBetween val="between"/>
        <c:majorUnit val="1"/>
      </c:valAx>
      <c:spPr>
        <a:noFill/>
        <a:ln>
          <a:noFill/>
        </a:ln>
        <a:effectLst/>
      </c:spPr>
    </c:plotArea>
    <c:legend>
      <c:legendPos val="r"/>
      <c:layout>
        <c:manualLayout>
          <c:xMode val="edge"/>
          <c:yMode val="edge"/>
          <c:x val="0.76100831146106751"/>
          <c:y val="4.2244823563721223E-2"/>
          <c:w val="0.22788057742782153"/>
          <c:h val="0.1562510936132983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h-TH"/>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th-TH"/>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[FY25 Company KPI summary result rev2.xlsx]Sheet1!PivotTable104</c:name>
    <c:fmtId val="1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bg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6986017463522516E-2"/>
          <c:y val="0.10185185185185185"/>
          <c:w val="0.89118125165260453"/>
          <c:h val="0.79111913094196562"/>
        </c:manualLayout>
      </c:layout>
      <c:barChart>
        <c:barDir val="col"/>
        <c:grouping val="clustered"/>
        <c:varyColors val="0"/>
        <c:ser>
          <c:idx val="0"/>
          <c:order val="0"/>
          <c:tx>
            <c:strRef>
              <c:f>Sheet1!$N$170:$N$172</c:f>
              <c:strCache>
                <c:ptCount val="1"/>
                <c:pt idx="0">
                  <c:v>MB - INJ/A : Target</c:v>
                </c:pt>
              </c:strCache>
            </c:strRef>
          </c:tx>
          <c:spPr>
            <a:solidFill>
              <a:schemeClr val="bg1">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Sheet1!$M$173:$M$184</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Sheet1!$N$173:$N$184</c:f>
              <c:numCache>
                <c:formatCode>0.00</c:formatCode>
                <c:ptCount val="12"/>
                <c:pt idx="0">
                  <c:v>4.5910012165358411</c:v>
                </c:pt>
                <c:pt idx="1">
                  <c:v>4.5469400454384772</c:v>
                </c:pt>
                <c:pt idx="2">
                  <c:v>4.750345573801277</c:v>
                </c:pt>
                <c:pt idx="3">
                  <c:v>4.5112612684172548</c:v>
                </c:pt>
                <c:pt idx="4">
                  <c:v>4.8575739987882036</c:v>
                </c:pt>
                <c:pt idx="5">
                  <c:v>4.8159528275283749</c:v>
                </c:pt>
                <c:pt idx="6">
                  <c:v>4.8005798334770695</c:v>
                </c:pt>
                <c:pt idx="7">
                  <c:v>4.550517776187184</c:v>
                </c:pt>
                <c:pt idx="8">
                  <c:v>4.7154583668128973</c:v>
                </c:pt>
                <c:pt idx="9">
                  <c:v>4.5961881587508824</c:v>
                </c:pt>
                <c:pt idx="10">
                  <c:v>4.6307152704440666</c:v>
                </c:pt>
                <c:pt idx="11">
                  <c:v>4.8468241360888866</c:v>
                </c:pt>
              </c:numCache>
            </c:numRef>
          </c:val>
          <c:extLst>
            <c:ext xmlns:c16="http://schemas.microsoft.com/office/drawing/2014/chart" uri="{C3380CC4-5D6E-409C-BE32-E72D297353CC}">
              <c16:uniqueId val="{00000000-5299-4EE0-A3F8-86EF01C3E93D}"/>
            </c:ext>
          </c:extLst>
        </c:ser>
        <c:ser>
          <c:idx val="1"/>
          <c:order val="1"/>
          <c:tx>
            <c:strRef>
              <c:f>Sheet1!$O$170:$O$172</c:f>
              <c:strCache>
                <c:ptCount val="1"/>
                <c:pt idx="0">
                  <c:v>MB - INJ/A : Result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Sheet1!$M$173:$M$184</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Sheet1!$O$173:$O$184</c:f>
              <c:numCache>
                <c:formatCode>General</c:formatCode>
                <c:ptCount val="12"/>
                <c:pt idx="0">
                  <c:v>3.83</c:v>
                </c:pt>
                <c:pt idx="1">
                  <c:v>4.75</c:v>
                </c:pt>
                <c:pt idx="2">
                  <c:v>4.6965641201999997</c:v>
                </c:pt>
                <c:pt idx="3">
                  <c:v>4.3125090260999963</c:v>
                </c:pt>
                <c:pt idx="4">
                  <c:v>5.4072100234000011</c:v>
                </c:pt>
                <c:pt idx="5">
                  <c:v>5.0599999999999996</c:v>
                </c:pt>
                <c:pt idx="6">
                  <c:v>4.0685952117999999</c:v>
                </c:pt>
                <c:pt idx="7">
                  <c:v>4.2696829419000002</c:v>
                </c:pt>
                <c:pt idx="8">
                  <c:v>3.9889999999999999</c:v>
                </c:pt>
                <c:pt idx="9">
                  <c:v>4.8</c:v>
                </c:pt>
                <c:pt idx="10">
                  <c:v>5.3196105447999971</c:v>
                </c:pt>
              </c:numCache>
            </c:numRef>
          </c:val>
          <c:extLst>
            <c:ext xmlns:c16="http://schemas.microsoft.com/office/drawing/2014/chart" uri="{C3380CC4-5D6E-409C-BE32-E72D297353CC}">
              <c16:uniqueId val="{00000001-5299-4EE0-A3F8-86EF01C3E93D}"/>
            </c:ext>
          </c:extLst>
        </c:ser>
        <c:dLbls>
          <c:showLegendKey val="0"/>
          <c:showVal val="0"/>
          <c:showCatName val="0"/>
          <c:showSerName val="0"/>
          <c:showPercent val="0"/>
          <c:showBubbleSize val="0"/>
        </c:dLbls>
        <c:gapWidth val="35"/>
        <c:overlap val="-27"/>
        <c:axId val="569531424"/>
        <c:axId val="569530944"/>
      </c:barChart>
      <c:catAx>
        <c:axId val="5695314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h-TH"/>
          </a:p>
        </c:txPr>
        <c:crossAx val="569530944"/>
        <c:crosses val="autoZero"/>
        <c:auto val="1"/>
        <c:lblAlgn val="ctr"/>
        <c:lblOffset val="100"/>
        <c:noMultiLvlLbl val="0"/>
      </c:catAx>
      <c:valAx>
        <c:axId val="569530944"/>
        <c:scaling>
          <c:orientation val="minMax"/>
          <c:max val="6"/>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h-TH"/>
          </a:p>
        </c:txPr>
        <c:crossAx val="569531424"/>
        <c:crosses val="autoZero"/>
        <c:crossBetween val="between"/>
        <c:majorUnit val="1"/>
      </c:valAx>
      <c:spPr>
        <a:noFill/>
        <a:ln>
          <a:noFill/>
        </a:ln>
        <a:effectLst/>
      </c:spPr>
    </c:plotArea>
    <c:legend>
      <c:legendPos val="r"/>
      <c:layout>
        <c:manualLayout>
          <c:xMode val="edge"/>
          <c:yMode val="edge"/>
          <c:x val="0.80360166372202613"/>
          <c:y val="1.9096675415573052E-2"/>
          <c:w val="0.19162831873031899"/>
          <c:h val="0.1562510936132983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h-TH"/>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th-TH"/>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[FY25 Company KPI summary result rev2.xlsx]Sheet1!PivotTable107</c:name>
    <c:fmtId val="1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bg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9664260717410321E-2"/>
          <c:y val="5.0925925925925923E-2"/>
          <c:w val="0.88459383202099751"/>
          <c:h val="0.84204505686789155"/>
        </c:manualLayout>
      </c:layout>
      <c:barChart>
        <c:barDir val="col"/>
        <c:grouping val="clustered"/>
        <c:varyColors val="0"/>
        <c:ser>
          <c:idx val="0"/>
          <c:order val="0"/>
          <c:tx>
            <c:strRef>
              <c:f>Sheet1!$R$170:$R$172</c:f>
              <c:strCache>
                <c:ptCount val="1"/>
                <c:pt idx="0">
                  <c:v>MB - UC/M: Target</c:v>
                </c:pt>
              </c:strCache>
            </c:strRef>
          </c:tx>
          <c:spPr>
            <a:solidFill>
              <a:schemeClr val="bg1">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Sheet1!$Q$173:$Q$184</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Sheet1!$R$173:$R$184</c:f>
              <c:numCache>
                <c:formatCode>0.00</c:formatCode>
                <c:ptCount val="12"/>
                <c:pt idx="0">
                  <c:v>1.9557577305616307</c:v>
                </c:pt>
                <c:pt idx="1">
                  <c:v>1.3100624473546831</c:v>
                </c:pt>
                <c:pt idx="2">
                  <c:v>1.4890537887771389</c:v>
                </c:pt>
                <c:pt idx="3">
                  <c:v>1.4719734505320883</c:v>
                </c:pt>
                <c:pt idx="4">
                  <c:v>1.4812050933757026</c:v>
                </c:pt>
                <c:pt idx="5">
                  <c:v>1.4240419578978845</c:v>
                </c:pt>
                <c:pt idx="6">
                  <c:v>1.4746437012505191</c:v>
                </c:pt>
                <c:pt idx="7">
                  <c:v>1.5147280117409616</c:v>
                </c:pt>
                <c:pt idx="8">
                  <c:v>1.4162911421191582</c:v>
                </c:pt>
                <c:pt idx="9">
                  <c:v>1.3765777256893208</c:v>
                </c:pt>
                <c:pt idx="10">
                  <c:v>1.3883010278700743</c:v>
                </c:pt>
                <c:pt idx="11">
                  <c:v>1.3664381970207697</c:v>
                </c:pt>
              </c:numCache>
            </c:numRef>
          </c:val>
          <c:extLst>
            <c:ext xmlns:c16="http://schemas.microsoft.com/office/drawing/2014/chart" uri="{C3380CC4-5D6E-409C-BE32-E72D297353CC}">
              <c16:uniqueId val="{00000000-01A7-438C-A4B3-D3DF0DA40FDA}"/>
            </c:ext>
          </c:extLst>
        </c:ser>
        <c:ser>
          <c:idx val="1"/>
          <c:order val="1"/>
          <c:tx>
            <c:strRef>
              <c:f>Sheet1!$S$170:$S$172</c:f>
              <c:strCache>
                <c:ptCount val="1"/>
                <c:pt idx="0">
                  <c:v>MB - UC/M  : Result</c:v>
                </c:pt>
              </c:strCache>
            </c:strRef>
          </c:tx>
          <c:spPr>
            <a:solidFill>
              <a:schemeClr val="accent2"/>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Sheet1!$Q$173:$Q$184</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Sheet1!$S$173:$S$184</c:f>
              <c:numCache>
                <c:formatCode>General</c:formatCode>
                <c:ptCount val="12"/>
                <c:pt idx="0">
                  <c:v>1.91</c:v>
                </c:pt>
                <c:pt idx="1">
                  <c:v>1.8</c:v>
                </c:pt>
                <c:pt idx="2">
                  <c:v>1.7951672971999999</c:v>
                </c:pt>
                <c:pt idx="3">
                  <c:v>1.5303762528</c:v>
                </c:pt>
                <c:pt idx="4">
                  <c:v>1.7533771954000004</c:v>
                </c:pt>
                <c:pt idx="5">
                  <c:v>2.7759999999999998</c:v>
                </c:pt>
                <c:pt idx="6">
                  <c:v>2.0922544894000001</c:v>
                </c:pt>
                <c:pt idx="7">
                  <c:v>2.2280119766000004</c:v>
                </c:pt>
                <c:pt idx="8">
                  <c:v>1.6839999999999999</c:v>
                </c:pt>
                <c:pt idx="9">
                  <c:v>1.9119999999999999</c:v>
                </c:pt>
                <c:pt idx="10">
                  <c:v>2.5515467853999998</c:v>
                </c:pt>
              </c:numCache>
            </c:numRef>
          </c:val>
          <c:extLst>
            <c:ext xmlns:c16="http://schemas.microsoft.com/office/drawing/2014/chart" uri="{C3380CC4-5D6E-409C-BE32-E72D297353CC}">
              <c16:uniqueId val="{00000001-01A7-438C-A4B3-D3DF0DA40FDA}"/>
            </c:ext>
          </c:extLst>
        </c:ser>
        <c:dLbls>
          <c:showLegendKey val="0"/>
          <c:showVal val="0"/>
          <c:showCatName val="0"/>
          <c:showSerName val="0"/>
          <c:showPercent val="0"/>
          <c:showBubbleSize val="0"/>
        </c:dLbls>
        <c:gapWidth val="34"/>
        <c:overlap val="-27"/>
        <c:axId val="437093392"/>
        <c:axId val="939278976"/>
      </c:barChart>
      <c:catAx>
        <c:axId val="4370933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h-TH"/>
          </a:p>
        </c:txPr>
        <c:crossAx val="939278976"/>
        <c:crosses val="autoZero"/>
        <c:auto val="1"/>
        <c:lblAlgn val="ctr"/>
        <c:lblOffset val="100"/>
        <c:noMultiLvlLbl val="0"/>
      </c:catAx>
      <c:valAx>
        <c:axId val="939278976"/>
        <c:scaling>
          <c:orientation val="minMax"/>
          <c:max val="6"/>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h-TH"/>
          </a:p>
        </c:txPr>
        <c:crossAx val="437093392"/>
        <c:crosses val="autoZero"/>
        <c:crossBetween val="between"/>
        <c:majorUnit val="1"/>
      </c:valAx>
      <c:spPr>
        <a:noFill/>
        <a:ln>
          <a:noFill/>
        </a:ln>
        <a:effectLst/>
      </c:spPr>
    </c:plotArea>
    <c:legend>
      <c:legendPos val="r"/>
      <c:layout>
        <c:manualLayout>
          <c:xMode val="edge"/>
          <c:yMode val="edge"/>
          <c:x val="0.75203587051618537"/>
          <c:y val="1.4463633261241133E-2"/>
          <c:w val="0.23407524059492563"/>
          <c:h val="0.1533281774169431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h-TH"/>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th-TH"/>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[FY25 Company KPI summary result rev2.xlsx]Sheet1!PivotTable108</c:name>
    <c:fmtId val="1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bg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6581574989958989E-2"/>
          <c:y val="5.0925925925925923E-2"/>
          <c:w val="0.89589262196317987"/>
          <c:h val="0.84204505686789155"/>
        </c:manualLayout>
      </c:layout>
      <c:barChart>
        <c:barDir val="col"/>
        <c:grouping val="clustered"/>
        <c:varyColors val="0"/>
        <c:ser>
          <c:idx val="0"/>
          <c:order val="0"/>
          <c:tx>
            <c:strRef>
              <c:f>Sheet1!$V$170:$V$172</c:f>
              <c:strCache>
                <c:ptCount val="1"/>
                <c:pt idx="0">
                  <c:v>MB - UC/A : Target</c:v>
                </c:pt>
              </c:strCache>
            </c:strRef>
          </c:tx>
          <c:spPr>
            <a:solidFill>
              <a:schemeClr val="accent1"/>
            </a:solidFill>
            <a:ln>
              <a:noFill/>
            </a:ln>
            <a:effectLst/>
          </c:spPr>
          <c:invertIfNegative val="0"/>
          <c:cat>
            <c:strRef>
              <c:f>Sheet1!$U$173:$U$184</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Sheet1!$V$173:$V$184</c:f>
              <c:numCache>
                <c:formatCode>General</c:formatCode>
                <c:ptCount val="12"/>
                <c:pt idx="0">
                  <c:v>0.85347012000000011</c:v>
                </c:pt>
                <c:pt idx="1">
                  <c:v>0.87727387999999984</c:v>
                </c:pt>
                <c:pt idx="2">
                  <c:v>0.93944452000000001</c:v>
                </c:pt>
                <c:pt idx="3">
                  <c:v>0.96570584000000004</c:v>
                </c:pt>
                <c:pt idx="4">
                  <c:v>1.00066108</c:v>
                </c:pt>
                <c:pt idx="5">
                  <c:v>0.92569075999999995</c:v>
                </c:pt>
                <c:pt idx="6">
                  <c:v>0.90943924000000009</c:v>
                </c:pt>
                <c:pt idx="7">
                  <c:v>0.99286227999999999</c:v>
                </c:pt>
                <c:pt idx="8">
                  <c:v>0.97424432000000016</c:v>
                </c:pt>
                <c:pt idx="9">
                  <c:v>0.99625783999999984</c:v>
                </c:pt>
                <c:pt idx="10">
                  <c:v>0.68719219999999992</c:v>
                </c:pt>
                <c:pt idx="11">
                  <c:v>0.66201895999999993</c:v>
                </c:pt>
              </c:numCache>
            </c:numRef>
          </c:val>
          <c:extLst>
            <c:ext xmlns:c16="http://schemas.microsoft.com/office/drawing/2014/chart" uri="{C3380CC4-5D6E-409C-BE32-E72D297353CC}">
              <c16:uniqueId val="{00000000-785C-4421-B7E4-7BF73D0F8B02}"/>
            </c:ext>
          </c:extLst>
        </c:ser>
        <c:ser>
          <c:idx val="1"/>
          <c:order val="1"/>
          <c:tx>
            <c:strRef>
              <c:f>Sheet1!$W$170:$W$172</c:f>
              <c:strCache>
                <c:ptCount val="1"/>
                <c:pt idx="0">
                  <c:v>MB - UC/A : Result</c:v>
                </c:pt>
              </c:strCache>
            </c:strRef>
          </c:tx>
          <c:spPr>
            <a:solidFill>
              <a:schemeClr val="accent2"/>
            </a:solidFill>
            <a:ln>
              <a:noFill/>
            </a:ln>
            <a:effectLst/>
          </c:spPr>
          <c:invertIfNegative val="0"/>
          <c:cat>
            <c:strRef>
              <c:f>Sheet1!$U$173:$U$184</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Sheet1!$W$173:$W$184</c:f>
              <c:numCache>
                <c:formatCode>General</c:formatCode>
                <c:ptCount val="12"/>
                <c:pt idx="0">
                  <c:v>0.57999999999999996</c:v>
                </c:pt>
                <c:pt idx="1">
                  <c:v>0.72</c:v>
                </c:pt>
                <c:pt idx="2">
                  <c:v>0.64068519639999999</c:v>
                </c:pt>
                <c:pt idx="3">
                  <c:v>0.74793823719999974</c:v>
                </c:pt>
                <c:pt idx="4">
                  <c:v>1.7533771954000004</c:v>
                </c:pt>
                <c:pt idx="5">
                  <c:v>0.79900000000000004</c:v>
                </c:pt>
                <c:pt idx="6">
                  <c:v>0.56943958719999999</c:v>
                </c:pt>
                <c:pt idx="7">
                  <c:v>0.46284431920000002</c:v>
                </c:pt>
                <c:pt idx="8">
                  <c:v>0.51500000000000001</c:v>
                </c:pt>
                <c:pt idx="9">
                  <c:v>0.77700000000000002</c:v>
                </c:pt>
                <c:pt idx="10">
                  <c:v>0.59857492040000004</c:v>
                </c:pt>
              </c:numCache>
            </c:numRef>
          </c:val>
          <c:extLst>
            <c:ext xmlns:c16="http://schemas.microsoft.com/office/drawing/2014/chart" uri="{C3380CC4-5D6E-409C-BE32-E72D297353CC}">
              <c16:uniqueId val="{00000001-E8E3-4F0A-B5EC-9A5DFC96B451}"/>
            </c:ext>
          </c:extLst>
        </c:ser>
        <c:dLbls>
          <c:showLegendKey val="0"/>
          <c:showVal val="0"/>
          <c:showCatName val="0"/>
          <c:showSerName val="0"/>
          <c:showPercent val="0"/>
          <c:showBubbleSize val="0"/>
        </c:dLbls>
        <c:gapWidth val="35"/>
        <c:overlap val="-27"/>
        <c:axId val="475140224"/>
        <c:axId val="475135424"/>
      </c:barChart>
      <c:catAx>
        <c:axId val="4751402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h-TH"/>
          </a:p>
        </c:txPr>
        <c:crossAx val="475135424"/>
        <c:crosses val="autoZero"/>
        <c:auto val="1"/>
        <c:lblAlgn val="ctr"/>
        <c:lblOffset val="100"/>
        <c:noMultiLvlLbl val="0"/>
      </c:catAx>
      <c:valAx>
        <c:axId val="475135424"/>
        <c:scaling>
          <c:orientation val="minMax"/>
          <c:max val="6"/>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h-TH"/>
          </a:p>
        </c:txPr>
        <c:crossAx val="475140224"/>
        <c:crosses val="autoZero"/>
        <c:crossBetween val="between"/>
        <c:majorUnit val="1"/>
      </c:valAx>
      <c:spPr>
        <a:noFill/>
        <a:ln>
          <a:noFill/>
        </a:ln>
        <a:effectLst/>
      </c:spPr>
    </c:plotArea>
    <c:legend>
      <c:legendPos val="r"/>
      <c:layout>
        <c:manualLayout>
          <c:xMode val="edge"/>
          <c:yMode val="edge"/>
          <c:x val="0.78979329541102739"/>
          <c:y val="3.7615193934091601E-2"/>
          <c:w val="0.20546174610735934"/>
          <c:h val="0.1562510936132983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h-TH"/>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th-TH"/>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bg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9664260717410321E-2"/>
          <c:y val="5.0925925925925923E-2"/>
          <c:w val="0.89864960629921242"/>
          <c:h val="0.84204505686789155"/>
        </c:manualLayout>
      </c:layout>
      <c:barChart>
        <c:barDir val="col"/>
        <c:grouping val="clustered"/>
        <c:varyColors val="0"/>
        <c:ser>
          <c:idx val="0"/>
          <c:order val="0"/>
          <c:tx>
            <c:strRef>
              <c:f>Sheet1!$Z$170:$Z$172</c:f>
              <c:strCache>
                <c:ptCount val="1"/>
                <c:pt idx="0">
                  <c:v>Column Labels MB GDP : Target</c:v>
                </c:pt>
              </c:strCache>
            </c:strRef>
          </c:tx>
          <c:spPr>
            <a:solidFill>
              <a:schemeClr val="bg1">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2"/>
              <c:pt idx="0">
                <c:v>Apr</c:v>
              </c:pt>
              <c:pt idx="1">
                <c:v>May</c:v>
              </c:pt>
              <c:pt idx="2">
                <c:v>Jun</c:v>
              </c:pt>
              <c:pt idx="3">
                <c:v>Jul</c:v>
              </c:pt>
              <c:pt idx="4">
                <c:v>Aug</c:v>
              </c:pt>
              <c:pt idx="5">
                <c:v>Sep</c:v>
              </c:pt>
              <c:pt idx="6">
                <c:v>Oct</c:v>
              </c:pt>
              <c:pt idx="7">
                <c:v>Nov</c:v>
              </c:pt>
              <c:pt idx="8">
                <c:v>Dec</c:v>
              </c:pt>
              <c:pt idx="9">
                <c:v>Jan</c:v>
              </c:pt>
              <c:pt idx="10">
                <c:v>Feb</c:v>
              </c:pt>
              <c:pt idx="11">
                <c:v>Mar</c:v>
              </c:pt>
            </c:strLit>
          </c:cat>
          <c:val>
            <c:numLit>
              <c:formatCode>General</c:formatCode>
              <c:ptCount val="12"/>
              <c:pt idx="0">
                <c:v>1.900032725353906</c:v>
              </c:pt>
              <c:pt idx="1">
                <c:v>2.0725174543982807</c:v>
              </c:pt>
              <c:pt idx="2">
                <c:v>2.1541837089376563</c:v>
              </c:pt>
              <c:pt idx="3">
                <c:v>2.0206608209995309</c:v>
              </c:pt>
              <c:pt idx="4">
                <c:v>2.0126420450066957</c:v>
              </c:pt>
              <c:pt idx="5">
                <c:v>1.9820568616485712</c:v>
              </c:pt>
              <c:pt idx="6">
                <c:v>1.9868566041123215</c:v>
              </c:pt>
              <c:pt idx="7">
                <c:v>2.0286180999941963</c:v>
              </c:pt>
              <c:pt idx="8">
                <c:v>1.7958162048116961</c:v>
              </c:pt>
              <c:pt idx="9">
                <c:v>1.7522052078385706</c:v>
              </c:pt>
              <c:pt idx="10">
                <c:v>1.7408438672616957</c:v>
              </c:pt>
              <c:pt idx="11">
                <c:v>1.7805940103429458</c:v>
              </c:pt>
            </c:numLit>
          </c:val>
          <c:extLst>
            <c:ext xmlns:c16="http://schemas.microsoft.com/office/drawing/2014/chart" uri="{C3380CC4-5D6E-409C-BE32-E72D297353CC}">
              <c16:uniqueId val="{00000000-5E35-4BD9-B833-101DC6778546}"/>
            </c:ext>
          </c:extLst>
        </c:ser>
        <c:ser>
          <c:idx val="1"/>
          <c:order val="1"/>
          <c:tx>
            <c:strRef>
              <c:f>Sheet1!$AA$170:$AA$172</c:f>
              <c:strCache>
                <c:ptCount val="1"/>
              </c:strCache>
            </c:strRef>
          </c:tx>
          <c:spPr>
            <a:solidFill>
              <a:schemeClr val="accent2"/>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2"/>
              <c:pt idx="0">
                <c:v>Apr</c:v>
              </c:pt>
              <c:pt idx="1">
                <c:v>May</c:v>
              </c:pt>
              <c:pt idx="2">
                <c:v>Jun</c:v>
              </c:pt>
              <c:pt idx="3">
                <c:v>Jul</c:v>
              </c:pt>
              <c:pt idx="4">
                <c:v>Aug</c:v>
              </c:pt>
              <c:pt idx="5">
                <c:v>Sep</c:v>
              </c:pt>
              <c:pt idx="6">
                <c:v>Oct</c:v>
              </c:pt>
              <c:pt idx="7">
                <c:v>Nov</c:v>
              </c:pt>
              <c:pt idx="8">
                <c:v>Dec</c:v>
              </c:pt>
              <c:pt idx="9">
                <c:v>Jan</c:v>
              </c:pt>
              <c:pt idx="10">
                <c:v>Feb</c:v>
              </c:pt>
              <c:pt idx="11">
                <c:v>Mar</c:v>
              </c:pt>
            </c:strLit>
          </c:cat>
          <c:val>
            <c:numLit>
              <c:formatCode>General</c:formatCode>
              <c:ptCount val="12"/>
              <c:pt idx="0">
                <c:v>1.44</c:v>
              </c:pt>
              <c:pt idx="1">
                <c:v>2.02</c:v>
              </c:pt>
              <c:pt idx="2">
                <c:v>2.1170631113999998</c:v>
              </c:pt>
              <c:pt idx="3">
                <c:v>2.1623882756000001</c:v>
              </c:pt>
              <c:pt idx="4">
                <c:v>3.994196482</c:v>
              </c:pt>
              <c:pt idx="5">
                <c:v>3.48</c:v>
              </c:pt>
              <c:pt idx="6">
                <c:v>4.2151349068999995</c:v>
              </c:pt>
              <c:pt idx="7">
                <c:v>2.3541938500000001</c:v>
              </c:pt>
              <c:pt idx="8">
                <c:v>1.74</c:v>
              </c:pt>
              <c:pt idx="9">
                <c:v>0</c:v>
              </c:pt>
              <c:pt idx="10">
                <c:v>0</c:v>
              </c:pt>
              <c:pt idx="11">
                <c:v>0</c:v>
              </c:pt>
            </c:numLit>
          </c:val>
          <c:extLst>
            <c:ext xmlns:c16="http://schemas.microsoft.com/office/drawing/2014/chart" uri="{C3380CC4-5D6E-409C-BE32-E72D297353CC}">
              <c16:uniqueId val="{00000001-5E35-4BD9-B833-101DC6778546}"/>
            </c:ext>
          </c:extLst>
        </c:ser>
        <c:dLbls>
          <c:showLegendKey val="0"/>
          <c:showVal val="0"/>
          <c:showCatName val="0"/>
          <c:showSerName val="0"/>
          <c:showPercent val="0"/>
          <c:showBubbleSize val="0"/>
        </c:dLbls>
        <c:gapWidth val="34"/>
        <c:overlap val="-27"/>
        <c:axId val="470190640"/>
        <c:axId val="470184400"/>
      </c:barChart>
      <c:catAx>
        <c:axId val="4701906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h-TH"/>
          </a:p>
        </c:txPr>
        <c:crossAx val="470184400"/>
        <c:crosses val="autoZero"/>
        <c:auto val="1"/>
        <c:lblAlgn val="ctr"/>
        <c:lblOffset val="100"/>
        <c:noMultiLvlLbl val="0"/>
      </c:catAx>
      <c:valAx>
        <c:axId val="470184400"/>
        <c:scaling>
          <c:orientation val="minMax"/>
          <c:max val="6"/>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h-TH"/>
          </a:p>
        </c:txPr>
        <c:crossAx val="470190640"/>
        <c:crosses val="autoZero"/>
        <c:crossBetween val="between"/>
        <c:majorUnit val="1"/>
      </c:valAx>
      <c:spPr>
        <a:noFill/>
        <a:ln>
          <a:noFill/>
        </a:ln>
        <a:effectLst/>
      </c:spPr>
    </c:plotArea>
    <c:legend>
      <c:legendPos val="r"/>
      <c:layout>
        <c:manualLayout>
          <c:xMode val="edge"/>
          <c:yMode val="edge"/>
          <c:x val="0.76609164479440073"/>
          <c:y val="1.9096675415573076E-2"/>
          <c:w val="0.21724168853893264"/>
          <c:h val="0.1562510936132983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h-TH"/>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th-TH"/>
    </a:p>
  </c:txPr>
  <c:printSettings>
    <c:headerFooter/>
    <c:pageMargins b="0.75" l="0.7" r="0.7" t="0.75" header="0.3" footer="0.3"/>
    <c:pageSetup/>
  </c:printSettings>
  <c:extLst/>
</c:chartSpace>
</file>

<file path=xl/charts/chart7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bg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6809360757329484E-2"/>
          <c:y val="5.0925925925925923E-2"/>
          <c:w val="0.88723079157044693"/>
          <c:h val="0.84204505686789155"/>
        </c:manualLayout>
      </c:layout>
      <c:barChart>
        <c:barDir val="col"/>
        <c:grouping val="clustered"/>
        <c:varyColors val="0"/>
        <c:ser>
          <c:idx val="0"/>
          <c:order val="0"/>
          <c:tx>
            <c:strRef>
              <c:f>Sheet1!$AD$170:$AD$172</c:f>
              <c:strCache>
                <c:ptCount val="1"/>
                <c:pt idx="0">
                  <c:v>Column Labels MB Vavle : Target</c:v>
                </c:pt>
              </c:strCache>
            </c:strRef>
          </c:tx>
          <c:spPr>
            <a:solidFill>
              <a:schemeClr val="bg1">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2"/>
              <c:pt idx="0">
                <c:v>Apr</c:v>
              </c:pt>
              <c:pt idx="1">
                <c:v>May</c:v>
              </c:pt>
              <c:pt idx="2">
                <c:v>Jun</c:v>
              </c:pt>
              <c:pt idx="3">
                <c:v>Jul</c:v>
              </c:pt>
              <c:pt idx="4">
                <c:v>Aug</c:v>
              </c:pt>
              <c:pt idx="5">
                <c:v>Sep</c:v>
              </c:pt>
              <c:pt idx="6">
                <c:v>Oct</c:v>
              </c:pt>
              <c:pt idx="7">
                <c:v>Nov</c:v>
              </c:pt>
              <c:pt idx="8">
                <c:v>Dec</c:v>
              </c:pt>
              <c:pt idx="9">
                <c:v>Jan</c:v>
              </c:pt>
              <c:pt idx="10">
                <c:v>Feb</c:v>
              </c:pt>
              <c:pt idx="11">
                <c:v>Mar</c:v>
              </c:pt>
            </c:strLit>
          </c:cat>
          <c:val>
            <c:numLit>
              <c:formatCode>General</c:formatCode>
              <c:ptCount val="12"/>
              <c:pt idx="0">
                <c:v>1.121146329211993</c:v>
              </c:pt>
              <c:pt idx="1">
                <c:v>1.1723112625032268</c:v>
              </c:pt>
              <c:pt idx="2">
                <c:v>1.2599925518328066</c:v>
              </c:pt>
              <c:pt idx="3">
                <c:v>1.2120857024369405</c:v>
              </c:pt>
              <c:pt idx="4">
                <c:v>1.2623393391564339</c:v>
              </c:pt>
              <c:pt idx="5">
                <c:v>1.2768185905711198</c:v>
              </c:pt>
              <c:pt idx="6">
                <c:v>1.2291118483597401</c:v>
              </c:pt>
              <c:pt idx="7">
                <c:v>1.1477678467238315</c:v>
              </c:pt>
              <c:pt idx="8">
                <c:v>1.1705215924631365</c:v>
              </c:pt>
              <c:pt idx="9">
                <c:v>1.1457904370649059</c:v>
              </c:pt>
              <c:pt idx="10">
                <c:v>1.1197695096471856</c:v>
              </c:pt>
              <c:pt idx="11">
                <c:v>1.2245114707986209</c:v>
              </c:pt>
            </c:numLit>
          </c:val>
          <c:extLst>
            <c:ext xmlns:c16="http://schemas.microsoft.com/office/drawing/2014/chart" uri="{C3380CC4-5D6E-409C-BE32-E72D297353CC}">
              <c16:uniqueId val="{00000000-B455-4D45-9991-BCD30C256FD9}"/>
            </c:ext>
          </c:extLst>
        </c:ser>
        <c:ser>
          <c:idx val="1"/>
          <c:order val="1"/>
          <c:tx>
            <c:strRef>
              <c:f>Sheet1!$AE$170:$AE$172</c:f>
              <c:strCache>
                <c:ptCount val="1"/>
              </c:strCache>
            </c:strRef>
          </c:tx>
          <c:spPr>
            <a:solidFill>
              <a:schemeClr val="accent2"/>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2"/>
              <c:pt idx="0">
                <c:v>Apr</c:v>
              </c:pt>
              <c:pt idx="1">
                <c:v>May</c:v>
              </c:pt>
              <c:pt idx="2">
                <c:v>Jun</c:v>
              </c:pt>
              <c:pt idx="3">
                <c:v>Jul</c:v>
              </c:pt>
              <c:pt idx="4">
                <c:v>Aug</c:v>
              </c:pt>
              <c:pt idx="5">
                <c:v>Sep</c:v>
              </c:pt>
              <c:pt idx="6">
                <c:v>Oct</c:v>
              </c:pt>
              <c:pt idx="7">
                <c:v>Nov</c:v>
              </c:pt>
              <c:pt idx="8">
                <c:v>Dec</c:v>
              </c:pt>
              <c:pt idx="9">
                <c:v>Jan</c:v>
              </c:pt>
              <c:pt idx="10">
                <c:v>Feb</c:v>
              </c:pt>
              <c:pt idx="11">
                <c:v>Mar</c:v>
              </c:pt>
            </c:strLit>
          </c:cat>
          <c:val>
            <c:numLit>
              <c:formatCode>General</c:formatCode>
              <c:ptCount val="12"/>
              <c:pt idx="0">
                <c:v>0.99</c:v>
              </c:pt>
              <c:pt idx="1">
                <c:v>1.1499999999999999</c:v>
              </c:pt>
              <c:pt idx="2">
                <c:v>1.5199720000000001</c:v>
              </c:pt>
              <c:pt idx="3">
                <c:v>1.028643</c:v>
              </c:pt>
              <c:pt idx="4">
                <c:v>1.1751560000000001</c:v>
              </c:pt>
              <c:pt idx="5">
                <c:v>1.32</c:v>
              </c:pt>
              <c:pt idx="6">
                <c:v>1.2786866699999999</c:v>
              </c:pt>
              <c:pt idx="7">
                <c:v>0</c:v>
              </c:pt>
              <c:pt idx="8">
                <c:v>0</c:v>
              </c:pt>
              <c:pt idx="9">
                <c:v>0</c:v>
              </c:pt>
              <c:pt idx="10">
                <c:v>0</c:v>
              </c:pt>
              <c:pt idx="11">
                <c:v>0</c:v>
              </c:pt>
            </c:numLit>
          </c:val>
          <c:extLst>
            <c:ext xmlns:c16="http://schemas.microsoft.com/office/drawing/2014/chart" uri="{C3380CC4-5D6E-409C-BE32-E72D297353CC}">
              <c16:uniqueId val="{00000001-B455-4D45-9991-BCD30C256FD9}"/>
            </c:ext>
          </c:extLst>
        </c:ser>
        <c:dLbls>
          <c:showLegendKey val="0"/>
          <c:showVal val="0"/>
          <c:showCatName val="0"/>
          <c:showSerName val="0"/>
          <c:showPercent val="0"/>
          <c:showBubbleSize val="0"/>
        </c:dLbls>
        <c:gapWidth val="35"/>
        <c:overlap val="-27"/>
        <c:axId val="437098672"/>
        <c:axId val="437094352"/>
      </c:barChart>
      <c:catAx>
        <c:axId val="4370986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h-TH"/>
          </a:p>
        </c:txPr>
        <c:crossAx val="437094352"/>
        <c:crosses val="autoZero"/>
        <c:auto val="1"/>
        <c:lblAlgn val="ctr"/>
        <c:lblOffset val="100"/>
        <c:noMultiLvlLbl val="0"/>
      </c:catAx>
      <c:valAx>
        <c:axId val="437094352"/>
        <c:scaling>
          <c:orientation val="minMax"/>
          <c:max val="6"/>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h-TH"/>
          </a:p>
        </c:txPr>
        <c:crossAx val="437098672"/>
        <c:crosses val="autoZero"/>
        <c:crossBetween val="between"/>
        <c:majorUnit val="1"/>
      </c:valAx>
      <c:spPr>
        <a:noFill/>
        <a:ln>
          <a:noFill/>
        </a:ln>
        <a:effectLst/>
      </c:spPr>
    </c:plotArea>
    <c:legend>
      <c:legendPos val="r"/>
      <c:layout>
        <c:manualLayout>
          <c:xMode val="edge"/>
          <c:yMode val="edge"/>
          <c:x val="0.77129773709874605"/>
          <c:y val="2.3726305045202706E-2"/>
          <c:w val="0.1977682950249898"/>
          <c:h val="0.1562510936132983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h-TH"/>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th-TH"/>
    </a:p>
  </c:txPr>
  <c:printSettings>
    <c:headerFooter/>
    <c:pageMargins b="0.75" l="0.7" r="0.7" t="0.75" header="0.3" footer="0.3"/>
    <c:pageSetup/>
  </c:printSettings>
  <c:extLst/>
</c:chartSpace>
</file>

<file path=xl/charts/chart7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[FY25 Company KPI summary result rev2.xlsx]Sheet1!PivotTable111</c:name>
    <c:fmtId val="1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bg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9664260717410321E-2"/>
          <c:y val="5.0925925925925923E-2"/>
          <c:w val="0.87763582677165375"/>
          <c:h val="0.84204505686789155"/>
        </c:manualLayout>
      </c:layout>
      <c:barChart>
        <c:barDir val="col"/>
        <c:grouping val="clustered"/>
        <c:varyColors val="0"/>
        <c:ser>
          <c:idx val="0"/>
          <c:order val="0"/>
          <c:tx>
            <c:strRef>
              <c:f>Sheet1!$AH$170:$AH$172</c:f>
              <c:strCache>
                <c:ptCount val="1"/>
                <c:pt idx="0">
                  <c:v>MB - SOL : Target</c:v>
                </c:pt>
              </c:strCache>
            </c:strRef>
          </c:tx>
          <c:spPr>
            <a:solidFill>
              <a:schemeClr val="bg1">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Sheet1!$AG$173:$AG$184</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Sheet1!$AH$173:$AH$184</c:f>
              <c:numCache>
                <c:formatCode>0.00</c:formatCode>
                <c:ptCount val="12"/>
                <c:pt idx="0">
                  <c:v>2.0543751995878541</c:v>
                </c:pt>
                <c:pt idx="1">
                  <c:v>2.1368057121767867</c:v>
                </c:pt>
                <c:pt idx="2">
                  <c:v>2.2493808511125528</c:v>
                </c:pt>
                <c:pt idx="3">
                  <c:v>2.0620994258777667</c:v>
                </c:pt>
                <c:pt idx="4">
                  <c:v>2.1949602557550008</c:v>
                </c:pt>
                <c:pt idx="5">
                  <c:v>2.1979621697461074</c:v>
                </c:pt>
                <c:pt idx="6">
                  <c:v>2.1111040064922229</c:v>
                </c:pt>
                <c:pt idx="7">
                  <c:v>1.9142458432383367</c:v>
                </c:pt>
                <c:pt idx="8">
                  <c:v>1.9175276027394588</c:v>
                </c:pt>
                <c:pt idx="9">
                  <c:v>1.8809481236367211</c:v>
                </c:pt>
                <c:pt idx="10">
                  <c:v>1.8345062542105364</c:v>
                </c:pt>
                <c:pt idx="11">
                  <c:v>1.9282008523005889</c:v>
                </c:pt>
              </c:numCache>
            </c:numRef>
          </c:val>
          <c:extLst>
            <c:ext xmlns:c16="http://schemas.microsoft.com/office/drawing/2014/chart" uri="{C3380CC4-5D6E-409C-BE32-E72D297353CC}">
              <c16:uniqueId val="{00000000-17FE-4D0B-9FE8-BB0B7F98C6A0}"/>
            </c:ext>
          </c:extLst>
        </c:ser>
        <c:ser>
          <c:idx val="1"/>
          <c:order val="1"/>
          <c:tx>
            <c:strRef>
              <c:f>Sheet1!$AI$170:$AI$172</c:f>
              <c:strCache>
                <c:ptCount val="1"/>
                <c:pt idx="0">
                  <c:v>MB - SOL : Result</c:v>
                </c:pt>
              </c:strCache>
            </c:strRef>
          </c:tx>
          <c:spPr>
            <a:solidFill>
              <a:schemeClr val="accent2"/>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Sheet1!$AG$173:$AG$184</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Sheet1!$AI$173:$AI$184</c:f>
              <c:numCache>
                <c:formatCode>General</c:formatCode>
                <c:ptCount val="12"/>
                <c:pt idx="0">
                  <c:v>1.77</c:v>
                </c:pt>
                <c:pt idx="1">
                  <c:v>2.58</c:v>
                </c:pt>
                <c:pt idx="2">
                  <c:v>2.4396330000000002</c:v>
                </c:pt>
                <c:pt idx="3">
                  <c:v>2.9384100000000002</c:v>
                </c:pt>
                <c:pt idx="4">
                  <c:v>3.2201529999999998</c:v>
                </c:pt>
                <c:pt idx="5">
                  <c:v>2.77</c:v>
                </c:pt>
                <c:pt idx="6">
                  <c:v>2.1936923799999999</c:v>
                </c:pt>
                <c:pt idx="7">
                  <c:v>0</c:v>
                </c:pt>
                <c:pt idx="8">
                  <c:v>1.67</c:v>
                </c:pt>
                <c:pt idx="9">
                  <c:v>2.1800000000000002</c:v>
                </c:pt>
              </c:numCache>
            </c:numRef>
          </c:val>
          <c:extLst>
            <c:ext xmlns:c16="http://schemas.microsoft.com/office/drawing/2014/chart" uri="{C3380CC4-5D6E-409C-BE32-E72D297353CC}">
              <c16:uniqueId val="{00000001-17FE-4D0B-9FE8-BB0B7F98C6A0}"/>
            </c:ext>
          </c:extLst>
        </c:ser>
        <c:dLbls>
          <c:showLegendKey val="0"/>
          <c:showVal val="0"/>
          <c:showCatName val="0"/>
          <c:showSerName val="0"/>
          <c:showPercent val="0"/>
          <c:showBubbleSize val="0"/>
        </c:dLbls>
        <c:gapWidth val="34"/>
        <c:overlap val="-27"/>
        <c:axId val="832008768"/>
        <c:axId val="832010688"/>
      </c:barChart>
      <c:catAx>
        <c:axId val="8320087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h-TH"/>
          </a:p>
        </c:txPr>
        <c:crossAx val="832010688"/>
        <c:crosses val="autoZero"/>
        <c:auto val="1"/>
        <c:lblAlgn val="ctr"/>
        <c:lblOffset val="100"/>
        <c:noMultiLvlLbl val="0"/>
      </c:catAx>
      <c:valAx>
        <c:axId val="832010688"/>
        <c:scaling>
          <c:orientation val="minMax"/>
          <c:max val="6"/>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h-TH"/>
          </a:p>
        </c:txPr>
        <c:crossAx val="832008768"/>
        <c:crosses val="autoZero"/>
        <c:crossBetween val="between"/>
      </c:valAx>
      <c:spPr>
        <a:noFill/>
        <a:ln>
          <a:noFill/>
        </a:ln>
        <a:effectLst/>
      </c:spPr>
    </c:plotArea>
    <c:legend>
      <c:legendPos val="r"/>
      <c:layout>
        <c:manualLayout>
          <c:xMode val="edge"/>
          <c:yMode val="edge"/>
          <c:x val="0.78674453193350846"/>
          <c:y val="1.9096675415573076E-2"/>
          <c:w val="0.21325546806649168"/>
          <c:h val="0.1562510936132983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h-TH"/>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th-TH"/>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[FY25 Company KPI summary result rev2.xlsx]Sheet1!PivotTable112</c:name>
    <c:fmtId val="1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bg1">
              <a:lumMod val="50000"/>
            </a:schemeClr>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dLblPos val="inBase"/>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6469816272965873E-2"/>
          <c:y val="5.0925925925925923E-2"/>
          <c:w val="0.88912160979877519"/>
          <c:h val="0.84204505686789155"/>
        </c:manualLayout>
      </c:layout>
      <c:barChart>
        <c:barDir val="col"/>
        <c:grouping val="clustered"/>
        <c:varyColors val="0"/>
        <c:ser>
          <c:idx val="0"/>
          <c:order val="0"/>
          <c:tx>
            <c:strRef>
              <c:f>Sheet1!$AL$170:$AL$172</c:f>
              <c:strCache>
                <c:ptCount val="1"/>
                <c:pt idx="0">
                  <c:v>MB - SIFS/DF : Target</c:v>
                </c:pt>
              </c:strCache>
            </c:strRef>
          </c:tx>
          <c:spPr>
            <a:solidFill>
              <a:schemeClr val="bg1">
                <a:lumMod val="50000"/>
              </a:schemeClr>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Sheet1!$AK$173:$AK$184</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Sheet1!$AL$173:$AL$184</c:f>
              <c:numCache>
                <c:formatCode>General</c:formatCode>
                <c:ptCount val="12"/>
                <c:pt idx="0">
                  <c:v>0.16406098293282606</c:v>
                </c:pt>
                <c:pt idx="1">
                  <c:v>0.15835369138740202</c:v>
                </c:pt>
                <c:pt idx="2">
                  <c:v>0.19336997459841554</c:v>
                </c:pt>
                <c:pt idx="3">
                  <c:v>0.14220930867327419</c:v>
                </c:pt>
                <c:pt idx="4">
                  <c:v>0.18681131912080107</c:v>
                </c:pt>
                <c:pt idx="5">
                  <c:v>0.17184938631249319</c:v>
                </c:pt>
                <c:pt idx="6">
                  <c:v>0.17911751173359955</c:v>
                </c:pt>
                <c:pt idx="7">
                  <c:v>0.15871630935852007</c:v>
                </c:pt>
                <c:pt idx="8">
                  <c:v>0.16722994868042346</c:v>
                </c:pt>
                <c:pt idx="9">
                  <c:v>0.17150253434011936</c:v>
                </c:pt>
                <c:pt idx="10">
                  <c:v>0.17604314197846779</c:v>
                </c:pt>
                <c:pt idx="11">
                  <c:v>0.17698910190312372</c:v>
                </c:pt>
              </c:numCache>
            </c:numRef>
          </c:val>
          <c:extLst>
            <c:ext xmlns:c16="http://schemas.microsoft.com/office/drawing/2014/chart" uri="{C3380CC4-5D6E-409C-BE32-E72D297353CC}">
              <c16:uniqueId val="{00000000-5D05-4F3E-A9F4-23DA05EFB73A}"/>
            </c:ext>
          </c:extLst>
        </c:ser>
        <c:ser>
          <c:idx val="1"/>
          <c:order val="1"/>
          <c:tx>
            <c:strRef>
              <c:f>Sheet1!$AM$170:$AM$172</c:f>
              <c:strCache>
                <c:ptCount val="1"/>
                <c:pt idx="0">
                  <c:v>MB -  SIFS/DF  : Result</c:v>
                </c:pt>
              </c:strCache>
            </c:strRef>
          </c:tx>
          <c:spPr>
            <a:solidFill>
              <a:schemeClr val="accent2"/>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Sheet1!$AK$173:$AK$184</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Sheet1!$AM$173:$AM$184</c:f>
              <c:numCache>
                <c:formatCode>General</c:formatCode>
                <c:ptCount val="12"/>
                <c:pt idx="0">
                  <c:v>0.11</c:v>
                </c:pt>
                <c:pt idx="1">
                  <c:v>0.11</c:v>
                </c:pt>
                <c:pt idx="2">
                  <c:v>0.15431700000000001</c:v>
                </c:pt>
                <c:pt idx="3">
                  <c:v>0.13952999999999999</c:v>
                </c:pt>
                <c:pt idx="4">
                  <c:v>0.22829199999999999</c:v>
                </c:pt>
                <c:pt idx="5">
                  <c:v>0.155</c:v>
                </c:pt>
                <c:pt idx="6">
                  <c:v>0.17529443</c:v>
                </c:pt>
                <c:pt idx="7">
                  <c:v>0</c:v>
                </c:pt>
                <c:pt idx="8">
                  <c:v>0.27</c:v>
                </c:pt>
                <c:pt idx="9">
                  <c:v>0.25</c:v>
                </c:pt>
              </c:numCache>
            </c:numRef>
          </c:val>
          <c:extLst>
            <c:ext xmlns:c16="http://schemas.microsoft.com/office/drawing/2014/chart" uri="{C3380CC4-5D6E-409C-BE32-E72D297353CC}">
              <c16:uniqueId val="{00000001-5D05-4F3E-A9F4-23DA05EFB73A}"/>
            </c:ext>
          </c:extLst>
        </c:ser>
        <c:dLbls>
          <c:showLegendKey val="0"/>
          <c:showVal val="0"/>
          <c:showCatName val="0"/>
          <c:showSerName val="0"/>
          <c:showPercent val="0"/>
          <c:showBubbleSize val="0"/>
        </c:dLbls>
        <c:gapWidth val="219"/>
        <c:overlap val="-27"/>
        <c:axId val="552900304"/>
        <c:axId val="552882064"/>
      </c:barChart>
      <c:catAx>
        <c:axId val="5529003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h-TH"/>
          </a:p>
        </c:txPr>
        <c:crossAx val="552882064"/>
        <c:crosses val="autoZero"/>
        <c:auto val="1"/>
        <c:lblAlgn val="ctr"/>
        <c:lblOffset val="100"/>
        <c:noMultiLvlLbl val="0"/>
      </c:catAx>
      <c:valAx>
        <c:axId val="552882064"/>
        <c:scaling>
          <c:orientation val="minMax"/>
          <c:max val="5"/>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h-TH"/>
          </a:p>
        </c:txPr>
        <c:crossAx val="552900304"/>
        <c:crosses val="autoZero"/>
        <c:crossBetween val="between"/>
        <c:majorUnit val="1"/>
      </c:valAx>
      <c:spPr>
        <a:noFill/>
        <a:ln>
          <a:noFill/>
        </a:ln>
        <a:effectLst/>
      </c:spPr>
    </c:plotArea>
    <c:legend>
      <c:legendPos val="r"/>
      <c:layout>
        <c:manualLayout>
          <c:xMode val="edge"/>
          <c:yMode val="edge"/>
          <c:x val="0.70003587051618543"/>
          <c:y val="5.6133712452610125E-2"/>
          <c:w val="0.26107524059492565"/>
          <c:h val="0.1562510936132983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h-TH"/>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th-TH"/>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121659985280052E-2"/>
          <c:y val="0.18676712575245707"/>
          <c:w val="0.88006889763779539"/>
          <c:h val="0.69762559712396643"/>
        </c:manualLayout>
      </c:layout>
      <c:barChart>
        <c:barDir val="col"/>
        <c:grouping val="clustered"/>
        <c:varyColors val="0"/>
        <c:ser>
          <c:idx val="0"/>
          <c:order val="0"/>
          <c:tx>
            <c:strRef>
              <c:f>Data!$B$52</c:f>
              <c:strCache>
                <c:ptCount val="1"/>
                <c:pt idx="0">
                  <c:v>Target</c:v>
                </c:pt>
              </c:strCache>
            </c:strRef>
          </c:tx>
          <c:spPr>
            <a:solidFill>
              <a:schemeClr val="bg1">
                <a:lumMod val="65000"/>
              </a:schemeClr>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Data!$A$53:$A$64</c:f>
              <c:numCache>
                <c:formatCode>B1mmm\-yy</c:formatCode>
                <c:ptCount val="12"/>
                <c:pt idx="0">
                  <c:v>45748</c:v>
                </c:pt>
                <c:pt idx="1">
                  <c:v>45778</c:v>
                </c:pt>
                <c:pt idx="2">
                  <c:v>45809</c:v>
                </c:pt>
                <c:pt idx="3">
                  <c:v>45839</c:v>
                </c:pt>
                <c:pt idx="4">
                  <c:v>45870</c:v>
                </c:pt>
                <c:pt idx="5">
                  <c:v>45901</c:v>
                </c:pt>
                <c:pt idx="6">
                  <c:v>45931</c:v>
                </c:pt>
                <c:pt idx="7">
                  <c:v>45962</c:v>
                </c:pt>
                <c:pt idx="8">
                  <c:v>45992</c:v>
                </c:pt>
                <c:pt idx="9">
                  <c:v>46023</c:v>
                </c:pt>
                <c:pt idx="10">
                  <c:v>46054</c:v>
                </c:pt>
                <c:pt idx="11">
                  <c:v>46082</c:v>
                </c:pt>
              </c:numCache>
            </c:numRef>
          </c:cat>
          <c:val>
            <c:numRef>
              <c:f>Data!$B$53:$B$64</c:f>
              <c:numCache>
                <c:formatCode>0.00</c:formatCode>
                <c:ptCount val="12"/>
                <c:pt idx="0">
                  <c:v>27</c:v>
                </c:pt>
                <c:pt idx="1">
                  <c:v>27</c:v>
                </c:pt>
                <c:pt idx="2">
                  <c:v>27</c:v>
                </c:pt>
                <c:pt idx="3">
                  <c:v>27</c:v>
                </c:pt>
                <c:pt idx="4">
                  <c:v>27</c:v>
                </c:pt>
                <c:pt idx="5">
                  <c:v>27</c:v>
                </c:pt>
                <c:pt idx="6">
                  <c:v>27</c:v>
                </c:pt>
                <c:pt idx="7">
                  <c:v>27</c:v>
                </c:pt>
                <c:pt idx="8">
                  <c:v>27</c:v>
                </c:pt>
                <c:pt idx="9">
                  <c:v>27</c:v>
                </c:pt>
                <c:pt idx="10">
                  <c:v>26</c:v>
                </c:pt>
                <c:pt idx="11">
                  <c:v>26</c:v>
                </c:pt>
              </c:numCache>
            </c:numRef>
          </c:val>
          <c:extLst>
            <c:ext xmlns:c16="http://schemas.microsoft.com/office/drawing/2014/chart" uri="{C3380CC4-5D6E-409C-BE32-E72D297353CC}">
              <c16:uniqueId val="{00000002-B210-434D-9CD6-EDF8A189F67E}"/>
            </c:ext>
          </c:extLst>
        </c:ser>
        <c:ser>
          <c:idx val="1"/>
          <c:order val="1"/>
          <c:tx>
            <c:strRef>
              <c:f>Data!$C$52</c:f>
              <c:strCache>
                <c:ptCount val="1"/>
                <c:pt idx="0">
                  <c:v>Result</c:v>
                </c:pt>
              </c:strCache>
            </c:strRef>
          </c:tx>
          <c:spPr>
            <a:solidFill>
              <a:schemeClr val="accent2"/>
            </a:solidFill>
            <a:ln>
              <a:noFill/>
            </a:ln>
            <a:effectLst/>
          </c:spPr>
          <c:invertIfNegative val="0"/>
          <c:dLbls>
            <c:dLbl>
              <c:idx val="1"/>
              <c:layout>
                <c:manualLayout>
                  <c:x val="2.8333332961504557E-3"/>
                  <c:y val="-3.939832683416062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B9A-46E7-80E3-1E05FAB17D5F}"/>
                </c:ext>
              </c:extLst>
            </c:dLbl>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Data!$A$53:$A$64</c:f>
              <c:numCache>
                <c:formatCode>B1mmm\-yy</c:formatCode>
                <c:ptCount val="12"/>
                <c:pt idx="0">
                  <c:v>45748</c:v>
                </c:pt>
                <c:pt idx="1">
                  <c:v>45778</c:v>
                </c:pt>
                <c:pt idx="2">
                  <c:v>45809</c:v>
                </c:pt>
                <c:pt idx="3">
                  <c:v>45839</c:v>
                </c:pt>
                <c:pt idx="4">
                  <c:v>45870</c:v>
                </c:pt>
                <c:pt idx="5">
                  <c:v>45901</c:v>
                </c:pt>
                <c:pt idx="6">
                  <c:v>45931</c:v>
                </c:pt>
                <c:pt idx="7">
                  <c:v>45962</c:v>
                </c:pt>
                <c:pt idx="8">
                  <c:v>45992</c:v>
                </c:pt>
                <c:pt idx="9">
                  <c:v>46023</c:v>
                </c:pt>
                <c:pt idx="10">
                  <c:v>46054</c:v>
                </c:pt>
                <c:pt idx="11">
                  <c:v>46082</c:v>
                </c:pt>
              </c:numCache>
            </c:numRef>
          </c:cat>
          <c:val>
            <c:numRef>
              <c:f>Data!$C$53:$C$64</c:f>
              <c:numCache>
                <c:formatCode>General</c:formatCode>
                <c:ptCount val="12"/>
                <c:pt idx="0">
                  <c:v>10</c:v>
                </c:pt>
                <c:pt idx="1">
                  <c:v>15</c:v>
                </c:pt>
                <c:pt idx="2">
                  <c:v>19</c:v>
                </c:pt>
                <c:pt idx="3">
                  <c:v>8</c:v>
                </c:pt>
                <c:pt idx="4">
                  <c:v>18</c:v>
                </c:pt>
                <c:pt idx="5">
                  <c:v>13</c:v>
                </c:pt>
                <c:pt idx="6">
                  <c:v>11</c:v>
                </c:pt>
                <c:pt idx="7">
                  <c:v>8</c:v>
                </c:pt>
                <c:pt idx="8">
                  <c:v>4</c:v>
                </c:pt>
                <c:pt idx="9">
                  <c:v>9</c:v>
                </c:pt>
                <c:pt idx="10">
                  <c:v>15</c:v>
                </c:pt>
              </c:numCache>
            </c:numRef>
          </c:val>
          <c:extLst>
            <c:ext xmlns:c16="http://schemas.microsoft.com/office/drawing/2014/chart" uri="{C3380CC4-5D6E-409C-BE32-E72D297353CC}">
              <c16:uniqueId val="{00000000-B210-434D-9CD6-EDF8A189F67E}"/>
            </c:ext>
          </c:extLst>
        </c:ser>
        <c:dLbls>
          <c:showLegendKey val="0"/>
          <c:showVal val="0"/>
          <c:showCatName val="0"/>
          <c:showSerName val="0"/>
          <c:showPercent val="0"/>
          <c:showBubbleSize val="0"/>
        </c:dLbls>
        <c:gapWidth val="35"/>
        <c:axId val="754326975"/>
        <c:axId val="754327455"/>
      </c:barChart>
      <c:lineChart>
        <c:grouping val="standard"/>
        <c:varyColors val="0"/>
        <c:ser>
          <c:idx val="2"/>
          <c:order val="2"/>
          <c:tx>
            <c:strRef>
              <c:f>Data!$D$52</c:f>
              <c:strCache>
                <c:ptCount val="1"/>
                <c:pt idx="0">
                  <c:v>Accu.Target</c:v>
                </c:pt>
              </c:strCache>
            </c:strRef>
          </c:tx>
          <c:spPr>
            <a:ln w="28575" cap="rnd">
              <a:solidFill>
                <a:schemeClr val="tx1">
                  <a:lumMod val="50000"/>
                  <a:lumOff val="50000"/>
                </a:schemeClr>
              </a:solidFill>
              <a:round/>
            </a:ln>
            <a:effectLst/>
          </c:spPr>
          <c:marker>
            <c:symbol val="circle"/>
            <c:size val="3"/>
            <c:spPr>
              <a:solidFill>
                <a:schemeClr val="tx1">
                  <a:lumMod val="50000"/>
                  <a:lumOff val="50000"/>
                </a:schemeClr>
              </a:solidFill>
              <a:ln w="9525">
                <a:solidFill>
                  <a:schemeClr val="accent3"/>
                </a:solidFill>
              </a:ln>
              <a:effectLst/>
            </c:spPr>
          </c:marker>
          <c:dLbls>
            <c:numFmt formatCode="#,##0" sourceLinked="0"/>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tx1">
                        <a:lumMod val="75000"/>
                        <a:lumOff val="25000"/>
                      </a:schemeClr>
                    </a:solidFill>
                    <a:latin typeface="+mn-lt"/>
                    <a:ea typeface="+mn-ea"/>
                    <a:cs typeface="+mn-cs"/>
                  </a:defRPr>
                </a:pPr>
                <a:endParaRPr lang="th-TH"/>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Data!$A$53:$A$64</c:f>
              <c:numCache>
                <c:formatCode>B1mmm\-yy</c:formatCode>
                <c:ptCount val="12"/>
                <c:pt idx="0">
                  <c:v>45748</c:v>
                </c:pt>
                <c:pt idx="1">
                  <c:v>45778</c:v>
                </c:pt>
                <c:pt idx="2">
                  <c:v>45809</c:v>
                </c:pt>
                <c:pt idx="3">
                  <c:v>45839</c:v>
                </c:pt>
                <c:pt idx="4">
                  <c:v>45870</c:v>
                </c:pt>
                <c:pt idx="5">
                  <c:v>45901</c:v>
                </c:pt>
                <c:pt idx="6">
                  <c:v>45931</c:v>
                </c:pt>
                <c:pt idx="7">
                  <c:v>45962</c:v>
                </c:pt>
                <c:pt idx="8">
                  <c:v>45992</c:v>
                </c:pt>
                <c:pt idx="9">
                  <c:v>46023</c:v>
                </c:pt>
                <c:pt idx="10">
                  <c:v>46054</c:v>
                </c:pt>
                <c:pt idx="11">
                  <c:v>46082</c:v>
                </c:pt>
              </c:numCache>
            </c:numRef>
          </c:cat>
          <c:val>
            <c:numRef>
              <c:f>Data!$D$53:$D$64</c:f>
              <c:numCache>
                <c:formatCode>0.00</c:formatCode>
                <c:ptCount val="12"/>
                <c:pt idx="0">
                  <c:v>27</c:v>
                </c:pt>
                <c:pt idx="1">
                  <c:v>54</c:v>
                </c:pt>
                <c:pt idx="2">
                  <c:v>81</c:v>
                </c:pt>
                <c:pt idx="3">
                  <c:v>108</c:v>
                </c:pt>
                <c:pt idx="4">
                  <c:v>135</c:v>
                </c:pt>
                <c:pt idx="5">
                  <c:v>162</c:v>
                </c:pt>
                <c:pt idx="6">
                  <c:v>189</c:v>
                </c:pt>
                <c:pt idx="7">
                  <c:v>216</c:v>
                </c:pt>
                <c:pt idx="8">
                  <c:v>243</c:v>
                </c:pt>
                <c:pt idx="9">
                  <c:v>270</c:v>
                </c:pt>
                <c:pt idx="10">
                  <c:v>296</c:v>
                </c:pt>
                <c:pt idx="11">
                  <c:v>322</c:v>
                </c:pt>
              </c:numCache>
            </c:numRef>
          </c:val>
          <c:smooth val="0"/>
          <c:extLst>
            <c:ext xmlns:c16="http://schemas.microsoft.com/office/drawing/2014/chart" uri="{C3380CC4-5D6E-409C-BE32-E72D297353CC}">
              <c16:uniqueId val="{00000003-B210-434D-9CD6-EDF8A189F67E}"/>
            </c:ext>
          </c:extLst>
        </c:ser>
        <c:ser>
          <c:idx val="3"/>
          <c:order val="3"/>
          <c:tx>
            <c:strRef>
              <c:f>Data!$E$52</c:f>
              <c:strCache>
                <c:ptCount val="1"/>
                <c:pt idx="0">
                  <c:v>Accu.Result</c:v>
                </c:pt>
              </c:strCache>
            </c:strRef>
          </c:tx>
          <c:spPr>
            <a:ln w="28575" cap="rnd">
              <a:solidFill>
                <a:schemeClr val="accent4"/>
              </a:solidFill>
              <a:round/>
            </a:ln>
            <a:effectLst/>
          </c:spPr>
          <c:marker>
            <c:symbol val="circle"/>
            <c:size val="4"/>
            <c:spPr>
              <a:solidFill>
                <a:schemeClr val="accent4"/>
              </a:solidFill>
              <a:ln w="3175">
                <a:solidFill>
                  <a:schemeClr val="accent4"/>
                </a:solidFill>
              </a:ln>
              <a:effectLst/>
            </c:spPr>
          </c:marker>
          <c:dLbls>
            <c:dLbl>
              <c:idx val="1"/>
              <c:layout>
                <c:manualLayout>
                  <c:x val="2.8333332961504817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1B9A-46E7-80E3-1E05FAB17D5F}"/>
                </c:ext>
              </c:extLst>
            </c:dLbl>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Data!$A$53:$A$64</c:f>
              <c:numCache>
                <c:formatCode>B1mmm\-yy</c:formatCode>
                <c:ptCount val="12"/>
                <c:pt idx="0">
                  <c:v>45748</c:v>
                </c:pt>
                <c:pt idx="1">
                  <c:v>45778</c:v>
                </c:pt>
                <c:pt idx="2">
                  <c:v>45809</c:v>
                </c:pt>
                <c:pt idx="3">
                  <c:v>45839</c:v>
                </c:pt>
                <c:pt idx="4">
                  <c:v>45870</c:v>
                </c:pt>
                <c:pt idx="5">
                  <c:v>45901</c:v>
                </c:pt>
                <c:pt idx="6">
                  <c:v>45931</c:v>
                </c:pt>
                <c:pt idx="7">
                  <c:v>45962</c:v>
                </c:pt>
                <c:pt idx="8">
                  <c:v>45992</c:v>
                </c:pt>
                <c:pt idx="9">
                  <c:v>46023</c:v>
                </c:pt>
                <c:pt idx="10">
                  <c:v>46054</c:v>
                </c:pt>
                <c:pt idx="11">
                  <c:v>46082</c:v>
                </c:pt>
              </c:numCache>
            </c:numRef>
          </c:cat>
          <c:val>
            <c:numRef>
              <c:f>Data!$E$53:$E$64</c:f>
              <c:numCache>
                <c:formatCode>General</c:formatCode>
                <c:ptCount val="12"/>
                <c:pt idx="0">
                  <c:v>10</c:v>
                </c:pt>
                <c:pt idx="1">
                  <c:v>25</c:v>
                </c:pt>
                <c:pt idx="2">
                  <c:v>44</c:v>
                </c:pt>
                <c:pt idx="3">
                  <c:v>52</c:v>
                </c:pt>
                <c:pt idx="4">
                  <c:v>70</c:v>
                </c:pt>
                <c:pt idx="5">
                  <c:v>83</c:v>
                </c:pt>
                <c:pt idx="6">
                  <c:v>94</c:v>
                </c:pt>
                <c:pt idx="7">
                  <c:v>102</c:v>
                </c:pt>
                <c:pt idx="8">
                  <c:v>106</c:v>
                </c:pt>
                <c:pt idx="9">
                  <c:v>115</c:v>
                </c:pt>
                <c:pt idx="10">
                  <c:v>130</c:v>
                </c:pt>
              </c:numCache>
            </c:numRef>
          </c:val>
          <c:smooth val="0"/>
          <c:extLst>
            <c:ext xmlns:c16="http://schemas.microsoft.com/office/drawing/2014/chart" uri="{C3380CC4-5D6E-409C-BE32-E72D297353CC}">
              <c16:uniqueId val="{00000004-B210-434D-9CD6-EDF8A189F67E}"/>
            </c:ext>
          </c:extLst>
        </c:ser>
        <c:dLbls>
          <c:showLegendKey val="0"/>
          <c:showVal val="0"/>
          <c:showCatName val="0"/>
          <c:showSerName val="0"/>
          <c:showPercent val="0"/>
          <c:showBubbleSize val="0"/>
        </c:dLbls>
        <c:marker val="1"/>
        <c:smooth val="0"/>
        <c:axId val="819095423"/>
        <c:axId val="730637327"/>
      </c:lineChart>
      <c:dateAx>
        <c:axId val="754326975"/>
        <c:scaling>
          <c:orientation val="minMax"/>
        </c:scaling>
        <c:delete val="0"/>
        <c:axPos val="b"/>
        <c:numFmt formatCode="B1mmm"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ja-JP" sz="1000" b="0" i="0" u="none" strike="noStrike" kern="1200" baseline="0">
                <a:solidFill>
                  <a:schemeClr val="tx1">
                    <a:lumMod val="65000"/>
                    <a:lumOff val="35000"/>
                  </a:schemeClr>
                </a:solidFill>
                <a:latin typeface="+mn-lt"/>
                <a:ea typeface="+mn-ea"/>
                <a:cs typeface="+mn-cs"/>
              </a:defRPr>
            </a:pPr>
            <a:endParaRPr lang="th-TH"/>
          </a:p>
        </c:txPr>
        <c:crossAx val="754327455"/>
        <c:crosses val="autoZero"/>
        <c:auto val="1"/>
        <c:lblOffset val="100"/>
        <c:baseTimeUnit val="months"/>
      </c:dateAx>
      <c:valAx>
        <c:axId val="754327455"/>
        <c:scaling>
          <c:orientation val="minMax"/>
          <c:max val="50"/>
        </c:scaling>
        <c:delete val="0"/>
        <c:axPos val="l"/>
        <c:majorGridlines>
          <c:spPr>
            <a:ln w="6350" cap="flat" cmpd="sng" algn="ctr">
              <a:no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th-TH"/>
          </a:p>
        </c:txPr>
        <c:crossAx val="754326975"/>
        <c:crosses val="autoZero"/>
        <c:crossBetween val="between"/>
        <c:majorUnit val="10"/>
      </c:valAx>
      <c:valAx>
        <c:axId val="730637327"/>
        <c:scaling>
          <c:orientation val="minMax"/>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th-TH"/>
          </a:p>
        </c:txPr>
        <c:crossAx val="819095423"/>
        <c:crosses val="max"/>
        <c:crossBetween val="between"/>
        <c:majorUnit val="100"/>
      </c:valAx>
      <c:dateAx>
        <c:axId val="819095423"/>
        <c:scaling>
          <c:orientation val="minMax"/>
        </c:scaling>
        <c:delete val="1"/>
        <c:axPos val="b"/>
        <c:numFmt formatCode="B1mmm\-yy" sourceLinked="1"/>
        <c:majorTickMark val="out"/>
        <c:minorTickMark val="none"/>
        <c:tickLblPos val="nextTo"/>
        <c:crossAx val="730637327"/>
        <c:crosses val="autoZero"/>
        <c:auto val="1"/>
        <c:lblOffset val="100"/>
        <c:baseTimeUnit val="months"/>
      </c:dateAx>
      <c:spPr>
        <a:noFill/>
        <a:ln>
          <a:noFill/>
        </a:ln>
        <a:effectLst/>
      </c:spPr>
    </c:plotArea>
    <c:legend>
      <c:legendPos val="b"/>
      <c:legendEntry>
        <c:idx val="0"/>
        <c:delete val="1"/>
      </c:legendEntry>
      <c:layout>
        <c:manualLayout>
          <c:xMode val="edge"/>
          <c:yMode val="edge"/>
          <c:x val="0.54909530775465476"/>
          <c:y val="3.9402758591959635E-3"/>
          <c:w val="0.44717965422047878"/>
          <c:h val="0.13329643431715371"/>
        </c:manualLayout>
      </c:layout>
      <c:overlay val="0"/>
      <c:spPr>
        <a:noFill/>
        <a:ln>
          <a:noFill/>
        </a:ln>
        <a:effectLst/>
      </c:spPr>
      <c:txPr>
        <a:bodyPr rot="0" spcFirstLastPara="1" vertOverflow="ellipsis" vert="horz" wrap="square" anchor="ctr" anchorCtr="1"/>
        <a:lstStyle/>
        <a:p>
          <a:pPr>
            <a:defRPr lang="ja-JP" sz="700" b="0" i="0" u="none" strike="noStrike" kern="1200" baseline="0">
              <a:solidFill>
                <a:schemeClr val="tx1">
                  <a:lumMod val="65000"/>
                  <a:lumOff val="35000"/>
                </a:schemeClr>
              </a:solidFill>
              <a:latin typeface="+mn-lt"/>
              <a:ea typeface="+mn-ea"/>
              <a:cs typeface="+mn-cs"/>
            </a:defRPr>
          </a:pPr>
          <a:endParaRPr lang="th-TH"/>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th-TH"/>
    </a:p>
  </c:txPr>
  <c:printSettings>
    <c:headerFooter/>
    <c:pageMargins b="0.75" l="0.7" r="0.7" t="0.75" header="0.3" footer="0.3"/>
    <c:pageSetup/>
  </c:printSettings>
</c:chartSpace>
</file>

<file path=xl/charts/chart7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7771753869428746E-2"/>
          <c:y val="0.13048380170365634"/>
          <c:w val="0.86874088662656834"/>
          <c:h val="0.75833082289363152"/>
        </c:manualLayout>
      </c:layout>
      <c:barChart>
        <c:barDir val="col"/>
        <c:grouping val="clustered"/>
        <c:varyColors val="0"/>
        <c:ser>
          <c:idx val="0"/>
          <c:order val="0"/>
          <c:tx>
            <c:strRef>
              <c:f>Data!$F$52</c:f>
              <c:strCache>
                <c:ptCount val="1"/>
                <c:pt idx="0">
                  <c:v>Target</c:v>
                </c:pt>
              </c:strCache>
            </c:strRef>
          </c:tx>
          <c:spPr>
            <a:solidFill>
              <a:schemeClr val="tx1">
                <a:lumMod val="50000"/>
                <a:lumOff val="50000"/>
              </a:schemeClr>
            </a:solidFill>
            <a:ln>
              <a:solidFill>
                <a:schemeClr val="tx1">
                  <a:lumMod val="50000"/>
                  <a:lumOff val="50000"/>
                </a:schemeClr>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Data!$A$53:$A$64</c:f>
              <c:numCache>
                <c:formatCode>B1mmm\-yy</c:formatCode>
                <c:ptCount val="12"/>
                <c:pt idx="0">
                  <c:v>45748</c:v>
                </c:pt>
                <c:pt idx="1">
                  <c:v>45778</c:v>
                </c:pt>
                <c:pt idx="2">
                  <c:v>45809</c:v>
                </c:pt>
                <c:pt idx="3">
                  <c:v>45839</c:v>
                </c:pt>
                <c:pt idx="4">
                  <c:v>45870</c:v>
                </c:pt>
                <c:pt idx="5">
                  <c:v>45901</c:v>
                </c:pt>
                <c:pt idx="6">
                  <c:v>45931</c:v>
                </c:pt>
                <c:pt idx="7">
                  <c:v>45962</c:v>
                </c:pt>
                <c:pt idx="8">
                  <c:v>45992</c:v>
                </c:pt>
                <c:pt idx="9">
                  <c:v>46023</c:v>
                </c:pt>
                <c:pt idx="10">
                  <c:v>46054</c:v>
                </c:pt>
                <c:pt idx="11">
                  <c:v>46082</c:v>
                </c:pt>
              </c:numCache>
            </c:numRef>
          </c:cat>
          <c:val>
            <c:numRef>
              <c:f>Data!$F$53:$F$64</c:f>
              <c:numCache>
                <c:formatCode>0</c:formatCode>
                <c:ptCount val="12"/>
                <c:pt idx="0">
                  <c:v>4</c:v>
                </c:pt>
                <c:pt idx="1">
                  <c:v>4</c:v>
                </c:pt>
                <c:pt idx="2">
                  <c:v>4</c:v>
                </c:pt>
                <c:pt idx="3">
                  <c:v>4</c:v>
                </c:pt>
                <c:pt idx="4">
                  <c:v>3</c:v>
                </c:pt>
                <c:pt idx="5">
                  <c:v>3</c:v>
                </c:pt>
                <c:pt idx="6">
                  <c:v>2</c:v>
                </c:pt>
                <c:pt idx="7">
                  <c:v>2</c:v>
                </c:pt>
                <c:pt idx="8">
                  <c:v>1</c:v>
                </c:pt>
                <c:pt idx="9">
                  <c:v>1</c:v>
                </c:pt>
                <c:pt idx="10">
                  <c:v>0</c:v>
                </c:pt>
                <c:pt idx="11">
                  <c:v>0</c:v>
                </c:pt>
              </c:numCache>
            </c:numRef>
          </c:val>
          <c:extLst>
            <c:ext xmlns:c16="http://schemas.microsoft.com/office/drawing/2014/chart" uri="{C3380CC4-5D6E-409C-BE32-E72D297353CC}">
              <c16:uniqueId val="{00000002-5255-4CDA-A8F8-7094B27AFF5E}"/>
            </c:ext>
          </c:extLst>
        </c:ser>
        <c:ser>
          <c:idx val="1"/>
          <c:order val="1"/>
          <c:tx>
            <c:strRef>
              <c:f>Data!$G$52</c:f>
              <c:strCache>
                <c:ptCount val="1"/>
                <c:pt idx="0">
                  <c:v>Result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ja-JP" sz="1000" b="0" i="0" u="none" strike="noStrike" kern="1200" baseline="0">
                    <a:solidFill>
                      <a:schemeClr val="tx1">
                        <a:lumMod val="75000"/>
                        <a:lumOff val="25000"/>
                      </a:schemeClr>
                    </a:solidFill>
                    <a:latin typeface="+mn-lt"/>
                    <a:ea typeface="+mn-ea"/>
                    <a:cs typeface="+mn-cs"/>
                  </a:defRPr>
                </a:pPr>
                <a:endParaRPr lang="th-TH"/>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Data!$A$53:$A$64</c:f>
              <c:numCache>
                <c:formatCode>B1mmm\-yy</c:formatCode>
                <c:ptCount val="12"/>
                <c:pt idx="0">
                  <c:v>45748</c:v>
                </c:pt>
                <c:pt idx="1">
                  <c:v>45778</c:v>
                </c:pt>
                <c:pt idx="2">
                  <c:v>45809</c:v>
                </c:pt>
                <c:pt idx="3">
                  <c:v>45839</c:v>
                </c:pt>
                <c:pt idx="4">
                  <c:v>45870</c:v>
                </c:pt>
                <c:pt idx="5">
                  <c:v>45901</c:v>
                </c:pt>
                <c:pt idx="6">
                  <c:v>45931</c:v>
                </c:pt>
                <c:pt idx="7">
                  <c:v>45962</c:v>
                </c:pt>
                <c:pt idx="8">
                  <c:v>45992</c:v>
                </c:pt>
                <c:pt idx="9">
                  <c:v>46023</c:v>
                </c:pt>
                <c:pt idx="10">
                  <c:v>46054</c:v>
                </c:pt>
                <c:pt idx="11">
                  <c:v>46082</c:v>
                </c:pt>
              </c:numCache>
            </c:numRef>
          </c:cat>
          <c:val>
            <c:numRef>
              <c:f>Data!$G$53:$G$64</c:f>
              <c:numCache>
                <c:formatCode>General</c:formatCode>
                <c:ptCount val="12"/>
                <c:pt idx="0">
                  <c:v>1</c:v>
                </c:pt>
                <c:pt idx="1">
                  <c:v>4</c:v>
                </c:pt>
                <c:pt idx="2">
                  <c:v>2</c:v>
                </c:pt>
                <c:pt idx="3">
                  <c:v>2</c:v>
                </c:pt>
                <c:pt idx="4">
                  <c:v>3</c:v>
                </c:pt>
                <c:pt idx="5">
                  <c:v>3</c:v>
                </c:pt>
                <c:pt idx="6">
                  <c:v>2</c:v>
                </c:pt>
                <c:pt idx="7">
                  <c:v>2</c:v>
                </c:pt>
                <c:pt idx="8">
                  <c:v>0</c:v>
                </c:pt>
                <c:pt idx="9">
                  <c:v>1</c:v>
                </c:pt>
                <c:pt idx="10">
                  <c:v>6</c:v>
                </c:pt>
              </c:numCache>
            </c:numRef>
          </c:val>
          <c:extLst>
            <c:ext xmlns:c16="http://schemas.microsoft.com/office/drawing/2014/chart" uri="{C3380CC4-5D6E-409C-BE32-E72D297353CC}">
              <c16:uniqueId val="{00000000-5255-4CDA-A8F8-7094B27AFF5E}"/>
            </c:ext>
          </c:extLst>
        </c:ser>
        <c:dLbls>
          <c:showLegendKey val="0"/>
          <c:showVal val="0"/>
          <c:showCatName val="0"/>
          <c:showSerName val="0"/>
          <c:showPercent val="0"/>
          <c:showBubbleSize val="0"/>
        </c:dLbls>
        <c:gapWidth val="150"/>
        <c:axId val="754326975"/>
        <c:axId val="754327455"/>
      </c:barChart>
      <c:lineChart>
        <c:grouping val="standard"/>
        <c:varyColors val="0"/>
        <c:ser>
          <c:idx val="2"/>
          <c:order val="2"/>
          <c:tx>
            <c:strRef>
              <c:f>Data!$H$52</c:f>
              <c:strCache>
                <c:ptCount val="1"/>
                <c:pt idx="0">
                  <c:v>Accu.Target</c:v>
                </c:pt>
              </c:strCache>
            </c:strRef>
          </c:tx>
          <c:spPr>
            <a:ln w="28575" cap="rnd">
              <a:solidFill>
                <a:schemeClr val="tx1">
                  <a:lumMod val="50000"/>
                  <a:lumOff val="50000"/>
                </a:schemeClr>
              </a:solidFill>
              <a:round/>
            </a:ln>
            <a:effectLst/>
          </c:spPr>
          <c:marker>
            <c:symbol val="circle"/>
            <c:size val="5"/>
            <c:spPr>
              <a:solidFill>
                <a:schemeClr val="tx1">
                  <a:lumMod val="50000"/>
                  <a:lumOff val="50000"/>
                </a:schemeClr>
              </a:solidFill>
              <a:ln w="3175">
                <a:solidFill>
                  <a:schemeClr val="tx1">
                    <a:lumMod val="50000"/>
                    <a:lumOff val="50000"/>
                  </a:schemeClr>
                </a:solidFill>
              </a:ln>
              <a:effectLst/>
            </c:spPr>
          </c:marker>
          <c:dLbls>
            <c:dLbl>
              <c:idx val="11"/>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D307-4455-9982-F768C939F678}"/>
                </c:ext>
              </c:extLst>
            </c:dLbl>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tx1">
                        <a:lumMod val="75000"/>
                        <a:lumOff val="25000"/>
                      </a:schemeClr>
                    </a:solidFill>
                    <a:latin typeface="+mn-lt"/>
                    <a:ea typeface="+mn-ea"/>
                    <a:cs typeface="+mn-cs"/>
                  </a:defRPr>
                </a:pPr>
                <a:endParaRPr lang="th-TH"/>
              </a:p>
            </c:txPr>
            <c:dLblPos val="t"/>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Data!$A$53:$A$64</c:f>
              <c:numCache>
                <c:formatCode>B1mmm\-yy</c:formatCode>
                <c:ptCount val="12"/>
                <c:pt idx="0">
                  <c:v>45748</c:v>
                </c:pt>
                <c:pt idx="1">
                  <c:v>45778</c:v>
                </c:pt>
                <c:pt idx="2">
                  <c:v>45809</c:v>
                </c:pt>
                <c:pt idx="3">
                  <c:v>45839</c:v>
                </c:pt>
                <c:pt idx="4">
                  <c:v>45870</c:v>
                </c:pt>
                <c:pt idx="5">
                  <c:v>45901</c:v>
                </c:pt>
                <c:pt idx="6">
                  <c:v>45931</c:v>
                </c:pt>
                <c:pt idx="7">
                  <c:v>45962</c:v>
                </c:pt>
                <c:pt idx="8">
                  <c:v>45992</c:v>
                </c:pt>
                <c:pt idx="9">
                  <c:v>46023</c:v>
                </c:pt>
                <c:pt idx="10">
                  <c:v>46054</c:v>
                </c:pt>
                <c:pt idx="11">
                  <c:v>46082</c:v>
                </c:pt>
              </c:numCache>
            </c:numRef>
          </c:cat>
          <c:val>
            <c:numRef>
              <c:f>Data!$H$53:$H$64</c:f>
              <c:numCache>
                <c:formatCode>General</c:formatCode>
                <c:ptCount val="12"/>
                <c:pt idx="0">
                  <c:v>4</c:v>
                </c:pt>
                <c:pt idx="1">
                  <c:v>8</c:v>
                </c:pt>
                <c:pt idx="2">
                  <c:v>12</c:v>
                </c:pt>
                <c:pt idx="3">
                  <c:v>16</c:v>
                </c:pt>
                <c:pt idx="4">
                  <c:v>19</c:v>
                </c:pt>
                <c:pt idx="5">
                  <c:v>22</c:v>
                </c:pt>
                <c:pt idx="6">
                  <c:v>24</c:v>
                </c:pt>
                <c:pt idx="7">
                  <c:v>26</c:v>
                </c:pt>
                <c:pt idx="8">
                  <c:v>27</c:v>
                </c:pt>
                <c:pt idx="9">
                  <c:v>28</c:v>
                </c:pt>
                <c:pt idx="10">
                  <c:v>28</c:v>
                </c:pt>
                <c:pt idx="11">
                  <c:v>28</c:v>
                </c:pt>
              </c:numCache>
            </c:numRef>
          </c:val>
          <c:smooth val="0"/>
          <c:extLst>
            <c:ext xmlns:c16="http://schemas.microsoft.com/office/drawing/2014/chart" uri="{C3380CC4-5D6E-409C-BE32-E72D297353CC}">
              <c16:uniqueId val="{00000003-5255-4CDA-A8F8-7094B27AFF5E}"/>
            </c:ext>
          </c:extLst>
        </c:ser>
        <c:ser>
          <c:idx val="3"/>
          <c:order val="3"/>
          <c:tx>
            <c:strRef>
              <c:f>Data!$I$52</c:f>
              <c:strCache>
                <c:ptCount val="1"/>
                <c:pt idx="0">
                  <c:v>Accu.Result</c:v>
                </c:pt>
              </c:strCache>
            </c:strRef>
          </c:tx>
          <c:spPr>
            <a:ln w="28575" cap="rnd">
              <a:solidFill>
                <a:schemeClr val="accent4"/>
              </a:solidFill>
              <a:round/>
            </a:ln>
            <a:effectLst/>
          </c:spPr>
          <c:marker>
            <c:symbol val="circle"/>
            <c:size val="3"/>
            <c:spPr>
              <a:solidFill>
                <a:schemeClr val="accent4"/>
              </a:solidFill>
              <a:ln w="9525">
                <a:solidFill>
                  <a:schemeClr val="accent4"/>
                </a:solidFill>
              </a:ln>
              <a:effectLst/>
            </c:spPr>
          </c:marker>
          <c:dLbls>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Data!$A$53:$A$64</c:f>
              <c:numCache>
                <c:formatCode>B1mmm\-yy</c:formatCode>
                <c:ptCount val="12"/>
                <c:pt idx="0">
                  <c:v>45748</c:v>
                </c:pt>
                <c:pt idx="1">
                  <c:v>45778</c:v>
                </c:pt>
                <c:pt idx="2">
                  <c:v>45809</c:v>
                </c:pt>
                <c:pt idx="3">
                  <c:v>45839</c:v>
                </c:pt>
                <c:pt idx="4">
                  <c:v>45870</c:v>
                </c:pt>
                <c:pt idx="5">
                  <c:v>45901</c:v>
                </c:pt>
                <c:pt idx="6">
                  <c:v>45931</c:v>
                </c:pt>
                <c:pt idx="7">
                  <c:v>45962</c:v>
                </c:pt>
                <c:pt idx="8">
                  <c:v>45992</c:v>
                </c:pt>
                <c:pt idx="9">
                  <c:v>46023</c:v>
                </c:pt>
                <c:pt idx="10">
                  <c:v>46054</c:v>
                </c:pt>
                <c:pt idx="11">
                  <c:v>46082</c:v>
                </c:pt>
              </c:numCache>
            </c:numRef>
          </c:cat>
          <c:val>
            <c:numRef>
              <c:f>Data!$I$53:$I$64</c:f>
              <c:numCache>
                <c:formatCode>General</c:formatCode>
                <c:ptCount val="12"/>
                <c:pt idx="0">
                  <c:v>1</c:v>
                </c:pt>
                <c:pt idx="1">
                  <c:v>5</c:v>
                </c:pt>
                <c:pt idx="2">
                  <c:v>7</c:v>
                </c:pt>
                <c:pt idx="3">
                  <c:v>9</c:v>
                </c:pt>
                <c:pt idx="4">
                  <c:v>12</c:v>
                </c:pt>
                <c:pt idx="5">
                  <c:v>15</c:v>
                </c:pt>
                <c:pt idx="6">
                  <c:v>17</c:v>
                </c:pt>
                <c:pt idx="7">
                  <c:v>19</c:v>
                </c:pt>
                <c:pt idx="8">
                  <c:v>19</c:v>
                </c:pt>
                <c:pt idx="9">
                  <c:v>20</c:v>
                </c:pt>
                <c:pt idx="10">
                  <c:v>26</c:v>
                </c:pt>
              </c:numCache>
            </c:numRef>
          </c:val>
          <c:smooth val="0"/>
          <c:extLst>
            <c:ext xmlns:c16="http://schemas.microsoft.com/office/drawing/2014/chart" uri="{C3380CC4-5D6E-409C-BE32-E72D297353CC}">
              <c16:uniqueId val="{00000004-5255-4CDA-A8F8-7094B27AFF5E}"/>
            </c:ext>
          </c:extLst>
        </c:ser>
        <c:dLbls>
          <c:showLegendKey val="0"/>
          <c:showVal val="0"/>
          <c:showCatName val="0"/>
          <c:showSerName val="0"/>
          <c:showPercent val="0"/>
          <c:showBubbleSize val="0"/>
        </c:dLbls>
        <c:marker val="1"/>
        <c:smooth val="0"/>
        <c:axId val="819095423"/>
        <c:axId val="730637327"/>
      </c:lineChart>
      <c:dateAx>
        <c:axId val="754326975"/>
        <c:scaling>
          <c:orientation val="minMax"/>
        </c:scaling>
        <c:delete val="0"/>
        <c:axPos val="b"/>
        <c:numFmt formatCode="B1mmm"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ja-JP" sz="1000" b="0" i="0" u="none" strike="noStrike" kern="1200" baseline="0">
                <a:solidFill>
                  <a:schemeClr val="tx1">
                    <a:lumMod val="65000"/>
                    <a:lumOff val="35000"/>
                  </a:schemeClr>
                </a:solidFill>
                <a:latin typeface="+mn-lt"/>
                <a:ea typeface="+mn-ea"/>
                <a:cs typeface="+mn-cs"/>
              </a:defRPr>
            </a:pPr>
            <a:endParaRPr lang="th-TH"/>
          </a:p>
        </c:txPr>
        <c:crossAx val="754327455"/>
        <c:crosses val="autoZero"/>
        <c:auto val="1"/>
        <c:lblOffset val="100"/>
        <c:baseTimeUnit val="months"/>
      </c:dateAx>
      <c:valAx>
        <c:axId val="754327455"/>
        <c:scaling>
          <c:orientation val="minMax"/>
        </c:scaling>
        <c:delete val="0"/>
        <c:axPos val="l"/>
        <c:majorGridlines>
          <c:spPr>
            <a:ln w="6350" cap="flat" cmpd="sng" algn="ctr">
              <a:solidFill>
                <a:schemeClr val="bg1">
                  <a:lumMod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th-TH"/>
          </a:p>
        </c:txPr>
        <c:crossAx val="754326975"/>
        <c:crosses val="autoZero"/>
        <c:crossBetween val="between"/>
        <c:majorUnit val="2"/>
      </c:valAx>
      <c:valAx>
        <c:axId val="730637327"/>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th-TH"/>
          </a:p>
        </c:txPr>
        <c:crossAx val="819095423"/>
        <c:crosses val="max"/>
        <c:crossBetween val="between"/>
        <c:majorUnit val="5"/>
      </c:valAx>
      <c:dateAx>
        <c:axId val="819095423"/>
        <c:scaling>
          <c:orientation val="minMax"/>
        </c:scaling>
        <c:delete val="1"/>
        <c:axPos val="b"/>
        <c:numFmt formatCode="B1mmm\-yy" sourceLinked="1"/>
        <c:majorTickMark val="out"/>
        <c:minorTickMark val="none"/>
        <c:tickLblPos val="nextTo"/>
        <c:crossAx val="730637327"/>
        <c:crosses val="autoZero"/>
        <c:auto val="1"/>
        <c:lblOffset val="100"/>
        <c:baseTimeUnit val="months"/>
      </c:dateAx>
      <c:spPr>
        <a:noFill/>
        <a:ln>
          <a:noFill/>
        </a:ln>
        <a:effectLst/>
      </c:spPr>
    </c:plotArea>
    <c:legend>
      <c:legendPos val="b"/>
      <c:legendEntry>
        <c:idx val="0"/>
        <c:delete val="1"/>
      </c:legendEntry>
      <c:layout>
        <c:manualLayout>
          <c:xMode val="edge"/>
          <c:yMode val="edge"/>
          <c:x val="0.65158222064576921"/>
          <c:y val="2.6275643209731997E-2"/>
          <c:w val="0.34841777935423068"/>
          <c:h val="0.12662388696255047"/>
        </c:manualLayout>
      </c:layout>
      <c:overlay val="0"/>
      <c:spPr>
        <a:noFill/>
        <a:ln>
          <a:noFill/>
        </a:ln>
        <a:effectLst/>
      </c:spPr>
      <c:txPr>
        <a:bodyPr rot="0" spcFirstLastPara="1" vertOverflow="ellipsis" vert="horz" wrap="square" anchor="ctr" anchorCtr="1"/>
        <a:lstStyle/>
        <a:p>
          <a:pPr>
            <a:defRPr lang="ja-JP" sz="700" b="0" i="0" u="none" strike="noStrike" kern="1200" baseline="0">
              <a:solidFill>
                <a:schemeClr val="tx1">
                  <a:lumMod val="65000"/>
                  <a:lumOff val="35000"/>
                </a:schemeClr>
              </a:solidFill>
              <a:latin typeface="+mn-lt"/>
              <a:ea typeface="+mn-ea"/>
              <a:cs typeface="+mn-cs"/>
            </a:defRPr>
          </a:pPr>
          <a:endParaRPr lang="th-TH"/>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th-TH"/>
    </a:p>
  </c:txPr>
  <c:printSettings>
    <c:headerFooter/>
    <c:pageMargins b="0.75" l="0.7" r="0.7" t="0.75" header="0.3" footer="0.3"/>
    <c:pageSetup/>
  </c:printSettings>
</c:chartSpace>
</file>

<file path=xl/charts/chart7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1546173337052142"/>
          <c:y val="0.22474990977764739"/>
          <c:w val="0.88006889763779539"/>
          <c:h val="0.55833275231453772"/>
        </c:manualLayout>
      </c:layout>
      <c:barChart>
        <c:barDir val="col"/>
        <c:grouping val="clustered"/>
        <c:varyColors val="0"/>
        <c:ser>
          <c:idx val="0"/>
          <c:order val="0"/>
          <c:tx>
            <c:strRef>
              <c:f>Data!$N$52</c:f>
              <c:strCache>
                <c:ptCount val="1"/>
                <c:pt idx="0">
                  <c:v>Target</c:v>
                </c:pt>
              </c:strCache>
            </c:strRef>
          </c:tx>
          <c:spPr>
            <a:solidFill>
              <a:schemeClr val="accent1"/>
            </a:solidFill>
            <a:ln>
              <a:noFill/>
            </a:ln>
            <a:effectLst/>
          </c:spPr>
          <c:invertIfNegative val="0"/>
          <c:cat>
            <c:numRef>
              <c:f>Data!$A$53:$A$64</c:f>
              <c:numCache>
                <c:formatCode>B1mmm\-yy</c:formatCode>
                <c:ptCount val="12"/>
                <c:pt idx="0">
                  <c:v>45748</c:v>
                </c:pt>
                <c:pt idx="1">
                  <c:v>45778</c:v>
                </c:pt>
                <c:pt idx="2">
                  <c:v>45809</c:v>
                </c:pt>
                <c:pt idx="3">
                  <c:v>45839</c:v>
                </c:pt>
                <c:pt idx="4">
                  <c:v>45870</c:v>
                </c:pt>
                <c:pt idx="5">
                  <c:v>45901</c:v>
                </c:pt>
                <c:pt idx="6">
                  <c:v>45931</c:v>
                </c:pt>
                <c:pt idx="7">
                  <c:v>45962</c:v>
                </c:pt>
                <c:pt idx="8">
                  <c:v>45992</c:v>
                </c:pt>
                <c:pt idx="9">
                  <c:v>46023</c:v>
                </c:pt>
                <c:pt idx="10">
                  <c:v>46054</c:v>
                </c:pt>
                <c:pt idx="11">
                  <c:v>46082</c:v>
                </c:pt>
              </c:numCache>
            </c:numRef>
          </c:cat>
          <c:val>
            <c:numRef>
              <c:f>Data!$N$53:$N$64</c:f>
              <c:numCache>
                <c:formatCode>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0-9E2F-4699-8EE9-0F52B7FC3AD7}"/>
            </c:ext>
          </c:extLst>
        </c:ser>
        <c:ser>
          <c:idx val="1"/>
          <c:order val="1"/>
          <c:tx>
            <c:strRef>
              <c:f>Data!$O$52</c:f>
              <c:strCache>
                <c:ptCount val="1"/>
                <c:pt idx="0">
                  <c:v>Result</c:v>
                </c:pt>
              </c:strCache>
            </c:strRef>
          </c:tx>
          <c:spPr>
            <a:solidFill>
              <a:schemeClr val="accent2"/>
            </a:solidFill>
            <a:ln>
              <a:noFill/>
            </a:ln>
            <a:effectLst/>
          </c:spPr>
          <c:invertIfNegative val="0"/>
          <c:cat>
            <c:numRef>
              <c:f>Data!$A$53:$A$64</c:f>
              <c:numCache>
                <c:formatCode>B1mmm\-yy</c:formatCode>
                <c:ptCount val="12"/>
                <c:pt idx="0">
                  <c:v>45748</c:v>
                </c:pt>
                <c:pt idx="1">
                  <c:v>45778</c:v>
                </c:pt>
                <c:pt idx="2">
                  <c:v>45809</c:v>
                </c:pt>
                <c:pt idx="3">
                  <c:v>45839</c:v>
                </c:pt>
                <c:pt idx="4">
                  <c:v>45870</c:v>
                </c:pt>
                <c:pt idx="5">
                  <c:v>45901</c:v>
                </c:pt>
                <c:pt idx="6">
                  <c:v>45931</c:v>
                </c:pt>
                <c:pt idx="7">
                  <c:v>45962</c:v>
                </c:pt>
                <c:pt idx="8">
                  <c:v>45992</c:v>
                </c:pt>
                <c:pt idx="9">
                  <c:v>46023</c:v>
                </c:pt>
                <c:pt idx="10">
                  <c:v>46054</c:v>
                </c:pt>
                <c:pt idx="11">
                  <c:v>46082</c:v>
                </c:pt>
              </c:numCache>
            </c:numRef>
          </c:cat>
          <c:val>
            <c:numRef>
              <c:f>Data!$O$53:$O$64</c:f>
              <c:numCache>
                <c:formatCode>General</c:formatCode>
                <c:ptCount val="12"/>
                <c:pt idx="0">
                  <c:v>0</c:v>
                </c:pt>
                <c:pt idx="1">
                  <c:v>0</c:v>
                </c:pt>
                <c:pt idx="2">
                  <c:v>0</c:v>
                </c:pt>
                <c:pt idx="3">
                  <c:v>0</c:v>
                </c:pt>
                <c:pt idx="4">
                  <c:v>0</c:v>
                </c:pt>
                <c:pt idx="5">
                  <c:v>0</c:v>
                </c:pt>
                <c:pt idx="6">
                  <c:v>0</c:v>
                </c:pt>
                <c:pt idx="7">
                  <c:v>0</c:v>
                </c:pt>
                <c:pt idx="8">
                  <c:v>0</c:v>
                </c:pt>
                <c:pt idx="9">
                  <c:v>0</c:v>
                </c:pt>
                <c:pt idx="10">
                  <c:v>0</c:v>
                </c:pt>
              </c:numCache>
            </c:numRef>
          </c:val>
          <c:extLst>
            <c:ext xmlns:c16="http://schemas.microsoft.com/office/drawing/2014/chart" uri="{C3380CC4-5D6E-409C-BE32-E72D297353CC}">
              <c16:uniqueId val="{00000001-9E2F-4699-8EE9-0F52B7FC3AD7}"/>
            </c:ext>
          </c:extLst>
        </c:ser>
        <c:dLbls>
          <c:showLegendKey val="0"/>
          <c:showVal val="0"/>
          <c:showCatName val="0"/>
          <c:showSerName val="0"/>
          <c:showPercent val="0"/>
          <c:showBubbleSize val="0"/>
        </c:dLbls>
        <c:gapWidth val="150"/>
        <c:axId val="754326975"/>
        <c:axId val="754327455"/>
      </c:barChart>
      <c:lineChart>
        <c:grouping val="standard"/>
        <c:varyColors val="0"/>
        <c:ser>
          <c:idx val="2"/>
          <c:order val="2"/>
          <c:tx>
            <c:strRef>
              <c:f>Data!$P$52</c:f>
              <c:strCache>
                <c:ptCount val="1"/>
                <c:pt idx="0">
                  <c:v>Accu.Target</c:v>
                </c:pt>
              </c:strCache>
            </c:strRef>
          </c:tx>
          <c:spPr>
            <a:ln w="28575" cap="rnd">
              <a:solidFill>
                <a:schemeClr val="tx1">
                  <a:lumMod val="50000"/>
                  <a:lumOff val="50000"/>
                </a:schemeClr>
              </a:solidFill>
              <a:round/>
            </a:ln>
            <a:effectLst/>
          </c:spPr>
          <c:marker>
            <c:symbol val="none"/>
          </c:marker>
          <c:cat>
            <c:numRef>
              <c:f>Data!$A$53:$A$64</c:f>
              <c:numCache>
                <c:formatCode>B1mmm\-yy</c:formatCode>
                <c:ptCount val="12"/>
                <c:pt idx="0">
                  <c:v>45748</c:v>
                </c:pt>
                <c:pt idx="1">
                  <c:v>45778</c:v>
                </c:pt>
                <c:pt idx="2">
                  <c:v>45809</c:v>
                </c:pt>
                <c:pt idx="3">
                  <c:v>45839</c:v>
                </c:pt>
                <c:pt idx="4">
                  <c:v>45870</c:v>
                </c:pt>
                <c:pt idx="5">
                  <c:v>45901</c:v>
                </c:pt>
                <c:pt idx="6">
                  <c:v>45931</c:v>
                </c:pt>
                <c:pt idx="7">
                  <c:v>45962</c:v>
                </c:pt>
                <c:pt idx="8">
                  <c:v>45992</c:v>
                </c:pt>
                <c:pt idx="9">
                  <c:v>46023</c:v>
                </c:pt>
                <c:pt idx="10">
                  <c:v>46054</c:v>
                </c:pt>
                <c:pt idx="11">
                  <c:v>46082</c:v>
                </c:pt>
              </c:numCache>
            </c:numRef>
          </c:cat>
          <c:val>
            <c:numRef>
              <c:f>Data!$P$53:$P$64</c:f>
              <c:numCache>
                <c:formatCode>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2-9E2F-4699-8EE9-0F52B7FC3AD7}"/>
            </c:ext>
          </c:extLst>
        </c:ser>
        <c:ser>
          <c:idx val="3"/>
          <c:order val="3"/>
          <c:tx>
            <c:strRef>
              <c:f>Data!$Q$52</c:f>
              <c:strCache>
                <c:ptCount val="1"/>
                <c:pt idx="0">
                  <c:v>Accu.Result</c:v>
                </c:pt>
              </c:strCache>
            </c:strRef>
          </c:tx>
          <c:spPr>
            <a:ln w="28575" cap="rnd">
              <a:solidFill>
                <a:schemeClr val="accent4"/>
              </a:solidFill>
              <a:round/>
            </a:ln>
            <a:effectLst/>
          </c:spPr>
          <c:marker>
            <c:symbol val="none"/>
          </c:marker>
          <c:cat>
            <c:numRef>
              <c:f>Data!$A$53:$A$64</c:f>
              <c:numCache>
                <c:formatCode>B1mmm\-yy</c:formatCode>
                <c:ptCount val="12"/>
                <c:pt idx="0">
                  <c:v>45748</c:v>
                </c:pt>
                <c:pt idx="1">
                  <c:v>45778</c:v>
                </c:pt>
                <c:pt idx="2">
                  <c:v>45809</c:v>
                </c:pt>
                <c:pt idx="3">
                  <c:v>45839</c:v>
                </c:pt>
                <c:pt idx="4">
                  <c:v>45870</c:v>
                </c:pt>
                <c:pt idx="5">
                  <c:v>45901</c:v>
                </c:pt>
                <c:pt idx="6">
                  <c:v>45931</c:v>
                </c:pt>
                <c:pt idx="7">
                  <c:v>45962</c:v>
                </c:pt>
                <c:pt idx="8">
                  <c:v>45992</c:v>
                </c:pt>
                <c:pt idx="9">
                  <c:v>46023</c:v>
                </c:pt>
                <c:pt idx="10">
                  <c:v>46054</c:v>
                </c:pt>
                <c:pt idx="11">
                  <c:v>46082</c:v>
                </c:pt>
              </c:numCache>
            </c:numRef>
          </c:cat>
          <c:val>
            <c:numRef>
              <c:f>Data!$Q$53:$Q$64</c:f>
              <c:numCache>
                <c:formatCode>General</c:formatCode>
                <c:ptCount val="12"/>
                <c:pt idx="0">
                  <c:v>0</c:v>
                </c:pt>
                <c:pt idx="1">
                  <c:v>0</c:v>
                </c:pt>
                <c:pt idx="2">
                  <c:v>0</c:v>
                </c:pt>
                <c:pt idx="3">
                  <c:v>0</c:v>
                </c:pt>
                <c:pt idx="4">
                  <c:v>0</c:v>
                </c:pt>
                <c:pt idx="5">
                  <c:v>0</c:v>
                </c:pt>
                <c:pt idx="6">
                  <c:v>0</c:v>
                </c:pt>
                <c:pt idx="7">
                  <c:v>0</c:v>
                </c:pt>
                <c:pt idx="8">
                  <c:v>0</c:v>
                </c:pt>
                <c:pt idx="9">
                  <c:v>0</c:v>
                </c:pt>
                <c:pt idx="10">
                  <c:v>0</c:v>
                </c:pt>
              </c:numCache>
            </c:numRef>
          </c:val>
          <c:smooth val="0"/>
          <c:extLst>
            <c:ext xmlns:c16="http://schemas.microsoft.com/office/drawing/2014/chart" uri="{C3380CC4-5D6E-409C-BE32-E72D297353CC}">
              <c16:uniqueId val="{00000003-9E2F-4699-8EE9-0F52B7FC3AD7}"/>
            </c:ext>
          </c:extLst>
        </c:ser>
        <c:dLbls>
          <c:showLegendKey val="0"/>
          <c:showVal val="0"/>
          <c:showCatName val="0"/>
          <c:showSerName val="0"/>
          <c:showPercent val="0"/>
          <c:showBubbleSize val="0"/>
        </c:dLbls>
        <c:marker val="1"/>
        <c:smooth val="0"/>
        <c:axId val="754326975"/>
        <c:axId val="754327455"/>
      </c:lineChart>
      <c:dateAx>
        <c:axId val="754326975"/>
        <c:scaling>
          <c:orientation val="minMax"/>
        </c:scaling>
        <c:delete val="0"/>
        <c:axPos val="b"/>
        <c:numFmt formatCode="B1mmm"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ja-JP" sz="1050" b="0" i="0" u="none" strike="noStrike" kern="1200" baseline="0">
                <a:solidFill>
                  <a:schemeClr val="tx1">
                    <a:lumMod val="65000"/>
                    <a:lumOff val="35000"/>
                  </a:schemeClr>
                </a:solidFill>
                <a:latin typeface="+mn-lt"/>
                <a:ea typeface="+mn-ea"/>
                <a:cs typeface="+mn-cs"/>
              </a:defRPr>
            </a:pPr>
            <a:endParaRPr lang="th-TH"/>
          </a:p>
        </c:txPr>
        <c:crossAx val="754327455"/>
        <c:crosses val="autoZero"/>
        <c:auto val="1"/>
        <c:lblOffset val="100"/>
        <c:baseTimeUnit val="months"/>
      </c:dateAx>
      <c:valAx>
        <c:axId val="754327455"/>
        <c:scaling>
          <c:orientation val="minMax"/>
          <c:max val="6"/>
        </c:scaling>
        <c:delete val="0"/>
        <c:axPos val="l"/>
        <c:majorGridlines>
          <c:spPr>
            <a:ln w="6350" cap="flat" cmpd="sng" algn="ctr">
              <a:solidFill>
                <a:schemeClr val="bg1">
                  <a:lumMod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th-TH"/>
          </a:p>
        </c:txPr>
        <c:crossAx val="754326975"/>
        <c:crosses val="autoZero"/>
        <c:crossBetween val="between"/>
        <c:majorUnit val="2"/>
      </c:valAx>
      <c:spPr>
        <a:noFill/>
        <a:ln>
          <a:noFill/>
        </a:ln>
        <a:effectLst/>
      </c:spPr>
    </c:plotArea>
    <c:legend>
      <c:legendPos val="b"/>
      <c:layout>
        <c:manualLayout>
          <c:xMode val="edge"/>
          <c:yMode val="edge"/>
          <c:x val="0.58015249865740837"/>
          <c:y val="3.8995499197889937E-3"/>
          <c:w val="0.41984727682893319"/>
          <c:h val="0.14823839715416107"/>
        </c:manualLayout>
      </c:layout>
      <c:overlay val="0"/>
      <c:spPr>
        <a:noFill/>
        <a:ln>
          <a:noFill/>
        </a:ln>
        <a:effectLst/>
      </c:spPr>
      <c:txPr>
        <a:bodyPr rot="0" spcFirstLastPara="1" vertOverflow="ellipsis" vert="horz" wrap="square" anchor="ctr" anchorCtr="1"/>
        <a:lstStyle/>
        <a:p>
          <a:pPr>
            <a:defRPr lang="ja-JP" sz="700" b="0" i="0" u="none" strike="noStrike" kern="1200" baseline="0">
              <a:solidFill>
                <a:schemeClr val="tx1">
                  <a:lumMod val="65000"/>
                  <a:lumOff val="35000"/>
                </a:schemeClr>
              </a:solidFill>
              <a:latin typeface="+mn-lt"/>
              <a:ea typeface="+mn-ea"/>
              <a:cs typeface="+mn-cs"/>
            </a:defRPr>
          </a:pPr>
          <a:endParaRPr lang="th-TH"/>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th-TH"/>
    </a:p>
  </c:txPr>
  <c:printSettings>
    <c:headerFooter/>
    <c:pageMargins b="0.75" l="0.7" r="0.7" t="0.75" header="0.3" footer="0.3"/>
    <c:pageSetup/>
  </c:printSettings>
</c:chartSpace>
</file>

<file path=xl/charts/chart7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7771753869428746E-2"/>
          <c:y val="0.13048361819032342"/>
          <c:w val="0.88006889763779539"/>
          <c:h val="0.74828073249587701"/>
        </c:manualLayout>
      </c:layout>
      <c:barChart>
        <c:barDir val="col"/>
        <c:grouping val="clustered"/>
        <c:varyColors val="0"/>
        <c:ser>
          <c:idx val="0"/>
          <c:order val="0"/>
          <c:tx>
            <c:strRef>
              <c:f>Data!$J$52</c:f>
              <c:strCache>
                <c:ptCount val="1"/>
                <c:pt idx="0">
                  <c:v>Target</c:v>
                </c:pt>
              </c:strCache>
            </c:strRef>
          </c:tx>
          <c:spPr>
            <a:solidFill>
              <a:schemeClr val="bg1">
                <a:lumMod val="65000"/>
              </a:schemeClr>
            </a:solidFill>
            <a:ln>
              <a:noFill/>
            </a:ln>
            <a:effectLst/>
          </c:spPr>
          <c:invertIfNegative val="0"/>
          <c:dLbls>
            <c:dLbl>
              <c:idx val="11"/>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D248-4558-8069-FB4E11DA7913}"/>
                </c:ext>
              </c:extLst>
            </c:dLbl>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Data!$A$53:$A$64</c:f>
              <c:numCache>
                <c:formatCode>B1mmm\-yy</c:formatCode>
                <c:ptCount val="12"/>
                <c:pt idx="0">
                  <c:v>45748</c:v>
                </c:pt>
                <c:pt idx="1">
                  <c:v>45778</c:v>
                </c:pt>
                <c:pt idx="2">
                  <c:v>45809</c:v>
                </c:pt>
                <c:pt idx="3">
                  <c:v>45839</c:v>
                </c:pt>
                <c:pt idx="4">
                  <c:v>45870</c:v>
                </c:pt>
                <c:pt idx="5">
                  <c:v>45901</c:v>
                </c:pt>
                <c:pt idx="6">
                  <c:v>45931</c:v>
                </c:pt>
                <c:pt idx="7">
                  <c:v>45962</c:v>
                </c:pt>
                <c:pt idx="8">
                  <c:v>45992</c:v>
                </c:pt>
                <c:pt idx="9">
                  <c:v>46023</c:v>
                </c:pt>
                <c:pt idx="10">
                  <c:v>46054</c:v>
                </c:pt>
                <c:pt idx="11">
                  <c:v>46082</c:v>
                </c:pt>
              </c:numCache>
            </c:numRef>
          </c:cat>
          <c:val>
            <c:numRef>
              <c:f>Data!$J$53:$J$64</c:f>
              <c:numCache>
                <c:formatCode>0%</c:formatCode>
                <c:ptCount val="12"/>
                <c:pt idx="0">
                  <c:v>1</c:v>
                </c:pt>
                <c:pt idx="1">
                  <c:v>1</c:v>
                </c:pt>
                <c:pt idx="2">
                  <c:v>1</c:v>
                </c:pt>
                <c:pt idx="3">
                  <c:v>1</c:v>
                </c:pt>
                <c:pt idx="4">
                  <c:v>1</c:v>
                </c:pt>
                <c:pt idx="5">
                  <c:v>1</c:v>
                </c:pt>
                <c:pt idx="6">
                  <c:v>1</c:v>
                </c:pt>
                <c:pt idx="7">
                  <c:v>1</c:v>
                </c:pt>
                <c:pt idx="8">
                  <c:v>1</c:v>
                </c:pt>
                <c:pt idx="9">
                  <c:v>1</c:v>
                </c:pt>
                <c:pt idx="10">
                  <c:v>1</c:v>
                </c:pt>
                <c:pt idx="11">
                  <c:v>1</c:v>
                </c:pt>
              </c:numCache>
            </c:numRef>
          </c:val>
          <c:extLst>
            <c:ext xmlns:c16="http://schemas.microsoft.com/office/drawing/2014/chart" uri="{C3380CC4-5D6E-409C-BE32-E72D297353CC}">
              <c16:uniqueId val="{00000002-7362-420B-B903-8E6EE710D3B5}"/>
            </c:ext>
          </c:extLst>
        </c:ser>
        <c:ser>
          <c:idx val="1"/>
          <c:order val="1"/>
          <c:tx>
            <c:strRef>
              <c:f>Data!$K$52</c:f>
              <c:strCache>
                <c:ptCount val="1"/>
                <c:pt idx="0">
                  <c:v>Result</c:v>
                </c:pt>
              </c:strCache>
            </c:strRef>
          </c:tx>
          <c:spPr>
            <a:solidFill>
              <a:schemeClr val="accent2"/>
            </a:solidFill>
            <a:ln>
              <a:noFill/>
            </a:ln>
            <a:effectLst/>
          </c:spPr>
          <c:invertIfNegative val="0"/>
          <c:cat>
            <c:numRef>
              <c:f>Data!$A$53:$A$64</c:f>
              <c:numCache>
                <c:formatCode>B1mmm\-yy</c:formatCode>
                <c:ptCount val="12"/>
                <c:pt idx="0">
                  <c:v>45748</c:v>
                </c:pt>
                <c:pt idx="1">
                  <c:v>45778</c:v>
                </c:pt>
                <c:pt idx="2">
                  <c:v>45809</c:v>
                </c:pt>
                <c:pt idx="3">
                  <c:v>45839</c:v>
                </c:pt>
                <c:pt idx="4">
                  <c:v>45870</c:v>
                </c:pt>
                <c:pt idx="5">
                  <c:v>45901</c:v>
                </c:pt>
                <c:pt idx="6">
                  <c:v>45931</c:v>
                </c:pt>
                <c:pt idx="7">
                  <c:v>45962</c:v>
                </c:pt>
                <c:pt idx="8">
                  <c:v>45992</c:v>
                </c:pt>
                <c:pt idx="9">
                  <c:v>46023</c:v>
                </c:pt>
                <c:pt idx="10">
                  <c:v>46054</c:v>
                </c:pt>
                <c:pt idx="11">
                  <c:v>46082</c:v>
                </c:pt>
              </c:numCache>
            </c:numRef>
          </c:cat>
          <c:val>
            <c:numRef>
              <c:f>Data!$K$53:$K$64</c:f>
              <c:numCache>
                <c:formatCode>0%</c:formatCode>
                <c:ptCount val="12"/>
                <c:pt idx="0">
                  <c:v>1</c:v>
                </c:pt>
                <c:pt idx="1">
                  <c:v>1</c:v>
                </c:pt>
                <c:pt idx="2">
                  <c:v>1</c:v>
                </c:pt>
                <c:pt idx="3">
                  <c:v>1</c:v>
                </c:pt>
                <c:pt idx="4">
                  <c:v>1</c:v>
                </c:pt>
                <c:pt idx="5">
                  <c:v>1</c:v>
                </c:pt>
                <c:pt idx="6">
                  <c:v>1</c:v>
                </c:pt>
                <c:pt idx="7">
                  <c:v>1</c:v>
                </c:pt>
                <c:pt idx="8">
                  <c:v>1</c:v>
                </c:pt>
                <c:pt idx="9">
                  <c:v>1</c:v>
                </c:pt>
                <c:pt idx="10">
                  <c:v>1</c:v>
                </c:pt>
              </c:numCache>
            </c:numRef>
          </c:val>
          <c:extLst>
            <c:ext xmlns:c16="http://schemas.microsoft.com/office/drawing/2014/chart" uri="{C3380CC4-5D6E-409C-BE32-E72D297353CC}">
              <c16:uniqueId val="{00000000-7362-420B-B903-8E6EE710D3B5}"/>
            </c:ext>
          </c:extLst>
        </c:ser>
        <c:dLbls>
          <c:showLegendKey val="0"/>
          <c:showVal val="0"/>
          <c:showCatName val="0"/>
          <c:showSerName val="0"/>
          <c:showPercent val="0"/>
          <c:showBubbleSize val="0"/>
        </c:dLbls>
        <c:gapWidth val="35"/>
        <c:axId val="754326975"/>
        <c:axId val="754327455"/>
      </c:barChart>
      <c:lineChart>
        <c:grouping val="standard"/>
        <c:varyColors val="0"/>
        <c:ser>
          <c:idx val="2"/>
          <c:order val="2"/>
          <c:tx>
            <c:strRef>
              <c:f>Data!$L$52</c:f>
              <c:strCache>
                <c:ptCount val="1"/>
                <c:pt idx="0">
                  <c:v>Accu.Target</c:v>
                </c:pt>
              </c:strCache>
            </c:strRef>
          </c:tx>
          <c:spPr>
            <a:ln w="28575" cap="rnd">
              <a:solidFill>
                <a:schemeClr val="tx1">
                  <a:lumMod val="50000"/>
                  <a:lumOff val="50000"/>
                </a:schemeClr>
              </a:solidFill>
              <a:round/>
            </a:ln>
            <a:effectLst/>
          </c:spPr>
          <c:marker>
            <c:symbol val="circle"/>
            <c:size val="3"/>
            <c:spPr>
              <a:solidFill>
                <a:schemeClr val="accent3"/>
              </a:solidFill>
              <a:ln w="9525">
                <a:solidFill>
                  <a:schemeClr val="accent3"/>
                </a:solidFill>
              </a:ln>
              <a:effectLst/>
            </c:spPr>
          </c:marker>
          <c:cat>
            <c:numRef>
              <c:f>Data!$A$53:$A$64</c:f>
              <c:numCache>
                <c:formatCode>B1mmm\-yy</c:formatCode>
                <c:ptCount val="12"/>
                <c:pt idx="0">
                  <c:v>45748</c:v>
                </c:pt>
                <c:pt idx="1">
                  <c:v>45778</c:v>
                </c:pt>
                <c:pt idx="2">
                  <c:v>45809</c:v>
                </c:pt>
                <c:pt idx="3">
                  <c:v>45839</c:v>
                </c:pt>
                <c:pt idx="4">
                  <c:v>45870</c:v>
                </c:pt>
                <c:pt idx="5">
                  <c:v>45901</c:v>
                </c:pt>
                <c:pt idx="6">
                  <c:v>45931</c:v>
                </c:pt>
                <c:pt idx="7">
                  <c:v>45962</c:v>
                </c:pt>
                <c:pt idx="8">
                  <c:v>45992</c:v>
                </c:pt>
                <c:pt idx="9">
                  <c:v>46023</c:v>
                </c:pt>
                <c:pt idx="10">
                  <c:v>46054</c:v>
                </c:pt>
                <c:pt idx="11">
                  <c:v>46082</c:v>
                </c:pt>
              </c:numCache>
            </c:numRef>
          </c:cat>
          <c:val>
            <c:numRef>
              <c:f>Data!$L$53:$L$64</c:f>
              <c:numCache>
                <c:formatCode>0%</c:formatCode>
                <c:ptCount val="12"/>
                <c:pt idx="0">
                  <c:v>1</c:v>
                </c:pt>
                <c:pt idx="1">
                  <c:v>1</c:v>
                </c:pt>
                <c:pt idx="2">
                  <c:v>1</c:v>
                </c:pt>
                <c:pt idx="3">
                  <c:v>1</c:v>
                </c:pt>
                <c:pt idx="4">
                  <c:v>1</c:v>
                </c:pt>
                <c:pt idx="5">
                  <c:v>1</c:v>
                </c:pt>
                <c:pt idx="6">
                  <c:v>1</c:v>
                </c:pt>
                <c:pt idx="7">
                  <c:v>1</c:v>
                </c:pt>
                <c:pt idx="8">
                  <c:v>1</c:v>
                </c:pt>
                <c:pt idx="9">
                  <c:v>1</c:v>
                </c:pt>
                <c:pt idx="10">
                  <c:v>1</c:v>
                </c:pt>
                <c:pt idx="11">
                  <c:v>1</c:v>
                </c:pt>
              </c:numCache>
            </c:numRef>
          </c:val>
          <c:smooth val="0"/>
          <c:extLst>
            <c:ext xmlns:c16="http://schemas.microsoft.com/office/drawing/2014/chart" uri="{C3380CC4-5D6E-409C-BE32-E72D297353CC}">
              <c16:uniqueId val="{00000003-7362-420B-B903-8E6EE710D3B5}"/>
            </c:ext>
          </c:extLst>
        </c:ser>
        <c:ser>
          <c:idx val="3"/>
          <c:order val="3"/>
          <c:tx>
            <c:strRef>
              <c:f>Data!$M$52</c:f>
              <c:strCache>
                <c:ptCount val="1"/>
                <c:pt idx="0">
                  <c:v>Accu.Result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numRef>
              <c:f>Data!$A$53:$A$64</c:f>
              <c:numCache>
                <c:formatCode>B1mmm\-yy</c:formatCode>
                <c:ptCount val="12"/>
                <c:pt idx="0">
                  <c:v>45748</c:v>
                </c:pt>
                <c:pt idx="1">
                  <c:v>45778</c:v>
                </c:pt>
                <c:pt idx="2">
                  <c:v>45809</c:v>
                </c:pt>
                <c:pt idx="3">
                  <c:v>45839</c:v>
                </c:pt>
                <c:pt idx="4">
                  <c:v>45870</c:v>
                </c:pt>
                <c:pt idx="5">
                  <c:v>45901</c:v>
                </c:pt>
                <c:pt idx="6">
                  <c:v>45931</c:v>
                </c:pt>
                <c:pt idx="7">
                  <c:v>45962</c:v>
                </c:pt>
                <c:pt idx="8">
                  <c:v>45992</c:v>
                </c:pt>
                <c:pt idx="9">
                  <c:v>46023</c:v>
                </c:pt>
                <c:pt idx="10">
                  <c:v>46054</c:v>
                </c:pt>
                <c:pt idx="11">
                  <c:v>46082</c:v>
                </c:pt>
              </c:numCache>
            </c:numRef>
          </c:cat>
          <c:val>
            <c:numRef>
              <c:f>Data!$M$53:$M$64</c:f>
              <c:numCache>
                <c:formatCode>0%</c:formatCode>
                <c:ptCount val="12"/>
                <c:pt idx="0">
                  <c:v>1</c:v>
                </c:pt>
                <c:pt idx="1">
                  <c:v>1</c:v>
                </c:pt>
                <c:pt idx="2">
                  <c:v>1</c:v>
                </c:pt>
                <c:pt idx="3">
                  <c:v>1</c:v>
                </c:pt>
                <c:pt idx="4">
                  <c:v>1</c:v>
                </c:pt>
                <c:pt idx="5">
                  <c:v>1</c:v>
                </c:pt>
                <c:pt idx="6">
                  <c:v>1</c:v>
                </c:pt>
                <c:pt idx="7">
                  <c:v>1</c:v>
                </c:pt>
                <c:pt idx="8">
                  <c:v>1</c:v>
                </c:pt>
                <c:pt idx="9">
                  <c:v>1</c:v>
                </c:pt>
                <c:pt idx="10">
                  <c:v>1</c:v>
                </c:pt>
              </c:numCache>
            </c:numRef>
          </c:val>
          <c:smooth val="0"/>
          <c:extLst>
            <c:ext xmlns:c16="http://schemas.microsoft.com/office/drawing/2014/chart" uri="{C3380CC4-5D6E-409C-BE32-E72D297353CC}">
              <c16:uniqueId val="{00000004-7362-420B-B903-8E6EE710D3B5}"/>
            </c:ext>
          </c:extLst>
        </c:ser>
        <c:dLbls>
          <c:showLegendKey val="0"/>
          <c:showVal val="0"/>
          <c:showCatName val="0"/>
          <c:showSerName val="0"/>
          <c:showPercent val="0"/>
          <c:showBubbleSize val="0"/>
        </c:dLbls>
        <c:marker val="1"/>
        <c:smooth val="0"/>
        <c:axId val="819095423"/>
        <c:axId val="730637327"/>
      </c:lineChart>
      <c:dateAx>
        <c:axId val="754326975"/>
        <c:scaling>
          <c:orientation val="minMax"/>
        </c:scaling>
        <c:delete val="0"/>
        <c:axPos val="b"/>
        <c:numFmt formatCode="B1mmm"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ja-JP" sz="1000" b="0" i="0" u="none" strike="noStrike" kern="1200" baseline="0">
                <a:solidFill>
                  <a:schemeClr val="tx1">
                    <a:lumMod val="65000"/>
                    <a:lumOff val="35000"/>
                  </a:schemeClr>
                </a:solidFill>
                <a:latin typeface="+mn-lt"/>
                <a:ea typeface="+mn-ea"/>
                <a:cs typeface="+mn-cs"/>
              </a:defRPr>
            </a:pPr>
            <a:endParaRPr lang="th-TH"/>
          </a:p>
        </c:txPr>
        <c:crossAx val="754327455"/>
        <c:crosses val="autoZero"/>
        <c:auto val="1"/>
        <c:lblOffset val="100"/>
        <c:baseTimeUnit val="months"/>
      </c:dateAx>
      <c:valAx>
        <c:axId val="754327455"/>
        <c:scaling>
          <c:orientation val="minMax"/>
        </c:scaling>
        <c:delete val="0"/>
        <c:axPos val="l"/>
        <c:majorGridlines>
          <c:spPr>
            <a:ln w="6350" cap="flat" cmpd="sng" algn="ctr">
              <a:solidFill>
                <a:schemeClr val="bg1">
                  <a:lumMod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th-TH"/>
          </a:p>
        </c:txPr>
        <c:crossAx val="754326975"/>
        <c:crosses val="autoZero"/>
        <c:crossBetween val="between"/>
      </c:valAx>
      <c:valAx>
        <c:axId val="730637327"/>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th-TH"/>
          </a:p>
        </c:txPr>
        <c:crossAx val="819095423"/>
        <c:crosses val="max"/>
        <c:crossBetween val="between"/>
      </c:valAx>
      <c:dateAx>
        <c:axId val="819095423"/>
        <c:scaling>
          <c:orientation val="minMax"/>
        </c:scaling>
        <c:delete val="1"/>
        <c:axPos val="b"/>
        <c:numFmt formatCode="B1mmm\-yy" sourceLinked="1"/>
        <c:majorTickMark val="out"/>
        <c:minorTickMark val="none"/>
        <c:tickLblPos val="nextTo"/>
        <c:crossAx val="730637327"/>
        <c:crosses val="autoZero"/>
        <c:auto val="1"/>
        <c:lblOffset val="100"/>
        <c:baseTimeUnit val="months"/>
      </c:dateAx>
      <c:spPr>
        <a:noFill/>
        <a:ln>
          <a:noFill/>
        </a:ln>
        <a:effectLst/>
      </c:spPr>
    </c:plotArea>
    <c:legend>
      <c:legendPos val="b"/>
      <c:legendEntry>
        <c:idx val="0"/>
        <c:delete val="1"/>
      </c:legendEntry>
      <c:layout>
        <c:manualLayout>
          <c:xMode val="edge"/>
          <c:yMode val="edge"/>
          <c:x val="0.49703669111497839"/>
          <c:y val="2.6275643209731997E-2"/>
          <c:w val="0.50296325712617174"/>
          <c:h val="8.1382584344106487E-2"/>
        </c:manualLayout>
      </c:layout>
      <c:overlay val="0"/>
      <c:spPr>
        <a:noFill/>
        <a:ln>
          <a:noFill/>
        </a:ln>
        <a:effectLst/>
      </c:spPr>
      <c:txPr>
        <a:bodyPr rot="0" spcFirstLastPara="1" vertOverflow="ellipsis" vert="horz" wrap="square" anchor="ctr" anchorCtr="1"/>
        <a:lstStyle/>
        <a:p>
          <a:pPr>
            <a:defRPr lang="ja-JP" sz="700" b="0" i="0" u="none" strike="noStrike" kern="1200" baseline="0">
              <a:solidFill>
                <a:schemeClr val="tx1">
                  <a:lumMod val="65000"/>
                  <a:lumOff val="35000"/>
                </a:schemeClr>
              </a:solidFill>
              <a:latin typeface="+mn-lt"/>
              <a:ea typeface="+mn-ea"/>
              <a:cs typeface="+mn-cs"/>
            </a:defRPr>
          </a:pPr>
          <a:endParaRPr lang="th-TH"/>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th-TH"/>
    </a:p>
  </c:txPr>
  <c:printSettings>
    <c:headerFooter/>
    <c:pageMargins b="0.75" l="0.7" r="0.7" t="0.75" header="0.3" footer="0.3"/>
    <c:pageSetup/>
  </c:printSettings>
</c:chartSpace>
</file>

<file path=xl/charts/chart7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7771753869428746E-2"/>
          <c:y val="0.13048361819032342"/>
          <c:w val="0.88006889763779539"/>
          <c:h val="0.74828073249587701"/>
        </c:manualLayout>
      </c:layout>
      <c:barChart>
        <c:barDir val="col"/>
        <c:grouping val="clustered"/>
        <c:varyColors val="0"/>
        <c:ser>
          <c:idx val="0"/>
          <c:order val="0"/>
          <c:tx>
            <c:strRef>
              <c:f>Data!$R$52</c:f>
              <c:strCache>
                <c:ptCount val="1"/>
                <c:pt idx="0">
                  <c:v>Target</c:v>
                </c:pt>
              </c:strCache>
            </c:strRef>
          </c:tx>
          <c:spPr>
            <a:solidFill>
              <a:schemeClr val="bg1">
                <a:lumMod val="6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Data!$A$53:$A$64</c:f>
              <c:numCache>
                <c:formatCode>B1mmm\-yy</c:formatCode>
                <c:ptCount val="12"/>
                <c:pt idx="0">
                  <c:v>45748</c:v>
                </c:pt>
                <c:pt idx="1">
                  <c:v>45778</c:v>
                </c:pt>
                <c:pt idx="2">
                  <c:v>45809</c:v>
                </c:pt>
                <c:pt idx="3">
                  <c:v>45839</c:v>
                </c:pt>
                <c:pt idx="4">
                  <c:v>45870</c:v>
                </c:pt>
                <c:pt idx="5">
                  <c:v>45901</c:v>
                </c:pt>
                <c:pt idx="6">
                  <c:v>45931</c:v>
                </c:pt>
                <c:pt idx="7">
                  <c:v>45962</c:v>
                </c:pt>
                <c:pt idx="8">
                  <c:v>45992</c:v>
                </c:pt>
                <c:pt idx="9">
                  <c:v>46023</c:v>
                </c:pt>
                <c:pt idx="10">
                  <c:v>46054</c:v>
                </c:pt>
                <c:pt idx="11">
                  <c:v>46082</c:v>
                </c:pt>
              </c:numCache>
            </c:numRef>
          </c:cat>
          <c:val>
            <c:numRef>
              <c:f>Data!$R$53:$R$64</c:f>
              <c:numCache>
                <c:formatCode>0.00</c:formatCode>
                <c:ptCount val="12"/>
                <c:pt idx="0">
                  <c:v>0.63750000000000007</c:v>
                </c:pt>
                <c:pt idx="1">
                  <c:v>0.63750000000000007</c:v>
                </c:pt>
                <c:pt idx="2">
                  <c:v>0.63750000000000007</c:v>
                </c:pt>
                <c:pt idx="3">
                  <c:v>0.63750000000000007</c:v>
                </c:pt>
                <c:pt idx="4">
                  <c:v>0.63750000000000007</c:v>
                </c:pt>
                <c:pt idx="5">
                  <c:v>0.63750000000000007</c:v>
                </c:pt>
                <c:pt idx="6">
                  <c:v>0.63750000000000007</c:v>
                </c:pt>
                <c:pt idx="7">
                  <c:v>0.63750000000000007</c:v>
                </c:pt>
                <c:pt idx="8">
                  <c:v>0.63750000000000007</c:v>
                </c:pt>
                <c:pt idx="9">
                  <c:v>0.63750000000000007</c:v>
                </c:pt>
                <c:pt idx="10">
                  <c:v>0.63750000000000007</c:v>
                </c:pt>
                <c:pt idx="11">
                  <c:v>0.63750000000000007</c:v>
                </c:pt>
              </c:numCache>
            </c:numRef>
          </c:val>
          <c:extLst>
            <c:ext xmlns:c16="http://schemas.microsoft.com/office/drawing/2014/chart" uri="{C3380CC4-5D6E-409C-BE32-E72D297353CC}">
              <c16:uniqueId val="{00000002-7362-420B-B903-8E6EE710D3B5}"/>
            </c:ext>
          </c:extLst>
        </c:ser>
        <c:ser>
          <c:idx val="1"/>
          <c:order val="1"/>
          <c:tx>
            <c:strRef>
              <c:f>Data!$S$52</c:f>
              <c:strCache>
                <c:ptCount val="1"/>
                <c:pt idx="0">
                  <c:v>Result</c:v>
                </c:pt>
              </c:strCache>
            </c:strRef>
          </c:tx>
          <c:spPr>
            <a:solidFill>
              <a:schemeClr val="accent2"/>
            </a:solidFill>
            <a:ln>
              <a:noFill/>
            </a:ln>
            <a:effectLst/>
          </c:spPr>
          <c:invertIfNegative val="0"/>
          <c:dLbls>
            <c:dLbl>
              <c:idx val="0"/>
              <c:layout>
                <c:manualLayout>
                  <c:x val="0"/>
                  <c:y val="4.5026659239040596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69E-4354-AB88-264B0D7A8530}"/>
                </c:ext>
              </c:extLst>
            </c:dLbl>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tx1">
                        <a:lumMod val="75000"/>
                        <a:lumOff val="25000"/>
                      </a:schemeClr>
                    </a:solidFill>
                    <a:latin typeface="+mn-lt"/>
                    <a:ea typeface="+mn-ea"/>
                    <a:cs typeface="+mn-cs"/>
                  </a:defRPr>
                </a:pPr>
                <a:endParaRPr lang="th-TH"/>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Data!$A$53:$A$64</c:f>
              <c:numCache>
                <c:formatCode>B1mmm\-yy</c:formatCode>
                <c:ptCount val="12"/>
                <c:pt idx="0">
                  <c:v>45748</c:v>
                </c:pt>
                <c:pt idx="1">
                  <c:v>45778</c:v>
                </c:pt>
                <c:pt idx="2">
                  <c:v>45809</c:v>
                </c:pt>
                <c:pt idx="3">
                  <c:v>45839</c:v>
                </c:pt>
                <c:pt idx="4">
                  <c:v>45870</c:v>
                </c:pt>
                <c:pt idx="5">
                  <c:v>45901</c:v>
                </c:pt>
                <c:pt idx="6">
                  <c:v>45931</c:v>
                </c:pt>
                <c:pt idx="7">
                  <c:v>45962</c:v>
                </c:pt>
                <c:pt idx="8">
                  <c:v>45992</c:v>
                </c:pt>
                <c:pt idx="9">
                  <c:v>46023</c:v>
                </c:pt>
                <c:pt idx="10">
                  <c:v>46054</c:v>
                </c:pt>
                <c:pt idx="11">
                  <c:v>46082</c:v>
                </c:pt>
              </c:numCache>
            </c:numRef>
          </c:cat>
          <c:val>
            <c:numRef>
              <c:f>Data!$S$53:$S$64</c:f>
              <c:numCache>
                <c:formatCode>0.00</c:formatCode>
                <c:ptCount val="12"/>
                <c:pt idx="0">
                  <c:v>0.52</c:v>
                </c:pt>
                <c:pt idx="1">
                  <c:v>0</c:v>
                </c:pt>
                <c:pt idx="2">
                  <c:v>0.43</c:v>
                </c:pt>
                <c:pt idx="3">
                  <c:v>0.63</c:v>
                </c:pt>
                <c:pt idx="4">
                  <c:v>0.51</c:v>
                </c:pt>
                <c:pt idx="5">
                  <c:v>0.16</c:v>
                </c:pt>
                <c:pt idx="6">
                  <c:v>0.09</c:v>
                </c:pt>
                <c:pt idx="7">
                  <c:v>0.06</c:v>
                </c:pt>
                <c:pt idx="8">
                  <c:v>0.19</c:v>
                </c:pt>
                <c:pt idx="9">
                  <c:v>0.05</c:v>
                </c:pt>
                <c:pt idx="10">
                  <c:v>0.05</c:v>
                </c:pt>
              </c:numCache>
            </c:numRef>
          </c:val>
          <c:extLst>
            <c:ext xmlns:c16="http://schemas.microsoft.com/office/drawing/2014/chart" uri="{C3380CC4-5D6E-409C-BE32-E72D297353CC}">
              <c16:uniqueId val="{00000000-7362-420B-B903-8E6EE710D3B5}"/>
            </c:ext>
          </c:extLst>
        </c:ser>
        <c:dLbls>
          <c:showLegendKey val="0"/>
          <c:showVal val="0"/>
          <c:showCatName val="0"/>
          <c:showSerName val="0"/>
          <c:showPercent val="0"/>
          <c:showBubbleSize val="0"/>
        </c:dLbls>
        <c:gapWidth val="35"/>
        <c:axId val="754326975"/>
        <c:axId val="754327455"/>
      </c:barChart>
      <c:lineChart>
        <c:grouping val="standard"/>
        <c:varyColors val="0"/>
        <c:ser>
          <c:idx val="2"/>
          <c:order val="2"/>
          <c:tx>
            <c:strRef>
              <c:f>Data!$T$52</c:f>
              <c:strCache>
                <c:ptCount val="1"/>
                <c:pt idx="0">
                  <c:v>Accu.Target</c:v>
                </c:pt>
              </c:strCache>
            </c:strRef>
          </c:tx>
          <c:spPr>
            <a:ln w="28575" cap="rnd">
              <a:solidFill>
                <a:schemeClr val="tx1">
                  <a:lumMod val="50000"/>
                  <a:lumOff val="50000"/>
                </a:schemeClr>
              </a:solidFill>
              <a:round/>
            </a:ln>
            <a:effectLst/>
          </c:spPr>
          <c:marker>
            <c:symbol val="circle"/>
            <c:size val="3"/>
            <c:spPr>
              <a:solidFill>
                <a:schemeClr val="tx1">
                  <a:lumMod val="50000"/>
                  <a:lumOff val="50000"/>
                </a:schemeClr>
              </a:solidFill>
              <a:ln w="9525">
                <a:solidFill>
                  <a:schemeClr val="tx1">
                    <a:lumMod val="50000"/>
                    <a:lumOff val="50000"/>
                  </a:schemeClr>
                </a:solidFill>
              </a:ln>
              <a:effectLst/>
            </c:spPr>
          </c:marker>
          <c:dLbls>
            <c:numFmt formatCode="#,##0.00" sourceLinked="0"/>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tx1">
                        <a:lumMod val="75000"/>
                        <a:lumOff val="25000"/>
                      </a:schemeClr>
                    </a:solidFill>
                    <a:latin typeface="+mn-lt"/>
                    <a:ea typeface="+mn-ea"/>
                    <a:cs typeface="+mn-cs"/>
                  </a:defRPr>
                </a:pPr>
                <a:endParaRPr lang="th-TH"/>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Data!$A$53:$A$64</c:f>
              <c:numCache>
                <c:formatCode>B1mmm\-yy</c:formatCode>
                <c:ptCount val="12"/>
                <c:pt idx="0">
                  <c:v>45748</c:v>
                </c:pt>
                <c:pt idx="1">
                  <c:v>45778</c:v>
                </c:pt>
                <c:pt idx="2">
                  <c:v>45809</c:v>
                </c:pt>
                <c:pt idx="3">
                  <c:v>45839</c:v>
                </c:pt>
                <c:pt idx="4">
                  <c:v>45870</c:v>
                </c:pt>
                <c:pt idx="5">
                  <c:v>45901</c:v>
                </c:pt>
                <c:pt idx="6">
                  <c:v>45931</c:v>
                </c:pt>
                <c:pt idx="7">
                  <c:v>45962</c:v>
                </c:pt>
                <c:pt idx="8">
                  <c:v>45992</c:v>
                </c:pt>
                <c:pt idx="9">
                  <c:v>46023</c:v>
                </c:pt>
                <c:pt idx="10">
                  <c:v>46054</c:v>
                </c:pt>
                <c:pt idx="11">
                  <c:v>46082</c:v>
                </c:pt>
              </c:numCache>
            </c:numRef>
          </c:cat>
          <c:val>
            <c:numRef>
              <c:f>Data!$T$53:$T$64</c:f>
              <c:numCache>
                <c:formatCode>0.00</c:formatCode>
                <c:ptCount val="12"/>
                <c:pt idx="0">
                  <c:v>0.63750000000000007</c:v>
                </c:pt>
                <c:pt idx="1">
                  <c:v>1.2750000000000001</c:v>
                </c:pt>
                <c:pt idx="2">
                  <c:v>1.9125000000000001</c:v>
                </c:pt>
                <c:pt idx="3">
                  <c:v>2.5500000000000003</c:v>
                </c:pt>
                <c:pt idx="4">
                  <c:v>3.1875000000000004</c:v>
                </c:pt>
                <c:pt idx="5">
                  <c:v>3.8250000000000006</c:v>
                </c:pt>
                <c:pt idx="6">
                  <c:v>4.4625000000000004</c:v>
                </c:pt>
                <c:pt idx="7">
                  <c:v>5.1000000000000005</c:v>
                </c:pt>
                <c:pt idx="8">
                  <c:v>5.7375000000000007</c:v>
                </c:pt>
                <c:pt idx="9">
                  <c:v>6.3750000000000009</c:v>
                </c:pt>
                <c:pt idx="10">
                  <c:v>7.0125000000000011</c:v>
                </c:pt>
                <c:pt idx="11">
                  <c:v>7.6500000000000012</c:v>
                </c:pt>
              </c:numCache>
            </c:numRef>
          </c:val>
          <c:smooth val="0"/>
          <c:extLst>
            <c:ext xmlns:c16="http://schemas.microsoft.com/office/drawing/2014/chart" uri="{C3380CC4-5D6E-409C-BE32-E72D297353CC}">
              <c16:uniqueId val="{00000003-7362-420B-B903-8E6EE710D3B5}"/>
            </c:ext>
          </c:extLst>
        </c:ser>
        <c:ser>
          <c:idx val="3"/>
          <c:order val="3"/>
          <c:tx>
            <c:strRef>
              <c:f>Data!$U$52</c:f>
              <c:strCache>
                <c:ptCount val="1"/>
                <c:pt idx="0">
                  <c:v>Accu.Result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dLbls>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Data!$A$53:$A$64</c:f>
              <c:numCache>
                <c:formatCode>B1mmm\-yy</c:formatCode>
                <c:ptCount val="12"/>
                <c:pt idx="0">
                  <c:v>45748</c:v>
                </c:pt>
                <c:pt idx="1">
                  <c:v>45778</c:v>
                </c:pt>
                <c:pt idx="2">
                  <c:v>45809</c:v>
                </c:pt>
                <c:pt idx="3">
                  <c:v>45839</c:v>
                </c:pt>
                <c:pt idx="4">
                  <c:v>45870</c:v>
                </c:pt>
                <c:pt idx="5">
                  <c:v>45901</c:v>
                </c:pt>
                <c:pt idx="6">
                  <c:v>45931</c:v>
                </c:pt>
                <c:pt idx="7">
                  <c:v>45962</c:v>
                </c:pt>
                <c:pt idx="8">
                  <c:v>45992</c:v>
                </c:pt>
                <c:pt idx="9">
                  <c:v>46023</c:v>
                </c:pt>
                <c:pt idx="10">
                  <c:v>46054</c:v>
                </c:pt>
                <c:pt idx="11">
                  <c:v>46082</c:v>
                </c:pt>
              </c:numCache>
            </c:numRef>
          </c:cat>
          <c:val>
            <c:numRef>
              <c:f>Data!$U$53:$U$64</c:f>
              <c:numCache>
                <c:formatCode>General</c:formatCode>
                <c:ptCount val="12"/>
                <c:pt idx="0">
                  <c:v>0.52</c:v>
                </c:pt>
                <c:pt idx="1">
                  <c:v>0.52</c:v>
                </c:pt>
                <c:pt idx="2">
                  <c:v>0.95</c:v>
                </c:pt>
                <c:pt idx="3">
                  <c:v>1.58</c:v>
                </c:pt>
                <c:pt idx="4">
                  <c:v>2.09</c:v>
                </c:pt>
                <c:pt idx="5">
                  <c:v>2.25</c:v>
                </c:pt>
                <c:pt idx="6">
                  <c:v>2.34</c:v>
                </c:pt>
                <c:pt idx="7">
                  <c:v>2.4</c:v>
                </c:pt>
                <c:pt idx="8">
                  <c:v>2.59</c:v>
                </c:pt>
                <c:pt idx="9">
                  <c:v>2.6399999999999997</c:v>
                </c:pt>
                <c:pt idx="10">
                  <c:v>2.6899999999999995</c:v>
                </c:pt>
              </c:numCache>
            </c:numRef>
          </c:val>
          <c:smooth val="0"/>
          <c:extLst>
            <c:ext xmlns:c16="http://schemas.microsoft.com/office/drawing/2014/chart" uri="{C3380CC4-5D6E-409C-BE32-E72D297353CC}">
              <c16:uniqueId val="{00000004-7362-420B-B903-8E6EE710D3B5}"/>
            </c:ext>
          </c:extLst>
        </c:ser>
        <c:dLbls>
          <c:showLegendKey val="0"/>
          <c:showVal val="0"/>
          <c:showCatName val="0"/>
          <c:showSerName val="0"/>
          <c:showPercent val="0"/>
          <c:showBubbleSize val="0"/>
        </c:dLbls>
        <c:marker val="1"/>
        <c:smooth val="0"/>
        <c:axId val="819095423"/>
        <c:axId val="730637327"/>
      </c:lineChart>
      <c:dateAx>
        <c:axId val="754326975"/>
        <c:scaling>
          <c:orientation val="minMax"/>
        </c:scaling>
        <c:delete val="0"/>
        <c:axPos val="b"/>
        <c:numFmt formatCode="B1mmm"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ja-JP" sz="1000" b="0" i="0" u="none" strike="noStrike" kern="1200" baseline="0">
                <a:solidFill>
                  <a:schemeClr val="tx1">
                    <a:lumMod val="65000"/>
                    <a:lumOff val="35000"/>
                  </a:schemeClr>
                </a:solidFill>
                <a:latin typeface="+mn-lt"/>
                <a:ea typeface="+mn-ea"/>
                <a:cs typeface="+mn-cs"/>
              </a:defRPr>
            </a:pPr>
            <a:endParaRPr lang="th-TH"/>
          </a:p>
        </c:txPr>
        <c:crossAx val="754327455"/>
        <c:crosses val="autoZero"/>
        <c:auto val="1"/>
        <c:lblOffset val="100"/>
        <c:baseTimeUnit val="months"/>
      </c:dateAx>
      <c:valAx>
        <c:axId val="754327455"/>
        <c:scaling>
          <c:orientation val="minMax"/>
          <c:max val="2"/>
        </c:scaling>
        <c:delete val="0"/>
        <c:axPos val="l"/>
        <c:majorGridlines>
          <c:spPr>
            <a:ln w="6350" cap="flat" cmpd="sng" algn="ctr">
              <a:solidFill>
                <a:schemeClr val="bg1">
                  <a:lumMod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th-TH"/>
          </a:p>
        </c:txPr>
        <c:crossAx val="754326975"/>
        <c:crosses val="autoZero"/>
        <c:crossBetween val="between"/>
        <c:majorUnit val="0.5"/>
      </c:valAx>
      <c:valAx>
        <c:axId val="730637327"/>
        <c:scaling>
          <c:orientation val="minMax"/>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th-TH"/>
          </a:p>
        </c:txPr>
        <c:crossAx val="819095423"/>
        <c:crosses val="max"/>
        <c:crossBetween val="between"/>
        <c:majorUnit val="2"/>
      </c:valAx>
      <c:dateAx>
        <c:axId val="819095423"/>
        <c:scaling>
          <c:orientation val="minMax"/>
        </c:scaling>
        <c:delete val="1"/>
        <c:axPos val="b"/>
        <c:numFmt formatCode="B1mmm\-yy" sourceLinked="1"/>
        <c:majorTickMark val="out"/>
        <c:minorTickMark val="none"/>
        <c:tickLblPos val="nextTo"/>
        <c:crossAx val="730637327"/>
        <c:crosses val="autoZero"/>
        <c:auto val="1"/>
        <c:lblOffset val="100"/>
        <c:baseTimeUnit val="months"/>
      </c:dateAx>
      <c:spPr>
        <a:noFill/>
        <a:ln>
          <a:noFill/>
        </a:ln>
        <a:effectLst/>
      </c:spPr>
    </c:plotArea>
    <c:legend>
      <c:legendPos val="b"/>
      <c:legendEntry>
        <c:idx val="0"/>
        <c:delete val="1"/>
      </c:legendEntry>
      <c:layout>
        <c:manualLayout>
          <c:xMode val="edge"/>
          <c:yMode val="edge"/>
          <c:x val="0.49703669111497839"/>
          <c:y val="2.6275643209731997E-2"/>
          <c:w val="0.50296325712617174"/>
          <c:h val="8.1382584344106487E-2"/>
        </c:manualLayout>
      </c:layout>
      <c:overlay val="0"/>
      <c:spPr>
        <a:noFill/>
        <a:ln>
          <a:noFill/>
        </a:ln>
        <a:effectLst/>
      </c:spPr>
      <c:txPr>
        <a:bodyPr rot="0" spcFirstLastPara="1" vertOverflow="ellipsis" vert="horz" wrap="square" anchor="ctr" anchorCtr="1"/>
        <a:lstStyle/>
        <a:p>
          <a:pPr>
            <a:defRPr lang="ja-JP" sz="700" b="0" i="0" u="none" strike="noStrike" kern="1200" baseline="0">
              <a:solidFill>
                <a:schemeClr val="tx1">
                  <a:lumMod val="65000"/>
                  <a:lumOff val="35000"/>
                </a:schemeClr>
              </a:solidFill>
              <a:latin typeface="+mn-lt"/>
              <a:ea typeface="+mn-ea"/>
              <a:cs typeface="+mn-cs"/>
            </a:defRPr>
          </a:pPr>
          <a:endParaRPr lang="th-TH"/>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th-TH"/>
    </a:p>
  </c:txPr>
  <c:printSettings>
    <c:headerFooter/>
    <c:pageMargins b="0.75" l="0.7" r="0.7" t="0.75" header="0.3" footer="0.3"/>
    <c:pageSetup/>
  </c:printSettings>
</c:chartSpace>
</file>

<file path=xl/charts/chart7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[FY25 Company KPI summary result rev2.xlsx]Sheet1!PivotTable63</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4890728755217506E-2"/>
          <c:y val="0.16226222055173359"/>
          <c:w val="0.90581022225432417"/>
          <c:h val="0.67223842009133516"/>
        </c:manualLayout>
      </c:layout>
      <c:barChart>
        <c:barDir val="col"/>
        <c:grouping val="clustered"/>
        <c:varyColors val="0"/>
        <c:ser>
          <c:idx val="0"/>
          <c:order val="0"/>
          <c:tx>
            <c:strRef>
              <c:f>Sheet1!$B$68:$B$70</c:f>
              <c:strCache>
                <c:ptCount val="1"/>
                <c:pt idx="0">
                  <c:v>Long BM  &gt;3 hr - Case</c:v>
                </c:pt>
              </c:strCache>
            </c:strRef>
          </c:tx>
          <c:spPr>
            <a:solidFill>
              <a:schemeClr val="accent1"/>
            </a:solidFill>
            <a:ln>
              <a:noFill/>
            </a:ln>
            <a:effectLst/>
          </c:spPr>
          <c:invertIfNegative val="0"/>
          <c:cat>
            <c:strRef>
              <c:f>Sheet1!$A$71:$A$82</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Sheet1!$B$71:$B$82</c:f>
              <c:numCache>
                <c:formatCode>General</c:formatCode>
                <c:ptCount val="12"/>
                <c:pt idx="0">
                  <c:v>0</c:v>
                </c:pt>
                <c:pt idx="1">
                  <c:v>0</c:v>
                </c:pt>
                <c:pt idx="2">
                  <c:v>0</c:v>
                </c:pt>
                <c:pt idx="3">
                  <c:v>0</c:v>
                </c:pt>
                <c:pt idx="4">
                  <c:v>0</c:v>
                </c:pt>
                <c:pt idx="5">
                  <c:v>0</c:v>
                </c:pt>
                <c:pt idx="6">
                  <c:v>0</c:v>
                </c:pt>
                <c:pt idx="7">
                  <c:v>0</c:v>
                </c:pt>
                <c:pt idx="8">
                  <c:v>0</c:v>
                </c:pt>
                <c:pt idx="9">
                  <c:v>0</c:v>
                </c:pt>
              </c:numCache>
            </c:numRef>
          </c:val>
          <c:extLst>
            <c:ext xmlns:c16="http://schemas.microsoft.com/office/drawing/2014/chart" uri="{C3380CC4-5D6E-409C-BE32-E72D297353CC}">
              <c16:uniqueId val="{00000003-2154-4D79-9E6B-AE040FA2C98F}"/>
            </c:ext>
          </c:extLst>
        </c:ser>
        <c:ser>
          <c:idx val="1"/>
          <c:order val="1"/>
          <c:tx>
            <c:strRef>
              <c:f>Sheet1!$C$68:$C$70</c:f>
              <c:strCache>
                <c:ptCount val="1"/>
                <c:pt idx="0">
                  <c:v>Premium/Unplanned freight - MB</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Sheet1!$A$71:$A$82</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Sheet1!$C$71:$C$82</c:f>
              <c:numCache>
                <c:formatCode>General</c:formatCode>
                <c:ptCount val="12"/>
                <c:pt idx="0">
                  <c:v>0</c:v>
                </c:pt>
                <c:pt idx="1">
                  <c:v>0</c:v>
                </c:pt>
                <c:pt idx="2">
                  <c:v>0</c:v>
                </c:pt>
                <c:pt idx="3">
                  <c:v>0</c:v>
                </c:pt>
                <c:pt idx="4">
                  <c:v>0</c:v>
                </c:pt>
                <c:pt idx="9">
                  <c:v>0</c:v>
                </c:pt>
                <c:pt idx="10">
                  <c:v>0</c:v>
                </c:pt>
              </c:numCache>
            </c:numRef>
          </c:val>
          <c:extLst>
            <c:ext xmlns:c16="http://schemas.microsoft.com/office/drawing/2014/chart" uri="{C3380CC4-5D6E-409C-BE32-E72D297353CC}">
              <c16:uniqueId val="{00000004-2154-4D79-9E6B-AE040FA2C98F}"/>
            </c:ext>
          </c:extLst>
        </c:ser>
        <c:ser>
          <c:idx val="2"/>
          <c:order val="2"/>
          <c:tx>
            <c:strRef>
              <c:f>Sheet1!$D$68:$D$70</c:f>
              <c:strCache>
                <c:ptCount val="1"/>
                <c:pt idx="0">
                  <c:v>Unplanned holiday working - Day</c:v>
                </c:pt>
              </c:strCache>
            </c:strRef>
          </c:tx>
          <c:spPr>
            <a:solidFill>
              <a:schemeClr val="accent3"/>
            </a:solidFill>
            <a:ln>
              <a:noFill/>
            </a:ln>
            <a:effectLst/>
          </c:spPr>
          <c:invertIfNegative val="0"/>
          <c:cat>
            <c:strRef>
              <c:f>Sheet1!$A$71:$A$82</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Sheet1!$D$71:$D$82</c:f>
              <c:numCache>
                <c:formatCode>General</c:formatCode>
                <c:ptCount val="12"/>
                <c:pt idx="0">
                  <c:v>0</c:v>
                </c:pt>
                <c:pt idx="1">
                  <c:v>0</c:v>
                </c:pt>
                <c:pt idx="2">
                  <c:v>0</c:v>
                </c:pt>
                <c:pt idx="3">
                  <c:v>0</c:v>
                </c:pt>
                <c:pt idx="4">
                  <c:v>0</c:v>
                </c:pt>
                <c:pt idx="5">
                  <c:v>0</c:v>
                </c:pt>
                <c:pt idx="6">
                  <c:v>0</c:v>
                </c:pt>
                <c:pt idx="7">
                  <c:v>0</c:v>
                </c:pt>
                <c:pt idx="8">
                  <c:v>0</c:v>
                </c:pt>
                <c:pt idx="9">
                  <c:v>0</c:v>
                </c:pt>
              </c:numCache>
            </c:numRef>
          </c:val>
          <c:extLst>
            <c:ext xmlns:c16="http://schemas.microsoft.com/office/drawing/2014/chart" uri="{C3380CC4-5D6E-409C-BE32-E72D297353CC}">
              <c16:uniqueId val="{00000005-2154-4D79-9E6B-AE040FA2C98F}"/>
            </c:ext>
          </c:extLst>
        </c:ser>
        <c:dLbls>
          <c:showLegendKey val="0"/>
          <c:showVal val="0"/>
          <c:showCatName val="0"/>
          <c:showSerName val="0"/>
          <c:showPercent val="0"/>
          <c:showBubbleSize val="0"/>
        </c:dLbls>
        <c:gapWidth val="35"/>
        <c:overlap val="-27"/>
        <c:axId val="1786369024"/>
        <c:axId val="1786369504"/>
      </c:barChart>
      <c:catAx>
        <c:axId val="17863690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ja-JP" sz="1050" b="0" i="0" u="none" strike="noStrike" kern="1200" baseline="0">
                <a:solidFill>
                  <a:schemeClr val="tx1">
                    <a:lumMod val="65000"/>
                    <a:lumOff val="35000"/>
                  </a:schemeClr>
                </a:solidFill>
                <a:latin typeface="+mn-lt"/>
                <a:ea typeface="+mn-ea"/>
                <a:cs typeface="+mn-cs"/>
              </a:defRPr>
            </a:pPr>
            <a:endParaRPr lang="th-TH"/>
          </a:p>
        </c:txPr>
        <c:crossAx val="1786369504"/>
        <c:crosses val="autoZero"/>
        <c:auto val="1"/>
        <c:lblAlgn val="ctr"/>
        <c:lblOffset val="100"/>
        <c:noMultiLvlLbl val="0"/>
      </c:catAx>
      <c:valAx>
        <c:axId val="17863695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th-TH"/>
          </a:p>
        </c:txPr>
        <c:crossAx val="1786369024"/>
        <c:crosses val="autoZero"/>
        <c:crossBetween val="between"/>
        <c:majorUnit val="0.2"/>
      </c:valAx>
      <c:spPr>
        <a:noFill/>
        <a:ln>
          <a:noFill/>
        </a:ln>
        <a:effectLst/>
      </c:spPr>
    </c:plotArea>
    <c:legend>
      <c:legendPos val="r"/>
      <c:layout>
        <c:manualLayout>
          <c:xMode val="edge"/>
          <c:yMode val="edge"/>
          <c:x val="0.57224882571316527"/>
          <c:y val="2.2313044196380565E-2"/>
          <c:w val="0.34167361565492016"/>
          <c:h val="0.47877603919022094"/>
        </c:manualLayout>
      </c:layout>
      <c:overlay val="0"/>
      <c:spPr>
        <a:noFill/>
        <a:ln>
          <a:noFill/>
        </a:ln>
        <a:effectLst/>
      </c:spPr>
      <c:txPr>
        <a:bodyPr rot="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th-TH"/>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th-TH"/>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[FY25 Company KPI summary result rev2.xlsx]Sheet1!PivotTable64</c:name>
    <c:fmtId val="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ja-JP" sz="105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ja-JP" sz="105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ja-JP" sz="105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8579555680972316E-2"/>
          <c:y val="9.476809832757209E-2"/>
          <c:w val="0.90572601381815354"/>
          <c:h val="0.77466360882788643"/>
        </c:manualLayout>
      </c:layout>
      <c:barChart>
        <c:barDir val="col"/>
        <c:grouping val="clustered"/>
        <c:varyColors val="0"/>
        <c:ser>
          <c:idx val="0"/>
          <c:order val="0"/>
          <c:tx>
            <c:strRef>
              <c:f>Sheet1!$K$68:$K$70</c:f>
              <c:strCache>
                <c:ptCount val="1"/>
                <c:pt idx="0">
                  <c:v>Long BM  &gt;3 hr - Case</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lang="ja-JP" sz="105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Sheet1!$J$71:$J$82</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Sheet1!$K$71:$K$82</c:f>
              <c:numCache>
                <c:formatCode>General</c:formatCode>
                <c:ptCount val="12"/>
                <c:pt idx="0">
                  <c:v>0</c:v>
                </c:pt>
                <c:pt idx="1">
                  <c:v>1</c:v>
                </c:pt>
                <c:pt idx="2">
                  <c:v>2</c:v>
                </c:pt>
                <c:pt idx="3">
                  <c:v>0</c:v>
                </c:pt>
                <c:pt idx="4">
                  <c:v>0</c:v>
                </c:pt>
                <c:pt idx="5">
                  <c:v>0</c:v>
                </c:pt>
                <c:pt idx="6">
                  <c:v>0</c:v>
                </c:pt>
                <c:pt idx="7">
                  <c:v>2</c:v>
                </c:pt>
                <c:pt idx="8">
                  <c:v>2</c:v>
                </c:pt>
                <c:pt idx="9">
                  <c:v>0</c:v>
                </c:pt>
              </c:numCache>
            </c:numRef>
          </c:val>
          <c:extLst>
            <c:ext xmlns:c16="http://schemas.microsoft.com/office/drawing/2014/chart" uri="{C3380CC4-5D6E-409C-BE32-E72D297353CC}">
              <c16:uniqueId val="{00000000-7BC3-44A0-8B6F-DEBEC55B6158}"/>
            </c:ext>
          </c:extLst>
        </c:ser>
        <c:ser>
          <c:idx val="1"/>
          <c:order val="1"/>
          <c:tx>
            <c:strRef>
              <c:f>Sheet1!$L$68:$L$70</c:f>
              <c:strCache>
                <c:ptCount val="1"/>
                <c:pt idx="0">
                  <c:v>Premium/Unplanned freight - MB</c:v>
                </c:pt>
              </c:strCache>
            </c:strRef>
          </c:tx>
          <c:spPr>
            <a:solidFill>
              <a:schemeClr val="accent2"/>
            </a:solidFill>
            <a:ln>
              <a:noFill/>
            </a:ln>
            <a:effectLst/>
          </c:spPr>
          <c:invertIfNegative val="0"/>
          <c:dLbls>
            <c:spPr>
              <a:noFill/>
              <a:ln>
                <a:noFill/>
              </a:ln>
              <a:effectLst/>
            </c:spPr>
            <c:txPr>
              <a:bodyPr rot="0" spcFirstLastPara="1" vertOverflow="ellipsis" vert="horz" wrap="square" anchor="ctr" anchorCtr="1"/>
              <a:lstStyle/>
              <a:p>
                <a:pPr>
                  <a:defRPr lang="ja-JP" sz="105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Sheet1!$J$71:$J$82</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Sheet1!$L$71:$L$82</c:f>
              <c:numCache>
                <c:formatCode>General</c:formatCode>
                <c:ptCount val="12"/>
                <c:pt idx="0">
                  <c:v>0.52</c:v>
                </c:pt>
                <c:pt idx="1">
                  <c:v>0</c:v>
                </c:pt>
                <c:pt idx="2">
                  <c:v>0</c:v>
                </c:pt>
                <c:pt idx="3">
                  <c:v>0</c:v>
                </c:pt>
                <c:pt idx="4">
                  <c:v>0</c:v>
                </c:pt>
                <c:pt idx="9">
                  <c:v>0</c:v>
                </c:pt>
                <c:pt idx="10">
                  <c:v>0</c:v>
                </c:pt>
              </c:numCache>
            </c:numRef>
          </c:val>
          <c:extLst>
            <c:ext xmlns:c16="http://schemas.microsoft.com/office/drawing/2014/chart" uri="{C3380CC4-5D6E-409C-BE32-E72D297353CC}">
              <c16:uniqueId val="{00000001-7BC3-44A0-8B6F-DEBEC55B6158}"/>
            </c:ext>
          </c:extLst>
        </c:ser>
        <c:ser>
          <c:idx val="2"/>
          <c:order val="2"/>
          <c:tx>
            <c:strRef>
              <c:f>Sheet1!$M$68:$M$70</c:f>
              <c:strCache>
                <c:ptCount val="1"/>
                <c:pt idx="0">
                  <c:v>Unplanned holiday working - Day</c:v>
                </c:pt>
              </c:strCache>
            </c:strRef>
          </c:tx>
          <c:spPr>
            <a:solidFill>
              <a:schemeClr val="accent3"/>
            </a:solidFill>
            <a:ln>
              <a:noFill/>
            </a:ln>
            <a:effectLst/>
          </c:spPr>
          <c:invertIfNegative val="0"/>
          <c:cat>
            <c:strRef>
              <c:f>Sheet1!$J$71:$J$82</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Sheet1!$M$71:$M$82</c:f>
              <c:numCache>
                <c:formatCode>General</c:formatCode>
                <c:ptCount val="12"/>
                <c:pt idx="0">
                  <c:v>0</c:v>
                </c:pt>
                <c:pt idx="1">
                  <c:v>1</c:v>
                </c:pt>
                <c:pt idx="2">
                  <c:v>0</c:v>
                </c:pt>
                <c:pt idx="3">
                  <c:v>0</c:v>
                </c:pt>
                <c:pt idx="4">
                  <c:v>0</c:v>
                </c:pt>
                <c:pt idx="5">
                  <c:v>0</c:v>
                </c:pt>
                <c:pt idx="6">
                  <c:v>0</c:v>
                </c:pt>
                <c:pt idx="7">
                  <c:v>0</c:v>
                </c:pt>
                <c:pt idx="8">
                  <c:v>0</c:v>
                </c:pt>
                <c:pt idx="9">
                  <c:v>0</c:v>
                </c:pt>
              </c:numCache>
            </c:numRef>
          </c:val>
          <c:extLst>
            <c:ext xmlns:c16="http://schemas.microsoft.com/office/drawing/2014/chart" uri="{C3380CC4-5D6E-409C-BE32-E72D297353CC}">
              <c16:uniqueId val="{00000002-7BC3-44A0-8B6F-DEBEC55B6158}"/>
            </c:ext>
          </c:extLst>
        </c:ser>
        <c:dLbls>
          <c:showLegendKey val="0"/>
          <c:showVal val="0"/>
          <c:showCatName val="0"/>
          <c:showSerName val="0"/>
          <c:showPercent val="0"/>
          <c:showBubbleSize val="0"/>
        </c:dLbls>
        <c:gapWidth val="40"/>
        <c:overlap val="-27"/>
        <c:axId val="1940531536"/>
        <c:axId val="1940524336"/>
      </c:barChart>
      <c:catAx>
        <c:axId val="19405315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ja-JP" sz="1050" b="0" i="0" u="none" strike="noStrike" kern="1200" baseline="0">
                <a:solidFill>
                  <a:schemeClr val="tx1">
                    <a:lumMod val="65000"/>
                    <a:lumOff val="35000"/>
                  </a:schemeClr>
                </a:solidFill>
                <a:latin typeface="+mn-lt"/>
                <a:ea typeface="+mn-ea"/>
                <a:cs typeface="+mn-cs"/>
              </a:defRPr>
            </a:pPr>
            <a:endParaRPr lang="th-TH"/>
          </a:p>
        </c:txPr>
        <c:crossAx val="1940524336"/>
        <c:crosses val="autoZero"/>
        <c:auto val="1"/>
        <c:lblAlgn val="ctr"/>
        <c:lblOffset val="100"/>
        <c:noMultiLvlLbl val="0"/>
      </c:catAx>
      <c:valAx>
        <c:axId val="19405243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ja-JP" sz="1050" b="0" i="0" u="none" strike="noStrike" kern="1200" baseline="0">
                <a:solidFill>
                  <a:schemeClr val="tx1">
                    <a:lumMod val="65000"/>
                    <a:lumOff val="35000"/>
                  </a:schemeClr>
                </a:solidFill>
                <a:latin typeface="+mn-lt"/>
                <a:ea typeface="+mn-ea"/>
                <a:cs typeface="+mn-cs"/>
              </a:defRPr>
            </a:pPr>
            <a:endParaRPr lang="th-TH"/>
          </a:p>
        </c:txPr>
        <c:crossAx val="1940531536"/>
        <c:crosses val="autoZero"/>
        <c:crossBetween val="between"/>
        <c:majorUnit val="0.4"/>
      </c:valAx>
      <c:spPr>
        <a:noFill/>
        <a:ln>
          <a:noFill/>
        </a:ln>
        <a:effectLst/>
      </c:spPr>
    </c:plotArea>
    <c:legend>
      <c:legendPos val="r"/>
      <c:layout>
        <c:manualLayout>
          <c:xMode val="edge"/>
          <c:yMode val="edge"/>
          <c:x val="0.52595719972106825"/>
          <c:y val="4.4831403061485302E-3"/>
          <c:w val="0.4539414478581319"/>
          <c:h val="0.28380799654192052"/>
        </c:manualLayout>
      </c:layout>
      <c:overlay val="0"/>
      <c:spPr>
        <a:noFill/>
        <a:ln>
          <a:noFill/>
        </a:ln>
        <a:effectLst/>
      </c:spPr>
      <c:txPr>
        <a:bodyPr rot="0" spcFirstLastPara="1" vertOverflow="ellipsis" vert="horz" wrap="square" anchor="ctr" anchorCtr="1"/>
        <a:lstStyle/>
        <a:p>
          <a:pPr>
            <a:defRPr lang="ja-JP" sz="1050" b="0" i="0" u="none" strike="noStrike" kern="1200" baseline="0">
              <a:solidFill>
                <a:schemeClr val="tx1">
                  <a:lumMod val="65000"/>
                  <a:lumOff val="35000"/>
                </a:schemeClr>
              </a:solidFill>
              <a:latin typeface="+mn-lt"/>
              <a:ea typeface="+mn-ea"/>
              <a:cs typeface="+mn-cs"/>
            </a:defRPr>
          </a:pPr>
          <a:endParaRPr lang="th-TH"/>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050"/>
      </a:pPr>
      <a:endParaRPr lang="th-TH"/>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[FY25 Company KPI summary result rev2.xlsx]Sheet1!PivotTable65</c:name>
    <c:fmtId val="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5819239957674422E-2"/>
          <c:y val="0.13004510666558627"/>
          <c:w val="0.88813106566646427"/>
          <c:h val="0.75333454083829443"/>
        </c:manualLayout>
      </c:layout>
      <c:barChart>
        <c:barDir val="col"/>
        <c:grouping val="clustered"/>
        <c:varyColors val="0"/>
        <c:ser>
          <c:idx val="0"/>
          <c:order val="0"/>
          <c:tx>
            <c:strRef>
              <c:f>Sheet1!$T$68:$T$70</c:f>
              <c:strCache>
                <c:ptCount val="1"/>
                <c:pt idx="0">
                  <c:v>Long BM  &gt;3 hr - Case</c:v>
                </c:pt>
              </c:strCache>
            </c:strRef>
          </c:tx>
          <c:spPr>
            <a:solidFill>
              <a:schemeClr val="accent1"/>
            </a:solidFill>
            <a:ln>
              <a:noFill/>
            </a:ln>
            <a:effectLst/>
          </c:spPr>
          <c:invertIfNegative val="0"/>
          <c:cat>
            <c:strRef>
              <c:f>Sheet1!$S$71:$S$83</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Sheet1!$T$71:$T$83</c:f>
              <c:numCache>
                <c:formatCode>General</c:formatCode>
                <c:ptCount val="12"/>
                <c:pt idx="0">
                  <c:v>0</c:v>
                </c:pt>
                <c:pt idx="1">
                  <c:v>0</c:v>
                </c:pt>
                <c:pt idx="2">
                  <c:v>0</c:v>
                </c:pt>
                <c:pt idx="3">
                  <c:v>0</c:v>
                </c:pt>
                <c:pt idx="4">
                  <c:v>0</c:v>
                </c:pt>
                <c:pt idx="5">
                  <c:v>0</c:v>
                </c:pt>
                <c:pt idx="6">
                  <c:v>0</c:v>
                </c:pt>
                <c:pt idx="7">
                  <c:v>0</c:v>
                </c:pt>
                <c:pt idx="8">
                  <c:v>0</c:v>
                </c:pt>
                <c:pt idx="9">
                  <c:v>0</c:v>
                </c:pt>
              </c:numCache>
            </c:numRef>
          </c:val>
          <c:extLst>
            <c:ext xmlns:c16="http://schemas.microsoft.com/office/drawing/2014/chart" uri="{C3380CC4-5D6E-409C-BE32-E72D297353CC}">
              <c16:uniqueId val="{00000000-6757-4F09-8BED-C33B0A044296}"/>
            </c:ext>
          </c:extLst>
        </c:ser>
        <c:ser>
          <c:idx val="1"/>
          <c:order val="1"/>
          <c:tx>
            <c:strRef>
              <c:f>Sheet1!$U$68:$U$70</c:f>
              <c:strCache>
                <c:ptCount val="1"/>
                <c:pt idx="0">
                  <c:v>Premium/Unplanned freight - MB</c:v>
                </c:pt>
              </c:strCache>
            </c:strRef>
          </c:tx>
          <c:spPr>
            <a:solidFill>
              <a:schemeClr val="accent2"/>
            </a:solidFill>
            <a:ln>
              <a:noFill/>
            </a:ln>
            <a:effectLst/>
          </c:spPr>
          <c:invertIfNegative val="0"/>
          <c:cat>
            <c:strRef>
              <c:f>Sheet1!$S$71:$S$83</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Sheet1!$U$71:$U$83</c:f>
              <c:numCache>
                <c:formatCode>General</c:formatCode>
                <c:ptCount val="12"/>
                <c:pt idx="0">
                  <c:v>0</c:v>
                </c:pt>
                <c:pt idx="1">
                  <c:v>0</c:v>
                </c:pt>
                <c:pt idx="2">
                  <c:v>0</c:v>
                </c:pt>
                <c:pt idx="3">
                  <c:v>0</c:v>
                </c:pt>
                <c:pt idx="4">
                  <c:v>0</c:v>
                </c:pt>
                <c:pt idx="6">
                  <c:v>0</c:v>
                </c:pt>
                <c:pt idx="9">
                  <c:v>0</c:v>
                </c:pt>
                <c:pt idx="10">
                  <c:v>0</c:v>
                </c:pt>
              </c:numCache>
            </c:numRef>
          </c:val>
          <c:extLst>
            <c:ext xmlns:c16="http://schemas.microsoft.com/office/drawing/2014/chart" uri="{C3380CC4-5D6E-409C-BE32-E72D297353CC}">
              <c16:uniqueId val="{00000001-6757-4F09-8BED-C33B0A044296}"/>
            </c:ext>
          </c:extLst>
        </c:ser>
        <c:ser>
          <c:idx val="2"/>
          <c:order val="2"/>
          <c:tx>
            <c:strRef>
              <c:f>Sheet1!$V$68:$V$70</c:f>
              <c:strCache>
                <c:ptCount val="1"/>
                <c:pt idx="0">
                  <c:v>Unplanned holiday working - Day</c:v>
                </c:pt>
              </c:strCache>
            </c:strRef>
          </c:tx>
          <c:spPr>
            <a:solidFill>
              <a:schemeClr val="accent3"/>
            </a:solidFill>
            <a:ln>
              <a:noFill/>
            </a:ln>
            <a:effectLst/>
          </c:spPr>
          <c:invertIfNegative val="0"/>
          <c:cat>
            <c:strRef>
              <c:f>Sheet1!$S$71:$S$83</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Sheet1!$V$71:$V$83</c:f>
              <c:numCache>
                <c:formatCode>General</c:formatCode>
                <c:ptCount val="12"/>
                <c:pt idx="0">
                  <c:v>0</c:v>
                </c:pt>
                <c:pt idx="1">
                  <c:v>0</c:v>
                </c:pt>
                <c:pt idx="2">
                  <c:v>0</c:v>
                </c:pt>
                <c:pt idx="3">
                  <c:v>0</c:v>
                </c:pt>
                <c:pt idx="4">
                  <c:v>0</c:v>
                </c:pt>
                <c:pt idx="5">
                  <c:v>0</c:v>
                </c:pt>
                <c:pt idx="6">
                  <c:v>0</c:v>
                </c:pt>
                <c:pt idx="7">
                  <c:v>0</c:v>
                </c:pt>
                <c:pt idx="8">
                  <c:v>0</c:v>
                </c:pt>
                <c:pt idx="9">
                  <c:v>0</c:v>
                </c:pt>
              </c:numCache>
            </c:numRef>
          </c:val>
          <c:extLst>
            <c:ext xmlns:c16="http://schemas.microsoft.com/office/drawing/2014/chart" uri="{C3380CC4-5D6E-409C-BE32-E72D297353CC}">
              <c16:uniqueId val="{00000002-6757-4F09-8BED-C33B0A044296}"/>
            </c:ext>
          </c:extLst>
        </c:ser>
        <c:dLbls>
          <c:showLegendKey val="0"/>
          <c:showVal val="0"/>
          <c:showCatName val="0"/>
          <c:showSerName val="0"/>
          <c:showPercent val="0"/>
          <c:showBubbleSize val="0"/>
        </c:dLbls>
        <c:gapWidth val="219"/>
        <c:overlap val="-27"/>
        <c:axId val="1940522896"/>
        <c:axId val="1940545936"/>
      </c:barChart>
      <c:catAx>
        <c:axId val="1940522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ja-JP" sz="1050" b="0" i="0" u="none" strike="noStrike" kern="1200" baseline="0">
                <a:solidFill>
                  <a:schemeClr val="tx1">
                    <a:lumMod val="65000"/>
                    <a:lumOff val="35000"/>
                  </a:schemeClr>
                </a:solidFill>
                <a:latin typeface="+mn-lt"/>
                <a:ea typeface="+mn-ea"/>
                <a:cs typeface="+mn-cs"/>
              </a:defRPr>
            </a:pPr>
            <a:endParaRPr lang="th-TH"/>
          </a:p>
        </c:txPr>
        <c:crossAx val="1940545936"/>
        <c:crosses val="autoZero"/>
        <c:auto val="1"/>
        <c:lblAlgn val="ctr"/>
        <c:lblOffset val="100"/>
        <c:noMultiLvlLbl val="0"/>
      </c:catAx>
      <c:valAx>
        <c:axId val="19405459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ja-JP" sz="1050" b="0" i="0" u="none" strike="noStrike" kern="1200" baseline="0">
                <a:solidFill>
                  <a:schemeClr val="tx1">
                    <a:lumMod val="65000"/>
                    <a:lumOff val="35000"/>
                  </a:schemeClr>
                </a:solidFill>
                <a:latin typeface="+mn-lt"/>
                <a:ea typeface="+mn-ea"/>
                <a:cs typeface="+mn-cs"/>
              </a:defRPr>
            </a:pPr>
            <a:endParaRPr lang="th-TH"/>
          </a:p>
        </c:txPr>
        <c:crossAx val="1940522896"/>
        <c:crosses val="autoZero"/>
        <c:crossBetween val="between"/>
        <c:majorUnit val="0.4"/>
      </c:valAx>
      <c:spPr>
        <a:noFill/>
        <a:ln>
          <a:noFill/>
        </a:ln>
        <a:effectLst/>
      </c:spPr>
    </c:plotArea>
    <c:legend>
      <c:legendPos val="r"/>
      <c:layout>
        <c:manualLayout>
          <c:xMode val="edge"/>
          <c:yMode val="edge"/>
          <c:x val="0.55121681496376507"/>
          <c:y val="1.9272414708046248E-3"/>
          <c:w val="0.43435194410405403"/>
          <c:h val="0.27871279971146989"/>
        </c:manualLayout>
      </c:layout>
      <c:overlay val="0"/>
      <c:spPr>
        <a:noFill/>
        <a:ln>
          <a:noFill/>
        </a:ln>
        <a:effectLst/>
      </c:spPr>
      <c:txPr>
        <a:bodyPr rot="0" spcFirstLastPara="1" vertOverflow="ellipsis" vert="horz" wrap="square" anchor="ctr" anchorCtr="1"/>
        <a:lstStyle/>
        <a:p>
          <a:pPr>
            <a:defRPr lang="ja-JP" sz="1050" b="0" i="0" u="none" strike="noStrike" kern="1200" baseline="0">
              <a:solidFill>
                <a:schemeClr val="tx1">
                  <a:lumMod val="65000"/>
                  <a:lumOff val="35000"/>
                </a:schemeClr>
              </a:solidFill>
              <a:latin typeface="+mn-lt"/>
              <a:ea typeface="+mn-ea"/>
              <a:cs typeface="+mn-cs"/>
            </a:defRPr>
          </a:pPr>
          <a:endParaRPr lang="th-TH"/>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050"/>
      </a:pPr>
      <a:endParaRPr lang="th-TH"/>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[FY25 Company KPI summary result rev2.xlsx]Sheet1!PivotTable66</c:name>
    <c:fmtId val="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5978459320268112E-2"/>
          <c:y val="0.13082148621040043"/>
          <c:w val="0.91604650133791243"/>
          <c:h val="0.73268223604847182"/>
        </c:manualLayout>
      </c:layout>
      <c:barChart>
        <c:barDir val="col"/>
        <c:grouping val="clustered"/>
        <c:varyColors val="0"/>
        <c:ser>
          <c:idx val="0"/>
          <c:order val="0"/>
          <c:tx>
            <c:strRef>
              <c:f>Sheet1!$AC$68:$AC$70</c:f>
              <c:strCache>
                <c:ptCount val="1"/>
                <c:pt idx="0">
                  <c:v>Long BM  &gt;3 hr - Case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Sheet1!$AB$71:$AB$82</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Sheet1!$AC$71:$AC$82</c:f>
              <c:numCache>
                <c:formatCode>General</c:formatCode>
                <c:ptCount val="12"/>
                <c:pt idx="0">
                  <c:v>5</c:v>
                </c:pt>
                <c:pt idx="1">
                  <c:v>4</c:v>
                </c:pt>
                <c:pt idx="2">
                  <c:v>1</c:v>
                </c:pt>
                <c:pt idx="3">
                  <c:v>0</c:v>
                </c:pt>
                <c:pt idx="4">
                  <c:v>0</c:v>
                </c:pt>
                <c:pt idx="5">
                  <c:v>1</c:v>
                </c:pt>
                <c:pt idx="6">
                  <c:v>1</c:v>
                </c:pt>
                <c:pt idx="7">
                  <c:v>3</c:v>
                </c:pt>
                <c:pt idx="8">
                  <c:v>0</c:v>
                </c:pt>
                <c:pt idx="9">
                  <c:v>0</c:v>
                </c:pt>
              </c:numCache>
            </c:numRef>
          </c:val>
          <c:extLst>
            <c:ext xmlns:c16="http://schemas.microsoft.com/office/drawing/2014/chart" uri="{C3380CC4-5D6E-409C-BE32-E72D297353CC}">
              <c16:uniqueId val="{00000000-DF16-4EFC-B914-8F217ED1EA37}"/>
            </c:ext>
          </c:extLst>
        </c:ser>
        <c:ser>
          <c:idx val="1"/>
          <c:order val="1"/>
          <c:tx>
            <c:strRef>
              <c:f>Sheet1!$AD$68:$AD$70</c:f>
              <c:strCache>
                <c:ptCount val="1"/>
                <c:pt idx="0">
                  <c:v>Premium/Unplanned freight - MB</c:v>
                </c:pt>
              </c:strCache>
            </c:strRef>
          </c:tx>
          <c:spPr>
            <a:solidFill>
              <a:schemeClr val="accent2"/>
            </a:solidFill>
            <a:ln>
              <a:noFill/>
            </a:ln>
            <a:effectLst/>
          </c:spPr>
          <c:invertIfNegative val="0"/>
          <c:cat>
            <c:strRef>
              <c:f>Sheet1!$AB$71:$AB$82</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Sheet1!$AD$71:$AD$82</c:f>
              <c:numCache>
                <c:formatCode>General</c:formatCode>
                <c:ptCount val="12"/>
                <c:pt idx="0">
                  <c:v>0</c:v>
                </c:pt>
                <c:pt idx="1">
                  <c:v>0</c:v>
                </c:pt>
                <c:pt idx="2">
                  <c:v>0</c:v>
                </c:pt>
                <c:pt idx="3">
                  <c:v>0</c:v>
                </c:pt>
                <c:pt idx="4">
                  <c:v>0</c:v>
                </c:pt>
                <c:pt idx="9">
                  <c:v>0</c:v>
                </c:pt>
                <c:pt idx="10">
                  <c:v>0</c:v>
                </c:pt>
              </c:numCache>
            </c:numRef>
          </c:val>
          <c:extLst>
            <c:ext xmlns:c16="http://schemas.microsoft.com/office/drawing/2014/chart" uri="{C3380CC4-5D6E-409C-BE32-E72D297353CC}">
              <c16:uniqueId val="{00000001-DF16-4EFC-B914-8F217ED1EA37}"/>
            </c:ext>
          </c:extLst>
        </c:ser>
        <c:ser>
          <c:idx val="2"/>
          <c:order val="2"/>
          <c:tx>
            <c:strRef>
              <c:f>Sheet1!$AE$68:$AE$70</c:f>
              <c:strCache>
                <c:ptCount val="1"/>
                <c:pt idx="0">
                  <c:v>Unplanned holiday working - Day</c:v>
                </c:pt>
              </c:strCache>
            </c:strRef>
          </c:tx>
          <c:spPr>
            <a:solidFill>
              <a:schemeClr val="accent3"/>
            </a:solidFill>
            <a:ln>
              <a:noFill/>
            </a:ln>
            <a:effectLst/>
          </c:spPr>
          <c:invertIfNegative val="0"/>
          <c:cat>
            <c:strRef>
              <c:f>Sheet1!$AB$71:$AB$82</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Sheet1!$AE$71:$AE$82</c:f>
              <c:numCache>
                <c:formatCode>General</c:formatCode>
                <c:ptCount val="12"/>
                <c:pt idx="0">
                  <c:v>0</c:v>
                </c:pt>
                <c:pt idx="1">
                  <c:v>0</c:v>
                </c:pt>
                <c:pt idx="2">
                  <c:v>0</c:v>
                </c:pt>
                <c:pt idx="3">
                  <c:v>0</c:v>
                </c:pt>
                <c:pt idx="4">
                  <c:v>0</c:v>
                </c:pt>
                <c:pt idx="5">
                  <c:v>0</c:v>
                </c:pt>
                <c:pt idx="6">
                  <c:v>0</c:v>
                </c:pt>
                <c:pt idx="7">
                  <c:v>0</c:v>
                </c:pt>
                <c:pt idx="8">
                  <c:v>0</c:v>
                </c:pt>
                <c:pt idx="9">
                  <c:v>0</c:v>
                </c:pt>
              </c:numCache>
            </c:numRef>
          </c:val>
          <c:extLst>
            <c:ext xmlns:c16="http://schemas.microsoft.com/office/drawing/2014/chart" uri="{C3380CC4-5D6E-409C-BE32-E72D297353CC}">
              <c16:uniqueId val="{00000002-DF16-4EFC-B914-8F217ED1EA37}"/>
            </c:ext>
          </c:extLst>
        </c:ser>
        <c:dLbls>
          <c:showLegendKey val="0"/>
          <c:showVal val="0"/>
          <c:showCatName val="0"/>
          <c:showSerName val="0"/>
          <c:showPercent val="0"/>
          <c:showBubbleSize val="0"/>
        </c:dLbls>
        <c:gapWidth val="35"/>
        <c:overlap val="-27"/>
        <c:axId val="1865702480"/>
        <c:axId val="1865725520"/>
      </c:barChart>
      <c:catAx>
        <c:axId val="18657024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ja-JP" sz="1050" b="0" i="0" u="none" strike="noStrike" kern="1200" baseline="0">
                <a:solidFill>
                  <a:schemeClr val="tx1">
                    <a:lumMod val="65000"/>
                    <a:lumOff val="35000"/>
                  </a:schemeClr>
                </a:solidFill>
                <a:latin typeface="+mn-lt"/>
                <a:ea typeface="+mn-ea"/>
                <a:cs typeface="+mn-cs"/>
              </a:defRPr>
            </a:pPr>
            <a:endParaRPr lang="th-TH"/>
          </a:p>
        </c:txPr>
        <c:crossAx val="1865725520"/>
        <c:crosses val="autoZero"/>
        <c:auto val="1"/>
        <c:lblAlgn val="ctr"/>
        <c:lblOffset val="100"/>
        <c:noMultiLvlLbl val="0"/>
      </c:catAx>
      <c:valAx>
        <c:axId val="18657255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th-TH"/>
          </a:p>
        </c:txPr>
        <c:crossAx val="1865702480"/>
        <c:crosses val="autoZero"/>
        <c:crossBetween val="between"/>
        <c:majorUnit val="2"/>
      </c:valAx>
      <c:spPr>
        <a:noFill/>
        <a:ln>
          <a:noFill/>
        </a:ln>
        <a:effectLst/>
      </c:spPr>
    </c:plotArea>
    <c:legend>
      <c:legendPos val="r"/>
      <c:layout>
        <c:manualLayout>
          <c:xMode val="edge"/>
          <c:yMode val="edge"/>
          <c:x val="0.55482960221073985"/>
          <c:y val="4.5875427097788928E-3"/>
          <c:w val="0.43665620680053679"/>
          <c:h val="0.2448543482161088"/>
        </c:manualLayout>
      </c:layout>
      <c:overlay val="0"/>
      <c:spPr>
        <a:noFill/>
        <a:ln>
          <a:noFill/>
        </a:ln>
        <a:effectLst/>
      </c:spPr>
      <c:txPr>
        <a:bodyPr rot="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th-TH"/>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th-TH"/>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[FY25 Company KPI summary result rev2.xlsx]Sheet1!PivotTable67</c:name>
    <c:fmtId val="8"/>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8447036484164206E-2"/>
          <c:y val="0.12317309871343408"/>
          <c:w val="0.90688498731055278"/>
          <c:h val="0.76191152750689739"/>
        </c:manualLayout>
      </c:layout>
      <c:barChart>
        <c:barDir val="col"/>
        <c:grouping val="clustered"/>
        <c:varyColors val="0"/>
        <c:ser>
          <c:idx val="0"/>
          <c:order val="0"/>
          <c:tx>
            <c:strRef>
              <c:f>Sheet1!$AL$68:$AL$70</c:f>
              <c:strCache>
                <c:ptCount val="1"/>
                <c:pt idx="0">
                  <c:v>Long BM  &gt;3 hr - Case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Sheet1!$AK$71:$AK$83</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Sheet1!$AL$71:$AL$83</c:f>
              <c:numCache>
                <c:formatCode>General</c:formatCode>
                <c:ptCount val="12"/>
                <c:pt idx="0">
                  <c:v>0</c:v>
                </c:pt>
                <c:pt idx="1">
                  <c:v>3</c:v>
                </c:pt>
                <c:pt idx="2">
                  <c:v>1</c:v>
                </c:pt>
                <c:pt idx="3">
                  <c:v>0</c:v>
                </c:pt>
                <c:pt idx="4">
                  <c:v>1</c:v>
                </c:pt>
                <c:pt idx="5">
                  <c:v>1</c:v>
                </c:pt>
                <c:pt idx="6">
                  <c:v>3</c:v>
                </c:pt>
                <c:pt idx="7">
                  <c:v>0</c:v>
                </c:pt>
                <c:pt idx="8">
                  <c:v>0</c:v>
                </c:pt>
                <c:pt idx="9">
                  <c:v>0</c:v>
                </c:pt>
              </c:numCache>
            </c:numRef>
          </c:val>
          <c:extLst>
            <c:ext xmlns:c16="http://schemas.microsoft.com/office/drawing/2014/chart" uri="{C3380CC4-5D6E-409C-BE32-E72D297353CC}">
              <c16:uniqueId val="{00000000-794E-47D4-8696-746549E9023F}"/>
            </c:ext>
          </c:extLst>
        </c:ser>
        <c:ser>
          <c:idx val="1"/>
          <c:order val="1"/>
          <c:tx>
            <c:strRef>
              <c:f>Sheet1!$AM$68:$AM$70</c:f>
              <c:strCache>
                <c:ptCount val="1"/>
                <c:pt idx="0">
                  <c:v>Premium/Unplanned freight - MB</c:v>
                </c:pt>
              </c:strCache>
            </c:strRef>
          </c:tx>
          <c:spPr>
            <a:solidFill>
              <a:schemeClr val="accent2"/>
            </a:solidFill>
            <a:ln>
              <a:noFill/>
            </a:ln>
            <a:effectLst/>
          </c:spPr>
          <c:invertIfNegative val="0"/>
          <c:cat>
            <c:strRef>
              <c:f>Sheet1!$AK$71:$AK$83</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Sheet1!$AM$71:$AM$83</c:f>
              <c:numCache>
                <c:formatCode>General</c:formatCode>
                <c:ptCount val="12"/>
                <c:pt idx="0">
                  <c:v>0</c:v>
                </c:pt>
                <c:pt idx="1">
                  <c:v>0</c:v>
                </c:pt>
                <c:pt idx="2">
                  <c:v>0</c:v>
                </c:pt>
                <c:pt idx="3">
                  <c:v>0</c:v>
                </c:pt>
                <c:pt idx="4">
                  <c:v>0</c:v>
                </c:pt>
                <c:pt idx="9">
                  <c:v>0</c:v>
                </c:pt>
                <c:pt idx="10">
                  <c:v>0</c:v>
                </c:pt>
              </c:numCache>
            </c:numRef>
          </c:val>
          <c:extLst>
            <c:ext xmlns:c16="http://schemas.microsoft.com/office/drawing/2014/chart" uri="{C3380CC4-5D6E-409C-BE32-E72D297353CC}">
              <c16:uniqueId val="{00000001-794E-47D4-8696-746549E9023F}"/>
            </c:ext>
          </c:extLst>
        </c:ser>
        <c:ser>
          <c:idx val="2"/>
          <c:order val="2"/>
          <c:tx>
            <c:strRef>
              <c:f>Sheet1!$AN$68:$AN$70</c:f>
              <c:strCache>
                <c:ptCount val="1"/>
                <c:pt idx="0">
                  <c:v>Unplanned holiday working - Day</c:v>
                </c:pt>
              </c:strCache>
            </c:strRef>
          </c:tx>
          <c:spPr>
            <a:solidFill>
              <a:schemeClr val="accent3"/>
            </a:solidFill>
            <a:ln>
              <a:noFill/>
            </a:ln>
            <a:effectLst/>
          </c:spPr>
          <c:invertIfNegative val="0"/>
          <c:cat>
            <c:strRef>
              <c:f>Sheet1!$AK$71:$AK$83</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Sheet1!$AN$71:$AN$83</c:f>
              <c:numCache>
                <c:formatCode>General</c:formatCode>
                <c:ptCount val="12"/>
                <c:pt idx="0">
                  <c:v>0</c:v>
                </c:pt>
                <c:pt idx="1">
                  <c:v>0</c:v>
                </c:pt>
                <c:pt idx="2">
                  <c:v>0</c:v>
                </c:pt>
                <c:pt idx="3">
                  <c:v>0</c:v>
                </c:pt>
                <c:pt idx="4">
                  <c:v>0</c:v>
                </c:pt>
                <c:pt idx="5">
                  <c:v>1</c:v>
                </c:pt>
                <c:pt idx="6">
                  <c:v>0</c:v>
                </c:pt>
                <c:pt idx="7">
                  <c:v>0</c:v>
                </c:pt>
                <c:pt idx="8">
                  <c:v>0</c:v>
                </c:pt>
                <c:pt idx="9">
                  <c:v>1</c:v>
                </c:pt>
              </c:numCache>
            </c:numRef>
          </c:val>
          <c:extLst>
            <c:ext xmlns:c16="http://schemas.microsoft.com/office/drawing/2014/chart" uri="{C3380CC4-5D6E-409C-BE32-E72D297353CC}">
              <c16:uniqueId val="{00000002-794E-47D4-8696-746549E9023F}"/>
            </c:ext>
          </c:extLst>
        </c:ser>
        <c:dLbls>
          <c:showLegendKey val="0"/>
          <c:showVal val="0"/>
          <c:showCatName val="0"/>
          <c:showSerName val="0"/>
          <c:showPercent val="0"/>
          <c:showBubbleSize val="0"/>
        </c:dLbls>
        <c:gapWidth val="40"/>
        <c:overlap val="-27"/>
        <c:axId val="1786404544"/>
        <c:axId val="1786392544"/>
      </c:barChart>
      <c:catAx>
        <c:axId val="1786404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ja-JP" sz="1050" b="0" i="0" u="none" strike="noStrike" kern="1200" baseline="0">
                <a:solidFill>
                  <a:schemeClr val="tx1">
                    <a:lumMod val="65000"/>
                    <a:lumOff val="35000"/>
                  </a:schemeClr>
                </a:solidFill>
                <a:latin typeface="+mn-lt"/>
                <a:ea typeface="+mn-ea"/>
                <a:cs typeface="+mn-cs"/>
              </a:defRPr>
            </a:pPr>
            <a:endParaRPr lang="th-TH"/>
          </a:p>
        </c:txPr>
        <c:crossAx val="1786392544"/>
        <c:crosses val="autoZero"/>
        <c:auto val="1"/>
        <c:lblAlgn val="ctr"/>
        <c:lblOffset val="100"/>
        <c:noMultiLvlLbl val="0"/>
      </c:catAx>
      <c:valAx>
        <c:axId val="17863925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th-TH"/>
          </a:p>
        </c:txPr>
        <c:crossAx val="1786404544"/>
        <c:crosses val="autoZero"/>
        <c:crossBetween val="between"/>
        <c:majorUnit val="1"/>
      </c:valAx>
      <c:spPr>
        <a:noFill/>
        <a:ln>
          <a:noFill/>
        </a:ln>
        <a:effectLst/>
      </c:spPr>
    </c:plotArea>
    <c:legend>
      <c:legendPos val="r"/>
      <c:layout>
        <c:manualLayout>
          <c:xMode val="edge"/>
          <c:yMode val="edge"/>
          <c:x val="0.50326034032503852"/>
          <c:y val="4.238062640194014E-3"/>
          <c:w val="0.48240576479906927"/>
          <c:h val="0.2497842415930544"/>
        </c:manualLayout>
      </c:layout>
      <c:overlay val="0"/>
      <c:spPr>
        <a:noFill/>
        <a:ln>
          <a:noFill/>
        </a:ln>
        <a:effectLst/>
      </c:spPr>
      <c:txPr>
        <a:bodyPr rot="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th-TH"/>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th-TH"/>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[FY25 Company KPI summary result rev2.xlsx]Sheet1!PivotTable68</c:name>
    <c:fmtId val="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7661283059817676E-2"/>
          <c:y val="0.11127928870494064"/>
          <c:w val="0.89152560704966255"/>
          <c:h val="0.75622181235611674"/>
        </c:manualLayout>
      </c:layout>
      <c:barChart>
        <c:barDir val="col"/>
        <c:grouping val="clustered"/>
        <c:varyColors val="0"/>
        <c:ser>
          <c:idx val="0"/>
          <c:order val="0"/>
          <c:tx>
            <c:strRef>
              <c:f>Sheet1!$AU$68:$AU$70</c:f>
              <c:strCache>
                <c:ptCount val="1"/>
                <c:pt idx="0">
                  <c:v>Long BM  &gt;3 hr - Case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Sheet1!$AT$71:$AT$83</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Sheet1!$AU$71:$AU$83</c:f>
              <c:numCache>
                <c:formatCode>General</c:formatCode>
                <c:ptCount val="12"/>
                <c:pt idx="0">
                  <c:v>1</c:v>
                </c:pt>
                <c:pt idx="1">
                  <c:v>1</c:v>
                </c:pt>
                <c:pt idx="2">
                  <c:v>5</c:v>
                </c:pt>
                <c:pt idx="3">
                  <c:v>3</c:v>
                </c:pt>
                <c:pt idx="4">
                  <c:v>5</c:v>
                </c:pt>
                <c:pt idx="5">
                  <c:v>3</c:v>
                </c:pt>
                <c:pt idx="6">
                  <c:v>5</c:v>
                </c:pt>
                <c:pt idx="7">
                  <c:v>0</c:v>
                </c:pt>
                <c:pt idx="8">
                  <c:v>1</c:v>
                </c:pt>
                <c:pt idx="9">
                  <c:v>4</c:v>
                </c:pt>
              </c:numCache>
            </c:numRef>
          </c:val>
          <c:extLst>
            <c:ext xmlns:c16="http://schemas.microsoft.com/office/drawing/2014/chart" uri="{C3380CC4-5D6E-409C-BE32-E72D297353CC}">
              <c16:uniqueId val="{00000000-B66E-4DB8-B772-73D5D6E92AA1}"/>
            </c:ext>
          </c:extLst>
        </c:ser>
        <c:ser>
          <c:idx val="1"/>
          <c:order val="1"/>
          <c:tx>
            <c:strRef>
              <c:f>Sheet1!$AV$68:$AV$70</c:f>
              <c:strCache>
                <c:ptCount val="1"/>
                <c:pt idx="0">
                  <c:v>Premium/Unplanned freight - MB</c:v>
                </c:pt>
              </c:strCache>
            </c:strRef>
          </c:tx>
          <c:spPr>
            <a:solidFill>
              <a:schemeClr val="accent2"/>
            </a:solidFill>
            <a:ln>
              <a:noFill/>
            </a:ln>
            <a:effectLst/>
          </c:spPr>
          <c:invertIfNegative val="0"/>
          <c:cat>
            <c:strRef>
              <c:f>Sheet1!$AT$71:$AT$83</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Sheet1!$AV$71:$AV$83</c:f>
              <c:numCache>
                <c:formatCode>General</c:formatCode>
                <c:ptCount val="12"/>
                <c:pt idx="0">
                  <c:v>0</c:v>
                </c:pt>
                <c:pt idx="1">
                  <c:v>0</c:v>
                </c:pt>
                <c:pt idx="2">
                  <c:v>0</c:v>
                </c:pt>
                <c:pt idx="3">
                  <c:v>0</c:v>
                </c:pt>
                <c:pt idx="4">
                  <c:v>0</c:v>
                </c:pt>
                <c:pt idx="9">
                  <c:v>0</c:v>
                </c:pt>
                <c:pt idx="10">
                  <c:v>0</c:v>
                </c:pt>
              </c:numCache>
            </c:numRef>
          </c:val>
          <c:extLst>
            <c:ext xmlns:c16="http://schemas.microsoft.com/office/drawing/2014/chart" uri="{C3380CC4-5D6E-409C-BE32-E72D297353CC}">
              <c16:uniqueId val="{00000001-B66E-4DB8-B772-73D5D6E92AA1}"/>
            </c:ext>
          </c:extLst>
        </c:ser>
        <c:ser>
          <c:idx val="2"/>
          <c:order val="2"/>
          <c:tx>
            <c:strRef>
              <c:f>Sheet1!$AW$68:$AW$70</c:f>
              <c:strCache>
                <c:ptCount val="1"/>
                <c:pt idx="0">
                  <c:v>Unplanned holiday working - Day</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Sheet1!$AT$71:$AT$83</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Sheet1!$AW$71:$AW$83</c:f>
              <c:numCache>
                <c:formatCode>General</c:formatCode>
                <c:ptCount val="12"/>
                <c:pt idx="0">
                  <c:v>0</c:v>
                </c:pt>
                <c:pt idx="1">
                  <c:v>1</c:v>
                </c:pt>
                <c:pt idx="2">
                  <c:v>0</c:v>
                </c:pt>
                <c:pt idx="3">
                  <c:v>0</c:v>
                </c:pt>
                <c:pt idx="4">
                  <c:v>1</c:v>
                </c:pt>
                <c:pt idx="5">
                  <c:v>0</c:v>
                </c:pt>
                <c:pt idx="6">
                  <c:v>0</c:v>
                </c:pt>
                <c:pt idx="7">
                  <c:v>1</c:v>
                </c:pt>
                <c:pt idx="8">
                  <c:v>0</c:v>
                </c:pt>
                <c:pt idx="9">
                  <c:v>0</c:v>
                </c:pt>
              </c:numCache>
            </c:numRef>
          </c:val>
          <c:extLst>
            <c:ext xmlns:c16="http://schemas.microsoft.com/office/drawing/2014/chart" uri="{C3380CC4-5D6E-409C-BE32-E72D297353CC}">
              <c16:uniqueId val="{00000002-B66E-4DB8-B772-73D5D6E92AA1}"/>
            </c:ext>
          </c:extLst>
        </c:ser>
        <c:dLbls>
          <c:showLegendKey val="0"/>
          <c:showVal val="0"/>
          <c:showCatName val="0"/>
          <c:showSerName val="0"/>
          <c:showPercent val="0"/>
          <c:showBubbleSize val="0"/>
        </c:dLbls>
        <c:gapWidth val="40"/>
        <c:overlap val="-27"/>
        <c:axId val="1790740672"/>
        <c:axId val="1790737792"/>
      </c:barChart>
      <c:catAx>
        <c:axId val="17907406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ja-JP" sz="1050" b="0" i="0" u="none" strike="noStrike" kern="1200" baseline="0">
                <a:solidFill>
                  <a:schemeClr val="tx1">
                    <a:lumMod val="65000"/>
                    <a:lumOff val="35000"/>
                  </a:schemeClr>
                </a:solidFill>
                <a:latin typeface="+mn-lt"/>
                <a:ea typeface="+mn-ea"/>
                <a:cs typeface="+mn-cs"/>
              </a:defRPr>
            </a:pPr>
            <a:endParaRPr lang="th-TH"/>
          </a:p>
        </c:txPr>
        <c:crossAx val="1790737792"/>
        <c:crosses val="autoZero"/>
        <c:auto val="1"/>
        <c:lblAlgn val="ctr"/>
        <c:lblOffset val="100"/>
        <c:noMultiLvlLbl val="0"/>
      </c:catAx>
      <c:valAx>
        <c:axId val="17907377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th-TH"/>
          </a:p>
        </c:txPr>
        <c:crossAx val="1790740672"/>
        <c:crosses val="autoZero"/>
        <c:crossBetween val="between"/>
        <c:majorUnit val="1"/>
      </c:valAx>
      <c:spPr>
        <a:noFill/>
        <a:ln>
          <a:noFill/>
        </a:ln>
        <a:effectLst/>
      </c:spPr>
    </c:plotArea>
    <c:legend>
      <c:legendPos val="r"/>
      <c:layout>
        <c:manualLayout>
          <c:xMode val="edge"/>
          <c:yMode val="edge"/>
          <c:x val="0.52644885975738798"/>
          <c:y val="3.0156571843993588E-3"/>
          <c:w val="0.46787501164835443"/>
          <c:h val="0.28944308427877136"/>
        </c:manualLayout>
      </c:layout>
      <c:overlay val="0"/>
      <c:spPr>
        <a:noFill/>
        <a:ln>
          <a:noFill/>
        </a:ln>
        <a:effectLst/>
      </c:spPr>
      <c:txPr>
        <a:bodyPr rot="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th-TH"/>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th-TH"/>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[FY25 Company KPI summary result rev2.xlsx]Sheet1!PivotTable70</c:name>
    <c:fmtId val="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8579555680972316E-2"/>
          <c:y val="0.16506367556141285"/>
          <c:w val="0.9010938843952907"/>
          <c:h val="0.7109582602989557"/>
        </c:manualLayout>
      </c:layout>
      <c:barChart>
        <c:barDir val="col"/>
        <c:grouping val="clustered"/>
        <c:varyColors val="0"/>
        <c:ser>
          <c:idx val="0"/>
          <c:order val="0"/>
          <c:tx>
            <c:strRef>
              <c:f>Sheet1!$BD$68:$BD$70</c:f>
              <c:strCache>
                <c:ptCount val="1"/>
                <c:pt idx="0">
                  <c:v>Long BM  &gt;3 hr - Case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Sheet1!$BC$71:$BC$83</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Sheet1!$BD$71:$BD$83</c:f>
              <c:numCache>
                <c:formatCode>General</c:formatCode>
                <c:ptCount val="12"/>
                <c:pt idx="0">
                  <c:v>2</c:v>
                </c:pt>
                <c:pt idx="1">
                  <c:v>2</c:v>
                </c:pt>
                <c:pt idx="2">
                  <c:v>4</c:v>
                </c:pt>
                <c:pt idx="3">
                  <c:v>2</c:v>
                </c:pt>
                <c:pt idx="4">
                  <c:v>8</c:v>
                </c:pt>
                <c:pt idx="5">
                  <c:v>6</c:v>
                </c:pt>
                <c:pt idx="6">
                  <c:v>0</c:v>
                </c:pt>
                <c:pt idx="7">
                  <c:v>3</c:v>
                </c:pt>
                <c:pt idx="8">
                  <c:v>1</c:v>
                </c:pt>
                <c:pt idx="9">
                  <c:v>3</c:v>
                </c:pt>
              </c:numCache>
            </c:numRef>
          </c:val>
          <c:extLst>
            <c:ext xmlns:c16="http://schemas.microsoft.com/office/drawing/2014/chart" uri="{C3380CC4-5D6E-409C-BE32-E72D297353CC}">
              <c16:uniqueId val="{00000000-D405-48C4-BED1-E9847C18230B}"/>
            </c:ext>
          </c:extLst>
        </c:ser>
        <c:ser>
          <c:idx val="1"/>
          <c:order val="1"/>
          <c:tx>
            <c:strRef>
              <c:f>Sheet1!$BE$68:$BE$70</c:f>
              <c:strCache>
                <c:ptCount val="1"/>
                <c:pt idx="0">
                  <c:v>Premium/Unplanned freight - MB</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Sheet1!$BC$71:$BC$83</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Sheet1!$BE$71:$BE$83</c:f>
              <c:numCache>
                <c:formatCode>General</c:formatCode>
                <c:ptCount val="12"/>
                <c:pt idx="0">
                  <c:v>0</c:v>
                </c:pt>
                <c:pt idx="1">
                  <c:v>0</c:v>
                </c:pt>
                <c:pt idx="2">
                  <c:v>0.18</c:v>
                </c:pt>
                <c:pt idx="3">
                  <c:v>0</c:v>
                </c:pt>
                <c:pt idx="4">
                  <c:v>0.14000000000000001</c:v>
                </c:pt>
                <c:pt idx="6">
                  <c:v>0.02</c:v>
                </c:pt>
                <c:pt idx="9">
                  <c:v>0</c:v>
                </c:pt>
                <c:pt idx="10">
                  <c:v>0</c:v>
                </c:pt>
              </c:numCache>
            </c:numRef>
          </c:val>
          <c:extLst>
            <c:ext xmlns:c16="http://schemas.microsoft.com/office/drawing/2014/chart" uri="{C3380CC4-5D6E-409C-BE32-E72D297353CC}">
              <c16:uniqueId val="{00000001-D405-48C4-BED1-E9847C18230B}"/>
            </c:ext>
          </c:extLst>
        </c:ser>
        <c:ser>
          <c:idx val="2"/>
          <c:order val="2"/>
          <c:tx>
            <c:strRef>
              <c:f>Sheet1!$BF$68:$BF$70</c:f>
              <c:strCache>
                <c:ptCount val="1"/>
                <c:pt idx="0">
                  <c:v>Unplanned holiday working - Day</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Sheet1!$BC$71:$BC$83</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Sheet1!$BF$71:$BF$83</c:f>
              <c:numCache>
                <c:formatCode>General</c:formatCode>
                <c:ptCount val="12"/>
                <c:pt idx="0">
                  <c:v>1</c:v>
                </c:pt>
                <c:pt idx="1">
                  <c:v>0</c:v>
                </c:pt>
                <c:pt idx="2">
                  <c:v>1</c:v>
                </c:pt>
                <c:pt idx="3">
                  <c:v>1</c:v>
                </c:pt>
                <c:pt idx="4">
                  <c:v>1</c:v>
                </c:pt>
                <c:pt idx="5">
                  <c:v>1</c:v>
                </c:pt>
                <c:pt idx="6">
                  <c:v>0</c:v>
                </c:pt>
                <c:pt idx="7">
                  <c:v>0</c:v>
                </c:pt>
                <c:pt idx="8">
                  <c:v>0</c:v>
                </c:pt>
                <c:pt idx="9">
                  <c:v>0</c:v>
                </c:pt>
              </c:numCache>
            </c:numRef>
          </c:val>
          <c:extLst>
            <c:ext xmlns:c16="http://schemas.microsoft.com/office/drawing/2014/chart" uri="{C3380CC4-5D6E-409C-BE32-E72D297353CC}">
              <c16:uniqueId val="{00000002-D405-48C4-BED1-E9847C18230B}"/>
            </c:ext>
          </c:extLst>
        </c:ser>
        <c:dLbls>
          <c:showLegendKey val="0"/>
          <c:showVal val="0"/>
          <c:showCatName val="0"/>
          <c:showSerName val="0"/>
          <c:showPercent val="0"/>
          <c:showBubbleSize val="0"/>
        </c:dLbls>
        <c:gapWidth val="40"/>
        <c:overlap val="-27"/>
        <c:axId val="1940534896"/>
        <c:axId val="1940539216"/>
      </c:barChart>
      <c:catAx>
        <c:axId val="1940534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ja-JP" sz="1050" b="0" i="0" u="none" strike="noStrike" kern="1200" baseline="0">
                <a:solidFill>
                  <a:schemeClr val="tx1">
                    <a:lumMod val="65000"/>
                    <a:lumOff val="35000"/>
                  </a:schemeClr>
                </a:solidFill>
                <a:latin typeface="+mn-lt"/>
                <a:ea typeface="+mn-ea"/>
                <a:cs typeface="+mn-cs"/>
              </a:defRPr>
            </a:pPr>
            <a:endParaRPr lang="th-TH"/>
          </a:p>
        </c:txPr>
        <c:crossAx val="1940539216"/>
        <c:crosses val="autoZero"/>
        <c:auto val="1"/>
        <c:lblAlgn val="ctr"/>
        <c:lblOffset val="100"/>
        <c:noMultiLvlLbl val="0"/>
      </c:catAx>
      <c:valAx>
        <c:axId val="1940539216"/>
        <c:scaling>
          <c:orientation val="minMax"/>
          <c:max val="6"/>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th-TH"/>
          </a:p>
        </c:txPr>
        <c:crossAx val="1940534896"/>
        <c:crosses val="autoZero"/>
        <c:crossBetween val="between"/>
        <c:majorUnit val="1"/>
      </c:valAx>
      <c:spPr>
        <a:noFill/>
        <a:ln>
          <a:noFill/>
        </a:ln>
        <a:effectLst/>
      </c:spPr>
    </c:plotArea>
    <c:legend>
      <c:legendPos val="r"/>
      <c:layout>
        <c:manualLayout>
          <c:xMode val="edge"/>
          <c:yMode val="edge"/>
          <c:x val="0.56564805589594602"/>
          <c:y val="2.4130797655749547E-2"/>
          <c:w val="0.41703445498543701"/>
          <c:h val="0.24266936128507285"/>
        </c:manualLayout>
      </c:layout>
      <c:overlay val="0"/>
      <c:spPr>
        <a:noFill/>
        <a:ln>
          <a:noFill/>
        </a:ln>
        <a:effectLst/>
      </c:spPr>
      <c:txPr>
        <a:bodyPr rot="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th-TH"/>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th-TH"/>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[FY25 Company KPI summary result rev2.xlsx]Sheet1!PivotTable71</c:name>
    <c:fmtId val="8"/>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6011592300962383E-2"/>
          <c:y val="0.15289119125035713"/>
          <c:w val="0.89938538932633416"/>
          <c:h val="0.72546431025994007"/>
        </c:manualLayout>
      </c:layout>
      <c:barChart>
        <c:barDir val="col"/>
        <c:grouping val="clustered"/>
        <c:varyColors val="0"/>
        <c:ser>
          <c:idx val="0"/>
          <c:order val="0"/>
          <c:tx>
            <c:strRef>
              <c:f>Sheet1!$BM$68:$BM$70</c:f>
              <c:strCache>
                <c:ptCount val="1"/>
                <c:pt idx="0">
                  <c:v>Long BM  &gt;3 hr - Case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Sheet1!$BL$71:$BL$83</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Sheet1!$BM$71:$BM$83</c:f>
              <c:numCache>
                <c:formatCode>General</c:formatCode>
                <c:ptCount val="12"/>
                <c:pt idx="0">
                  <c:v>0</c:v>
                </c:pt>
                <c:pt idx="1">
                  <c:v>3</c:v>
                </c:pt>
                <c:pt idx="2">
                  <c:v>2</c:v>
                </c:pt>
                <c:pt idx="3">
                  <c:v>2</c:v>
                </c:pt>
                <c:pt idx="4">
                  <c:v>1</c:v>
                </c:pt>
                <c:pt idx="5">
                  <c:v>0</c:v>
                </c:pt>
                <c:pt idx="6">
                  <c:v>0</c:v>
                </c:pt>
                <c:pt idx="7">
                  <c:v>0</c:v>
                </c:pt>
                <c:pt idx="8">
                  <c:v>0</c:v>
                </c:pt>
                <c:pt idx="9">
                  <c:v>1</c:v>
                </c:pt>
              </c:numCache>
            </c:numRef>
          </c:val>
          <c:extLst>
            <c:ext xmlns:c16="http://schemas.microsoft.com/office/drawing/2014/chart" uri="{C3380CC4-5D6E-409C-BE32-E72D297353CC}">
              <c16:uniqueId val="{00000000-76AE-4C98-BC50-FD29B54F1676}"/>
            </c:ext>
          </c:extLst>
        </c:ser>
        <c:ser>
          <c:idx val="1"/>
          <c:order val="1"/>
          <c:tx>
            <c:strRef>
              <c:f>Sheet1!$BN$68:$BN$70</c:f>
              <c:strCache>
                <c:ptCount val="1"/>
                <c:pt idx="0">
                  <c:v>Premium/Unplanned freight - MB</c:v>
                </c:pt>
              </c:strCache>
            </c:strRef>
          </c:tx>
          <c:spPr>
            <a:solidFill>
              <a:schemeClr val="accent2"/>
            </a:solidFill>
            <a:ln>
              <a:noFill/>
            </a:ln>
            <a:effectLst/>
          </c:spPr>
          <c:invertIfNegative val="0"/>
          <c:cat>
            <c:strRef>
              <c:f>Sheet1!$BL$71:$BL$83</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Sheet1!$BN$71:$BN$83</c:f>
              <c:numCache>
                <c:formatCode>General</c:formatCode>
                <c:ptCount val="12"/>
                <c:pt idx="0">
                  <c:v>0</c:v>
                </c:pt>
                <c:pt idx="1">
                  <c:v>0</c:v>
                </c:pt>
                <c:pt idx="2">
                  <c:v>0</c:v>
                </c:pt>
                <c:pt idx="3">
                  <c:v>0</c:v>
                </c:pt>
                <c:pt idx="4">
                  <c:v>0</c:v>
                </c:pt>
                <c:pt idx="9">
                  <c:v>0</c:v>
                </c:pt>
                <c:pt idx="10">
                  <c:v>0</c:v>
                </c:pt>
              </c:numCache>
            </c:numRef>
          </c:val>
          <c:extLst>
            <c:ext xmlns:c16="http://schemas.microsoft.com/office/drawing/2014/chart" uri="{C3380CC4-5D6E-409C-BE32-E72D297353CC}">
              <c16:uniqueId val="{00000001-76AE-4C98-BC50-FD29B54F1676}"/>
            </c:ext>
          </c:extLst>
        </c:ser>
        <c:ser>
          <c:idx val="2"/>
          <c:order val="2"/>
          <c:tx>
            <c:strRef>
              <c:f>Sheet1!$BO$68:$BO$70</c:f>
              <c:strCache>
                <c:ptCount val="1"/>
                <c:pt idx="0">
                  <c:v>Unplanned holiday working - Day</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Sheet1!$BL$71:$BL$83</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Sheet1!$BO$71:$BO$83</c:f>
              <c:numCache>
                <c:formatCode>General</c:formatCode>
                <c:ptCount val="12"/>
                <c:pt idx="0">
                  <c:v>0</c:v>
                </c:pt>
                <c:pt idx="1">
                  <c:v>1</c:v>
                </c:pt>
                <c:pt idx="2">
                  <c:v>0</c:v>
                </c:pt>
                <c:pt idx="3">
                  <c:v>1</c:v>
                </c:pt>
                <c:pt idx="4">
                  <c:v>1</c:v>
                </c:pt>
                <c:pt idx="5">
                  <c:v>0</c:v>
                </c:pt>
                <c:pt idx="6">
                  <c:v>0</c:v>
                </c:pt>
                <c:pt idx="7">
                  <c:v>0</c:v>
                </c:pt>
                <c:pt idx="8">
                  <c:v>0</c:v>
                </c:pt>
                <c:pt idx="9">
                  <c:v>0</c:v>
                </c:pt>
              </c:numCache>
            </c:numRef>
          </c:val>
          <c:extLst>
            <c:ext xmlns:c16="http://schemas.microsoft.com/office/drawing/2014/chart" uri="{C3380CC4-5D6E-409C-BE32-E72D297353CC}">
              <c16:uniqueId val="{00000002-76AE-4C98-BC50-FD29B54F1676}"/>
            </c:ext>
          </c:extLst>
        </c:ser>
        <c:dLbls>
          <c:showLegendKey val="0"/>
          <c:showVal val="0"/>
          <c:showCatName val="0"/>
          <c:showSerName val="0"/>
          <c:showPercent val="0"/>
          <c:showBubbleSize val="0"/>
        </c:dLbls>
        <c:gapWidth val="40"/>
        <c:overlap val="-27"/>
        <c:axId val="1945780144"/>
        <c:axId val="1945787824"/>
      </c:barChart>
      <c:catAx>
        <c:axId val="19457801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ja-JP" sz="1050" b="0" i="0" u="none" strike="noStrike" kern="1200" baseline="0">
                <a:solidFill>
                  <a:schemeClr val="tx1">
                    <a:lumMod val="65000"/>
                    <a:lumOff val="35000"/>
                  </a:schemeClr>
                </a:solidFill>
                <a:latin typeface="+mn-lt"/>
                <a:ea typeface="+mn-ea"/>
                <a:cs typeface="+mn-cs"/>
              </a:defRPr>
            </a:pPr>
            <a:endParaRPr lang="th-TH"/>
          </a:p>
        </c:txPr>
        <c:crossAx val="1945787824"/>
        <c:crosses val="autoZero"/>
        <c:auto val="1"/>
        <c:lblAlgn val="ctr"/>
        <c:lblOffset val="100"/>
        <c:noMultiLvlLbl val="0"/>
      </c:catAx>
      <c:valAx>
        <c:axId val="1945787824"/>
        <c:scaling>
          <c:orientation val="minMax"/>
          <c:max val="6"/>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th-TH"/>
          </a:p>
        </c:txPr>
        <c:crossAx val="1945780144"/>
        <c:crosses val="autoZero"/>
        <c:crossBetween val="between"/>
        <c:majorUnit val="1"/>
      </c:valAx>
      <c:spPr>
        <a:noFill/>
        <a:ln>
          <a:noFill/>
        </a:ln>
        <a:effectLst/>
      </c:spPr>
    </c:plotArea>
    <c:legend>
      <c:legendPos val="r"/>
      <c:layout>
        <c:manualLayout>
          <c:xMode val="edge"/>
          <c:yMode val="edge"/>
          <c:x val="0.4934809699630423"/>
          <c:y val="2.0296253350115738E-3"/>
          <c:w val="0.4813130989027371"/>
          <c:h val="0.23508181456536442"/>
        </c:manualLayout>
      </c:layout>
      <c:overlay val="0"/>
      <c:spPr>
        <a:noFill/>
        <a:ln>
          <a:noFill/>
        </a:ln>
        <a:effectLst/>
      </c:spPr>
      <c:txPr>
        <a:bodyPr rot="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th-TH"/>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th-TH"/>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[FY25 Company KPI summary result rev2.xlsx]Sheet1!PivotTable72</c:name>
    <c:fmtId val="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9248888600040812E-2"/>
          <c:y val="0.10835948907207486"/>
          <c:w val="0.88868487093622106"/>
          <c:h val="0.73051705419863255"/>
        </c:manualLayout>
      </c:layout>
      <c:barChart>
        <c:barDir val="col"/>
        <c:grouping val="clustered"/>
        <c:varyColors val="0"/>
        <c:ser>
          <c:idx val="0"/>
          <c:order val="0"/>
          <c:tx>
            <c:strRef>
              <c:f>Sheet1!$BV$68:$BV$70</c:f>
              <c:strCache>
                <c:ptCount val="1"/>
                <c:pt idx="0">
                  <c:v>Long BM  &gt;3 hr - Case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Sheet1!$BU$71:$BU$83</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Sheet1!$BV$71:$BV$83</c:f>
              <c:numCache>
                <c:formatCode>General</c:formatCode>
                <c:ptCount val="12"/>
                <c:pt idx="0">
                  <c:v>1</c:v>
                </c:pt>
                <c:pt idx="1">
                  <c:v>1</c:v>
                </c:pt>
                <c:pt idx="2">
                  <c:v>4</c:v>
                </c:pt>
                <c:pt idx="3">
                  <c:v>1</c:v>
                </c:pt>
                <c:pt idx="4">
                  <c:v>3</c:v>
                </c:pt>
                <c:pt idx="5">
                  <c:v>2</c:v>
                </c:pt>
                <c:pt idx="6">
                  <c:v>1</c:v>
                </c:pt>
                <c:pt idx="7">
                  <c:v>0</c:v>
                </c:pt>
                <c:pt idx="8">
                  <c:v>0</c:v>
                </c:pt>
                <c:pt idx="9">
                  <c:v>0</c:v>
                </c:pt>
              </c:numCache>
            </c:numRef>
          </c:val>
          <c:extLst>
            <c:ext xmlns:c16="http://schemas.microsoft.com/office/drawing/2014/chart" uri="{C3380CC4-5D6E-409C-BE32-E72D297353CC}">
              <c16:uniqueId val="{00000000-B02D-426D-8640-92527888F4A1}"/>
            </c:ext>
          </c:extLst>
        </c:ser>
        <c:ser>
          <c:idx val="1"/>
          <c:order val="1"/>
          <c:tx>
            <c:strRef>
              <c:f>Sheet1!$BW$68:$BW$70</c:f>
              <c:strCache>
                <c:ptCount val="1"/>
                <c:pt idx="0">
                  <c:v>Premium/Unplanned freight - MB</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Sheet1!$BU$71:$BU$83</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Sheet1!$BW$71:$BW$83</c:f>
              <c:numCache>
                <c:formatCode>General</c:formatCode>
                <c:ptCount val="12"/>
                <c:pt idx="0">
                  <c:v>0</c:v>
                </c:pt>
                <c:pt idx="1">
                  <c:v>0</c:v>
                </c:pt>
                <c:pt idx="2">
                  <c:v>0.25</c:v>
                </c:pt>
                <c:pt idx="3">
                  <c:v>0</c:v>
                </c:pt>
                <c:pt idx="4">
                  <c:v>0</c:v>
                </c:pt>
                <c:pt idx="9">
                  <c:v>0</c:v>
                </c:pt>
                <c:pt idx="10">
                  <c:v>0</c:v>
                </c:pt>
              </c:numCache>
            </c:numRef>
          </c:val>
          <c:extLst>
            <c:ext xmlns:c16="http://schemas.microsoft.com/office/drawing/2014/chart" uri="{C3380CC4-5D6E-409C-BE32-E72D297353CC}">
              <c16:uniqueId val="{00000001-B02D-426D-8640-92527888F4A1}"/>
            </c:ext>
          </c:extLst>
        </c:ser>
        <c:ser>
          <c:idx val="2"/>
          <c:order val="2"/>
          <c:tx>
            <c:strRef>
              <c:f>Sheet1!$BX$68:$BX$70</c:f>
              <c:strCache>
                <c:ptCount val="1"/>
                <c:pt idx="0">
                  <c:v>Unplanned holiday working - Day</c:v>
                </c:pt>
              </c:strCache>
            </c:strRef>
          </c:tx>
          <c:spPr>
            <a:solidFill>
              <a:schemeClr val="accent3"/>
            </a:solidFill>
            <a:ln>
              <a:noFill/>
            </a:ln>
            <a:effectLst/>
          </c:spPr>
          <c:invertIfNegative val="0"/>
          <c:cat>
            <c:strRef>
              <c:f>Sheet1!$BU$71:$BU$83</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Sheet1!$BX$71:$BX$83</c:f>
              <c:numCache>
                <c:formatCode>General</c:formatCode>
                <c:ptCount val="12"/>
                <c:pt idx="0">
                  <c:v>0</c:v>
                </c:pt>
                <c:pt idx="1">
                  <c:v>0</c:v>
                </c:pt>
                <c:pt idx="2">
                  <c:v>0</c:v>
                </c:pt>
                <c:pt idx="3">
                  <c:v>0</c:v>
                </c:pt>
                <c:pt idx="4">
                  <c:v>0</c:v>
                </c:pt>
                <c:pt idx="5">
                  <c:v>1</c:v>
                </c:pt>
                <c:pt idx="6">
                  <c:v>1</c:v>
                </c:pt>
                <c:pt idx="7">
                  <c:v>1</c:v>
                </c:pt>
                <c:pt idx="8">
                  <c:v>0</c:v>
                </c:pt>
                <c:pt idx="9">
                  <c:v>0</c:v>
                </c:pt>
              </c:numCache>
            </c:numRef>
          </c:val>
          <c:extLst>
            <c:ext xmlns:c16="http://schemas.microsoft.com/office/drawing/2014/chart" uri="{C3380CC4-5D6E-409C-BE32-E72D297353CC}">
              <c16:uniqueId val="{00000002-B02D-426D-8640-92527888F4A1}"/>
            </c:ext>
          </c:extLst>
        </c:ser>
        <c:dLbls>
          <c:showLegendKey val="0"/>
          <c:showVal val="0"/>
          <c:showCatName val="0"/>
          <c:showSerName val="0"/>
          <c:showPercent val="0"/>
          <c:showBubbleSize val="0"/>
        </c:dLbls>
        <c:gapWidth val="35"/>
        <c:overlap val="-27"/>
        <c:axId val="1940524816"/>
        <c:axId val="1940542576"/>
      </c:barChart>
      <c:catAx>
        <c:axId val="19405248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ja-JP" sz="1050" b="0" i="0" u="none" strike="noStrike" kern="1200" baseline="0">
                <a:solidFill>
                  <a:schemeClr val="tx1">
                    <a:lumMod val="65000"/>
                    <a:lumOff val="35000"/>
                  </a:schemeClr>
                </a:solidFill>
                <a:latin typeface="+mn-lt"/>
                <a:ea typeface="+mn-ea"/>
                <a:cs typeface="+mn-cs"/>
              </a:defRPr>
            </a:pPr>
            <a:endParaRPr lang="th-TH"/>
          </a:p>
        </c:txPr>
        <c:crossAx val="1940542576"/>
        <c:crosses val="autoZero"/>
        <c:auto val="1"/>
        <c:lblAlgn val="ctr"/>
        <c:lblOffset val="100"/>
        <c:noMultiLvlLbl val="0"/>
      </c:catAx>
      <c:valAx>
        <c:axId val="19405425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th-TH"/>
          </a:p>
        </c:txPr>
        <c:crossAx val="1940524816"/>
        <c:crosses val="autoZero"/>
        <c:crossBetween val="between"/>
        <c:majorUnit val="1"/>
      </c:valAx>
      <c:spPr>
        <a:noFill/>
        <a:ln>
          <a:noFill/>
        </a:ln>
        <a:effectLst/>
      </c:spPr>
    </c:plotArea>
    <c:legend>
      <c:legendPos val="r"/>
      <c:layout>
        <c:manualLayout>
          <c:xMode val="edge"/>
          <c:yMode val="edge"/>
          <c:x val="0.51324889088042036"/>
          <c:y val="3.262856551581416E-2"/>
          <c:w val="0.47806286322169728"/>
          <c:h val="0.22554048349930114"/>
        </c:manualLayout>
      </c:layout>
      <c:overlay val="0"/>
      <c:spPr>
        <a:noFill/>
        <a:ln>
          <a:noFill/>
        </a:ln>
        <a:effectLst/>
      </c:spPr>
      <c:txPr>
        <a:bodyPr rot="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th-TH"/>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th-TH"/>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[FY25 Company KPI summary result rev2.xlsx]Sheet1!PivotTable73</c:name>
    <c:fmtId val="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6011592300962383E-2"/>
          <c:y val="0.12843047511929914"/>
          <c:w val="0.911001968503937"/>
          <c:h val="0.75174923776288549"/>
        </c:manualLayout>
      </c:layout>
      <c:barChart>
        <c:barDir val="col"/>
        <c:grouping val="clustered"/>
        <c:varyColors val="0"/>
        <c:ser>
          <c:idx val="0"/>
          <c:order val="0"/>
          <c:tx>
            <c:strRef>
              <c:f>Sheet1!$CE$68:$CE$70</c:f>
              <c:strCache>
                <c:ptCount val="1"/>
                <c:pt idx="0">
                  <c:v>Long BM  &gt;3 hr - Case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Sheet1!$CD$71:$CD$83</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Sheet1!$CE$71:$CE$83</c:f>
              <c:numCache>
                <c:formatCode>General</c:formatCode>
                <c:ptCount val="12"/>
                <c:pt idx="0">
                  <c:v>1</c:v>
                </c:pt>
                <c:pt idx="1">
                  <c:v>0</c:v>
                </c:pt>
                <c:pt idx="2">
                  <c:v>0</c:v>
                </c:pt>
                <c:pt idx="3">
                  <c:v>0</c:v>
                </c:pt>
                <c:pt idx="4">
                  <c:v>0</c:v>
                </c:pt>
                <c:pt idx="5">
                  <c:v>0</c:v>
                </c:pt>
                <c:pt idx="6">
                  <c:v>1</c:v>
                </c:pt>
                <c:pt idx="7">
                  <c:v>0</c:v>
                </c:pt>
                <c:pt idx="8">
                  <c:v>0</c:v>
                </c:pt>
                <c:pt idx="9">
                  <c:v>1</c:v>
                </c:pt>
              </c:numCache>
            </c:numRef>
          </c:val>
          <c:extLst>
            <c:ext xmlns:c16="http://schemas.microsoft.com/office/drawing/2014/chart" uri="{C3380CC4-5D6E-409C-BE32-E72D297353CC}">
              <c16:uniqueId val="{00000000-A801-480C-8869-A0FE4A797568}"/>
            </c:ext>
          </c:extLst>
        </c:ser>
        <c:ser>
          <c:idx val="1"/>
          <c:order val="1"/>
          <c:tx>
            <c:strRef>
              <c:f>Sheet1!$CF$68:$CF$70</c:f>
              <c:strCache>
                <c:ptCount val="1"/>
                <c:pt idx="0">
                  <c:v>Premium/Unplanned freight - MB</c:v>
                </c:pt>
              </c:strCache>
            </c:strRef>
          </c:tx>
          <c:spPr>
            <a:solidFill>
              <a:schemeClr val="accent2"/>
            </a:solidFill>
            <a:ln>
              <a:noFill/>
            </a:ln>
            <a:effectLst/>
          </c:spPr>
          <c:invertIfNegative val="0"/>
          <c:cat>
            <c:strRef>
              <c:f>Sheet1!$CD$71:$CD$83</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Sheet1!$CF$71:$CF$83</c:f>
              <c:numCache>
                <c:formatCode>General</c:formatCode>
                <c:ptCount val="12"/>
                <c:pt idx="0">
                  <c:v>0</c:v>
                </c:pt>
                <c:pt idx="1">
                  <c:v>0</c:v>
                </c:pt>
                <c:pt idx="2">
                  <c:v>0</c:v>
                </c:pt>
                <c:pt idx="3">
                  <c:v>0.63</c:v>
                </c:pt>
                <c:pt idx="4">
                  <c:v>0.37</c:v>
                </c:pt>
                <c:pt idx="5">
                  <c:v>0.16</c:v>
                </c:pt>
                <c:pt idx="6">
                  <c:v>7.0000000000000007E-2</c:v>
                </c:pt>
                <c:pt idx="7">
                  <c:v>0.06</c:v>
                </c:pt>
                <c:pt idx="8">
                  <c:v>0.19</c:v>
                </c:pt>
                <c:pt idx="9">
                  <c:v>0.05</c:v>
                </c:pt>
                <c:pt idx="10">
                  <c:v>0.05</c:v>
                </c:pt>
              </c:numCache>
            </c:numRef>
          </c:val>
          <c:extLst>
            <c:ext xmlns:c16="http://schemas.microsoft.com/office/drawing/2014/chart" uri="{C3380CC4-5D6E-409C-BE32-E72D297353CC}">
              <c16:uniqueId val="{00000001-A801-480C-8869-A0FE4A797568}"/>
            </c:ext>
          </c:extLst>
        </c:ser>
        <c:ser>
          <c:idx val="2"/>
          <c:order val="2"/>
          <c:tx>
            <c:strRef>
              <c:f>Sheet1!$CG$68:$CG$70</c:f>
              <c:strCache>
                <c:ptCount val="1"/>
                <c:pt idx="0">
                  <c:v>Unplanned holiday working - Day</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Sheet1!$CD$71:$CD$83</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Sheet1!$CG$71:$CG$83</c:f>
              <c:numCache>
                <c:formatCode>General</c:formatCode>
                <c:ptCount val="12"/>
                <c:pt idx="0">
                  <c:v>0</c:v>
                </c:pt>
                <c:pt idx="1">
                  <c:v>1</c:v>
                </c:pt>
                <c:pt idx="2">
                  <c:v>1</c:v>
                </c:pt>
                <c:pt idx="3">
                  <c:v>0</c:v>
                </c:pt>
                <c:pt idx="4">
                  <c:v>0</c:v>
                </c:pt>
                <c:pt idx="5">
                  <c:v>0</c:v>
                </c:pt>
                <c:pt idx="6">
                  <c:v>1</c:v>
                </c:pt>
                <c:pt idx="7">
                  <c:v>0</c:v>
                </c:pt>
                <c:pt idx="8">
                  <c:v>0</c:v>
                </c:pt>
                <c:pt idx="9">
                  <c:v>0</c:v>
                </c:pt>
              </c:numCache>
            </c:numRef>
          </c:val>
          <c:extLst>
            <c:ext xmlns:c16="http://schemas.microsoft.com/office/drawing/2014/chart" uri="{C3380CC4-5D6E-409C-BE32-E72D297353CC}">
              <c16:uniqueId val="{00000002-A801-480C-8869-A0FE4A797568}"/>
            </c:ext>
          </c:extLst>
        </c:ser>
        <c:dLbls>
          <c:showLegendKey val="0"/>
          <c:showVal val="0"/>
          <c:showCatName val="0"/>
          <c:showSerName val="0"/>
          <c:showPercent val="0"/>
          <c:showBubbleSize val="0"/>
        </c:dLbls>
        <c:gapWidth val="40"/>
        <c:overlap val="-27"/>
        <c:axId val="1940550736"/>
        <c:axId val="1940571856"/>
      </c:barChart>
      <c:catAx>
        <c:axId val="19405507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ja-JP" sz="1050" b="0" i="0" u="none" strike="noStrike" kern="1200" baseline="0">
                <a:solidFill>
                  <a:schemeClr val="tx1">
                    <a:lumMod val="65000"/>
                    <a:lumOff val="35000"/>
                  </a:schemeClr>
                </a:solidFill>
                <a:latin typeface="+mn-lt"/>
                <a:ea typeface="+mn-ea"/>
                <a:cs typeface="+mn-cs"/>
              </a:defRPr>
            </a:pPr>
            <a:endParaRPr lang="th-TH"/>
          </a:p>
        </c:txPr>
        <c:crossAx val="1940571856"/>
        <c:crosses val="autoZero"/>
        <c:auto val="1"/>
        <c:lblAlgn val="ctr"/>
        <c:lblOffset val="100"/>
        <c:noMultiLvlLbl val="0"/>
      </c:catAx>
      <c:valAx>
        <c:axId val="1940571856"/>
        <c:scaling>
          <c:orientation val="minMax"/>
          <c:max val="6"/>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th-TH"/>
          </a:p>
        </c:txPr>
        <c:crossAx val="1940550736"/>
        <c:crosses val="autoZero"/>
        <c:crossBetween val="between"/>
      </c:valAx>
      <c:spPr>
        <a:noFill/>
        <a:ln>
          <a:noFill/>
        </a:ln>
        <a:effectLst/>
      </c:spPr>
    </c:plotArea>
    <c:legend>
      <c:legendPos val="r"/>
      <c:layout>
        <c:manualLayout>
          <c:xMode val="edge"/>
          <c:yMode val="edge"/>
          <c:x val="0.48095253718285214"/>
          <c:y val="1.9358027190368089E-2"/>
          <c:w val="0.50238079615048115"/>
          <c:h val="0.26044573985870606"/>
        </c:manualLayout>
      </c:layout>
      <c:overlay val="0"/>
      <c:spPr>
        <a:noFill/>
        <a:ln>
          <a:noFill/>
        </a:ln>
        <a:effectLst/>
      </c:spPr>
      <c:txPr>
        <a:bodyPr rot="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th-TH"/>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th-TH"/>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5644211868186196E-2"/>
          <c:y val="0.19266273601603726"/>
          <c:w val="0.88006889763779539"/>
          <c:h val="0.69173009334441782"/>
        </c:manualLayout>
      </c:layout>
      <c:barChart>
        <c:barDir val="col"/>
        <c:grouping val="clustered"/>
        <c:varyColors val="0"/>
        <c:ser>
          <c:idx val="0"/>
          <c:order val="0"/>
          <c:tx>
            <c:strRef>
              <c:f>Data!$B$84</c:f>
              <c:strCache>
                <c:ptCount val="1"/>
                <c:pt idx="0">
                  <c:v>Target</c:v>
                </c:pt>
              </c:strCache>
            </c:strRef>
          </c:tx>
          <c:spPr>
            <a:solidFill>
              <a:schemeClr val="bg1">
                <a:lumMod val="6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Data!$A$85:$A$96</c:f>
              <c:numCache>
                <c:formatCode>B1mmm\-yy</c:formatCode>
                <c:ptCount val="12"/>
                <c:pt idx="0">
                  <c:v>45748</c:v>
                </c:pt>
                <c:pt idx="1">
                  <c:v>45778</c:v>
                </c:pt>
                <c:pt idx="2">
                  <c:v>45809</c:v>
                </c:pt>
                <c:pt idx="3">
                  <c:v>45839</c:v>
                </c:pt>
                <c:pt idx="4">
                  <c:v>45870</c:v>
                </c:pt>
                <c:pt idx="5">
                  <c:v>45901</c:v>
                </c:pt>
                <c:pt idx="6">
                  <c:v>45931</c:v>
                </c:pt>
                <c:pt idx="7">
                  <c:v>45962</c:v>
                </c:pt>
                <c:pt idx="8">
                  <c:v>45992</c:v>
                </c:pt>
                <c:pt idx="9">
                  <c:v>46023</c:v>
                </c:pt>
                <c:pt idx="10">
                  <c:v>46054</c:v>
                </c:pt>
                <c:pt idx="11">
                  <c:v>46082</c:v>
                </c:pt>
              </c:numCache>
            </c:numRef>
          </c:cat>
          <c:val>
            <c:numRef>
              <c:f>Data!$B$85:$B$96</c:f>
              <c:numCache>
                <c:formatCode>General</c:formatCode>
                <c:ptCount val="12"/>
                <c:pt idx="0">
                  <c:v>18</c:v>
                </c:pt>
                <c:pt idx="1">
                  <c:v>14</c:v>
                </c:pt>
                <c:pt idx="2">
                  <c:v>12</c:v>
                </c:pt>
                <c:pt idx="3">
                  <c:v>23</c:v>
                </c:pt>
                <c:pt idx="4">
                  <c:v>36</c:v>
                </c:pt>
                <c:pt idx="5">
                  <c:v>23</c:v>
                </c:pt>
                <c:pt idx="6">
                  <c:v>33</c:v>
                </c:pt>
                <c:pt idx="7">
                  <c:v>19</c:v>
                </c:pt>
                <c:pt idx="8">
                  <c:v>27</c:v>
                </c:pt>
                <c:pt idx="9">
                  <c:v>10</c:v>
                </c:pt>
                <c:pt idx="10">
                  <c:v>18</c:v>
                </c:pt>
                <c:pt idx="11">
                  <c:v>45</c:v>
                </c:pt>
              </c:numCache>
            </c:numRef>
          </c:val>
          <c:extLst>
            <c:ext xmlns:c16="http://schemas.microsoft.com/office/drawing/2014/chart" uri="{C3380CC4-5D6E-409C-BE32-E72D297353CC}">
              <c16:uniqueId val="{00000000-A7F8-4B93-82CA-D7E1CC35749E}"/>
            </c:ext>
          </c:extLst>
        </c:ser>
        <c:ser>
          <c:idx val="1"/>
          <c:order val="1"/>
          <c:tx>
            <c:strRef>
              <c:f>Data!$C$84</c:f>
              <c:strCache>
                <c:ptCount val="1"/>
                <c:pt idx="0">
                  <c:v>Result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Data!$A$85:$A$96</c:f>
              <c:numCache>
                <c:formatCode>B1mmm\-yy</c:formatCode>
                <c:ptCount val="12"/>
                <c:pt idx="0">
                  <c:v>45748</c:v>
                </c:pt>
                <c:pt idx="1">
                  <c:v>45778</c:v>
                </c:pt>
                <c:pt idx="2">
                  <c:v>45809</c:v>
                </c:pt>
                <c:pt idx="3">
                  <c:v>45839</c:v>
                </c:pt>
                <c:pt idx="4">
                  <c:v>45870</c:v>
                </c:pt>
                <c:pt idx="5">
                  <c:v>45901</c:v>
                </c:pt>
                <c:pt idx="6">
                  <c:v>45931</c:v>
                </c:pt>
                <c:pt idx="7">
                  <c:v>45962</c:v>
                </c:pt>
                <c:pt idx="8">
                  <c:v>45992</c:v>
                </c:pt>
                <c:pt idx="9">
                  <c:v>46023</c:v>
                </c:pt>
                <c:pt idx="10">
                  <c:v>46054</c:v>
                </c:pt>
                <c:pt idx="11">
                  <c:v>46082</c:v>
                </c:pt>
              </c:numCache>
            </c:numRef>
          </c:cat>
          <c:val>
            <c:numRef>
              <c:f>Data!$C$85:$C$96</c:f>
              <c:numCache>
                <c:formatCode>General</c:formatCode>
                <c:ptCount val="12"/>
                <c:pt idx="0">
                  <c:v>17</c:v>
                </c:pt>
                <c:pt idx="1">
                  <c:v>15</c:v>
                </c:pt>
                <c:pt idx="2">
                  <c:v>23</c:v>
                </c:pt>
                <c:pt idx="3">
                  <c:v>22</c:v>
                </c:pt>
                <c:pt idx="4">
                  <c:v>23</c:v>
                </c:pt>
                <c:pt idx="5">
                  <c:v>21</c:v>
                </c:pt>
                <c:pt idx="6">
                  <c:v>22</c:v>
                </c:pt>
                <c:pt idx="7">
                  <c:v>12</c:v>
                </c:pt>
                <c:pt idx="8">
                  <c:v>26</c:v>
                </c:pt>
                <c:pt idx="9">
                  <c:v>10</c:v>
                </c:pt>
                <c:pt idx="10">
                  <c:v>6</c:v>
                </c:pt>
              </c:numCache>
            </c:numRef>
          </c:val>
          <c:extLst>
            <c:ext xmlns:c16="http://schemas.microsoft.com/office/drawing/2014/chart" uri="{C3380CC4-5D6E-409C-BE32-E72D297353CC}">
              <c16:uniqueId val="{00000002-A7F8-4B93-82CA-D7E1CC35749E}"/>
            </c:ext>
          </c:extLst>
        </c:ser>
        <c:dLbls>
          <c:showLegendKey val="0"/>
          <c:showVal val="0"/>
          <c:showCatName val="0"/>
          <c:showSerName val="0"/>
          <c:showPercent val="0"/>
          <c:showBubbleSize val="0"/>
        </c:dLbls>
        <c:gapWidth val="35"/>
        <c:axId val="754326975"/>
        <c:axId val="754327455"/>
      </c:barChart>
      <c:lineChart>
        <c:grouping val="standard"/>
        <c:varyColors val="0"/>
        <c:ser>
          <c:idx val="2"/>
          <c:order val="2"/>
          <c:tx>
            <c:strRef>
              <c:f>Data!$D$84</c:f>
              <c:strCache>
                <c:ptCount val="1"/>
                <c:pt idx="0">
                  <c:v>Accu.Target</c:v>
                </c:pt>
              </c:strCache>
            </c:strRef>
          </c:tx>
          <c:spPr>
            <a:ln w="28575" cap="rnd">
              <a:solidFill>
                <a:schemeClr val="tx1">
                  <a:lumMod val="50000"/>
                  <a:lumOff val="50000"/>
                </a:schemeClr>
              </a:solidFill>
              <a:round/>
            </a:ln>
            <a:effectLst/>
          </c:spPr>
          <c:marker>
            <c:symbol val="circle"/>
            <c:size val="5"/>
            <c:spPr>
              <a:solidFill>
                <a:schemeClr val="tx1">
                  <a:lumMod val="50000"/>
                  <a:lumOff val="50000"/>
                </a:schemeClr>
              </a:solidFill>
              <a:ln w="9525">
                <a:solidFill>
                  <a:schemeClr val="tx1">
                    <a:lumMod val="50000"/>
                    <a:lumOff val="50000"/>
                  </a:schemeClr>
                </a:solidFill>
              </a:ln>
              <a:effectLst/>
            </c:spPr>
          </c:marker>
          <c:dLbls>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tx1">
                        <a:lumMod val="75000"/>
                        <a:lumOff val="25000"/>
                      </a:schemeClr>
                    </a:solidFill>
                    <a:latin typeface="+mn-lt"/>
                    <a:ea typeface="+mn-ea"/>
                    <a:cs typeface="+mn-cs"/>
                  </a:defRPr>
                </a:pPr>
                <a:endParaRPr lang="th-TH"/>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Data!$A$85:$A$96</c:f>
              <c:numCache>
                <c:formatCode>B1mmm\-yy</c:formatCode>
                <c:ptCount val="12"/>
                <c:pt idx="0">
                  <c:v>45748</c:v>
                </c:pt>
                <c:pt idx="1">
                  <c:v>45778</c:v>
                </c:pt>
                <c:pt idx="2">
                  <c:v>45809</c:v>
                </c:pt>
                <c:pt idx="3">
                  <c:v>45839</c:v>
                </c:pt>
                <c:pt idx="4">
                  <c:v>45870</c:v>
                </c:pt>
                <c:pt idx="5">
                  <c:v>45901</c:v>
                </c:pt>
                <c:pt idx="6">
                  <c:v>45931</c:v>
                </c:pt>
                <c:pt idx="7">
                  <c:v>45962</c:v>
                </c:pt>
                <c:pt idx="8">
                  <c:v>45992</c:v>
                </c:pt>
                <c:pt idx="9">
                  <c:v>46023</c:v>
                </c:pt>
                <c:pt idx="10">
                  <c:v>46054</c:v>
                </c:pt>
                <c:pt idx="11">
                  <c:v>46082</c:v>
                </c:pt>
              </c:numCache>
            </c:numRef>
          </c:cat>
          <c:val>
            <c:numRef>
              <c:f>Data!$D$85:$D$96</c:f>
              <c:numCache>
                <c:formatCode>General</c:formatCode>
                <c:ptCount val="12"/>
                <c:pt idx="0">
                  <c:v>18</c:v>
                </c:pt>
                <c:pt idx="1">
                  <c:v>32</c:v>
                </c:pt>
                <c:pt idx="2">
                  <c:v>44</c:v>
                </c:pt>
                <c:pt idx="3">
                  <c:v>67</c:v>
                </c:pt>
                <c:pt idx="4">
                  <c:v>103</c:v>
                </c:pt>
                <c:pt idx="5">
                  <c:v>126</c:v>
                </c:pt>
                <c:pt idx="6">
                  <c:v>159</c:v>
                </c:pt>
                <c:pt idx="7">
                  <c:v>178</c:v>
                </c:pt>
                <c:pt idx="8">
                  <c:v>205</c:v>
                </c:pt>
                <c:pt idx="9">
                  <c:v>215</c:v>
                </c:pt>
                <c:pt idx="10">
                  <c:v>233</c:v>
                </c:pt>
                <c:pt idx="11">
                  <c:v>278</c:v>
                </c:pt>
              </c:numCache>
            </c:numRef>
          </c:val>
          <c:smooth val="0"/>
          <c:extLst>
            <c:ext xmlns:c16="http://schemas.microsoft.com/office/drawing/2014/chart" uri="{C3380CC4-5D6E-409C-BE32-E72D297353CC}">
              <c16:uniqueId val="{00000003-A7F8-4B93-82CA-D7E1CC35749E}"/>
            </c:ext>
          </c:extLst>
        </c:ser>
        <c:ser>
          <c:idx val="3"/>
          <c:order val="3"/>
          <c:tx>
            <c:strRef>
              <c:f>Data!$E$84</c:f>
              <c:strCache>
                <c:ptCount val="1"/>
                <c:pt idx="0">
                  <c:v>Accu.Result</c:v>
                </c:pt>
              </c:strCache>
            </c:strRef>
          </c:tx>
          <c:spPr>
            <a:ln w="28575" cap="rnd">
              <a:solidFill>
                <a:schemeClr val="accent4"/>
              </a:solidFill>
              <a:round/>
            </a:ln>
            <a:effectLst/>
          </c:spPr>
          <c:marker>
            <c:symbol val="circle"/>
            <c:size val="4"/>
            <c:spPr>
              <a:solidFill>
                <a:schemeClr val="accent4"/>
              </a:solidFill>
              <a:ln w="3175">
                <a:solidFill>
                  <a:schemeClr val="accent4"/>
                </a:solidFill>
              </a:ln>
              <a:effectLst/>
            </c:spPr>
          </c:marker>
          <c:dLbls>
            <c:dLbl>
              <c:idx val="0"/>
              <c:layout>
                <c:manualLayout>
                  <c:x val="-1.2416423809661097E-17"/>
                  <c:y val="-6.682812411613886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E55-40E7-9FAE-CEFD0BDA93FC}"/>
                </c:ext>
              </c:extLst>
            </c:dLbl>
            <c:dLbl>
              <c:idx val="1"/>
              <c:layout>
                <c:manualLayout>
                  <c:x val="-2.7112023425129787E-3"/>
                  <c:y val="-5.545287235959855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E55-40E7-9FAE-CEFD0BDA93FC}"/>
                </c:ext>
              </c:extLst>
            </c:dLbl>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Data!$A$85:$A$96</c:f>
              <c:numCache>
                <c:formatCode>B1mmm\-yy</c:formatCode>
                <c:ptCount val="12"/>
                <c:pt idx="0">
                  <c:v>45748</c:v>
                </c:pt>
                <c:pt idx="1">
                  <c:v>45778</c:v>
                </c:pt>
                <c:pt idx="2">
                  <c:v>45809</c:v>
                </c:pt>
                <c:pt idx="3">
                  <c:v>45839</c:v>
                </c:pt>
                <c:pt idx="4">
                  <c:v>45870</c:v>
                </c:pt>
                <c:pt idx="5">
                  <c:v>45901</c:v>
                </c:pt>
                <c:pt idx="6">
                  <c:v>45931</c:v>
                </c:pt>
                <c:pt idx="7">
                  <c:v>45962</c:v>
                </c:pt>
                <c:pt idx="8">
                  <c:v>45992</c:v>
                </c:pt>
                <c:pt idx="9">
                  <c:v>46023</c:v>
                </c:pt>
                <c:pt idx="10">
                  <c:v>46054</c:v>
                </c:pt>
                <c:pt idx="11">
                  <c:v>46082</c:v>
                </c:pt>
              </c:numCache>
            </c:numRef>
          </c:cat>
          <c:val>
            <c:numRef>
              <c:f>Data!$E$85:$E$96</c:f>
              <c:numCache>
                <c:formatCode>General</c:formatCode>
                <c:ptCount val="12"/>
                <c:pt idx="0">
                  <c:v>17</c:v>
                </c:pt>
                <c:pt idx="1">
                  <c:v>32</c:v>
                </c:pt>
                <c:pt idx="2">
                  <c:v>55</c:v>
                </c:pt>
                <c:pt idx="3">
                  <c:v>77</c:v>
                </c:pt>
                <c:pt idx="4">
                  <c:v>100</c:v>
                </c:pt>
                <c:pt idx="5">
                  <c:v>121</c:v>
                </c:pt>
                <c:pt idx="6">
                  <c:v>143</c:v>
                </c:pt>
                <c:pt idx="7">
                  <c:v>155</c:v>
                </c:pt>
                <c:pt idx="8">
                  <c:v>181</c:v>
                </c:pt>
                <c:pt idx="9">
                  <c:v>191</c:v>
                </c:pt>
                <c:pt idx="10">
                  <c:v>197</c:v>
                </c:pt>
              </c:numCache>
            </c:numRef>
          </c:val>
          <c:smooth val="0"/>
          <c:extLst>
            <c:ext xmlns:c16="http://schemas.microsoft.com/office/drawing/2014/chart" uri="{C3380CC4-5D6E-409C-BE32-E72D297353CC}">
              <c16:uniqueId val="{00000005-A7F8-4B93-82CA-D7E1CC35749E}"/>
            </c:ext>
          </c:extLst>
        </c:ser>
        <c:dLbls>
          <c:showLegendKey val="0"/>
          <c:showVal val="0"/>
          <c:showCatName val="0"/>
          <c:showSerName val="0"/>
          <c:showPercent val="0"/>
          <c:showBubbleSize val="0"/>
        </c:dLbls>
        <c:marker val="1"/>
        <c:smooth val="0"/>
        <c:axId val="819095423"/>
        <c:axId val="730637327"/>
      </c:lineChart>
      <c:dateAx>
        <c:axId val="754326975"/>
        <c:scaling>
          <c:orientation val="minMax"/>
        </c:scaling>
        <c:delete val="0"/>
        <c:axPos val="b"/>
        <c:numFmt formatCode="B1mmm"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ja-JP" sz="1000" b="0" i="0" u="none" strike="noStrike" kern="1200" baseline="0">
                <a:solidFill>
                  <a:schemeClr val="tx1">
                    <a:lumMod val="65000"/>
                    <a:lumOff val="35000"/>
                  </a:schemeClr>
                </a:solidFill>
                <a:latin typeface="+mn-lt"/>
                <a:ea typeface="+mn-ea"/>
                <a:cs typeface="+mn-cs"/>
              </a:defRPr>
            </a:pPr>
            <a:endParaRPr lang="th-TH"/>
          </a:p>
        </c:txPr>
        <c:crossAx val="754327455"/>
        <c:crosses val="autoZero"/>
        <c:auto val="1"/>
        <c:lblOffset val="100"/>
        <c:baseTimeUnit val="months"/>
      </c:dateAx>
      <c:valAx>
        <c:axId val="754327455"/>
        <c:scaling>
          <c:orientation val="minMax"/>
          <c:max val="40"/>
        </c:scaling>
        <c:delete val="0"/>
        <c:axPos val="l"/>
        <c:majorGridlines>
          <c:spPr>
            <a:ln w="6350" cap="flat" cmpd="sng" algn="ctr">
              <a:solidFill>
                <a:schemeClr val="bg1">
                  <a:lumMod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th-TH"/>
          </a:p>
        </c:txPr>
        <c:crossAx val="754326975"/>
        <c:crosses val="autoZero"/>
        <c:crossBetween val="between"/>
        <c:majorUnit val="10"/>
      </c:valAx>
      <c:valAx>
        <c:axId val="730637327"/>
        <c:scaling>
          <c:orientation val="minMax"/>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th-TH"/>
          </a:p>
        </c:txPr>
        <c:crossAx val="819095423"/>
        <c:crosses val="max"/>
        <c:crossBetween val="between"/>
        <c:majorUnit val="100"/>
      </c:valAx>
      <c:dateAx>
        <c:axId val="819095423"/>
        <c:scaling>
          <c:orientation val="minMax"/>
        </c:scaling>
        <c:delete val="1"/>
        <c:axPos val="b"/>
        <c:numFmt formatCode="B1mmm\-yy" sourceLinked="1"/>
        <c:majorTickMark val="out"/>
        <c:minorTickMark val="none"/>
        <c:tickLblPos val="nextTo"/>
        <c:crossAx val="730637327"/>
        <c:crosses val="autoZero"/>
        <c:auto val="1"/>
        <c:lblOffset val="100"/>
        <c:baseTimeUnit val="months"/>
      </c:dateAx>
      <c:spPr>
        <a:noFill/>
        <a:ln>
          <a:noFill/>
        </a:ln>
        <a:effectLst/>
      </c:spPr>
    </c:plotArea>
    <c:legend>
      <c:legendPos val="b"/>
      <c:legendEntry>
        <c:idx val="0"/>
        <c:delete val="1"/>
      </c:legendEntry>
      <c:layout>
        <c:manualLayout>
          <c:xMode val="edge"/>
          <c:yMode val="edge"/>
          <c:x val="0.40176197635482969"/>
          <c:y val="1.5196940668956115E-2"/>
          <c:w val="0.53180314757861913"/>
          <c:h val="8.176931821572031E-2"/>
        </c:manualLayout>
      </c:layout>
      <c:overlay val="0"/>
      <c:spPr>
        <a:noFill/>
        <a:ln>
          <a:noFill/>
        </a:ln>
        <a:effectLst/>
      </c:spPr>
      <c:txPr>
        <a:bodyPr rot="0" spcFirstLastPara="1" vertOverflow="ellipsis" vert="horz" wrap="square" anchor="ctr" anchorCtr="1"/>
        <a:lstStyle/>
        <a:p>
          <a:pPr>
            <a:defRPr lang="ja-JP" sz="700" b="0" i="0" u="none" strike="noStrike" kern="1200" baseline="0">
              <a:solidFill>
                <a:schemeClr val="tx1">
                  <a:lumMod val="65000"/>
                  <a:lumOff val="35000"/>
                </a:schemeClr>
              </a:solidFill>
              <a:latin typeface="+mn-lt"/>
              <a:ea typeface="+mn-ea"/>
              <a:cs typeface="+mn-cs"/>
            </a:defRPr>
          </a:pPr>
          <a:endParaRPr lang="th-TH"/>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th-TH"/>
    </a:p>
  </c:txPr>
  <c:printSettings>
    <c:headerFooter/>
    <c:pageMargins b="0.75" l="0.7" r="0.7" t="0.75" header="0.3" footer="0.3"/>
    <c:pageSetup/>
  </c:printSettings>
</c:chartSpace>
</file>

<file path=xl/charts/chart8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7771753869428746E-2"/>
          <c:y val="0.16725050528349086"/>
          <c:w val="0.88006889763779539"/>
          <c:h val="0.71984562971525567"/>
        </c:manualLayout>
      </c:layout>
      <c:barChart>
        <c:barDir val="col"/>
        <c:grouping val="clustered"/>
        <c:varyColors val="0"/>
        <c:ser>
          <c:idx val="0"/>
          <c:order val="0"/>
          <c:tx>
            <c:strRef>
              <c:f>Data!$F$84</c:f>
              <c:strCache>
                <c:ptCount val="1"/>
                <c:pt idx="0">
                  <c:v>Target</c:v>
                </c:pt>
              </c:strCache>
            </c:strRef>
          </c:tx>
          <c:spPr>
            <a:solidFill>
              <a:schemeClr val="bg1">
                <a:lumMod val="65000"/>
              </a:schemeClr>
            </a:solidFill>
            <a:ln>
              <a:noFill/>
            </a:ln>
            <a:effectLst/>
          </c:spPr>
          <c:invertIfNegative val="0"/>
          <c:dLbls>
            <c:dLbl>
              <c:idx val="10"/>
              <c:layout>
                <c:manualLayout>
                  <c:x val="-8.5858593825527667E-3"/>
                  <c:y val="2.814166202440037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0D1-41A8-BFF9-B0AF8D1038D4}"/>
                </c:ext>
              </c:extLst>
            </c:dLbl>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Data!$A$85:$A$96</c:f>
              <c:numCache>
                <c:formatCode>B1mmm\-yy</c:formatCode>
                <c:ptCount val="12"/>
                <c:pt idx="0">
                  <c:v>45748</c:v>
                </c:pt>
                <c:pt idx="1">
                  <c:v>45778</c:v>
                </c:pt>
                <c:pt idx="2">
                  <c:v>45809</c:v>
                </c:pt>
                <c:pt idx="3">
                  <c:v>45839</c:v>
                </c:pt>
                <c:pt idx="4">
                  <c:v>45870</c:v>
                </c:pt>
                <c:pt idx="5">
                  <c:v>45901</c:v>
                </c:pt>
                <c:pt idx="6">
                  <c:v>45931</c:v>
                </c:pt>
                <c:pt idx="7">
                  <c:v>45962</c:v>
                </c:pt>
                <c:pt idx="8">
                  <c:v>45992</c:v>
                </c:pt>
                <c:pt idx="9">
                  <c:v>46023</c:v>
                </c:pt>
                <c:pt idx="10">
                  <c:v>46054</c:v>
                </c:pt>
                <c:pt idx="11">
                  <c:v>46082</c:v>
                </c:pt>
              </c:numCache>
            </c:numRef>
          </c:cat>
          <c:val>
            <c:numRef>
              <c:f>Data!$F$85:$F$96</c:f>
              <c:numCache>
                <c:formatCode>General</c:formatCode>
                <c:ptCount val="12"/>
                <c:pt idx="0">
                  <c:v>16</c:v>
                </c:pt>
                <c:pt idx="1">
                  <c:v>13</c:v>
                </c:pt>
                <c:pt idx="2">
                  <c:v>18</c:v>
                </c:pt>
                <c:pt idx="3">
                  <c:v>23</c:v>
                </c:pt>
                <c:pt idx="4">
                  <c:v>27</c:v>
                </c:pt>
                <c:pt idx="5">
                  <c:v>25</c:v>
                </c:pt>
                <c:pt idx="6">
                  <c:v>10</c:v>
                </c:pt>
                <c:pt idx="7">
                  <c:v>8</c:v>
                </c:pt>
                <c:pt idx="8">
                  <c:v>16</c:v>
                </c:pt>
                <c:pt idx="9">
                  <c:v>8</c:v>
                </c:pt>
                <c:pt idx="10">
                  <c:v>8</c:v>
                </c:pt>
                <c:pt idx="11">
                  <c:v>23</c:v>
                </c:pt>
              </c:numCache>
            </c:numRef>
          </c:val>
          <c:extLst>
            <c:ext xmlns:c16="http://schemas.microsoft.com/office/drawing/2014/chart" uri="{C3380CC4-5D6E-409C-BE32-E72D297353CC}">
              <c16:uniqueId val="{00000001-A0D1-41A8-BFF9-B0AF8D1038D4}"/>
            </c:ext>
          </c:extLst>
        </c:ser>
        <c:ser>
          <c:idx val="1"/>
          <c:order val="1"/>
          <c:tx>
            <c:strRef>
              <c:f>Data!$G$84</c:f>
              <c:strCache>
                <c:ptCount val="1"/>
                <c:pt idx="0">
                  <c:v>Result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Data!$A$85:$A$96</c:f>
              <c:numCache>
                <c:formatCode>B1mmm\-yy</c:formatCode>
                <c:ptCount val="12"/>
                <c:pt idx="0">
                  <c:v>45748</c:v>
                </c:pt>
                <c:pt idx="1">
                  <c:v>45778</c:v>
                </c:pt>
                <c:pt idx="2">
                  <c:v>45809</c:v>
                </c:pt>
                <c:pt idx="3">
                  <c:v>45839</c:v>
                </c:pt>
                <c:pt idx="4">
                  <c:v>45870</c:v>
                </c:pt>
                <c:pt idx="5">
                  <c:v>45901</c:v>
                </c:pt>
                <c:pt idx="6">
                  <c:v>45931</c:v>
                </c:pt>
                <c:pt idx="7">
                  <c:v>45962</c:v>
                </c:pt>
                <c:pt idx="8">
                  <c:v>45992</c:v>
                </c:pt>
                <c:pt idx="9">
                  <c:v>46023</c:v>
                </c:pt>
                <c:pt idx="10">
                  <c:v>46054</c:v>
                </c:pt>
                <c:pt idx="11">
                  <c:v>46082</c:v>
                </c:pt>
              </c:numCache>
            </c:numRef>
          </c:cat>
          <c:val>
            <c:numRef>
              <c:f>Data!$G$85:$G$96</c:f>
              <c:numCache>
                <c:formatCode>_(* #,##0_);_(* \(#,##0\);_(* "-"??_);_(@_)</c:formatCode>
                <c:ptCount val="12"/>
                <c:pt idx="0">
                  <c:v>2</c:v>
                </c:pt>
                <c:pt idx="1">
                  <c:v>3</c:v>
                </c:pt>
                <c:pt idx="2">
                  <c:v>3</c:v>
                </c:pt>
                <c:pt idx="3">
                  <c:v>8</c:v>
                </c:pt>
                <c:pt idx="4">
                  <c:v>12</c:v>
                </c:pt>
                <c:pt idx="5">
                  <c:v>10</c:v>
                </c:pt>
                <c:pt idx="6">
                  <c:v>15</c:v>
                </c:pt>
                <c:pt idx="7">
                  <c:v>4</c:v>
                </c:pt>
                <c:pt idx="8">
                  <c:v>4</c:v>
                </c:pt>
                <c:pt idx="9">
                  <c:v>3</c:v>
                </c:pt>
                <c:pt idx="10">
                  <c:v>8</c:v>
                </c:pt>
              </c:numCache>
            </c:numRef>
          </c:val>
          <c:extLst>
            <c:ext xmlns:c16="http://schemas.microsoft.com/office/drawing/2014/chart" uri="{C3380CC4-5D6E-409C-BE32-E72D297353CC}">
              <c16:uniqueId val="{00000000-A0D1-41A8-BFF9-B0AF8D1038D4}"/>
            </c:ext>
          </c:extLst>
        </c:ser>
        <c:dLbls>
          <c:showLegendKey val="0"/>
          <c:showVal val="0"/>
          <c:showCatName val="0"/>
          <c:showSerName val="0"/>
          <c:showPercent val="0"/>
          <c:showBubbleSize val="0"/>
        </c:dLbls>
        <c:gapWidth val="35"/>
        <c:axId val="754326975"/>
        <c:axId val="754327455"/>
      </c:barChart>
      <c:lineChart>
        <c:grouping val="standard"/>
        <c:varyColors val="0"/>
        <c:ser>
          <c:idx val="2"/>
          <c:order val="2"/>
          <c:tx>
            <c:strRef>
              <c:f>Data!$H$84</c:f>
              <c:strCache>
                <c:ptCount val="1"/>
                <c:pt idx="0">
                  <c:v>Accu.Target</c:v>
                </c:pt>
              </c:strCache>
            </c:strRef>
          </c:tx>
          <c:spPr>
            <a:ln w="28575" cap="rnd">
              <a:solidFill>
                <a:schemeClr val="tx1">
                  <a:lumMod val="50000"/>
                  <a:lumOff val="50000"/>
                </a:schemeClr>
              </a:solidFill>
              <a:round/>
            </a:ln>
            <a:effectLst/>
          </c:spPr>
          <c:marker>
            <c:symbol val="circle"/>
            <c:size val="3"/>
            <c:spPr>
              <a:solidFill>
                <a:schemeClr val="tx1">
                  <a:lumMod val="50000"/>
                  <a:lumOff val="50000"/>
                </a:schemeClr>
              </a:solidFill>
              <a:ln w="3175">
                <a:solidFill>
                  <a:schemeClr val="tx1">
                    <a:lumMod val="50000"/>
                    <a:lumOff val="50000"/>
                  </a:schemeClr>
                </a:solidFill>
              </a:ln>
              <a:effectLst/>
            </c:spPr>
          </c:marker>
          <c:dLbls>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Data!$A$85:$A$96</c:f>
              <c:numCache>
                <c:formatCode>B1mmm\-yy</c:formatCode>
                <c:ptCount val="12"/>
                <c:pt idx="0">
                  <c:v>45748</c:v>
                </c:pt>
                <c:pt idx="1">
                  <c:v>45778</c:v>
                </c:pt>
                <c:pt idx="2">
                  <c:v>45809</c:v>
                </c:pt>
                <c:pt idx="3">
                  <c:v>45839</c:v>
                </c:pt>
                <c:pt idx="4">
                  <c:v>45870</c:v>
                </c:pt>
                <c:pt idx="5">
                  <c:v>45901</c:v>
                </c:pt>
                <c:pt idx="6">
                  <c:v>45931</c:v>
                </c:pt>
                <c:pt idx="7">
                  <c:v>45962</c:v>
                </c:pt>
                <c:pt idx="8">
                  <c:v>45992</c:v>
                </c:pt>
                <c:pt idx="9">
                  <c:v>46023</c:v>
                </c:pt>
                <c:pt idx="10">
                  <c:v>46054</c:v>
                </c:pt>
                <c:pt idx="11">
                  <c:v>46082</c:v>
                </c:pt>
              </c:numCache>
            </c:numRef>
          </c:cat>
          <c:val>
            <c:numRef>
              <c:f>Data!$H$85:$H$96</c:f>
              <c:numCache>
                <c:formatCode>General</c:formatCode>
                <c:ptCount val="12"/>
                <c:pt idx="0">
                  <c:v>16</c:v>
                </c:pt>
                <c:pt idx="1">
                  <c:v>29</c:v>
                </c:pt>
                <c:pt idx="2">
                  <c:v>47</c:v>
                </c:pt>
                <c:pt idx="3">
                  <c:v>70</c:v>
                </c:pt>
                <c:pt idx="4">
                  <c:v>97</c:v>
                </c:pt>
                <c:pt idx="5">
                  <c:v>122</c:v>
                </c:pt>
                <c:pt idx="6">
                  <c:v>132</c:v>
                </c:pt>
                <c:pt idx="7">
                  <c:v>140</c:v>
                </c:pt>
                <c:pt idx="8">
                  <c:v>156</c:v>
                </c:pt>
                <c:pt idx="9">
                  <c:v>164</c:v>
                </c:pt>
                <c:pt idx="10">
                  <c:v>172</c:v>
                </c:pt>
                <c:pt idx="11">
                  <c:v>195</c:v>
                </c:pt>
              </c:numCache>
            </c:numRef>
          </c:val>
          <c:smooth val="0"/>
          <c:extLst>
            <c:ext xmlns:c16="http://schemas.microsoft.com/office/drawing/2014/chart" uri="{C3380CC4-5D6E-409C-BE32-E72D297353CC}">
              <c16:uniqueId val="{00000003-A0D1-41A8-BFF9-B0AF8D1038D4}"/>
            </c:ext>
          </c:extLst>
        </c:ser>
        <c:ser>
          <c:idx val="3"/>
          <c:order val="3"/>
          <c:tx>
            <c:strRef>
              <c:f>Data!$I$84</c:f>
              <c:strCache>
                <c:ptCount val="1"/>
                <c:pt idx="0">
                  <c:v>Accu.Result</c:v>
                </c:pt>
              </c:strCache>
            </c:strRef>
          </c:tx>
          <c:spPr>
            <a:ln w="28575" cap="rnd">
              <a:solidFill>
                <a:schemeClr val="accent4"/>
              </a:solidFill>
              <a:round/>
            </a:ln>
            <a:effectLst/>
          </c:spPr>
          <c:marker>
            <c:symbol val="circle"/>
            <c:size val="3"/>
            <c:spPr>
              <a:solidFill>
                <a:schemeClr val="accent4"/>
              </a:solidFill>
              <a:ln w="9525">
                <a:solidFill>
                  <a:schemeClr val="accent4"/>
                </a:solidFill>
              </a:ln>
              <a:effectLst/>
            </c:spPr>
          </c:marker>
          <c:dLbls>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Data!$A$85:$A$96</c:f>
              <c:numCache>
                <c:formatCode>B1mmm\-yy</c:formatCode>
                <c:ptCount val="12"/>
                <c:pt idx="0">
                  <c:v>45748</c:v>
                </c:pt>
                <c:pt idx="1">
                  <c:v>45778</c:v>
                </c:pt>
                <c:pt idx="2">
                  <c:v>45809</c:v>
                </c:pt>
                <c:pt idx="3">
                  <c:v>45839</c:v>
                </c:pt>
                <c:pt idx="4">
                  <c:v>45870</c:v>
                </c:pt>
                <c:pt idx="5">
                  <c:v>45901</c:v>
                </c:pt>
                <c:pt idx="6">
                  <c:v>45931</c:v>
                </c:pt>
                <c:pt idx="7">
                  <c:v>45962</c:v>
                </c:pt>
                <c:pt idx="8">
                  <c:v>45992</c:v>
                </c:pt>
                <c:pt idx="9">
                  <c:v>46023</c:v>
                </c:pt>
                <c:pt idx="10">
                  <c:v>46054</c:v>
                </c:pt>
                <c:pt idx="11">
                  <c:v>46082</c:v>
                </c:pt>
              </c:numCache>
            </c:numRef>
          </c:cat>
          <c:val>
            <c:numRef>
              <c:f>Data!$I$85:$I$96</c:f>
              <c:numCache>
                <c:formatCode>General</c:formatCode>
                <c:ptCount val="12"/>
                <c:pt idx="0">
                  <c:v>2</c:v>
                </c:pt>
                <c:pt idx="1">
                  <c:v>5</c:v>
                </c:pt>
                <c:pt idx="2">
                  <c:v>8</c:v>
                </c:pt>
                <c:pt idx="3">
                  <c:v>16</c:v>
                </c:pt>
                <c:pt idx="4">
                  <c:v>28</c:v>
                </c:pt>
                <c:pt idx="5">
                  <c:v>38</c:v>
                </c:pt>
                <c:pt idx="6">
                  <c:v>53</c:v>
                </c:pt>
                <c:pt idx="7">
                  <c:v>57</c:v>
                </c:pt>
                <c:pt idx="8">
                  <c:v>61</c:v>
                </c:pt>
                <c:pt idx="9">
                  <c:v>64</c:v>
                </c:pt>
                <c:pt idx="10">
                  <c:v>72</c:v>
                </c:pt>
              </c:numCache>
            </c:numRef>
          </c:val>
          <c:smooth val="0"/>
          <c:extLst>
            <c:ext xmlns:c16="http://schemas.microsoft.com/office/drawing/2014/chart" uri="{C3380CC4-5D6E-409C-BE32-E72D297353CC}">
              <c16:uniqueId val="{00000004-A0D1-41A8-BFF9-B0AF8D1038D4}"/>
            </c:ext>
          </c:extLst>
        </c:ser>
        <c:dLbls>
          <c:showLegendKey val="0"/>
          <c:showVal val="0"/>
          <c:showCatName val="0"/>
          <c:showSerName val="0"/>
          <c:showPercent val="0"/>
          <c:showBubbleSize val="0"/>
        </c:dLbls>
        <c:marker val="1"/>
        <c:smooth val="0"/>
        <c:axId val="819095423"/>
        <c:axId val="730637327"/>
      </c:lineChart>
      <c:dateAx>
        <c:axId val="754326975"/>
        <c:scaling>
          <c:orientation val="minMax"/>
        </c:scaling>
        <c:delete val="0"/>
        <c:axPos val="b"/>
        <c:numFmt formatCode="B1mmm"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ja-JP" sz="1000" b="0" i="0" u="none" strike="noStrike" kern="1200" baseline="0">
                <a:solidFill>
                  <a:schemeClr val="tx1">
                    <a:lumMod val="65000"/>
                    <a:lumOff val="35000"/>
                  </a:schemeClr>
                </a:solidFill>
                <a:latin typeface="+mn-lt"/>
                <a:ea typeface="+mn-ea"/>
                <a:cs typeface="+mn-cs"/>
              </a:defRPr>
            </a:pPr>
            <a:endParaRPr lang="th-TH"/>
          </a:p>
        </c:txPr>
        <c:crossAx val="754327455"/>
        <c:crosses val="autoZero"/>
        <c:auto val="1"/>
        <c:lblOffset val="100"/>
        <c:baseTimeUnit val="months"/>
      </c:dateAx>
      <c:valAx>
        <c:axId val="754327455"/>
        <c:scaling>
          <c:orientation val="minMax"/>
          <c:max val="25"/>
          <c:min val="0"/>
        </c:scaling>
        <c:delete val="0"/>
        <c:axPos val="l"/>
        <c:majorGridlines>
          <c:spPr>
            <a:ln w="6350" cap="flat" cmpd="sng" algn="ctr">
              <a:solidFill>
                <a:schemeClr val="bg1">
                  <a:lumMod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th-TH"/>
          </a:p>
        </c:txPr>
        <c:crossAx val="754326975"/>
        <c:crosses val="autoZero"/>
        <c:crossBetween val="between"/>
        <c:majorUnit val="5"/>
      </c:valAx>
      <c:valAx>
        <c:axId val="730637327"/>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th-TH"/>
          </a:p>
        </c:txPr>
        <c:crossAx val="819095423"/>
        <c:crosses val="max"/>
        <c:crossBetween val="between"/>
      </c:valAx>
      <c:dateAx>
        <c:axId val="819095423"/>
        <c:scaling>
          <c:orientation val="minMax"/>
        </c:scaling>
        <c:delete val="1"/>
        <c:axPos val="b"/>
        <c:numFmt formatCode="B1mmm\-yy" sourceLinked="1"/>
        <c:majorTickMark val="out"/>
        <c:minorTickMark val="none"/>
        <c:tickLblPos val="nextTo"/>
        <c:crossAx val="730637327"/>
        <c:crosses val="autoZero"/>
        <c:auto val="1"/>
        <c:lblOffset val="100"/>
        <c:baseTimeUnit val="months"/>
      </c:dateAx>
      <c:spPr>
        <a:noFill/>
        <a:ln>
          <a:noFill/>
        </a:ln>
        <a:effectLst/>
      </c:spPr>
    </c:plotArea>
    <c:legend>
      <c:legendPos val="b"/>
      <c:legendEntry>
        <c:idx val="0"/>
        <c:delete val="1"/>
      </c:legendEntry>
      <c:layout>
        <c:manualLayout>
          <c:xMode val="edge"/>
          <c:yMode val="edge"/>
          <c:x val="0.63642060240455933"/>
          <c:y val="2.6275643209731997E-2"/>
          <c:w val="0.36357939759544078"/>
          <c:h val="0.12662388696255047"/>
        </c:manualLayout>
      </c:layout>
      <c:overlay val="0"/>
      <c:spPr>
        <a:noFill/>
        <a:ln>
          <a:noFill/>
        </a:ln>
        <a:effectLst/>
      </c:spPr>
      <c:txPr>
        <a:bodyPr rot="0" spcFirstLastPara="1" vertOverflow="ellipsis" vert="horz" wrap="square" anchor="ctr" anchorCtr="1"/>
        <a:lstStyle/>
        <a:p>
          <a:pPr>
            <a:defRPr lang="ja-JP" sz="700" b="0" i="0" u="none" strike="noStrike" kern="1200" baseline="0">
              <a:solidFill>
                <a:schemeClr val="tx1">
                  <a:lumMod val="65000"/>
                  <a:lumOff val="35000"/>
                </a:schemeClr>
              </a:solidFill>
              <a:latin typeface="+mn-lt"/>
              <a:ea typeface="+mn-ea"/>
              <a:cs typeface="+mn-cs"/>
            </a:defRPr>
          </a:pPr>
          <a:endParaRPr lang="th-TH"/>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th-TH"/>
    </a:p>
  </c:txPr>
  <c:printSettings>
    <c:headerFooter/>
    <c:pageMargins b="0.75" l="0.7" r="0.7" t="0.75" header="0.3" footer="0.3"/>
    <c:pageSetup/>
  </c:printSettings>
</c:chartSpace>
</file>

<file path=xl/charts/chart9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741605179437773"/>
          <c:y val="0.13587464376970257"/>
          <c:w val="0.88006889763779539"/>
          <c:h val="0.74828073249587701"/>
        </c:manualLayout>
      </c:layout>
      <c:barChart>
        <c:barDir val="col"/>
        <c:grouping val="clustered"/>
        <c:varyColors val="0"/>
        <c:ser>
          <c:idx val="3"/>
          <c:order val="1"/>
          <c:tx>
            <c:strRef>
              <c:f>Data!$AM$84</c:f>
              <c:strCache>
                <c:ptCount val="1"/>
                <c:pt idx="0">
                  <c:v>SKD Result&gt;12 M</c:v>
                </c:pt>
              </c:strCache>
            </c:strRef>
          </c:tx>
          <c:spPr>
            <a:solidFill>
              <a:schemeClr val="accent4"/>
            </a:solidFill>
            <a:ln>
              <a:noFill/>
            </a:ln>
            <a:effectLst/>
          </c:spPr>
          <c:invertIfNegative val="0"/>
          <c:dLbls>
            <c:dLbl>
              <c:idx val="6"/>
              <c:delete val="1"/>
              <c:extLst>
                <c:ext xmlns:c15="http://schemas.microsoft.com/office/drawing/2012/chart" uri="{CE6537A1-D6FC-4f65-9D91-7224C49458BB}"/>
                <c:ext xmlns:c16="http://schemas.microsoft.com/office/drawing/2014/chart" uri="{C3380CC4-5D6E-409C-BE32-E72D297353CC}">
                  <c16:uniqueId val="{0000000A-1914-40EB-97E9-FACF41638EC2}"/>
                </c:ext>
              </c:extLst>
            </c:dLbl>
            <c:dLbl>
              <c:idx val="8"/>
              <c:layout>
                <c:manualLayout>
                  <c:x val="-2.0266597515546627E-2"/>
                  <c:y val="-2.215179385924376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1914-40EB-97E9-FACF41638EC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Data!$A$85:$A$96</c:f>
              <c:numCache>
                <c:formatCode>B1mmm\-yy</c:formatCode>
                <c:ptCount val="12"/>
                <c:pt idx="0">
                  <c:v>45748</c:v>
                </c:pt>
                <c:pt idx="1">
                  <c:v>45778</c:v>
                </c:pt>
                <c:pt idx="2">
                  <c:v>45809</c:v>
                </c:pt>
                <c:pt idx="3">
                  <c:v>45839</c:v>
                </c:pt>
                <c:pt idx="4">
                  <c:v>45870</c:v>
                </c:pt>
                <c:pt idx="5">
                  <c:v>45901</c:v>
                </c:pt>
                <c:pt idx="6">
                  <c:v>45931</c:v>
                </c:pt>
                <c:pt idx="7">
                  <c:v>45962</c:v>
                </c:pt>
                <c:pt idx="8">
                  <c:v>45992</c:v>
                </c:pt>
                <c:pt idx="9">
                  <c:v>46023</c:v>
                </c:pt>
                <c:pt idx="10">
                  <c:v>46054</c:v>
                </c:pt>
                <c:pt idx="11">
                  <c:v>46082</c:v>
                </c:pt>
              </c:numCache>
            </c:numRef>
          </c:cat>
          <c:val>
            <c:numRef>
              <c:f>Data!$AM$85:$AM$96</c:f>
              <c:numCache>
                <c:formatCode>_(* #,##0_);_(* \(#,##0\);_(* "-"??_);_(@_)</c:formatCode>
                <c:ptCount val="12"/>
                <c:pt idx="0">
                  <c:v>29</c:v>
                </c:pt>
                <c:pt idx="1">
                  <c:v>29</c:v>
                </c:pt>
                <c:pt idx="2">
                  <c:v>49</c:v>
                </c:pt>
                <c:pt idx="3">
                  <c:v>0</c:v>
                </c:pt>
                <c:pt idx="4">
                  <c:v>0</c:v>
                </c:pt>
                <c:pt idx="5">
                  <c:v>0</c:v>
                </c:pt>
                <c:pt idx="6">
                  <c:v>0</c:v>
                </c:pt>
                <c:pt idx="7">
                  <c:v>0</c:v>
                </c:pt>
                <c:pt idx="8">
                  <c:v>10</c:v>
                </c:pt>
                <c:pt idx="9">
                  <c:v>9</c:v>
                </c:pt>
                <c:pt idx="10">
                  <c:v>13</c:v>
                </c:pt>
                <c:pt idx="11">
                  <c:v>0</c:v>
                </c:pt>
              </c:numCache>
            </c:numRef>
          </c:val>
          <c:extLst>
            <c:ext xmlns:c16="http://schemas.microsoft.com/office/drawing/2014/chart" uri="{C3380CC4-5D6E-409C-BE32-E72D297353CC}">
              <c16:uniqueId val="{00000001-8F10-4FBC-B928-90500FE3FFB8}"/>
            </c:ext>
          </c:extLst>
        </c:ser>
        <c:ser>
          <c:idx val="4"/>
          <c:order val="2"/>
          <c:tx>
            <c:strRef>
              <c:f>Data!$AO$84</c:f>
              <c:strCache>
                <c:ptCount val="1"/>
                <c:pt idx="0">
                  <c:v>SDM Result&gt;12 M</c:v>
                </c:pt>
              </c:strCache>
            </c:strRef>
          </c:tx>
          <c:spPr>
            <a:solidFill>
              <a:schemeClr val="accent2"/>
            </a:solidFill>
            <a:ln>
              <a:noFill/>
            </a:ln>
            <a:effectLst/>
          </c:spPr>
          <c:invertIfNegative val="0"/>
          <c:dLbls>
            <c:dLbl>
              <c:idx val="7"/>
              <c:delete val="1"/>
              <c:extLst>
                <c:ext xmlns:c15="http://schemas.microsoft.com/office/drawing/2012/chart" uri="{CE6537A1-D6FC-4f65-9D91-7224C49458BB}"/>
                <c:ext xmlns:c16="http://schemas.microsoft.com/office/drawing/2014/chart" uri="{C3380CC4-5D6E-409C-BE32-E72D297353CC}">
                  <c16:uniqueId val="{00000007-1914-40EB-97E9-FACF41638EC2}"/>
                </c:ext>
              </c:extLst>
            </c:dLbl>
            <c:dLbl>
              <c:idx val="8"/>
              <c:layout>
                <c:manualLayout>
                  <c:x val="-4.3066519720536482E-2"/>
                  <c:y val="1.107589692962183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914-40EB-97E9-FACF41638EC2}"/>
                </c:ext>
              </c:extLst>
            </c:dLbl>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Data!$A$85:$A$96</c:f>
              <c:numCache>
                <c:formatCode>B1mmm\-yy</c:formatCode>
                <c:ptCount val="12"/>
                <c:pt idx="0">
                  <c:v>45748</c:v>
                </c:pt>
                <c:pt idx="1">
                  <c:v>45778</c:v>
                </c:pt>
                <c:pt idx="2">
                  <c:v>45809</c:v>
                </c:pt>
                <c:pt idx="3">
                  <c:v>45839</c:v>
                </c:pt>
                <c:pt idx="4">
                  <c:v>45870</c:v>
                </c:pt>
                <c:pt idx="5">
                  <c:v>45901</c:v>
                </c:pt>
                <c:pt idx="6">
                  <c:v>45931</c:v>
                </c:pt>
                <c:pt idx="7">
                  <c:v>45962</c:v>
                </c:pt>
                <c:pt idx="8">
                  <c:v>45992</c:v>
                </c:pt>
                <c:pt idx="9">
                  <c:v>46023</c:v>
                </c:pt>
                <c:pt idx="10">
                  <c:v>46054</c:v>
                </c:pt>
                <c:pt idx="11">
                  <c:v>46082</c:v>
                </c:pt>
              </c:numCache>
            </c:numRef>
          </c:cat>
          <c:val>
            <c:numRef>
              <c:f>Data!$AO$85:$AO$96</c:f>
              <c:numCache>
                <c:formatCode>General</c:formatCode>
                <c:ptCount val="12"/>
                <c:pt idx="0">
                  <c:v>639</c:v>
                </c:pt>
                <c:pt idx="1">
                  <c:v>168</c:v>
                </c:pt>
                <c:pt idx="2">
                  <c:v>168</c:v>
                </c:pt>
                <c:pt idx="3">
                  <c:v>32</c:v>
                </c:pt>
                <c:pt idx="4">
                  <c:v>4</c:v>
                </c:pt>
                <c:pt idx="5">
                  <c:v>0</c:v>
                </c:pt>
                <c:pt idx="6">
                  <c:v>0</c:v>
                </c:pt>
                <c:pt idx="7">
                  <c:v>0</c:v>
                </c:pt>
                <c:pt idx="8">
                  <c:v>174</c:v>
                </c:pt>
                <c:pt idx="9">
                  <c:v>132</c:v>
                </c:pt>
                <c:pt idx="10">
                  <c:v>137</c:v>
                </c:pt>
              </c:numCache>
            </c:numRef>
          </c:val>
          <c:extLst>
            <c:ext xmlns:c16="http://schemas.microsoft.com/office/drawing/2014/chart" uri="{C3380CC4-5D6E-409C-BE32-E72D297353CC}">
              <c16:uniqueId val="{00000005-8F10-4FBC-B928-90500FE3FFB8}"/>
            </c:ext>
          </c:extLst>
        </c:ser>
        <c:ser>
          <c:idx val="7"/>
          <c:order val="3"/>
          <c:tx>
            <c:strRef>
              <c:f>Data!$AQ$84</c:f>
              <c:strCache>
                <c:ptCount val="1"/>
                <c:pt idx="0">
                  <c:v>SKD Result &gt;18M</c:v>
                </c:pt>
              </c:strCache>
            </c:strRef>
          </c:tx>
          <c:spPr>
            <a:solidFill>
              <a:schemeClr val="accent2">
                <a:lumMod val="60000"/>
              </a:schemeClr>
            </a:solidFill>
            <a:ln>
              <a:noFill/>
            </a:ln>
            <a:effectLst/>
          </c:spPr>
          <c:invertIfNegative val="0"/>
          <c:dLbls>
            <c:dLbl>
              <c:idx val="6"/>
              <c:layout>
                <c:manualLayout>
                  <c:x val="-5.066649378886727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1914-40EB-97E9-FACF41638EC2}"/>
                </c:ext>
              </c:extLst>
            </c:dLbl>
            <c:dLbl>
              <c:idx val="8"/>
              <c:layout>
                <c:manualLayout>
                  <c:x val="2.5333246894433167E-3"/>
                  <c:y val="-3.876563925367641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1914-40EB-97E9-FACF41638EC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Data!$A$85:$A$96</c:f>
              <c:numCache>
                <c:formatCode>B1mmm\-yy</c:formatCode>
                <c:ptCount val="12"/>
                <c:pt idx="0">
                  <c:v>45748</c:v>
                </c:pt>
                <c:pt idx="1">
                  <c:v>45778</c:v>
                </c:pt>
                <c:pt idx="2">
                  <c:v>45809</c:v>
                </c:pt>
                <c:pt idx="3">
                  <c:v>45839</c:v>
                </c:pt>
                <c:pt idx="4">
                  <c:v>45870</c:v>
                </c:pt>
                <c:pt idx="5">
                  <c:v>45901</c:v>
                </c:pt>
                <c:pt idx="6">
                  <c:v>45931</c:v>
                </c:pt>
                <c:pt idx="7">
                  <c:v>45962</c:v>
                </c:pt>
                <c:pt idx="8">
                  <c:v>45992</c:v>
                </c:pt>
                <c:pt idx="9">
                  <c:v>46023</c:v>
                </c:pt>
                <c:pt idx="10">
                  <c:v>46054</c:v>
                </c:pt>
                <c:pt idx="11">
                  <c:v>46082</c:v>
                </c:pt>
              </c:numCache>
            </c:numRef>
          </c:cat>
          <c:val>
            <c:numRef>
              <c:f>Data!$AQ$85:$AQ$96</c:f>
              <c:numCache>
                <c:formatCode>_(* #,##0_);_(* \(#,##0\);_(* "-"??_);_(@_)</c:formatCode>
                <c:ptCount val="12"/>
                <c:pt idx="0">
                  <c:v>168</c:v>
                </c:pt>
                <c:pt idx="1">
                  <c:v>0</c:v>
                </c:pt>
                <c:pt idx="2">
                  <c:v>5</c:v>
                </c:pt>
                <c:pt idx="3">
                  <c:v>5</c:v>
                </c:pt>
                <c:pt idx="4">
                  <c:v>0</c:v>
                </c:pt>
                <c:pt idx="5">
                  <c:v>0</c:v>
                </c:pt>
                <c:pt idx="6">
                  <c:v>0</c:v>
                </c:pt>
                <c:pt idx="7">
                  <c:v>0</c:v>
                </c:pt>
                <c:pt idx="8">
                  <c:v>47</c:v>
                </c:pt>
                <c:pt idx="9">
                  <c:v>39</c:v>
                </c:pt>
                <c:pt idx="10">
                  <c:v>37</c:v>
                </c:pt>
              </c:numCache>
            </c:numRef>
          </c:val>
          <c:extLst>
            <c:ext xmlns:c16="http://schemas.microsoft.com/office/drawing/2014/chart" uri="{C3380CC4-5D6E-409C-BE32-E72D297353CC}">
              <c16:uniqueId val="{00000003-8F10-4FBC-B928-90500FE3FFB8}"/>
            </c:ext>
          </c:extLst>
        </c:ser>
        <c:ser>
          <c:idx val="0"/>
          <c:order val="4"/>
          <c:tx>
            <c:strRef>
              <c:f>Data!$AS$84</c:f>
              <c:strCache>
                <c:ptCount val="1"/>
                <c:pt idx="0">
                  <c:v>SDM Result&gt;18M</c:v>
                </c:pt>
              </c:strCache>
            </c:strRef>
          </c:tx>
          <c:spPr>
            <a:solidFill>
              <a:schemeClr val="accent1"/>
            </a:solidFill>
            <a:ln>
              <a:noFill/>
            </a:ln>
            <a:effectLst/>
          </c:spPr>
          <c:invertIfNegative val="0"/>
          <c:dLbls>
            <c:dLbl>
              <c:idx val="5"/>
              <c:delete val="1"/>
              <c:extLst>
                <c:ext xmlns:c15="http://schemas.microsoft.com/office/drawing/2012/chart" uri="{CE6537A1-D6FC-4f65-9D91-7224C49458BB}"/>
                <c:ext xmlns:c16="http://schemas.microsoft.com/office/drawing/2014/chart" uri="{C3380CC4-5D6E-409C-BE32-E72D297353CC}">
                  <c16:uniqueId val="{0000000B-1914-40EB-97E9-FACF41638EC2}"/>
                </c:ext>
              </c:extLst>
            </c:dLbl>
            <c:dLbl>
              <c:idx val="6"/>
              <c:delete val="1"/>
              <c:extLst>
                <c:ext xmlns:c15="http://schemas.microsoft.com/office/drawing/2012/chart" uri="{CE6537A1-D6FC-4f65-9D91-7224C49458BB}"/>
                <c:ext xmlns:c16="http://schemas.microsoft.com/office/drawing/2014/chart" uri="{C3380CC4-5D6E-409C-BE32-E72D297353CC}">
                  <c16:uniqueId val="{00000008-1914-40EB-97E9-FACF41638EC2}"/>
                </c:ext>
              </c:extLst>
            </c:dLbl>
            <c:dLbl>
              <c:idx val="8"/>
              <c:layout>
                <c:manualLayout>
                  <c:x val="6.3333117236082828E-2"/>
                  <c:y val="1.661384539443274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1914-40EB-97E9-FACF41638EC2}"/>
                </c:ext>
              </c:extLst>
            </c:dLbl>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Data!$A$85:$A$96</c:f>
              <c:numCache>
                <c:formatCode>B1mmm\-yy</c:formatCode>
                <c:ptCount val="12"/>
                <c:pt idx="0">
                  <c:v>45748</c:v>
                </c:pt>
                <c:pt idx="1">
                  <c:v>45778</c:v>
                </c:pt>
                <c:pt idx="2">
                  <c:v>45809</c:v>
                </c:pt>
                <c:pt idx="3">
                  <c:v>45839</c:v>
                </c:pt>
                <c:pt idx="4">
                  <c:v>45870</c:v>
                </c:pt>
                <c:pt idx="5">
                  <c:v>45901</c:v>
                </c:pt>
                <c:pt idx="6">
                  <c:v>45931</c:v>
                </c:pt>
                <c:pt idx="7">
                  <c:v>45962</c:v>
                </c:pt>
                <c:pt idx="8">
                  <c:v>45992</c:v>
                </c:pt>
                <c:pt idx="9">
                  <c:v>46023</c:v>
                </c:pt>
                <c:pt idx="10">
                  <c:v>46054</c:v>
                </c:pt>
                <c:pt idx="11">
                  <c:v>46082</c:v>
                </c:pt>
              </c:numCache>
            </c:numRef>
          </c:cat>
          <c:val>
            <c:numRef>
              <c:f>Data!$AS$85:$AS$96</c:f>
              <c:numCache>
                <c:formatCode>General</c:formatCode>
                <c:ptCount val="12"/>
                <c:pt idx="0">
                  <c:v>202</c:v>
                </c:pt>
                <c:pt idx="1">
                  <c:v>125</c:v>
                </c:pt>
                <c:pt idx="2">
                  <c:v>82</c:v>
                </c:pt>
                <c:pt idx="3">
                  <c:v>28</c:v>
                </c:pt>
                <c:pt idx="4">
                  <c:v>9</c:v>
                </c:pt>
                <c:pt idx="5">
                  <c:v>0</c:v>
                </c:pt>
                <c:pt idx="6">
                  <c:v>0</c:v>
                </c:pt>
                <c:pt idx="7">
                  <c:v>0</c:v>
                </c:pt>
                <c:pt idx="8">
                  <c:v>109</c:v>
                </c:pt>
                <c:pt idx="9">
                  <c:v>98</c:v>
                </c:pt>
                <c:pt idx="10">
                  <c:v>98</c:v>
                </c:pt>
              </c:numCache>
            </c:numRef>
          </c:val>
          <c:extLst>
            <c:ext xmlns:c16="http://schemas.microsoft.com/office/drawing/2014/chart" uri="{C3380CC4-5D6E-409C-BE32-E72D297353CC}">
              <c16:uniqueId val="{00000000-1914-40EB-97E9-FACF41638EC2}"/>
            </c:ext>
          </c:extLst>
        </c:ser>
        <c:dLbls>
          <c:showLegendKey val="0"/>
          <c:showVal val="0"/>
          <c:showCatName val="0"/>
          <c:showSerName val="0"/>
          <c:showPercent val="0"/>
          <c:showBubbleSize val="0"/>
        </c:dLbls>
        <c:gapWidth val="0"/>
        <c:axId val="754326975"/>
        <c:axId val="754327455"/>
      </c:barChart>
      <c:lineChart>
        <c:grouping val="standard"/>
        <c:varyColors val="0"/>
        <c:ser>
          <c:idx val="2"/>
          <c:order val="0"/>
          <c:tx>
            <c:strRef>
              <c:f>Data!$AL$84</c:f>
              <c:strCache>
                <c:ptCount val="1"/>
                <c:pt idx="0">
                  <c:v>Target</c:v>
                </c:pt>
              </c:strCache>
            </c:strRef>
          </c:tx>
          <c:spPr>
            <a:ln w="28575" cap="rnd">
              <a:solidFill>
                <a:schemeClr val="accent3"/>
              </a:solidFill>
              <a:round/>
            </a:ln>
            <a:effectLst/>
          </c:spPr>
          <c:marker>
            <c:symbol val="circle"/>
            <c:size val="5"/>
            <c:spPr>
              <a:solidFill>
                <a:schemeClr val="tx1">
                  <a:lumMod val="50000"/>
                  <a:lumOff val="50000"/>
                </a:schemeClr>
              </a:solidFill>
              <a:ln w="9525">
                <a:solidFill>
                  <a:schemeClr val="tx1">
                    <a:lumMod val="50000"/>
                    <a:lumOff val="50000"/>
                  </a:schemeClr>
                </a:solidFill>
              </a:ln>
              <a:effectLst/>
            </c:spPr>
          </c:marker>
          <c:cat>
            <c:numRef>
              <c:f>Data!$A$85:$A$96</c:f>
              <c:numCache>
                <c:formatCode>B1mmm\-yy</c:formatCode>
                <c:ptCount val="12"/>
                <c:pt idx="0">
                  <c:v>45748</c:v>
                </c:pt>
                <c:pt idx="1">
                  <c:v>45778</c:v>
                </c:pt>
                <c:pt idx="2">
                  <c:v>45809</c:v>
                </c:pt>
                <c:pt idx="3">
                  <c:v>45839</c:v>
                </c:pt>
                <c:pt idx="4">
                  <c:v>45870</c:v>
                </c:pt>
                <c:pt idx="5">
                  <c:v>45901</c:v>
                </c:pt>
                <c:pt idx="6">
                  <c:v>45931</c:v>
                </c:pt>
                <c:pt idx="7">
                  <c:v>45962</c:v>
                </c:pt>
                <c:pt idx="8">
                  <c:v>45992</c:v>
                </c:pt>
                <c:pt idx="9">
                  <c:v>46023</c:v>
                </c:pt>
                <c:pt idx="10">
                  <c:v>46054</c:v>
                </c:pt>
                <c:pt idx="11">
                  <c:v>46082</c:v>
                </c:pt>
              </c:numCache>
            </c:numRef>
          </c:cat>
          <c:val>
            <c:numRef>
              <c:f>Data!$AL$85:$AL$96</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6-8F10-4FBC-B928-90500FE3FFB8}"/>
            </c:ext>
          </c:extLst>
        </c:ser>
        <c:dLbls>
          <c:showLegendKey val="0"/>
          <c:showVal val="0"/>
          <c:showCatName val="0"/>
          <c:showSerName val="0"/>
          <c:showPercent val="0"/>
          <c:showBubbleSize val="0"/>
        </c:dLbls>
        <c:marker val="1"/>
        <c:smooth val="0"/>
        <c:axId val="1180236240"/>
        <c:axId val="1180234800"/>
      </c:lineChart>
      <c:dateAx>
        <c:axId val="754326975"/>
        <c:scaling>
          <c:orientation val="minMax"/>
        </c:scaling>
        <c:delete val="0"/>
        <c:axPos val="b"/>
        <c:numFmt formatCode="B1mmm"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ja-JP" sz="1000" b="0" i="0" u="none" strike="noStrike" kern="1200" baseline="0">
                <a:solidFill>
                  <a:schemeClr val="tx1">
                    <a:lumMod val="65000"/>
                    <a:lumOff val="35000"/>
                  </a:schemeClr>
                </a:solidFill>
                <a:latin typeface="+mn-lt"/>
                <a:ea typeface="+mn-ea"/>
                <a:cs typeface="+mn-cs"/>
              </a:defRPr>
            </a:pPr>
            <a:endParaRPr lang="th-TH"/>
          </a:p>
        </c:txPr>
        <c:crossAx val="754327455"/>
        <c:crosses val="autoZero"/>
        <c:auto val="1"/>
        <c:lblOffset val="100"/>
        <c:baseTimeUnit val="months"/>
      </c:dateAx>
      <c:valAx>
        <c:axId val="754327455"/>
        <c:scaling>
          <c:orientation val="minMax"/>
          <c:max val="800"/>
          <c:min val="0"/>
        </c:scaling>
        <c:delete val="0"/>
        <c:axPos val="l"/>
        <c:majorGridlines>
          <c:spPr>
            <a:ln w="6350" cap="flat" cmpd="sng" algn="ctr">
              <a:solidFill>
                <a:schemeClr val="bg1">
                  <a:lumMod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th-TH"/>
          </a:p>
        </c:txPr>
        <c:crossAx val="754326975"/>
        <c:crosses val="autoZero"/>
        <c:crossBetween val="between"/>
        <c:majorUnit val="200"/>
      </c:valAx>
      <c:valAx>
        <c:axId val="1180234800"/>
        <c:scaling>
          <c:orientation val="minMax"/>
        </c:scaling>
        <c:delete val="1"/>
        <c:axPos val="r"/>
        <c:numFmt formatCode="General" sourceLinked="1"/>
        <c:majorTickMark val="out"/>
        <c:minorTickMark val="none"/>
        <c:tickLblPos val="nextTo"/>
        <c:crossAx val="1180236240"/>
        <c:crosses val="max"/>
        <c:crossBetween val="between"/>
      </c:valAx>
      <c:dateAx>
        <c:axId val="1180236240"/>
        <c:scaling>
          <c:orientation val="minMax"/>
        </c:scaling>
        <c:delete val="1"/>
        <c:axPos val="b"/>
        <c:numFmt formatCode="B1mmm\-yy" sourceLinked="1"/>
        <c:majorTickMark val="out"/>
        <c:minorTickMark val="none"/>
        <c:tickLblPos val="nextTo"/>
        <c:crossAx val="1180234800"/>
        <c:crosses val="autoZero"/>
        <c:auto val="1"/>
        <c:lblOffset val="100"/>
        <c:baseTimeUnit val="months"/>
        <c:majorUnit val="1"/>
        <c:minorUnit val="1"/>
      </c:dateAx>
      <c:spPr>
        <a:noFill/>
        <a:ln>
          <a:noFill/>
        </a:ln>
        <a:effectLst/>
      </c:spPr>
    </c:plotArea>
    <c:legend>
      <c:legendPos val="r"/>
      <c:legendEntry>
        <c:idx val="4"/>
        <c:delete val="1"/>
      </c:legendEntry>
      <c:layout>
        <c:manualLayout>
          <c:xMode val="edge"/>
          <c:yMode val="edge"/>
          <c:x val="0.4997289208499881"/>
          <c:y val="1.695397136313768E-3"/>
          <c:w val="0.482637596206618"/>
          <c:h val="0.16614630792316346"/>
        </c:manualLayout>
      </c:layout>
      <c:overlay val="0"/>
      <c:spPr>
        <a:noFill/>
        <a:ln>
          <a:noFill/>
        </a:ln>
        <a:effectLst/>
      </c:spPr>
      <c:txPr>
        <a:bodyPr rot="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th-TH"/>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th-TH"/>
    </a:p>
  </c:txPr>
  <c:printSettings>
    <c:headerFooter/>
    <c:pageMargins b="0.75" l="0.7" r="0.7" t="0.75" header="0.3" footer="0.3"/>
    <c:pageSetup/>
  </c:printSettings>
</c:chartSpace>
</file>

<file path=xl/charts/chart9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9454408336364265E-2"/>
          <c:y val="0.1361121341085364"/>
          <c:w val="0.88006889763779539"/>
          <c:h val="0.74828073249587701"/>
        </c:manualLayout>
      </c:layout>
      <c:barChart>
        <c:barDir val="col"/>
        <c:grouping val="clustered"/>
        <c:varyColors val="0"/>
        <c:ser>
          <c:idx val="1"/>
          <c:order val="0"/>
          <c:tx>
            <c:strRef>
              <c:f>Data!$M$84</c:f>
              <c:strCache>
                <c:ptCount val="1"/>
                <c:pt idx="0">
                  <c:v>SDM-Idle FA</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Data!$A$85:$A$96</c:f>
              <c:numCache>
                <c:formatCode>B1mmm\-yy</c:formatCode>
                <c:ptCount val="12"/>
                <c:pt idx="0">
                  <c:v>45748</c:v>
                </c:pt>
                <c:pt idx="1">
                  <c:v>45778</c:v>
                </c:pt>
                <c:pt idx="2">
                  <c:v>45809</c:v>
                </c:pt>
                <c:pt idx="3">
                  <c:v>45839</c:v>
                </c:pt>
                <c:pt idx="4">
                  <c:v>45870</c:v>
                </c:pt>
                <c:pt idx="5">
                  <c:v>45901</c:v>
                </c:pt>
                <c:pt idx="6">
                  <c:v>45931</c:v>
                </c:pt>
                <c:pt idx="7">
                  <c:v>45962</c:v>
                </c:pt>
                <c:pt idx="8">
                  <c:v>45992</c:v>
                </c:pt>
                <c:pt idx="9">
                  <c:v>46023</c:v>
                </c:pt>
                <c:pt idx="10">
                  <c:v>46054</c:v>
                </c:pt>
                <c:pt idx="11">
                  <c:v>46082</c:v>
                </c:pt>
              </c:numCache>
            </c:numRef>
          </c:cat>
          <c:val>
            <c:numRef>
              <c:f>Data!$M$85:$M$96</c:f>
              <c:numCache>
                <c:formatCode>General</c:formatCode>
                <c:ptCount val="12"/>
                <c:pt idx="0">
                  <c:v>88</c:v>
                </c:pt>
                <c:pt idx="1">
                  <c:v>88</c:v>
                </c:pt>
                <c:pt idx="2">
                  <c:v>88</c:v>
                </c:pt>
                <c:pt idx="3">
                  <c:v>88</c:v>
                </c:pt>
                <c:pt idx="4">
                  <c:v>38</c:v>
                </c:pt>
                <c:pt idx="5">
                  <c:v>38</c:v>
                </c:pt>
                <c:pt idx="6">
                  <c:v>38</c:v>
                </c:pt>
                <c:pt idx="7">
                  <c:v>38</c:v>
                </c:pt>
                <c:pt idx="8">
                  <c:v>38</c:v>
                </c:pt>
                <c:pt idx="9">
                  <c:v>8</c:v>
                </c:pt>
                <c:pt idx="10">
                  <c:v>40</c:v>
                </c:pt>
              </c:numCache>
            </c:numRef>
          </c:val>
          <c:extLst>
            <c:ext xmlns:c16="http://schemas.microsoft.com/office/drawing/2014/chart" uri="{C3380CC4-5D6E-409C-BE32-E72D297353CC}">
              <c16:uniqueId val="{00000001-B492-4D75-9D37-260D27753478}"/>
            </c:ext>
          </c:extLst>
        </c:ser>
        <c:ser>
          <c:idx val="5"/>
          <c:order val="1"/>
          <c:tx>
            <c:strRef>
              <c:f>Data!$Q$84</c:f>
              <c:strCache>
                <c:ptCount val="1"/>
                <c:pt idx="0">
                  <c:v>SDM-CIP (No using date)</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Data!$A$85:$A$96</c:f>
              <c:numCache>
                <c:formatCode>B1mmm\-yy</c:formatCode>
                <c:ptCount val="12"/>
                <c:pt idx="0">
                  <c:v>45748</c:v>
                </c:pt>
                <c:pt idx="1">
                  <c:v>45778</c:v>
                </c:pt>
                <c:pt idx="2">
                  <c:v>45809</c:v>
                </c:pt>
                <c:pt idx="3">
                  <c:v>45839</c:v>
                </c:pt>
                <c:pt idx="4">
                  <c:v>45870</c:v>
                </c:pt>
                <c:pt idx="5">
                  <c:v>45901</c:v>
                </c:pt>
                <c:pt idx="6">
                  <c:v>45931</c:v>
                </c:pt>
                <c:pt idx="7">
                  <c:v>45962</c:v>
                </c:pt>
                <c:pt idx="8">
                  <c:v>45992</c:v>
                </c:pt>
                <c:pt idx="9">
                  <c:v>46023</c:v>
                </c:pt>
                <c:pt idx="10">
                  <c:v>46054</c:v>
                </c:pt>
                <c:pt idx="11">
                  <c:v>46082</c:v>
                </c:pt>
              </c:numCache>
            </c:numRef>
          </c:cat>
          <c:val>
            <c:numRef>
              <c:f>Data!$Q$85:$Q$96</c:f>
              <c:numCache>
                <c:formatCode>General</c:formatCode>
                <c:ptCount val="12"/>
                <c:pt idx="0">
                  <c:v>536</c:v>
                </c:pt>
                <c:pt idx="1">
                  <c:v>205</c:v>
                </c:pt>
                <c:pt idx="2">
                  <c:v>160</c:v>
                </c:pt>
                <c:pt idx="3">
                  <c:v>167</c:v>
                </c:pt>
                <c:pt idx="4">
                  <c:v>183</c:v>
                </c:pt>
                <c:pt idx="5">
                  <c:v>159</c:v>
                </c:pt>
                <c:pt idx="6">
                  <c:v>172</c:v>
                </c:pt>
                <c:pt idx="7">
                  <c:v>122</c:v>
                </c:pt>
                <c:pt idx="8">
                  <c:v>137</c:v>
                </c:pt>
                <c:pt idx="9">
                  <c:v>116</c:v>
                </c:pt>
                <c:pt idx="10">
                  <c:v>134</c:v>
                </c:pt>
              </c:numCache>
            </c:numRef>
          </c:val>
          <c:extLst>
            <c:ext xmlns:c16="http://schemas.microsoft.com/office/drawing/2014/chart" uri="{C3380CC4-5D6E-409C-BE32-E72D297353CC}">
              <c16:uniqueId val="{00000002-B492-4D75-9D37-260D27753478}"/>
            </c:ext>
          </c:extLst>
        </c:ser>
        <c:ser>
          <c:idx val="9"/>
          <c:order val="2"/>
          <c:tx>
            <c:strRef>
              <c:f>Data!$U$84</c:f>
              <c:strCache>
                <c:ptCount val="1"/>
                <c:pt idx="0">
                  <c:v>SDM-Doc. Not complete</c:v>
                </c:pt>
              </c:strCache>
            </c:strRef>
          </c:tx>
          <c:spPr>
            <a:solidFill>
              <a:schemeClr val="tx2">
                <a:lumMod val="75000"/>
                <a:lumOff val="25000"/>
              </a:schemeClr>
            </a:solidFill>
            <a:ln>
              <a:noFill/>
            </a:ln>
            <a:effectLst/>
          </c:spPr>
          <c:invertIfNegative val="0"/>
          <c:dLbls>
            <c:dLbl>
              <c:idx val="6"/>
              <c:layout>
                <c:manualLayout>
                  <c:x val="5.4054054054054057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5BA-41F9-928F-EE40ECE966A9}"/>
                </c:ext>
              </c:extLst>
            </c:dLbl>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Data!$A$85:$A$96</c:f>
              <c:numCache>
                <c:formatCode>B1mmm\-yy</c:formatCode>
                <c:ptCount val="12"/>
                <c:pt idx="0">
                  <c:v>45748</c:v>
                </c:pt>
                <c:pt idx="1">
                  <c:v>45778</c:v>
                </c:pt>
                <c:pt idx="2">
                  <c:v>45809</c:v>
                </c:pt>
                <c:pt idx="3">
                  <c:v>45839</c:v>
                </c:pt>
                <c:pt idx="4">
                  <c:v>45870</c:v>
                </c:pt>
                <c:pt idx="5">
                  <c:v>45901</c:v>
                </c:pt>
                <c:pt idx="6">
                  <c:v>45931</c:v>
                </c:pt>
                <c:pt idx="7">
                  <c:v>45962</c:v>
                </c:pt>
                <c:pt idx="8">
                  <c:v>45992</c:v>
                </c:pt>
                <c:pt idx="9">
                  <c:v>46023</c:v>
                </c:pt>
                <c:pt idx="10">
                  <c:v>46054</c:v>
                </c:pt>
                <c:pt idx="11">
                  <c:v>46082</c:v>
                </c:pt>
              </c:numCache>
            </c:numRef>
          </c:cat>
          <c:val>
            <c:numRef>
              <c:f>Data!$U$85:$U$96</c:f>
              <c:numCache>
                <c:formatCode>General</c:formatCode>
                <c:ptCount val="12"/>
                <c:pt idx="0">
                  <c:v>362</c:v>
                </c:pt>
                <c:pt idx="1">
                  <c:v>183</c:v>
                </c:pt>
                <c:pt idx="2">
                  <c:v>242</c:v>
                </c:pt>
                <c:pt idx="3">
                  <c:v>122</c:v>
                </c:pt>
                <c:pt idx="4">
                  <c:v>148</c:v>
                </c:pt>
                <c:pt idx="5">
                  <c:v>155</c:v>
                </c:pt>
                <c:pt idx="6">
                  <c:v>162</c:v>
                </c:pt>
                <c:pt idx="7">
                  <c:v>120</c:v>
                </c:pt>
                <c:pt idx="8">
                  <c:v>155</c:v>
                </c:pt>
                <c:pt idx="9">
                  <c:v>178</c:v>
                </c:pt>
                <c:pt idx="10">
                  <c:v>188</c:v>
                </c:pt>
              </c:numCache>
            </c:numRef>
          </c:val>
          <c:extLst>
            <c:ext xmlns:c16="http://schemas.microsoft.com/office/drawing/2014/chart" uri="{C3380CC4-5D6E-409C-BE32-E72D297353CC}">
              <c16:uniqueId val="{00000004-B492-4D75-9D37-260D27753478}"/>
            </c:ext>
          </c:extLst>
        </c:ser>
        <c:dLbls>
          <c:showLegendKey val="0"/>
          <c:showVal val="0"/>
          <c:showCatName val="0"/>
          <c:showSerName val="0"/>
          <c:showPercent val="0"/>
          <c:showBubbleSize val="0"/>
        </c:dLbls>
        <c:gapWidth val="35"/>
        <c:axId val="754326975"/>
        <c:axId val="754327455"/>
      </c:barChart>
      <c:dateAx>
        <c:axId val="754326975"/>
        <c:scaling>
          <c:orientation val="minMax"/>
        </c:scaling>
        <c:delete val="0"/>
        <c:axPos val="b"/>
        <c:numFmt formatCode="B1mmm"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ja-JP" sz="1000" b="0" i="0" u="none" strike="noStrike" kern="1200" baseline="0">
                <a:solidFill>
                  <a:schemeClr val="tx1">
                    <a:lumMod val="65000"/>
                    <a:lumOff val="35000"/>
                  </a:schemeClr>
                </a:solidFill>
                <a:latin typeface="+mn-lt"/>
                <a:ea typeface="+mn-ea"/>
                <a:cs typeface="+mn-cs"/>
              </a:defRPr>
            </a:pPr>
            <a:endParaRPr lang="th-TH"/>
          </a:p>
        </c:txPr>
        <c:crossAx val="754327455"/>
        <c:crosses val="autoZero"/>
        <c:auto val="1"/>
        <c:lblOffset val="100"/>
        <c:baseTimeUnit val="months"/>
      </c:dateAx>
      <c:valAx>
        <c:axId val="754327455"/>
        <c:scaling>
          <c:orientation val="minMax"/>
        </c:scaling>
        <c:delete val="0"/>
        <c:axPos val="l"/>
        <c:majorGridlines>
          <c:spPr>
            <a:ln w="6350" cap="flat" cmpd="sng" algn="ctr">
              <a:solidFill>
                <a:schemeClr val="bg1">
                  <a:lumMod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th-TH"/>
          </a:p>
        </c:txPr>
        <c:crossAx val="754326975"/>
        <c:crosses val="autoZero"/>
        <c:crossBetween val="between"/>
      </c:valAx>
      <c:spPr>
        <a:noFill/>
        <a:ln>
          <a:noFill/>
        </a:ln>
        <a:effectLst/>
      </c:spPr>
    </c:plotArea>
    <c:legend>
      <c:legendPos val="r"/>
      <c:layout>
        <c:manualLayout>
          <c:xMode val="edge"/>
          <c:yMode val="edge"/>
          <c:x val="0.53406633005553483"/>
          <c:y val="3.1300428468087814E-5"/>
          <c:w val="0.39832918319693117"/>
          <c:h val="0.2320605072060542"/>
        </c:manualLayout>
      </c:layout>
      <c:overlay val="0"/>
      <c:spPr>
        <a:noFill/>
        <a:ln>
          <a:noFill/>
        </a:ln>
        <a:effectLst/>
      </c:spPr>
      <c:txPr>
        <a:bodyPr rot="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th-TH"/>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th-TH"/>
    </a:p>
  </c:txPr>
  <c:printSettings>
    <c:headerFooter/>
    <c:pageMargins b="0.75" l="0.7" r="0.7" t="0.75" header="0.3" footer="0.3"/>
    <c:pageSetup/>
  </c:printSettings>
</c:chartSpace>
</file>

<file path=xl/charts/chart9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[FY25 Company KPI summary result rev2.xlsx]Sheet1!PivotTable29</c:name>
    <c:fmtId val="18"/>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2969816272965879E-2"/>
          <c:y val="0.15536599591717701"/>
          <c:w val="0.90714938757655295"/>
          <c:h val="0.70272057051755932"/>
        </c:manualLayout>
      </c:layout>
      <c:barChart>
        <c:barDir val="col"/>
        <c:grouping val="stacked"/>
        <c:varyColors val="0"/>
        <c:ser>
          <c:idx val="0"/>
          <c:order val="0"/>
          <c:tx>
            <c:strRef>
              <c:f>Sheet1!$B$110:$B$112</c:f>
              <c:strCache>
                <c:ptCount val="1"/>
                <c:pt idx="0">
                  <c:v>CIP (Docufment not complete) - MB</c:v>
                </c:pt>
              </c:strCache>
            </c:strRef>
          </c:tx>
          <c:spPr>
            <a:solidFill>
              <a:schemeClr val="accent1"/>
            </a:solidFill>
            <a:ln>
              <a:noFill/>
            </a:ln>
            <a:effectLst/>
          </c:spPr>
          <c:invertIfNegative val="0"/>
          <c:cat>
            <c:strRef>
              <c:f>Sheet1!$A$113:$A$124</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Sheet1!$B$113:$B$124</c:f>
              <c:numCache>
                <c:formatCode>General</c:formatCode>
                <c:ptCount val="12"/>
                <c:pt idx="0">
                  <c:v>1.78</c:v>
                </c:pt>
                <c:pt idx="1">
                  <c:v>0</c:v>
                </c:pt>
                <c:pt idx="2">
                  <c:v>0</c:v>
                </c:pt>
                <c:pt idx="3">
                  <c:v>0</c:v>
                </c:pt>
                <c:pt idx="4">
                  <c:v>0</c:v>
                </c:pt>
                <c:pt idx="5">
                  <c:v>0.25</c:v>
                </c:pt>
                <c:pt idx="6">
                  <c:v>0</c:v>
                </c:pt>
                <c:pt idx="7">
                  <c:v>0</c:v>
                </c:pt>
                <c:pt idx="8">
                  <c:v>0</c:v>
                </c:pt>
                <c:pt idx="9">
                  <c:v>0</c:v>
                </c:pt>
                <c:pt idx="10">
                  <c:v>0.22</c:v>
                </c:pt>
                <c:pt idx="11">
                  <c:v>0</c:v>
                </c:pt>
              </c:numCache>
            </c:numRef>
          </c:val>
          <c:extLst>
            <c:ext xmlns:c16="http://schemas.microsoft.com/office/drawing/2014/chart" uri="{C3380CC4-5D6E-409C-BE32-E72D297353CC}">
              <c16:uniqueId val="{00000029-4D90-4427-BD73-ED160286F98F}"/>
            </c:ext>
          </c:extLst>
        </c:ser>
        <c:ser>
          <c:idx val="1"/>
          <c:order val="1"/>
          <c:tx>
            <c:strRef>
              <c:f>Sheet1!$C$110:$C$112</c:f>
              <c:strCache>
                <c:ptCount val="1"/>
                <c:pt idx="0">
                  <c:v>CIP (No using date) - MB</c:v>
                </c:pt>
              </c:strCache>
            </c:strRef>
          </c:tx>
          <c:spPr>
            <a:solidFill>
              <a:schemeClr val="accent2"/>
            </a:solidFill>
            <a:ln>
              <a:noFill/>
            </a:ln>
            <a:effectLst/>
          </c:spPr>
          <c:invertIfNegative val="0"/>
          <c:cat>
            <c:strRef>
              <c:f>Sheet1!$A$113:$A$124</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Sheet1!$C$113:$C$124</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2A-4D90-4427-BD73-ED160286F98F}"/>
            </c:ext>
          </c:extLst>
        </c:ser>
        <c:ser>
          <c:idx val="2"/>
          <c:order val="2"/>
          <c:tx>
            <c:strRef>
              <c:f>Sheet1!$D$110:$D$112</c:f>
              <c:strCache>
                <c:ptCount val="1"/>
                <c:pt idx="0">
                  <c:v>CIP &gt;12 Month  - MB</c:v>
                </c:pt>
              </c:strCache>
            </c:strRef>
          </c:tx>
          <c:spPr>
            <a:solidFill>
              <a:schemeClr val="accent3"/>
            </a:solidFill>
            <a:ln>
              <a:noFill/>
            </a:ln>
            <a:effectLst/>
          </c:spPr>
          <c:invertIfNegative val="0"/>
          <c:cat>
            <c:strRef>
              <c:f>Sheet1!$A$113:$A$124</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Sheet1!$D$113:$D$124</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2B-4D90-4427-BD73-ED160286F98F}"/>
            </c:ext>
          </c:extLst>
        </c:ser>
        <c:ser>
          <c:idx val="3"/>
          <c:order val="3"/>
          <c:tx>
            <c:strRef>
              <c:f>Sheet1!$E$110:$E$112</c:f>
              <c:strCache>
                <c:ptCount val="1"/>
                <c:pt idx="0">
                  <c:v>CIP &gt;18 Month  - MB</c:v>
                </c:pt>
              </c:strCache>
            </c:strRef>
          </c:tx>
          <c:spPr>
            <a:solidFill>
              <a:schemeClr val="accent4"/>
            </a:solidFill>
            <a:ln>
              <a:noFill/>
            </a:ln>
            <a:effectLst/>
          </c:spPr>
          <c:invertIfNegative val="0"/>
          <c:cat>
            <c:strRef>
              <c:f>Sheet1!$A$113:$A$124</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Sheet1!$E$113:$E$124</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2C-4D90-4427-BD73-ED160286F98F}"/>
            </c:ext>
          </c:extLst>
        </c:ser>
        <c:ser>
          <c:idx val="4"/>
          <c:order val="4"/>
          <c:tx>
            <c:strRef>
              <c:f>Sheet1!$F$110:$F$112</c:f>
              <c:strCache>
                <c:ptCount val="1"/>
                <c:pt idx="0">
                  <c:v>Special purchasing - MB</c:v>
                </c:pt>
              </c:strCache>
            </c:strRef>
          </c:tx>
          <c:spPr>
            <a:solidFill>
              <a:schemeClr val="accent5"/>
            </a:solidFill>
            <a:ln>
              <a:noFill/>
            </a:ln>
            <a:effectLst/>
          </c:spPr>
          <c:invertIfNegative val="0"/>
          <c:cat>
            <c:strRef>
              <c:f>Sheet1!$A$113:$A$124</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Sheet1!$F$113:$F$124</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2D-4D90-4427-BD73-ED160286F98F}"/>
            </c:ext>
          </c:extLst>
        </c:ser>
        <c:ser>
          <c:idx val="5"/>
          <c:order val="5"/>
          <c:tx>
            <c:strRef>
              <c:f>Sheet1!$G$110:$G$112</c:f>
              <c:strCache>
                <c:ptCount val="1"/>
                <c:pt idx="0">
                  <c:v>Un-received Order &gt;12 [expense] - MB</c:v>
                </c:pt>
              </c:strCache>
            </c:strRef>
          </c:tx>
          <c:spPr>
            <a:solidFill>
              <a:schemeClr val="accent6"/>
            </a:solidFill>
            <a:ln>
              <a:noFill/>
            </a:ln>
            <a:effectLst/>
          </c:spPr>
          <c:invertIfNegative val="0"/>
          <c:cat>
            <c:strRef>
              <c:f>Sheet1!$A$113:$A$124</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Sheet1!$G$113:$G$124</c:f>
              <c:numCache>
                <c:formatCode>General</c:formatCode>
                <c:ptCount val="12"/>
                <c:pt idx="0">
                  <c:v>21.096315000000001</c:v>
                </c:pt>
                <c:pt idx="1">
                  <c:v>18.25</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2E-4D90-4427-BD73-ED160286F98F}"/>
            </c:ext>
          </c:extLst>
        </c:ser>
        <c:ser>
          <c:idx val="6"/>
          <c:order val="6"/>
          <c:tx>
            <c:strRef>
              <c:f>Sheet1!$H$110:$H$112</c:f>
              <c:strCache>
                <c:ptCount val="1"/>
                <c:pt idx="0">
                  <c:v>Un-received Order &gt;18 [Investment] - MB</c:v>
                </c:pt>
              </c:strCache>
            </c:strRef>
          </c:tx>
          <c:spPr>
            <a:solidFill>
              <a:schemeClr val="accent1">
                <a:lumMod val="60000"/>
              </a:schemeClr>
            </a:solidFill>
            <a:ln>
              <a:noFill/>
            </a:ln>
            <a:effectLst/>
          </c:spPr>
          <c:invertIfNegative val="0"/>
          <c:cat>
            <c:strRef>
              <c:f>Sheet1!$A$113:$A$124</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Sheet1!$H$113:$H$124</c:f>
              <c:numCache>
                <c:formatCode>General</c:formatCode>
                <c:ptCount val="12"/>
                <c:pt idx="0">
                  <c:v>2.2849200000000001</c:v>
                </c:pt>
                <c:pt idx="1">
                  <c:v>0.42731999999999998</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2F-4D90-4427-BD73-ED160286F98F}"/>
            </c:ext>
          </c:extLst>
        </c:ser>
        <c:ser>
          <c:idx val="7"/>
          <c:order val="7"/>
          <c:tx>
            <c:strRef>
              <c:f>Sheet1!$I$110:$I$112</c:f>
              <c:strCache>
                <c:ptCount val="1"/>
                <c:pt idx="0">
                  <c:v>Urgent purchasing - MB</c:v>
                </c:pt>
              </c:strCache>
            </c:strRef>
          </c:tx>
          <c:spPr>
            <a:solidFill>
              <a:schemeClr val="accent2">
                <a:lumMod val="60000"/>
              </a:schemeClr>
            </a:solidFill>
            <a:ln>
              <a:noFill/>
            </a:ln>
            <a:effectLst/>
          </c:spPr>
          <c:invertIfNegative val="0"/>
          <c:cat>
            <c:strRef>
              <c:f>Sheet1!$A$113:$A$124</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Sheet1!$I$113:$I$124</c:f>
              <c:numCache>
                <c:formatCode>General</c:formatCode>
                <c:ptCount val="12"/>
                <c:pt idx="0">
                  <c:v>0</c:v>
                </c:pt>
                <c:pt idx="1">
                  <c:v>0</c:v>
                </c:pt>
                <c:pt idx="2">
                  <c:v>0</c:v>
                </c:pt>
                <c:pt idx="3">
                  <c:v>0</c:v>
                </c:pt>
                <c:pt idx="4">
                  <c:v>0</c:v>
                </c:pt>
                <c:pt idx="5">
                  <c:v>0</c:v>
                </c:pt>
                <c:pt idx="6">
                  <c:v>0</c:v>
                </c:pt>
                <c:pt idx="7">
                  <c:v>0.13600000000000001</c:v>
                </c:pt>
                <c:pt idx="8">
                  <c:v>0</c:v>
                </c:pt>
                <c:pt idx="9">
                  <c:v>0</c:v>
                </c:pt>
                <c:pt idx="10">
                  <c:v>0</c:v>
                </c:pt>
                <c:pt idx="11">
                  <c:v>0</c:v>
                </c:pt>
              </c:numCache>
            </c:numRef>
          </c:val>
          <c:extLst>
            <c:ext xmlns:c16="http://schemas.microsoft.com/office/drawing/2014/chart" uri="{C3380CC4-5D6E-409C-BE32-E72D297353CC}">
              <c16:uniqueId val="{00000030-4D90-4427-BD73-ED160286F98F}"/>
            </c:ext>
          </c:extLst>
        </c:ser>
        <c:ser>
          <c:idx val="8"/>
          <c:order val="8"/>
          <c:tx>
            <c:strRef>
              <c:f>Sheet1!$J$110:$J$112</c:f>
              <c:strCache>
                <c:ptCount val="1"/>
                <c:pt idx="0">
                  <c:v>Urgent purchasing clear within3 Month - MB</c:v>
                </c:pt>
              </c:strCache>
            </c:strRef>
          </c:tx>
          <c:spPr>
            <a:solidFill>
              <a:schemeClr val="accent3">
                <a:lumMod val="60000"/>
              </a:schemeClr>
            </a:solidFill>
            <a:ln>
              <a:noFill/>
            </a:ln>
            <a:effectLst/>
          </c:spPr>
          <c:invertIfNegative val="0"/>
          <c:cat>
            <c:strRef>
              <c:f>Sheet1!$A$113:$A$124</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Sheet1!$J$113:$J$124</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31-4D90-4427-BD73-ED160286F98F}"/>
            </c:ext>
          </c:extLst>
        </c:ser>
        <c:dLbls>
          <c:showLegendKey val="0"/>
          <c:showVal val="0"/>
          <c:showCatName val="0"/>
          <c:showSerName val="0"/>
          <c:showPercent val="0"/>
          <c:showBubbleSize val="0"/>
        </c:dLbls>
        <c:gapWidth val="150"/>
        <c:overlap val="100"/>
        <c:axId val="1136675232"/>
        <c:axId val="1136664192"/>
      </c:barChart>
      <c:catAx>
        <c:axId val="11366752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ja-JP" sz="1050" b="0" i="0" u="none" strike="noStrike" kern="1200" baseline="0">
                <a:solidFill>
                  <a:schemeClr val="tx1">
                    <a:lumMod val="65000"/>
                    <a:lumOff val="35000"/>
                  </a:schemeClr>
                </a:solidFill>
                <a:latin typeface="+mn-lt"/>
                <a:ea typeface="+mn-ea"/>
                <a:cs typeface="+mn-cs"/>
              </a:defRPr>
            </a:pPr>
            <a:endParaRPr lang="th-TH"/>
          </a:p>
        </c:txPr>
        <c:crossAx val="1136664192"/>
        <c:crosses val="autoZero"/>
        <c:auto val="1"/>
        <c:lblAlgn val="ctr"/>
        <c:lblOffset val="100"/>
        <c:noMultiLvlLbl val="0"/>
      </c:catAx>
      <c:valAx>
        <c:axId val="11366641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th-TH"/>
          </a:p>
        </c:txPr>
        <c:crossAx val="1136675232"/>
        <c:crosses val="autoZero"/>
        <c:crossBetween val="between"/>
      </c:valAx>
      <c:spPr>
        <a:noFill/>
        <a:ln>
          <a:noFill/>
        </a:ln>
        <a:effectLst/>
      </c:spPr>
    </c:plotArea>
    <c:legend>
      <c:legendPos val="r"/>
      <c:layout>
        <c:manualLayout>
          <c:xMode val="edge"/>
          <c:yMode val="edge"/>
          <c:x val="0.51653183257122748"/>
          <c:y val="1.0483377077865265E-2"/>
          <c:w val="0.45043635170603674"/>
          <c:h val="0.1724569845435987"/>
        </c:manualLayout>
      </c:layout>
      <c:overlay val="0"/>
      <c:spPr>
        <a:noFill/>
        <a:ln>
          <a:noFill/>
        </a:ln>
        <a:effectLst/>
      </c:spPr>
      <c:txPr>
        <a:bodyPr rot="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th-TH"/>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th-TH"/>
    </a:p>
  </c:txPr>
  <c:printSettings>
    <c:headerFooter/>
    <c:pageMargins b="0.75" l="0.7" r="0.7" t="0.75" header="0.3" footer="0.3"/>
    <c:pageSetup/>
  </c:printSettings>
  <c:extLst>
    <c:ext xmlns:c14="http://schemas.microsoft.com/office/drawing/2007/8/2/chart" uri="{781A3756-C4B2-4CAC-9D66-4F8BD8637D16}">
      <c14:pivotOptions>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[FY25 Company KPI summary result rev2.xlsx]Sheet1!PivotTable30</c:name>
    <c:fmtId val="1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2969816272965879E-2"/>
          <c:y val="7.6662292213473315E-2"/>
          <c:w val="0.893260498687664"/>
          <c:h val="0.81630869058034417"/>
        </c:manualLayout>
      </c:layout>
      <c:barChart>
        <c:barDir val="col"/>
        <c:grouping val="stacked"/>
        <c:varyColors val="0"/>
        <c:ser>
          <c:idx val="0"/>
          <c:order val="0"/>
          <c:tx>
            <c:strRef>
              <c:f>Sheet1!$G$91:$G$93</c:f>
              <c:strCache>
                <c:ptCount val="1"/>
                <c:pt idx="0">
                  <c:v>Special purchasing</c:v>
                </c:pt>
              </c:strCache>
            </c:strRef>
          </c:tx>
          <c:spPr>
            <a:solidFill>
              <a:schemeClr val="accent1"/>
            </a:solidFill>
            <a:ln>
              <a:noFill/>
            </a:ln>
            <a:effectLst/>
          </c:spPr>
          <c:invertIfNegative val="0"/>
          <c:cat>
            <c:strRef>
              <c:f>Sheet1!$F$94:$F$105</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Sheet1!$G$94:$G$105</c:f>
              <c:numCache>
                <c:formatCode>General</c:formatCode>
                <c:ptCount val="12"/>
                <c:pt idx="0">
                  <c:v>0</c:v>
                </c:pt>
                <c:pt idx="1">
                  <c:v>0</c:v>
                </c:pt>
                <c:pt idx="2">
                  <c:v>0</c:v>
                </c:pt>
                <c:pt idx="3">
                  <c:v>0</c:v>
                </c:pt>
                <c:pt idx="4">
                  <c:v>0</c:v>
                </c:pt>
                <c:pt idx="5">
                  <c:v>0</c:v>
                </c:pt>
                <c:pt idx="6">
                  <c:v>0.65</c:v>
                </c:pt>
                <c:pt idx="7">
                  <c:v>0.32</c:v>
                </c:pt>
                <c:pt idx="8">
                  <c:v>0</c:v>
                </c:pt>
                <c:pt idx="9">
                  <c:v>0</c:v>
                </c:pt>
                <c:pt idx="10">
                  <c:v>0</c:v>
                </c:pt>
                <c:pt idx="11">
                  <c:v>0</c:v>
                </c:pt>
              </c:numCache>
            </c:numRef>
          </c:val>
          <c:extLst>
            <c:ext xmlns:c16="http://schemas.microsoft.com/office/drawing/2014/chart" uri="{C3380CC4-5D6E-409C-BE32-E72D297353CC}">
              <c16:uniqueId val="{00000000-86BB-4EE4-B883-FE809D44E95D}"/>
            </c:ext>
          </c:extLst>
        </c:ser>
        <c:ser>
          <c:idx val="1"/>
          <c:order val="1"/>
          <c:tx>
            <c:strRef>
              <c:f>Sheet1!$H$91:$H$93</c:f>
              <c:strCache>
                <c:ptCount val="1"/>
                <c:pt idx="0">
                  <c:v>Urgent purchasing</c:v>
                </c:pt>
              </c:strCache>
            </c:strRef>
          </c:tx>
          <c:spPr>
            <a:solidFill>
              <a:schemeClr val="accent2"/>
            </a:solidFill>
            <a:ln>
              <a:noFill/>
            </a:ln>
            <a:effectLst/>
          </c:spPr>
          <c:invertIfNegative val="0"/>
          <c:cat>
            <c:strRef>
              <c:f>Sheet1!$F$94:$F$105</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Sheet1!$H$94:$H$105</c:f>
              <c:numCache>
                <c:formatCode>General</c:formatCode>
                <c:ptCount val="12"/>
                <c:pt idx="0">
                  <c:v>0</c:v>
                </c:pt>
                <c:pt idx="1">
                  <c:v>0</c:v>
                </c:pt>
                <c:pt idx="2">
                  <c:v>0</c:v>
                </c:pt>
                <c:pt idx="3">
                  <c:v>0</c:v>
                </c:pt>
                <c:pt idx="4">
                  <c:v>0</c:v>
                </c:pt>
                <c:pt idx="5">
                  <c:v>0</c:v>
                </c:pt>
                <c:pt idx="6">
                  <c:v>0</c:v>
                </c:pt>
                <c:pt idx="7">
                  <c:v>0</c:v>
                </c:pt>
                <c:pt idx="8">
                  <c:v>1.7500000000000002E-2</c:v>
                </c:pt>
                <c:pt idx="9">
                  <c:v>0</c:v>
                </c:pt>
                <c:pt idx="10">
                  <c:v>0.22600000000000001</c:v>
                </c:pt>
                <c:pt idx="11">
                  <c:v>0</c:v>
                </c:pt>
              </c:numCache>
            </c:numRef>
          </c:val>
          <c:extLst>
            <c:ext xmlns:c16="http://schemas.microsoft.com/office/drawing/2014/chart" uri="{C3380CC4-5D6E-409C-BE32-E72D297353CC}">
              <c16:uniqueId val="{00000001-86BB-4EE4-B883-FE809D44E95D}"/>
            </c:ext>
          </c:extLst>
        </c:ser>
        <c:ser>
          <c:idx val="2"/>
          <c:order val="2"/>
          <c:tx>
            <c:strRef>
              <c:f>Sheet1!$I$91:$I$93</c:f>
              <c:strCache>
                <c:ptCount val="1"/>
                <c:pt idx="0">
                  <c:v>Urgent purchasing clear within3 Month</c:v>
                </c:pt>
              </c:strCache>
            </c:strRef>
          </c:tx>
          <c:spPr>
            <a:solidFill>
              <a:schemeClr val="accent3"/>
            </a:solidFill>
            <a:ln>
              <a:noFill/>
            </a:ln>
            <a:effectLst/>
          </c:spPr>
          <c:invertIfNegative val="0"/>
          <c:cat>
            <c:strRef>
              <c:f>Sheet1!$F$94:$F$105</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Sheet1!$I$94:$I$105</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2-86BB-4EE4-B883-FE809D44E95D}"/>
            </c:ext>
          </c:extLst>
        </c:ser>
        <c:dLbls>
          <c:showLegendKey val="0"/>
          <c:showVal val="0"/>
          <c:showCatName val="0"/>
          <c:showSerName val="0"/>
          <c:showPercent val="0"/>
          <c:showBubbleSize val="0"/>
        </c:dLbls>
        <c:gapWidth val="150"/>
        <c:overlap val="100"/>
        <c:axId val="1127024272"/>
        <c:axId val="1127039632"/>
      </c:barChart>
      <c:catAx>
        <c:axId val="11270242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ja-JP" sz="1000" b="0" i="0" u="none" strike="noStrike" kern="1200" baseline="0">
                <a:solidFill>
                  <a:schemeClr val="tx1">
                    <a:lumMod val="65000"/>
                    <a:lumOff val="35000"/>
                  </a:schemeClr>
                </a:solidFill>
                <a:latin typeface="+mn-lt"/>
                <a:ea typeface="+mn-ea"/>
                <a:cs typeface="+mn-cs"/>
              </a:defRPr>
            </a:pPr>
            <a:endParaRPr lang="th-TH"/>
          </a:p>
        </c:txPr>
        <c:crossAx val="1127039632"/>
        <c:crosses val="autoZero"/>
        <c:auto val="1"/>
        <c:lblAlgn val="ctr"/>
        <c:lblOffset val="100"/>
        <c:noMultiLvlLbl val="0"/>
      </c:catAx>
      <c:valAx>
        <c:axId val="11270396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th-TH"/>
          </a:p>
        </c:txPr>
        <c:crossAx val="1127024272"/>
        <c:crosses val="autoZero"/>
        <c:crossBetween val="between"/>
        <c:majorUnit val="0.2"/>
      </c:valAx>
      <c:spPr>
        <a:noFill/>
        <a:ln>
          <a:noFill/>
        </a:ln>
        <a:effectLst/>
      </c:spPr>
    </c:plotArea>
    <c:legend>
      <c:legendPos val="r"/>
      <c:layout>
        <c:manualLayout>
          <c:xMode val="edge"/>
          <c:yMode val="edge"/>
          <c:x val="0.52734142607174106"/>
          <c:y val="1.2241178186059977E-3"/>
          <c:w val="0.45321412948381451"/>
          <c:h val="0.17708661417322835"/>
        </c:manualLayout>
      </c:layout>
      <c:overlay val="0"/>
      <c:spPr>
        <a:noFill/>
        <a:ln>
          <a:noFill/>
        </a:ln>
        <a:effectLst/>
      </c:spPr>
      <c:txPr>
        <a:bodyPr rot="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th-TH"/>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th-TH"/>
    </a:p>
  </c:txPr>
  <c:printSettings>
    <c:headerFooter/>
    <c:pageMargins b="0.75" l="0.7" r="0.7" t="0.75" header="0.3" footer="0.3"/>
    <c:pageSetup/>
  </c:printSettings>
  <c:extLst>
    <c:ext xmlns:c14="http://schemas.microsoft.com/office/drawing/2007/8/2/chart" uri="{781A3756-C4B2-4CAC-9D66-4F8BD8637D16}">
      <c14:pivotOptions>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[FY25 Company KPI summary result rev2.xlsx]Sheet1!PivotTable31</c:name>
    <c:fmtId val="1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6492760985521973E-2"/>
          <c:y val="9.0963931927863881E-2"/>
          <c:w val="0.91124917449834897"/>
          <c:h val="0.77235140970281946"/>
        </c:manualLayout>
      </c:layout>
      <c:barChart>
        <c:barDir val="col"/>
        <c:grouping val="stacked"/>
        <c:varyColors val="0"/>
        <c:ser>
          <c:idx val="0"/>
          <c:order val="0"/>
          <c:tx>
            <c:strRef>
              <c:f>Sheet1!$L$91:$L$93</c:f>
              <c:strCache>
                <c:ptCount val="1"/>
                <c:pt idx="0">
                  <c:v>Special purchasing</c:v>
                </c:pt>
              </c:strCache>
            </c:strRef>
          </c:tx>
          <c:spPr>
            <a:solidFill>
              <a:schemeClr val="accent1"/>
            </a:solidFill>
            <a:ln>
              <a:noFill/>
            </a:ln>
            <a:effectLst/>
          </c:spPr>
          <c:invertIfNegative val="0"/>
          <c:cat>
            <c:strRef>
              <c:f>Sheet1!$K$94:$K$105</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Sheet1!$L$94:$L$105</c:f>
              <c:numCache>
                <c:formatCode>General</c:formatCode>
                <c:ptCount val="12"/>
                <c:pt idx="0">
                  <c:v>0</c:v>
                </c:pt>
                <c:pt idx="1">
                  <c:v>0</c:v>
                </c:pt>
                <c:pt idx="2">
                  <c:v>0</c:v>
                </c:pt>
                <c:pt idx="3">
                  <c:v>0</c:v>
                </c:pt>
                <c:pt idx="4">
                  <c:v>0</c:v>
                </c:pt>
                <c:pt idx="5">
                  <c:v>0</c:v>
                </c:pt>
                <c:pt idx="6">
                  <c:v>0</c:v>
                </c:pt>
                <c:pt idx="7">
                  <c:v>0</c:v>
                </c:pt>
                <c:pt idx="8">
                  <c:v>0.8</c:v>
                </c:pt>
                <c:pt idx="9">
                  <c:v>0</c:v>
                </c:pt>
                <c:pt idx="10">
                  <c:v>0</c:v>
                </c:pt>
                <c:pt idx="11">
                  <c:v>0</c:v>
                </c:pt>
              </c:numCache>
            </c:numRef>
          </c:val>
          <c:extLst>
            <c:ext xmlns:c16="http://schemas.microsoft.com/office/drawing/2014/chart" uri="{C3380CC4-5D6E-409C-BE32-E72D297353CC}">
              <c16:uniqueId val="{00000000-64B0-47C9-8260-5D7C6B82F3AA}"/>
            </c:ext>
          </c:extLst>
        </c:ser>
        <c:ser>
          <c:idx val="1"/>
          <c:order val="1"/>
          <c:tx>
            <c:strRef>
              <c:f>Sheet1!$M$91:$M$93</c:f>
              <c:strCache>
                <c:ptCount val="1"/>
                <c:pt idx="0">
                  <c:v>Urgent purchasing</c:v>
                </c:pt>
              </c:strCache>
            </c:strRef>
          </c:tx>
          <c:spPr>
            <a:solidFill>
              <a:schemeClr val="accent2"/>
            </a:solidFill>
            <a:ln>
              <a:noFill/>
            </a:ln>
            <a:effectLst/>
          </c:spPr>
          <c:invertIfNegative val="0"/>
          <c:cat>
            <c:strRef>
              <c:f>Sheet1!$K$94:$K$105</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Sheet1!$M$94:$M$105</c:f>
              <c:numCache>
                <c:formatCode>General</c:formatCode>
                <c:ptCount val="12"/>
                <c:pt idx="0">
                  <c:v>0</c:v>
                </c:pt>
                <c:pt idx="1">
                  <c:v>1.9910000000000001</c:v>
                </c:pt>
                <c:pt idx="2">
                  <c:v>0</c:v>
                </c:pt>
                <c:pt idx="3">
                  <c:v>0</c:v>
                </c:pt>
                <c:pt idx="4">
                  <c:v>0</c:v>
                </c:pt>
                <c:pt idx="5">
                  <c:v>0</c:v>
                </c:pt>
                <c:pt idx="6">
                  <c:v>0</c:v>
                </c:pt>
                <c:pt idx="7">
                  <c:v>2.5000000000000001E-2</c:v>
                </c:pt>
                <c:pt idx="8">
                  <c:v>0</c:v>
                </c:pt>
                <c:pt idx="9">
                  <c:v>0</c:v>
                </c:pt>
                <c:pt idx="10">
                  <c:v>0</c:v>
                </c:pt>
                <c:pt idx="11">
                  <c:v>0</c:v>
                </c:pt>
              </c:numCache>
            </c:numRef>
          </c:val>
          <c:extLst>
            <c:ext xmlns:c16="http://schemas.microsoft.com/office/drawing/2014/chart" uri="{C3380CC4-5D6E-409C-BE32-E72D297353CC}">
              <c16:uniqueId val="{00000001-64B0-47C9-8260-5D7C6B82F3AA}"/>
            </c:ext>
          </c:extLst>
        </c:ser>
        <c:ser>
          <c:idx val="2"/>
          <c:order val="2"/>
          <c:tx>
            <c:strRef>
              <c:f>Sheet1!$N$91:$N$93</c:f>
              <c:strCache>
                <c:ptCount val="1"/>
                <c:pt idx="0">
                  <c:v>Urgent purchasing clear within3 Month</c:v>
                </c:pt>
              </c:strCache>
            </c:strRef>
          </c:tx>
          <c:spPr>
            <a:solidFill>
              <a:schemeClr val="accent3"/>
            </a:solidFill>
            <a:ln>
              <a:noFill/>
            </a:ln>
            <a:effectLst/>
          </c:spPr>
          <c:invertIfNegative val="0"/>
          <c:cat>
            <c:strRef>
              <c:f>Sheet1!$K$94:$K$105</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Sheet1!$N$94:$N$105</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2-64B0-47C9-8260-5D7C6B82F3AA}"/>
            </c:ext>
          </c:extLst>
        </c:ser>
        <c:dLbls>
          <c:showLegendKey val="0"/>
          <c:showVal val="0"/>
          <c:showCatName val="0"/>
          <c:showSerName val="0"/>
          <c:showPercent val="0"/>
          <c:showBubbleSize val="0"/>
        </c:dLbls>
        <c:gapWidth val="150"/>
        <c:overlap val="100"/>
        <c:axId val="1136679552"/>
        <c:axId val="1136681952"/>
      </c:barChart>
      <c:catAx>
        <c:axId val="11366795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ja-JP" sz="1050" b="0" i="0" u="none" strike="noStrike" kern="1200" baseline="0">
                <a:solidFill>
                  <a:schemeClr val="tx1">
                    <a:lumMod val="65000"/>
                    <a:lumOff val="35000"/>
                  </a:schemeClr>
                </a:solidFill>
                <a:latin typeface="+mn-lt"/>
                <a:ea typeface="+mn-ea"/>
                <a:cs typeface="+mn-cs"/>
              </a:defRPr>
            </a:pPr>
            <a:endParaRPr lang="th-TH"/>
          </a:p>
        </c:txPr>
        <c:crossAx val="1136681952"/>
        <c:crosses val="autoZero"/>
        <c:auto val="1"/>
        <c:lblAlgn val="ctr"/>
        <c:lblOffset val="100"/>
        <c:noMultiLvlLbl val="0"/>
      </c:catAx>
      <c:valAx>
        <c:axId val="11366819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ja-JP" sz="1050" b="0" i="0" u="none" strike="noStrike" kern="1200" baseline="0">
                <a:solidFill>
                  <a:schemeClr val="tx1">
                    <a:lumMod val="65000"/>
                    <a:lumOff val="35000"/>
                  </a:schemeClr>
                </a:solidFill>
                <a:latin typeface="+mn-lt"/>
                <a:ea typeface="+mn-ea"/>
                <a:cs typeface="+mn-cs"/>
              </a:defRPr>
            </a:pPr>
            <a:endParaRPr lang="th-TH"/>
          </a:p>
        </c:txPr>
        <c:crossAx val="1136679552"/>
        <c:crosses val="autoZero"/>
        <c:crossBetween val="between"/>
        <c:majorUnit val="0.4"/>
      </c:valAx>
      <c:spPr>
        <a:noFill/>
        <a:ln>
          <a:noFill/>
        </a:ln>
        <a:effectLst/>
      </c:spPr>
    </c:plotArea>
    <c:legend>
      <c:legendPos val="r"/>
      <c:layout>
        <c:manualLayout>
          <c:xMode val="edge"/>
          <c:yMode val="edge"/>
          <c:x val="0.46235559454935837"/>
          <c:y val="3.5088226666721736E-3"/>
          <c:w val="0.51205912184305669"/>
          <c:h val="0.22579553107489611"/>
        </c:manualLayout>
      </c:layout>
      <c:overlay val="0"/>
      <c:spPr>
        <a:noFill/>
        <a:ln>
          <a:noFill/>
        </a:ln>
        <a:effectLst/>
      </c:spPr>
      <c:txPr>
        <a:bodyPr rot="0" spcFirstLastPara="1" vertOverflow="ellipsis" vert="horz" wrap="square" anchor="ctr" anchorCtr="1"/>
        <a:lstStyle/>
        <a:p>
          <a:pPr>
            <a:defRPr lang="ja-JP" sz="1050" b="0" i="0" u="none" strike="noStrike" kern="1200" baseline="0">
              <a:solidFill>
                <a:schemeClr val="tx1">
                  <a:lumMod val="65000"/>
                  <a:lumOff val="35000"/>
                </a:schemeClr>
              </a:solidFill>
              <a:latin typeface="+mn-lt"/>
              <a:ea typeface="+mn-ea"/>
              <a:cs typeface="+mn-cs"/>
            </a:defRPr>
          </a:pPr>
          <a:endParaRPr lang="th-TH"/>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050"/>
      </a:pPr>
      <a:endParaRPr lang="th-TH"/>
    </a:p>
  </c:txPr>
  <c:printSettings>
    <c:headerFooter/>
    <c:pageMargins b="0.75" l="0.7" r="0.7" t="0.75" header="0.3" footer="0.3"/>
    <c:pageSetup/>
  </c:printSettings>
  <c:extLst>
    <c:ext xmlns:c14="http://schemas.microsoft.com/office/drawing/2007/8/2/chart" uri="{781A3756-C4B2-4CAC-9D66-4F8BD8637D16}">
      <c14:pivotOptions>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[FY25 Company KPI summary result rev2.xlsx]Sheet1!PivotTable32</c:name>
    <c:fmtId val="1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480485864527997E-2"/>
          <c:y val="8.469510556881249E-2"/>
          <c:w val="0.89342385069971053"/>
          <c:h val="0.79861483161929425"/>
        </c:manualLayout>
      </c:layout>
      <c:barChart>
        <c:barDir val="col"/>
        <c:grouping val="clustered"/>
        <c:varyColors val="0"/>
        <c:ser>
          <c:idx val="0"/>
          <c:order val="0"/>
          <c:tx>
            <c:strRef>
              <c:f>Sheet1!$Q$91:$Q$93</c:f>
              <c:strCache>
                <c:ptCount val="1"/>
                <c:pt idx="0">
                  <c:v>Special purchasing</c:v>
                </c:pt>
              </c:strCache>
            </c:strRef>
          </c:tx>
          <c:spPr>
            <a:solidFill>
              <a:schemeClr val="accent1"/>
            </a:solidFill>
            <a:ln>
              <a:noFill/>
            </a:ln>
            <a:effectLst/>
          </c:spPr>
          <c:invertIfNegative val="0"/>
          <c:cat>
            <c:strRef>
              <c:f>Sheet1!$P$94:$P$105</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Sheet1!$Q$94:$Q$105</c:f>
              <c:numCache>
                <c:formatCode>General</c:formatCode>
                <c:ptCount val="12"/>
                <c:pt idx="0">
                  <c:v>0</c:v>
                </c:pt>
                <c:pt idx="1">
                  <c:v>0</c:v>
                </c:pt>
                <c:pt idx="2">
                  <c:v>0</c:v>
                </c:pt>
                <c:pt idx="3">
                  <c:v>0</c:v>
                </c:pt>
                <c:pt idx="4">
                  <c:v>0</c:v>
                </c:pt>
                <c:pt idx="5">
                  <c:v>0</c:v>
                </c:pt>
                <c:pt idx="6">
                  <c:v>0.22</c:v>
                </c:pt>
                <c:pt idx="7">
                  <c:v>0</c:v>
                </c:pt>
                <c:pt idx="8">
                  <c:v>0</c:v>
                </c:pt>
                <c:pt idx="9">
                  <c:v>0</c:v>
                </c:pt>
                <c:pt idx="10">
                  <c:v>0</c:v>
                </c:pt>
                <c:pt idx="11">
                  <c:v>0</c:v>
                </c:pt>
              </c:numCache>
            </c:numRef>
          </c:val>
          <c:extLst>
            <c:ext xmlns:c16="http://schemas.microsoft.com/office/drawing/2014/chart" uri="{C3380CC4-5D6E-409C-BE32-E72D297353CC}">
              <c16:uniqueId val="{00000000-AAE3-47F5-9BB0-FEBFFFF68B37}"/>
            </c:ext>
          </c:extLst>
        </c:ser>
        <c:ser>
          <c:idx val="1"/>
          <c:order val="1"/>
          <c:tx>
            <c:strRef>
              <c:f>Sheet1!$R$91:$R$93</c:f>
              <c:strCache>
                <c:ptCount val="1"/>
                <c:pt idx="0">
                  <c:v>Urgent purchasing</c:v>
                </c:pt>
              </c:strCache>
            </c:strRef>
          </c:tx>
          <c:spPr>
            <a:solidFill>
              <a:schemeClr val="accent2"/>
            </a:solidFill>
            <a:ln>
              <a:noFill/>
            </a:ln>
            <a:effectLst/>
          </c:spPr>
          <c:invertIfNegative val="0"/>
          <c:cat>
            <c:strRef>
              <c:f>Sheet1!$P$94:$P$105</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Sheet1!$R$94:$R$105</c:f>
              <c:numCache>
                <c:formatCode>General</c:formatCode>
                <c:ptCount val="12"/>
                <c:pt idx="0">
                  <c:v>0</c:v>
                </c:pt>
                <c:pt idx="1">
                  <c:v>0</c:v>
                </c:pt>
                <c:pt idx="2">
                  <c:v>0</c:v>
                </c:pt>
                <c:pt idx="3">
                  <c:v>0</c:v>
                </c:pt>
                <c:pt idx="4">
                  <c:v>0</c:v>
                </c:pt>
                <c:pt idx="5">
                  <c:v>0</c:v>
                </c:pt>
                <c:pt idx="6">
                  <c:v>0.09</c:v>
                </c:pt>
                <c:pt idx="7">
                  <c:v>0</c:v>
                </c:pt>
                <c:pt idx="8">
                  <c:v>0</c:v>
                </c:pt>
                <c:pt idx="9">
                  <c:v>2.649E-2</c:v>
                </c:pt>
                <c:pt idx="10">
                  <c:v>0</c:v>
                </c:pt>
                <c:pt idx="11">
                  <c:v>0</c:v>
                </c:pt>
              </c:numCache>
            </c:numRef>
          </c:val>
          <c:extLst>
            <c:ext xmlns:c16="http://schemas.microsoft.com/office/drawing/2014/chart" uri="{C3380CC4-5D6E-409C-BE32-E72D297353CC}">
              <c16:uniqueId val="{00000001-AAE3-47F5-9BB0-FEBFFFF68B37}"/>
            </c:ext>
          </c:extLst>
        </c:ser>
        <c:ser>
          <c:idx val="2"/>
          <c:order val="2"/>
          <c:tx>
            <c:strRef>
              <c:f>Sheet1!$S$91:$S$93</c:f>
              <c:strCache>
                <c:ptCount val="1"/>
                <c:pt idx="0">
                  <c:v>Urgent purchasing clear within3 Month</c:v>
                </c:pt>
              </c:strCache>
            </c:strRef>
          </c:tx>
          <c:spPr>
            <a:solidFill>
              <a:schemeClr val="accent3"/>
            </a:solidFill>
            <a:ln>
              <a:noFill/>
            </a:ln>
            <a:effectLst/>
          </c:spPr>
          <c:invertIfNegative val="0"/>
          <c:cat>
            <c:strRef>
              <c:f>Sheet1!$P$94:$P$105</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Sheet1!$S$94:$S$105</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2-AAE3-47F5-9BB0-FEBFFFF68B37}"/>
            </c:ext>
          </c:extLst>
        </c:ser>
        <c:dLbls>
          <c:showLegendKey val="0"/>
          <c:showVal val="0"/>
          <c:showCatName val="0"/>
          <c:showSerName val="0"/>
          <c:showPercent val="0"/>
          <c:showBubbleSize val="0"/>
        </c:dLbls>
        <c:gapWidth val="219"/>
        <c:overlap val="-27"/>
        <c:axId val="1132527072"/>
        <c:axId val="1132527552"/>
      </c:barChart>
      <c:catAx>
        <c:axId val="11325270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th-TH"/>
          </a:p>
        </c:txPr>
        <c:crossAx val="1132527552"/>
        <c:crosses val="autoZero"/>
        <c:auto val="1"/>
        <c:lblAlgn val="ctr"/>
        <c:lblOffset val="100"/>
        <c:noMultiLvlLbl val="0"/>
      </c:catAx>
      <c:valAx>
        <c:axId val="11325275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th-TH"/>
          </a:p>
        </c:txPr>
        <c:crossAx val="1132527072"/>
        <c:crosses val="autoZero"/>
        <c:crossBetween val="between"/>
        <c:majorUnit val="0.4"/>
      </c:valAx>
      <c:spPr>
        <a:noFill/>
        <a:ln>
          <a:noFill/>
        </a:ln>
        <a:effectLst/>
      </c:spPr>
    </c:plotArea>
    <c:legend>
      <c:legendPos val="r"/>
      <c:layout>
        <c:manualLayout>
          <c:xMode val="edge"/>
          <c:yMode val="edge"/>
          <c:x val="0.55247425694710395"/>
          <c:y val="1.629516343651472E-3"/>
          <c:w val="0.43328757687488623"/>
          <c:h val="0.24859424407134256"/>
        </c:manualLayout>
      </c:layout>
      <c:overlay val="0"/>
      <c:spPr>
        <a:noFill/>
        <a:ln>
          <a:noFill/>
        </a:ln>
        <a:effectLst/>
      </c:spPr>
      <c:txPr>
        <a:bodyPr rot="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th-TH"/>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th-TH"/>
    </a:p>
  </c:txPr>
  <c:printSettings>
    <c:headerFooter/>
    <c:pageMargins b="0.75" l="0.7" r="0.7" t="0.75" header="0.3" footer="0.3"/>
    <c:pageSetup/>
  </c:printSettings>
  <c:extLst>
    <c:ext xmlns:c14="http://schemas.microsoft.com/office/drawing/2007/8/2/chart" uri="{781A3756-C4B2-4CAC-9D66-4F8BD8637D16}">
      <c14:pivotOptions>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[FY25 Company KPI summary result rev2.xlsx]Sheet1!PivotTable33</c:name>
    <c:fmtId val="18"/>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9316444140134654E-2"/>
          <c:y val="7.410001251449333E-2"/>
          <c:w val="0.90283692799269633"/>
          <c:h val="0.77487097636339886"/>
        </c:manualLayout>
      </c:layout>
      <c:barChart>
        <c:barDir val="col"/>
        <c:grouping val="clustered"/>
        <c:varyColors val="0"/>
        <c:ser>
          <c:idx val="0"/>
          <c:order val="0"/>
          <c:tx>
            <c:strRef>
              <c:f>Sheet1!$V$91:$V$93</c:f>
              <c:strCache>
                <c:ptCount val="1"/>
                <c:pt idx="0">
                  <c:v>Special purchasing</c:v>
                </c:pt>
              </c:strCache>
            </c:strRef>
          </c:tx>
          <c:spPr>
            <a:solidFill>
              <a:schemeClr val="accent1"/>
            </a:solidFill>
            <a:ln>
              <a:noFill/>
            </a:ln>
            <a:effectLst/>
          </c:spPr>
          <c:invertIfNegative val="0"/>
          <c:cat>
            <c:strRef>
              <c:f>Sheet1!$U$94:$U$105</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Sheet1!$V$94:$V$105</c:f>
              <c:numCache>
                <c:formatCode>General</c:formatCode>
                <c:ptCount val="12"/>
                <c:pt idx="0">
                  <c:v>0</c:v>
                </c:pt>
                <c:pt idx="1">
                  <c:v>0</c:v>
                </c:pt>
                <c:pt idx="2">
                  <c:v>0</c:v>
                </c:pt>
                <c:pt idx="3">
                  <c:v>0</c:v>
                </c:pt>
                <c:pt idx="4">
                  <c:v>0</c:v>
                </c:pt>
                <c:pt idx="5">
                  <c:v>0</c:v>
                </c:pt>
                <c:pt idx="6">
                  <c:v>0</c:v>
                </c:pt>
                <c:pt idx="7">
                  <c:v>0</c:v>
                </c:pt>
                <c:pt idx="8">
                  <c:v>10.6</c:v>
                </c:pt>
                <c:pt idx="9">
                  <c:v>0</c:v>
                </c:pt>
                <c:pt idx="10">
                  <c:v>0.1</c:v>
                </c:pt>
                <c:pt idx="11">
                  <c:v>0</c:v>
                </c:pt>
              </c:numCache>
            </c:numRef>
          </c:val>
          <c:extLst>
            <c:ext xmlns:c16="http://schemas.microsoft.com/office/drawing/2014/chart" uri="{C3380CC4-5D6E-409C-BE32-E72D297353CC}">
              <c16:uniqueId val="{00000000-DA70-4492-8518-5AE3D30A6746}"/>
            </c:ext>
          </c:extLst>
        </c:ser>
        <c:ser>
          <c:idx val="1"/>
          <c:order val="1"/>
          <c:tx>
            <c:strRef>
              <c:f>Sheet1!$W$91:$W$93</c:f>
              <c:strCache>
                <c:ptCount val="1"/>
                <c:pt idx="0">
                  <c:v>Urgent purchasing</c:v>
                </c:pt>
              </c:strCache>
            </c:strRef>
          </c:tx>
          <c:spPr>
            <a:solidFill>
              <a:schemeClr val="accent2"/>
            </a:solidFill>
            <a:ln>
              <a:noFill/>
            </a:ln>
            <a:effectLst/>
          </c:spPr>
          <c:invertIfNegative val="0"/>
          <c:cat>
            <c:strRef>
              <c:f>Sheet1!$U$94:$U$105</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Sheet1!$W$94:$W$105</c:f>
              <c:numCache>
                <c:formatCode>General</c:formatCode>
                <c:ptCount val="12"/>
                <c:pt idx="0">
                  <c:v>0</c:v>
                </c:pt>
                <c:pt idx="1">
                  <c:v>0.34650000000000003</c:v>
                </c:pt>
                <c:pt idx="2">
                  <c:v>8.4400000000000003E-2</c:v>
                </c:pt>
                <c:pt idx="3">
                  <c:v>0</c:v>
                </c:pt>
                <c:pt idx="4">
                  <c:v>0</c:v>
                </c:pt>
                <c:pt idx="5">
                  <c:v>0.82699999999999996</c:v>
                </c:pt>
                <c:pt idx="6">
                  <c:v>0</c:v>
                </c:pt>
                <c:pt idx="7">
                  <c:v>0.28699999999999998</c:v>
                </c:pt>
                <c:pt idx="8">
                  <c:v>0</c:v>
                </c:pt>
                <c:pt idx="9">
                  <c:v>0</c:v>
                </c:pt>
                <c:pt idx="10">
                  <c:v>0.63670000000000004</c:v>
                </c:pt>
                <c:pt idx="11">
                  <c:v>0</c:v>
                </c:pt>
              </c:numCache>
            </c:numRef>
          </c:val>
          <c:extLst>
            <c:ext xmlns:c16="http://schemas.microsoft.com/office/drawing/2014/chart" uri="{C3380CC4-5D6E-409C-BE32-E72D297353CC}">
              <c16:uniqueId val="{00000001-DA70-4492-8518-5AE3D30A6746}"/>
            </c:ext>
          </c:extLst>
        </c:ser>
        <c:ser>
          <c:idx val="2"/>
          <c:order val="2"/>
          <c:tx>
            <c:strRef>
              <c:f>Sheet1!$X$91:$X$93</c:f>
              <c:strCache>
                <c:ptCount val="1"/>
                <c:pt idx="0">
                  <c:v>Urgent purchasing clear within3 Month</c:v>
                </c:pt>
              </c:strCache>
            </c:strRef>
          </c:tx>
          <c:spPr>
            <a:solidFill>
              <a:schemeClr val="accent3"/>
            </a:solidFill>
            <a:ln>
              <a:noFill/>
            </a:ln>
            <a:effectLst/>
          </c:spPr>
          <c:invertIfNegative val="0"/>
          <c:cat>
            <c:strRef>
              <c:f>Sheet1!$U$94:$U$105</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Sheet1!$X$94:$X$105</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2-DA70-4492-8518-5AE3D30A6746}"/>
            </c:ext>
          </c:extLst>
        </c:ser>
        <c:dLbls>
          <c:showLegendKey val="0"/>
          <c:showVal val="0"/>
          <c:showCatName val="0"/>
          <c:showSerName val="0"/>
          <c:showPercent val="0"/>
          <c:showBubbleSize val="0"/>
        </c:dLbls>
        <c:gapWidth val="219"/>
        <c:overlap val="-27"/>
        <c:axId val="1107155184"/>
        <c:axId val="1107159024"/>
      </c:barChart>
      <c:catAx>
        <c:axId val="1107155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ja-JP" sz="1050" b="0" i="0" u="none" strike="noStrike" kern="1200" baseline="0">
                <a:solidFill>
                  <a:schemeClr val="tx1">
                    <a:lumMod val="65000"/>
                    <a:lumOff val="35000"/>
                  </a:schemeClr>
                </a:solidFill>
                <a:latin typeface="+mn-lt"/>
                <a:ea typeface="+mn-ea"/>
                <a:cs typeface="+mn-cs"/>
              </a:defRPr>
            </a:pPr>
            <a:endParaRPr lang="th-TH"/>
          </a:p>
        </c:txPr>
        <c:crossAx val="1107159024"/>
        <c:crosses val="autoZero"/>
        <c:auto val="1"/>
        <c:lblAlgn val="ctr"/>
        <c:lblOffset val="100"/>
        <c:noMultiLvlLbl val="0"/>
      </c:catAx>
      <c:valAx>
        <c:axId val="11071590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th-TH"/>
          </a:p>
        </c:txPr>
        <c:crossAx val="1107155184"/>
        <c:crosses val="autoZero"/>
        <c:crossBetween val="between"/>
        <c:majorUnit val="0.4"/>
      </c:valAx>
      <c:spPr>
        <a:noFill/>
        <a:ln>
          <a:noFill/>
        </a:ln>
        <a:effectLst/>
      </c:spPr>
    </c:plotArea>
    <c:legend>
      <c:legendPos val="r"/>
      <c:layout>
        <c:manualLayout>
          <c:xMode val="edge"/>
          <c:yMode val="edge"/>
          <c:x val="0.45171858952413552"/>
          <c:y val="4.9698724429672533E-3"/>
          <c:w val="0.53958575830195143"/>
          <c:h val="0.24191423584806221"/>
        </c:manualLayout>
      </c:layout>
      <c:overlay val="0"/>
      <c:spPr>
        <a:noFill/>
        <a:ln>
          <a:noFill/>
        </a:ln>
        <a:effectLst/>
      </c:spPr>
      <c:txPr>
        <a:bodyPr rot="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th-TH"/>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th-TH"/>
    </a:p>
  </c:txPr>
  <c:printSettings>
    <c:headerFooter/>
    <c:pageMargins b="0.75" l="0.7" r="0.7" t="0.75" header="0.3" footer="0.3"/>
    <c:pageSetup/>
  </c:printSettings>
  <c:extLst>
    <c:ext xmlns:c14="http://schemas.microsoft.com/office/drawing/2007/8/2/chart" uri="{781A3756-C4B2-4CAC-9D66-4F8BD8637D16}">
      <c14:pivotOptions>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[FY25 Company KPI summary result rev2.xlsx]Sheet1!PivotTable34</c:name>
    <c:fmtId val="1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3329261170624424E-2"/>
          <c:y val="6.2980522631725044E-2"/>
          <c:w val="0.89692189778021703"/>
          <c:h val="0.78805109568018716"/>
        </c:manualLayout>
      </c:layout>
      <c:barChart>
        <c:barDir val="col"/>
        <c:grouping val="clustered"/>
        <c:varyColors val="0"/>
        <c:ser>
          <c:idx val="0"/>
          <c:order val="0"/>
          <c:tx>
            <c:strRef>
              <c:f>Sheet1!$AA$91:$AA$93</c:f>
              <c:strCache>
                <c:ptCount val="1"/>
                <c:pt idx="0">
                  <c:v>Special purchasing</c:v>
                </c:pt>
              </c:strCache>
            </c:strRef>
          </c:tx>
          <c:spPr>
            <a:solidFill>
              <a:schemeClr val="accent1"/>
            </a:solidFill>
            <a:ln>
              <a:noFill/>
            </a:ln>
            <a:effectLst/>
          </c:spPr>
          <c:invertIfNegative val="0"/>
          <c:cat>
            <c:strRef>
              <c:f>Sheet1!$Z$94:$Z$105</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Sheet1!$AA$94:$AA$105</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0-AB36-4000-9EF9-7E2743FC2991}"/>
            </c:ext>
          </c:extLst>
        </c:ser>
        <c:ser>
          <c:idx val="1"/>
          <c:order val="1"/>
          <c:tx>
            <c:strRef>
              <c:f>Sheet1!$AB$91:$AB$93</c:f>
              <c:strCache>
                <c:ptCount val="1"/>
                <c:pt idx="0">
                  <c:v>Urgent purchasing</c:v>
                </c:pt>
              </c:strCache>
            </c:strRef>
          </c:tx>
          <c:spPr>
            <a:solidFill>
              <a:schemeClr val="accent2"/>
            </a:solidFill>
            <a:ln>
              <a:noFill/>
            </a:ln>
            <a:effectLst/>
          </c:spPr>
          <c:invertIfNegative val="0"/>
          <c:cat>
            <c:strRef>
              <c:f>Sheet1!$Z$94:$Z$105</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Sheet1!$AB$94:$AB$105</c:f>
              <c:numCache>
                <c:formatCode>General</c:formatCode>
                <c:ptCount val="12"/>
                <c:pt idx="0">
                  <c:v>0</c:v>
                </c:pt>
                <c:pt idx="1">
                  <c:v>0</c:v>
                </c:pt>
                <c:pt idx="2">
                  <c:v>0</c:v>
                </c:pt>
                <c:pt idx="3">
                  <c:v>0</c:v>
                </c:pt>
                <c:pt idx="4">
                  <c:v>0</c:v>
                </c:pt>
                <c:pt idx="5">
                  <c:v>0</c:v>
                </c:pt>
                <c:pt idx="6">
                  <c:v>0</c:v>
                </c:pt>
                <c:pt idx="7">
                  <c:v>2.4E-2</c:v>
                </c:pt>
                <c:pt idx="8">
                  <c:v>0</c:v>
                </c:pt>
                <c:pt idx="9">
                  <c:v>0</c:v>
                </c:pt>
                <c:pt idx="10">
                  <c:v>0</c:v>
                </c:pt>
                <c:pt idx="11">
                  <c:v>0</c:v>
                </c:pt>
              </c:numCache>
            </c:numRef>
          </c:val>
          <c:extLst>
            <c:ext xmlns:c16="http://schemas.microsoft.com/office/drawing/2014/chart" uri="{C3380CC4-5D6E-409C-BE32-E72D297353CC}">
              <c16:uniqueId val="{00000001-AB36-4000-9EF9-7E2743FC2991}"/>
            </c:ext>
          </c:extLst>
        </c:ser>
        <c:ser>
          <c:idx val="2"/>
          <c:order val="2"/>
          <c:tx>
            <c:strRef>
              <c:f>Sheet1!$AC$91:$AC$93</c:f>
              <c:strCache>
                <c:ptCount val="1"/>
                <c:pt idx="0">
                  <c:v>Urgent purchasing clear within3 Month</c:v>
                </c:pt>
              </c:strCache>
            </c:strRef>
          </c:tx>
          <c:spPr>
            <a:solidFill>
              <a:schemeClr val="accent3"/>
            </a:solidFill>
            <a:ln>
              <a:noFill/>
            </a:ln>
            <a:effectLst/>
          </c:spPr>
          <c:invertIfNegative val="0"/>
          <c:cat>
            <c:strRef>
              <c:f>Sheet1!$Z$94:$Z$105</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Sheet1!$AC$94:$AC$105</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2-AB36-4000-9EF9-7E2743FC2991}"/>
            </c:ext>
          </c:extLst>
        </c:ser>
        <c:dLbls>
          <c:showLegendKey val="0"/>
          <c:showVal val="0"/>
          <c:showCatName val="0"/>
          <c:showSerName val="0"/>
          <c:showPercent val="0"/>
          <c:showBubbleSize val="0"/>
        </c:dLbls>
        <c:gapWidth val="219"/>
        <c:overlap val="-27"/>
        <c:axId val="1132502592"/>
        <c:axId val="1132503552"/>
      </c:barChart>
      <c:catAx>
        <c:axId val="11325025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ja-JP" sz="1050" b="0" i="0" u="none" strike="noStrike" kern="1200" baseline="0">
                <a:solidFill>
                  <a:schemeClr val="tx1">
                    <a:lumMod val="65000"/>
                    <a:lumOff val="35000"/>
                  </a:schemeClr>
                </a:solidFill>
                <a:latin typeface="+mn-lt"/>
                <a:ea typeface="+mn-ea"/>
                <a:cs typeface="+mn-cs"/>
              </a:defRPr>
            </a:pPr>
            <a:endParaRPr lang="th-TH"/>
          </a:p>
        </c:txPr>
        <c:crossAx val="1132503552"/>
        <c:crosses val="autoZero"/>
        <c:auto val="1"/>
        <c:lblAlgn val="ctr"/>
        <c:lblOffset val="100"/>
        <c:noMultiLvlLbl val="0"/>
      </c:catAx>
      <c:valAx>
        <c:axId val="11325035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th-TH"/>
          </a:p>
        </c:txPr>
        <c:crossAx val="1132502592"/>
        <c:crosses val="autoZero"/>
        <c:crossBetween val="between"/>
        <c:majorUnit val="0.4"/>
      </c:valAx>
      <c:spPr>
        <a:noFill/>
        <a:ln>
          <a:noFill/>
        </a:ln>
        <a:effectLst/>
      </c:spPr>
    </c:plotArea>
    <c:legend>
      <c:legendPos val="r"/>
      <c:layout>
        <c:manualLayout>
          <c:xMode val="edge"/>
          <c:yMode val="edge"/>
          <c:x val="0.70707651396277504"/>
          <c:y val="2.6497469657932688E-3"/>
          <c:w val="0.28178116570604367"/>
          <c:h val="0.3269546541865842"/>
        </c:manualLayout>
      </c:layout>
      <c:overlay val="0"/>
      <c:spPr>
        <a:noFill/>
        <a:ln>
          <a:noFill/>
        </a:ln>
        <a:effectLst/>
      </c:spPr>
      <c:txPr>
        <a:bodyPr rot="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th-TH"/>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th-TH"/>
    </a:p>
  </c:txPr>
  <c:printSettings>
    <c:headerFooter/>
    <c:pageMargins b="0.75" l="0.7" r="0.7" t="0.75" header="0.3" footer="0.3"/>
    <c:pageSetup/>
  </c:printSettings>
  <c:extLst>
    <c:ext xmlns:c14="http://schemas.microsoft.com/office/drawing/2007/8/2/chart" uri="{781A3756-C4B2-4CAC-9D66-4F8BD8637D16}">
      <c14:pivotOptions>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[FY25 Company KPI summary result rev2.xlsx]Sheet1!PivotTable35</c:name>
    <c:fmtId val="1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5090735370082137E-2"/>
          <c:y val="0.10990690115155999"/>
          <c:w val="0.91016765082891327"/>
          <c:h val="0.76233758635016047"/>
        </c:manualLayout>
      </c:layout>
      <c:barChart>
        <c:barDir val="col"/>
        <c:grouping val="clustered"/>
        <c:varyColors val="0"/>
        <c:ser>
          <c:idx val="0"/>
          <c:order val="0"/>
          <c:tx>
            <c:strRef>
              <c:f>Sheet1!$AF$91:$AF$93</c:f>
              <c:strCache>
                <c:ptCount val="1"/>
                <c:pt idx="0">
                  <c:v>Special purchasing</c:v>
                </c:pt>
              </c:strCache>
            </c:strRef>
          </c:tx>
          <c:spPr>
            <a:solidFill>
              <a:schemeClr val="accent1"/>
            </a:solidFill>
            <a:ln>
              <a:noFill/>
            </a:ln>
            <a:effectLst/>
          </c:spPr>
          <c:invertIfNegative val="0"/>
          <c:cat>
            <c:strRef>
              <c:f>Sheet1!$AE$94:$AE$105</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Sheet1!$AF$94:$AF$105</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0-E390-4262-BABD-BFD1C0B8397D}"/>
            </c:ext>
          </c:extLst>
        </c:ser>
        <c:ser>
          <c:idx val="1"/>
          <c:order val="1"/>
          <c:tx>
            <c:strRef>
              <c:f>Sheet1!$AG$91:$AG$93</c:f>
              <c:strCache>
                <c:ptCount val="1"/>
                <c:pt idx="0">
                  <c:v>Urgent purchasing</c:v>
                </c:pt>
              </c:strCache>
            </c:strRef>
          </c:tx>
          <c:spPr>
            <a:solidFill>
              <a:schemeClr val="accent2"/>
            </a:solidFill>
            <a:ln>
              <a:noFill/>
            </a:ln>
            <a:effectLst/>
          </c:spPr>
          <c:invertIfNegative val="0"/>
          <c:cat>
            <c:strRef>
              <c:f>Sheet1!$AE$94:$AE$105</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Sheet1!$AG$94:$AG$105</c:f>
              <c:numCache>
                <c:formatCode>General</c:formatCode>
                <c:ptCount val="12"/>
                <c:pt idx="0">
                  <c:v>6.2E-2</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1-E390-4262-BABD-BFD1C0B8397D}"/>
            </c:ext>
          </c:extLst>
        </c:ser>
        <c:ser>
          <c:idx val="2"/>
          <c:order val="2"/>
          <c:tx>
            <c:strRef>
              <c:f>Sheet1!$AH$91:$AH$93</c:f>
              <c:strCache>
                <c:ptCount val="1"/>
                <c:pt idx="0">
                  <c:v>Urgent purchasing clear within3 Month</c:v>
                </c:pt>
              </c:strCache>
            </c:strRef>
          </c:tx>
          <c:spPr>
            <a:solidFill>
              <a:schemeClr val="accent3"/>
            </a:solidFill>
            <a:ln>
              <a:noFill/>
            </a:ln>
            <a:effectLst/>
          </c:spPr>
          <c:invertIfNegative val="0"/>
          <c:cat>
            <c:strRef>
              <c:f>Sheet1!$AE$94:$AE$105</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Sheet1!$AH$94:$AH$105</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2-E390-4262-BABD-BFD1C0B8397D}"/>
            </c:ext>
          </c:extLst>
        </c:ser>
        <c:dLbls>
          <c:showLegendKey val="0"/>
          <c:showVal val="0"/>
          <c:showCatName val="0"/>
          <c:showSerName val="0"/>
          <c:showPercent val="0"/>
          <c:showBubbleSize val="0"/>
        </c:dLbls>
        <c:gapWidth val="219"/>
        <c:overlap val="-27"/>
        <c:axId val="1136700192"/>
        <c:axId val="1136706912"/>
      </c:barChart>
      <c:catAx>
        <c:axId val="11367001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ja-JP" sz="1050" b="0" i="0" u="none" strike="noStrike" kern="1200" baseline="0">
                <a:solidFill>
                  <a:schemeClr val="tx1">
                    <a:lumMod val="65000"/>
                    <a:lumOff val="35000"/>
                  </a:schemeClr>
                </a:solidFill>
                <a:latin typeface="+mn-lt"/>
                <a:ea typeface="+mn-ea"/>
                <a:cs typeface="+mn-cs"/>
              </a:defRPr>
            </a:pPr>
            <a:endParaRPr lang="th-TH"/>
          </a:p>
        </c:txPr>
        <c:crossAx val="1136706912"/>
        <c:crosses val="autoZero"/>
        <c:auto val="1"/>
        <c:lblAlgn val="ctr"/>
        <c:lblOffset val="100"/>
        <c:noMultiLvlLbl val="0"/>
      </c:catAx>
      <c:valAx>
        <c:axId val="11367069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th-TH"/>
          </a:p>
        </c:txPr>
        <c:crossAx val="1136700192"/>
        <c:crosses val="autoZero"/>
        <c:crossBetween val="between"/>
        <c:majorUnit val="0.4"/>
      </c:valAx>
      <c:spPr>
        <a:noFill/>
        <a:ln>
          <a:noFill/>
        </a:ln>
        <a:effectLst/>
      </c:spPr>
    </c:plotArea>
    <c:legend>
      <c:legendPos val="r"/>
      <c:layout>
        <c:manualLayout>
          <c:xMode val="edge"/>
          <c:yMode val="edge"/>
          <c:x val="0.52503733514297646"/>
          <c:y val="2.5627123895090462E-2"/>
          <c:w val="0.46638711732181826"/>
          <c:h val="0.2900195188931689"/>
        </c:manualLayout>
      </c:layout>
      <c:overlay val="0"/>
      <c:spPr>
        <a:noFill/>
        <a:ln>
          <a:noFill/>
        </a:ln>
        <a:effectLst/>
      </c:spPr>
      <c:txPr>
        <a:bodyPr rot="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th-TH"/>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th-TH"/>
    </a:p>
  </c:txPr>
  <c:printSettings>
    <c:headerFooter/>
    <c:pageMargins b="0.75" l="0.7" r="0.7" t="0.75" header="0.3" footer="0.3"/>
    <c:pageSetup/>
  </c:printSettings>
  <c:extLst>
    <c:ext xmlns:c14="http://schemas.microsoft.com/office/drawing/2007/8/2/chart" uri="{781A3756-C4B2-4CAC-9D66-4F8BD8637D16}">
      <c14:pivotOptions>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[FY25 Company KPI summary result rev2.xlsx]Sheet1!PivotTable36</c:name>
    <c:fmtId val="1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7100173050044005E-2"/>
          <c:y val="0.16402880595925171"/>
          <c:w val="0.89895869539494599"/>
          <c:h val="0.67664127416267261"/>
        </c:manualLayout>
      </c:layout>
      <c:barChart>
        <c:barDir val="col"/>
        <c:grouping val="clustered"/>
        <c:varyColors val="0"/>
        <c:ser>
          <c:idx val="0"/>
          <c:order val="0"/>
          <c:tx>
            <c:strRef>
              <c:f>Sheet1!$AK$91:$AK$93</c:f>
              <c:strCache>
                <c:ptCount val="1"/>
                <c:pt idx="0">
                  <c:v>Special purchasing</c:v>
                </c:pt>
              </c:strCache>
            </c:strRef>
          </c:tx>
          <c:spPr>
            <a:solidFill>
              <a:schemeClr val="accent1"/>
            </a:solidFill>
            <a:ln>
              <a:noFill/>
            </a:ln>
            <a:effectLst/>
          </c:spPr>
          <c:invertIfNegative val="0"/>
          <c:cat>
            <c:strRef>
              <c:f>Sheet1!$AJ$94:$AJ$105</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Sheet1!$AK$94:$AK$105</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0-D0D9-43AC-ABDF-F771B4567D47}"/>
            </c:ext>
          </c:extLst>
        </c:ser>
        <c:ser>
          <c:idx val="1"/>
          <c:order val="1"/>
          <c:tx>
            <c:strRef>
              <c:f>Sheet1!$AL$91:$AL$93</c:f>
              <c:strCache>
                <c:ptCount val="1"/>
                <c:pt idx="0">
                  <c:v>Urgent purchasing</c:v>
                </c:pt>
              </c:strCache>
            </c:strRef>
          </c:tx>
          <c:spPr>
            <a:solidFill>
              <a:schemeClr val="accent2"/>
            </a:solidFill>
            <a:ln>
              <a:noFill/>
            </a:ln>
            <a:effectLst/>
          </c:spPr>
          <c:invertIfNegative val="0"/>
          <c:cat>
            <c:strRef>
              <c:f>Sheet1!$AJ$94:$AJ$105</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Sheet1!$AL$94:$AL$105</c:f>
              <c:numCache>
                <c:formatCode>General</c:formatCode>
                <c:ptCount val="12"/>
                <c:pt idx="0">
                  <c:v>0</c:v>
                </c:pt>
                <c:pt idx="1">
                  <c:v>0</c:v>
                </c:pt>
                <c:pt idx="2">
                  <c:v>0</c:v>
                </c:pt>
                <c:pt idx="3">
                  <c:v>0</c:v>
                </c:pt>
                <c:pt idx="4">
                  <c:v>0</c:v>
                </c:pt>
                <c:pt idx="5">
                  <c:v>0</c:v>
                </c:pt>
                <c:pt idx="6">
                  <c:v>0</c:v>
                </c:pt>
                <c:pt idx="7">
                  <c:v>0.13600000000000001</c:v>
                </c:pt>
                <c:pt idx="8">
                  <c:v>0</c:v>
                </c:pt>
                <c:pt idx="9">
                  <c:v>0</c:v>
                </c:pt>
                <c:pt idx="10">
                  <c:v>0</c:v>
                </c:pt>
                <c:pt idx="11">
                  <c:v>0</c:v>
                </c:pt>
              </c:numCache>
            </c:numRef>
          </c:val>
          <c:extLst>
            <c:ext xmlns:c16="http://schemas.microsoft.com/office/drawing/2014/chart" uri="{C3380CC4-5D6E-409C-BE32-E72D297353CC}">
              <c16:uniqueId val="{00000001-D0D9-43AC-ABDF-F771B4567D47}"/>
            </c:ext>
          </c:extLst>
        </c:ser>
        <c:ser>
          <c:idx val="2"/>
          <c:order val="2"/>
          <c:tx>
            <c:strRef>
              <c:f>Sheet1!$AM$91:$AM$93</c:f>
              <c:strCache>
                <c:ptCount val="1"/>
                <c:pt idx="0">
                  <c:v>Urgent purchasing clear within3 Month</c:v>
                </c:pt>
              </c:strCache>
            </c:strRef>
          </c:tx>
          <c:spPr>
            <a:solidFill>
              <a:schemeClr val="accent3"/>
            </a:solidFill>
            <a:ln>
              <a:noFill/>
            </a:ln>
            <a:effectLst/>
          </c:spPr>
          <c:invertIfNegative val="0"/>
          <c:cat>
            <c:strRef>
              <c:f>Sheet1!$AJ$94:$AJ$105</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Sheet1!$AM$94:$AM$105</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2-D0D9-43AC-ABDF-F771B4567D47}"/>
            </c:ext>
          </c:extLst>
        </c:ser>
        <c:dLbls>
          <c:showLegendKey val="0"/>
          <c:showVal val="0"/>
          <c:showCatName val="0"/>
          <c:showSerName val="0"/>
          <c:showPercent val="0"/>
          <c:showBubbleSize val="0"/>
        </c:dLbls>
        <c:gapWidth val="219"/>
        <c:overlap val="-27"/>
        <c:axId val="1219707984"/>
        <c:axId val="1219716624"/>
      </c:barChart>
      <c:catAx>
        <c:axId val="1219707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ja-JP" sz="1050" b="0" i="0" u="none" strike="noStrike" kern="1200" baseline="0">
                <a:solidFill>
                  <a:schemeClr val="tx1">
                    <a:lumMod val="65000"/>
                    <a:lumOff val="35000"/>
                  </a:schemeClr>
                </a:solidFill>
                <a:latin typeface="+mn-lt"/>
                <a:ea typeface="+mn-ea"/>
                <a:cs typeface="+mn-cs"/>
              </a:defRPr>
            </a:pPr>
            <a:endParaRPr lang="th-TH"/>
          </a:p>
        </c:txPr>
        <c:crossAx val="1219716624"/>
        <c:crosses val="autoZero"/>
        <c:auto val="1"/>
        <c:lblAlgn val="ctr"/>
        <c:lblOffset val="100"/>
        <c:noMultiLvlLbl val="0"/>
      </c:catAx>
      <c:valAx>
        <c:axId val="12197166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ja-JP" sz="1050" b="0" i="0" u="none" strike="noStrike" kern="1200" baseline="0">
                <a:solidFill>
                  <a:schemeClr val="tx1">
                    <a:lumMod val="65000"/>
                    <a:lumOff val="35000"/>
                  </a:schemeClr>
                </a:solidFill>
                <a:latin typeface="+mn-lt"/>
                <a:ea typeface="+mn-ea"/>
                <a:cs typeface="+mn-cs"/>
              </a:defRPr>
            </a:pPr>
            <a:endParaRPr lang="th-TH"/>
          </a:p>
        </c:txPr>
        <c:crossAx val="1219707984"/>
        <c:crosses val="autoZero"/>
        <c:crossBetween val="between"/>
        <c:majorUnit val="0.4"/>
      </c:valAx>
      <c:spPr>
        <a:noFill/>
        <a:ln>
          <a:noFill/>
        </a:ln>
        <a:effectLst/>
      </c:spPr>
    </c:plotArea>
    <c:legend>
      <c:legendPos val="r"/>
      <c:layout>
        <c:manualLayout>
          <c:xMode val="edge"/>
          <c:yMode val="edge"/>
          <c:x val="0.45362707160869981"/>
          <c:y val="1.1714484973047914E-2"/>
          <c:w val="0.52876286782378479"/>
          <c:h val="0.23048963584681917"/>
        </c:manualLayout>
      </c:layout>
      <c:overlay val="0"/>
      <c:spPr>
        <a:noFill/>
        <a:ln>
          <a:noFill/>
        </a:ln>
        <a:effectLst/>
      </c:spPr>
      <c:txPr>
        <a:bodyPr rot="0" spcFirstLastPara="1" vertOverflow="ellipsis" vert="horz" wrap="square" anchor="ctr" anchorCtr="1"/>
        <a:lstStyle/>
        <a:p>
          <a:pPr>
            <a:defRPr lang="ja-JP" sz="1050" b="0" i="0" u="none" strike="noStrike" kern="1200" baseline="0">
              <a:solidFill>
                <a:schemeClr val="tx1">
                  <a:lumMod val="65000"/>
                  <a:lumOff val="35000"/>
                </a:schemeClr>
              </a:solidFill>
              <a:latin typeface="+mn-lt"/>
              <a:ea typeface="+mn-ea"/>
              <a:cs typeface="+mn-cs"/>
            </a:defRPr>
          </a:pPr>
          <a:endParaRPr lang="th-TH"/>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050"/>
      </a:pPr>
      <a:endParaRPr lang="th-TH"/>
    </a:p>
  </c:txPr>
  <c:printSettings>
    <c:headerFooter/>
    <c:pageMargins b="0.75" l="0.7" r="0.7" t="0.75" header="0.3" footer="0.3"/>
    <c:pageSetup/>
  </c:printSettings>
  <c:extLst>
    <c:ext xmlns:c14="http://schemas.microsoft.com/office/drawing/2007/8/2/chart" uri="{781A3756-C4B2-4CAC-9D66-4F8BD8637D16}">
      <c14:pivotOptions>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[FY25 Company KPI summary result rev2.xlsx]Sheet1!PivotTable37</c:name>
    <c:fmtId val="1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6349988784466888E-2"/>
          <c:y val="6.7997484553929385E-2"/>
          <c:w val="0.88693973688644934"/>
          <c:h val="0.80899452123779714"/>
        </c:manualLayout>
      </c:layout>
      <c:barChart>
        <c:barDir val="col"/>
        <c:grouping val="clustered"/>
        <c:varyColors val="0"/>
        <c:ser>
          <c:idx val="0"/>
          <c:order val="0"/>
          <c:tx>
            <c:strRef>
              <c:f>Sheet1!$AP$91:$AP$93</c:f>
              <c:strCache>
                <c:ptCount val="1"/>
                <c:pt idx="0">
                  <c:v>Special purchasing</c:v>
                </c:pt>
              </c:strCache>
            </c:strRef>
          </c:tx>
          <c:spPr>
            <a:solidFill>
              <a:schemeClr val="accent1"/>
            </a:solidFill>
            <a:ln>
              <a:noFill/>
            </a:ln>
            <a:effectLst/>
          </c:spPr>
          <c:invertIfNegative val="0"/>
          <c:cat>
            <c:strRef>
              <c:f>Sheet1!$AO$94:$AO$105</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Sheet1!$AP$94:$AP$105</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0-4297-4A1C-90C7-E5DAE793C89E}"/>
            </c:ext>
          </c:extLst>
        </c:ser>
        <c:ser>
          <c:idx val="1"/>
          <c:order val="1"/>
          <c:tx>
            <c:strRef>
              <c:f>Sheet1!$AQ$91:$AQ$93</c:f>
              <c:strCache>
                <c:ptCount val="1"/>
                <c:pt idx="0">
                  <c:v>Urgent purchasing</c:v>
                </c:pt>
              </c:strCache>
            </c:strRef>
          </c:tx>
          <c:spPr>
            <a:solidFill>
              <a:schemeClr val="accent2"/>
            </a:solidFill>
            <a:ln>
              <a:noFill/>
            </a:ln>
            <a:effectLst/>
          </c:spPr>
          <c:invertIfNegative val="0"/>
          <c:cat>
            <c:strRef>
              <c:f>Sheet1!$AO$94:$AO$105</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Sheet1!$AQ$94:$AQ$105</c:f>
              <c:numCache>
                <c:formatCode>General</c:formatCode>
                <c:ptCount val="12"/>
                <c:pt idx="0">
                  <c:v>0</c:v>
                </c:pt>
                <c:pt idx="1">
                  <c:v>0</c:v>
                </c:pt>
                <c:pt idx="2">
                  <c:v>0</c:v>
                </c:pt>
                <c:pt idx="3">
                  <c:v>0</c:v>
                </c:pt>
                <c:pt idx="4">
                  <c:v>0</c:v>
                </c:pt>
                <c:pt idx="5">
                  <c:v>0</c:v>
                </c:pt>
                <c:pt idx="6">
                  <c:v>0</c:v>
                </c:pt>
                <c:pt idx="7">
                  <c:v>2.4E-2</c:v>
                </c:pt>
                <c:pt idx="8">
                  <c:v>0</c:v>
                </c:pt>
                <c:pt idx="9">
                  <c:v>0</c:v>
                </c:pt>
                <c:pt idx="10">
                  <c:v>0</c:v>
                </c:pt>
                <c:pt idx="11">
                  <c:v>0</c:v>
                </c:pt>
              </c:numCache>
            </c:numRef>
          </c:val>
          <c:extLst>
            <c:ext xmlns:c16="http://schemas.microsoft.com/office/drawing/2014/chart" uri="{C3380CC4-5D6E-409C-BE32-E72D297353CC}">
              <c16:uniqueId val="{00000001-4297-4A1C-90C7-E5DAE793C89E}"/>
            </c:ext>
          </c:extLst>
        </c:ser>
        <c:ser>
          <c:idx val="2"/>
          <c:order val="2"/>
          <c:tx>
            <c:strRef>
              <c:f>Sheet1!$AR$91:$AR$93</c:f>
              <c:strCache>
                <c:ptCount val="1"/>
                <c:pt idx="0">
                  <c:v>Urgent purchasing clear within3 Month</c:v>
                </c:pt>
              </c:strCache>
            </c:strRef>
          </c:tx>
          <c:spPr>
            <a:solidFill>
              <a:schemeClr val="accent3"/>
            </a:solidFill>
            <a:ln>
              <a:noFill/>
            </a:ln>
            <a:effectLst/>
          </c:spPr>
          <c:invertIfNegative val="0"/>
          <c:cat>
            <c:strRef>
              <c:f>Sheet1!$AO$94:$AO$105</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Sheet1!$AR$94:$AR$105</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2-4297-4A1C-90C7-E5DAE793C89E}"/>
            </c:ext>
          </c:extLst>
        </c:ser>
        <c:dLbls>
          <c:showLegendKey val="0"/>
          <c:showVal val="0"/>
          <c:showCatName val="0"/>
          <c:showSerName val="0"/>
          <c:showPercent val="0"/>
          <c:showBubbleSize val="0"/>
        </c:dLbls>
        <c:gapWidth val="219"/>
        <c:overlap val="-27"/>
        <c:axId val="1219702704"/>
        <c:axId val="1219702224"/>
      </c:barChart>
      <c:catAx>
        <c:axId val="12197027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ja-JP" sz="1050" b="0" i="0" u="none" strike="noStrike" kern="1200" baseline="0">
                <a:solidFill>
                  <a:schemeClr val="tx1">
                    <a:lumMod val="65000"/>
                    <a:lumOff val="35000"/>
                  </a:schemeClr>
                </a:solidFill>
                <a:latin typeface="+mn-lt"/>
                <a:ea typeface="+mn-ea"/>
                <a:cs typeface="+mn-cs"/>
              </a:defRPr>
            </a:pPr>
            <a:endParaRPr lang="th-TH"/>
          </a:p>
        </c:txPr>
        <c:crossAx val="1219702224"/>
        <c:crosses val="autoZero"/>
        <c:auto val="1"/>
        <c:lblAlgn val="ctr"/>
        <c:lblOffset val="100"/>
        <c:noMultiLvlLbl val="0"/>
      </c:catAx>
      <c:valAx>
        <c:axId val="12197022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ja-JP" sz="1050" b="0" i="0" u="none" strike="noStrike" kern="1200" baseline="0">
                <a:solidFill>
                  <a:schemeClr val="tx1">
                    <a:lumMod val="65000"/>
                    <a:lumOff val="35000"/>
                  </a:schemeClr>
                </a:solidFill>
                <a:latin typeface="+mn-lt"/>
                <a:ea typeface="+mn-ea"/>
                <a:cs typeface="+mn-cs"/>
              </a:defRPr>
            </a:pPr>
            <a:endParaRPr lang="th-TH"/>
          </a:p>
        </c:txPr>
        <c:crossAx val="1219702704"/>
        <c:crosses val="autoZero"/>
        <c:crossBetween val="between"/>
        <c:majorUnit val="0.4"/>
      </c:valAx>
      <c:spPr>
        <a:noFill/>
        <a:ln>
          <a:noFill/>
        </a:ln>
        <a:effectLst/>
      </c:spPr>
    </c:plotArea>
    <c:legend>
      <c:legendPos val="r"/>
      <c:layout>
        <c:manualLayout>
          <c:xMode val="edge"/>
          <c:yMode val="edge"/>
          <c:x val="0.70938587431616551"/>
          <c:y val="1.2501817246391019E-3"/>
          <c:w val="0.28224366904576575"/>
          <c:h val="0.38443255617333782"/>
        </c:manualLayout>
      </c:layout>
      <c:overlay val="0"/>
      <c:spPr>
        <a:noFill/>
        <a:ln>
          <a:noFill/>
        </a:ln>
        <a:effectLst/>
      </c:spPr>
      <c:txPr>
        <a:bodyPr rot="0" spcFirstLastPara="1" vertOverflow="ellipsis" vert="horz" wrap="square" anchor="ctr" anchorCtr="1"/>
        <a:lstStyle/>
        <a:p>
          <a:pPr>
            <a:defRPr lang="ja-JP" sz="1050" b="0" i="0" u="none" strike="noStrike" kern="1200" baseline="0">
              <a:solidFill>
                <a:schemeClr val="tx1">
                  <a:lumMod val="65000"/>
                  <a:lumOff val="35000"/>
                </a:schemeClr>
              </a:solidFill>
              <a:latin typeface="+mn-lt"/>
              <a:ea typeface="+mn-ea"/>
              <a:cs typeface="+mn-cs"/>
            </a:defRPr>
          </a:pPr>
          <a:endParaRPr lang="th-TH"/>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050"/>
      </a:pPr>
      <a:endParaRPr lang="th-TH"/>
    </a:p>
  </c:txPr>
  <c:printSettings>
    <c:headerFooter/>
    <c:pageMargins b="0.75" l="0.7" r="0.7" t="0.75" header="0.3" footer="0.3"/>
    <c:pageSetup/>
  </c:printSettings>
  <c:extLst>
    <c:ext xmlns:c14="http://schemas.microsoft.com/office/drawing/2007/8/2/chart" uri="{781A3756-C4B2-4CAC-9D66-4F8BD8637D16}">
      <c14:pivotOptions>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[FY25 Company KPI summary result rev2.xlsx]Sheet1!PivotTable51</c:name>
    <c:fmtId val="1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5344111597218016E-2"/>
          <c:y val="6.7997659326286958E-2"/>
          <c:w val="0.90412820996927679"/>
          <c:h val="0.81792091911076159"/>
        </c:manualLayout>
      </c:layout>
      <c:barChart>
        <c:barDir val="col"/>
        <c:grouping val="clustered"/>
        <c:varyColors val="0"/>
        <c:ser>
          <c:idx val="0"/>
          <c:order val="0"/>
          <c:tx>
            <c:strRef>
              <c:f>Sheet1!$AV$91:$AV$93</c:f>
              <c:strCache>
                <c:ptCount val="1"/>
                <c:pt idx="0">
                  <c:v>Special purchasing</c:v>
                </c:pt>
              </c:strCache>
            </c:strRef>
          </c:tx>
          <c:spPr>
            <a:solidFill>
              <a:schemeClr val="accent1"/>
            </a:solidFill>
            <a:ln>
              <a:noFill/>
            </a:ln>
            <a:effectLst/>
          </c:spPr>
          <c:invertIfNegative val="0"/>
          <c:cat>
            <c:strRef>
              <c:f>Sheet1!$AU$94:$AU$105</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Sheet1!$AV$94:$AV$105</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0-3900-499B-AD6B-50E2ACC4E2E8}"/>
            </c:ext>
          </c:extLst>
        </c:ser>
        <c:ser>
          <c:idx val="1"/>
          <c:order val="1"/>
          <c:tx>
            <c:strRef>
              <c:f>Sheet1!$AW$91:$AW$93</c:f>
              <c:strCache>
                <c:ptCount val="1"/>
                <c:pt idx="0">
                  <c:v>Urgent purchasing</c:v>
                </c:pt>
              </c:strCache>
            </c:strRef>
          </c:tx>
          <c:spPr>
            <a:solidFill>
              <a:schemeClr val="accent2"/>
            </a:solidFill>
            <a:ln>
              <a:noFill/>
            </a:ln>
            <a:effectLst/>
          </c:spPr>
          <c:invertIfNegative val="0"/>
          <c:cat>
            <c:strRef>
              <c:f>Sheet1!$AU$94:$AU$105</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Sheet1!$AW$94:$AW$105</c:f>
              <c:numCache>
                <c:formatCode>General</c:formatCode>
                <c:ptCount val="12"/>
                <c:pt idx="0">
                  <c:v>0</c:v>
                </c:pt>
                <c:pt idx="1">
                  <c:v>2.5000000000000001E-2</c:v>
                </c:pt>
                <c:pt idx="2">
                  <c:v>0.35899999999999999</c:v>
                </c:pt>
                <c:pt idx="3">
                  <c:v>0</c:v>
                </c:pt>
                <c:pt idx="4">
                  <c:v>8.2000000000000007E-3</c:v>
                </c:pt>
                <c:pt idx="5">
                  <c:v>3.6999999999999998E-2</c:v>
                </c:pt>
                <c:pt idx="6">
                  <c:v>1.4999999999999999E-2</c:v>
                </c:pt>
                <c:pt idx="7">
                  <c:v>8.0000000000000002E-3</c:v>
                </c:pt>
                <c:pt idx="8">
                  <c:v>1.8525E-2</c:v>
                </c:pt>
                <c:pt idx="9">
                  <c:v>0</c:v>
                </c:pt>
                <c:pt idx="10">
                  <c:v>0</c:v>
                </c:pt>
                <c:pt idx="11">
                  <c:v>0</c:v>
                </c:pt>
              </c:numCache>
            </c:numRef>
          </c:val>
          <c:extLst>
            <c:ext xmlns:c16="http://schemas.microsoft.com/office/drawing/2014/chart" uri="{C3380CC4-5D6E-409C-BE32-E72D297353CC}">
              <c16:uniqueId val="{00000001-3900-499B-AD6B-50E2ACC4E2E8}"/>
            </c:ext>
          </c:extLst>
        </c:ser>
        <c:ser>
          <c:idx val="2"/>
          <c:order val="2"/>
          <c:tx>
            <c:strRef>
              <c:f>Sheet1!$AX$91:$AX$93</c:f>
              <c:strCache>
                <c:ptCount val="1"/>
                <c:pt idx="0">
                  <c:v>Urgent purchasing clear within3 Month</c:v>
                </c:pt>
              </c:strCache>
            </c:strRef>
          </c:tx>
          <c:spPr>
            <a:solidFill>
              <a:schemeClr val="accent3"/>
            </a:solidFill>
            <a:ln>
              <a:noFill/>
            </a:ln>
            <a:effectLst/>
          </c:spPr>
          <c:invertIfNegative val="0"/>
          <c:cat>
            <c:strRef>
              <c:f>Sheet1!$AU$94:$AU$105</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Sheet1!$AX$94:$AX$105</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2-3900-499B-AD6B-50E2ACC4E2E8}"/>
            </c:ext>
          </c:extLst>
        </c:ser>
        <c:dLbls>
          <c:showLegendKey val="0"/>
          <c:showVal val="0"/>
          <c:showCatName val="0"/>
          <c:showSerName val="0"/>
          <c:showPercent val="0"/>
          <c:showBubbleSize val="0"/>
        </c:dLbls>
        <c:gapWidth val="219"/>
        <c:overlap val="-27"/>
        <c:axId val="2090520496"/>
        <c:axId val="2090520976"/>
      </c:barChart>
      <c:catAx>
        <c:axId val="20905204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ja-JP" sz="1050" b="0" i="0" u="none" strike="noStrike" kern="1200" baseline="0">
                <a:solidFill>
                  <a:schemeClr val="tx1">
                    <a:lumMod val="65000"/>
                    <a:lumOff val="35000"/>
                  </a:schemeClr>
                </a:solidFill>
                <a:latin typeface="+mn-lt"/>
                <a:ea typeface="+mn-ea"/>
                <a:cs typeface="+mn-cs"/>
              </a:defRPr>
            </a:pPr>
            <a:endParaRPr lang="th-TH"/>
          </a:p>
        </c:txPr>
        <c:crossAx val="2090520976"/>
        <c:crosses val="autoZero"/>
        <c:auto val="1"/>
        <c:lblAlgn val="ctr"/>
        <c:lblOffset val="100"/>
        <c:noMultiLvlLbl val="0"/>
      </c:catAx>
      <c:valAx>
        <c:axId val="20905209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ja-JP" sz="1050" b="0" i="0" u="none" strike="noStrike" kern="1200" baseline="0">
                <a:solidFill>
                  <a:schemeClr val="tx1">
                    <a:lumMod val="65000"/>
                    <a:lumOff val="35000"/>
                  </a:schemeClr>
                </a:solidFill>
                <a:latin typeface="+mn-lt"/>
                <a:ea typeface="+mn-ea"/>
                <a:cs typeface="+mn-cs"/>
              </a:defRPr>
            </a:pPr>
            <a:endParaRPr lang="th-TH"/>
          </a:p>
        </c:txPr>
        <c:crossAx val="2090520496"/>
        <c:crosses val="autoZero"/>
        <c:crossBetween val="between"/>
        <c:majorUnit val="0.4"/>
      </c:valAx>
      <c:spPr>
        <a:noFill/>
        <a:ln>
          <a:noFill/>
        </a:ln>
        <a:effectLst/>
      </c:spPr>
    </c:plotArea>
    <c:legend>
      <c:legendPos val="r"/>
      <c:layout>
        <c:manualLayout>
          <c:xMode val="edge"/>
          <c:yMode val="edge"/>
          <c:x val="0.46320329797891746"/>
          <c:y val="2.9013629839393074E-3"/>
          <c:w val="0.52819221829462304"/>
          <c:h val="0.24303684540596152"/>
        </c:manualLayout>
      </c:layout>
      <c:overlay val="0"/>
      <c:spPr>
        <a:noFill/>
        <a:ln>
          <a:noFill/>
        </a:ln>
        <a:effectLst/>
      </c:spPr>
      <c:txPr>
        <a:bodyPr rot="0" spcFirstLastPara="1" vertOverflow="ellipsis" vert="horz" wrap="square" anchor="ctr" anchorCtr="1"/>
        <a:lstStyle/>
        <a:p>
          <a:pPr>
            <a:defRPr lang="ja-JP" sz="1050" b="0" i="0" u="none" strike="noStrike" kern="1200" baseline="0">
              <a:solidFill>
                <a:schemeClr val="tx1">
                  <a:lumMod val="65000"/>
                  <a:lumOff val="35000"/>
                </a:schemeClr>
              </a:solidFill>
              <a:latin typeface="+mn-lt"/>
              <a:ea typeface="+mn-ea"/>
              <a:cs typeface="+mn-cs"/>
            </a:defRPr>
          </a:pPr>
          <a:endParaRPr lang="th-TH"/>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050"/>
      </a:pPr>
      <a:endParaRPr lang="th-TH"/>
    </a:p>
  </c:txPr>
  <c:printSettings>
    <c:headerFooter/>
    <c:pageMargins b="0.75" l="0.7" r="0.7" t="0.75" header="0.3" footer="0.3"/>
    <c:pageSetup/>
  </c:printSettings>
  <c:extLst>
    <c:ext xmlns:c14="http://schemas.microsoft.com/office/drawing/2007/8/2/chart" uri="{781A3756-C4B2-4CAC-9D66-4F8BD8637D16}">
      <c14:pivotOptions>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[FY25 Company KPI summary result rev2.xlsx]Sheet1!PivotTable52</c:name>
    <c:fmtId val="1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7501591298732075E-2"/>
          <c:y val="5.7373422817113238E-2"/>
          <c:w val="0.89253204666570662"/>
          <c:h val="0.82787894989439836"/>
        </c:manualLayout>
      </c:layout>
      <c:barChart>
        <c:barDir val="col"/>
        <c:grouping val="clustered"/>
        <c:varyColors val="0"/>
        <c:ser>
          <c:idx val="0"/>
          <c:order val="0"/>
          <c:tx>
            <c:strRef>
              <c:f>Sheet1!$BA$91:$BA$93</c:f>
              <c:strCache>
                <c:ptCount val="1"/>
                <c:pt idx="0">
                  <c:v>Special purchasing</c:v>
                </c:pt>
              </c:strCache>
            </c:strRef>
          </c:tx>
          <c:spPr>
            <a:solidFill>
              <a:schemeClr val="accent1"/>
            </a:solidFill>
            <a:ln>
              <a:noFill/>
            </a:ln>
            <a:effectLst/>
          </c:spPr>
          <c:invertIfNegative val="0"/>
          <c:cat>
            <c:strRef>
              <c:f>Sheet1!$AZ$94:$AZ$105</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Sheet1!$BA$94:$BA$105</c:f>
              <c:numCache>
                <c:formatCode>General</c:formatCode>
                <c:ptCount val="12"/>
              </c:numCache>
            </c:numRef>
          </c:val>
          <c:extLst>
            <c:ext xmlns:c16="http://schemas.microsoft.com/office/drawing/2014/chart" uri="{C3380CC4-5D6E-409C-BE32-E72D297353CC}">
              <c16:uniqueId val="{00000000-FB5C-4180-A69C-0EFB382E8EDC}"/>
            </c:ext>
          </c:extLst>
        </c:ser>
        <c:ser>
          <c:idx val="1"/>
          <c:order val="1"/>
          <c:tx>
            <c:strRef>
              <c:f>Sheet1!$BB$91:$BB$93</c:f>
              <c:strCache>
                <c:ptCount val="1"/>
                <c:pt idx="0">
                  <c:v>Urgent purchasing</c:v>
                </c:pt>
              </c:strCache>
            </c:strRef>
          </c:tx>
          <c:spPr>
            <a:solidFill>
              <a:schemeClr val="accent2"/>
            </a:solidFill>
            <a:ln>
              <a:noFill/>
            </a:ln>
            <a:effectLst/>
          </c:spPr>
          <c:invertIfNegative val="0"/>
          <c:cat>
            <c:strRef>
              <c:f>Sheet1!$AZ$94:$AZ$105</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Sheet1!$BB$94:$BB$105</c:f>
              <c:numCache>
                <c:formatCode>General</c:formatCode>
                <c:ptCount val="12"/>
              </c:numCache>
            </c:numRef>
          </c:val>
          <c:extLst>
            <c:ext xmlns:c16="http://schemas.microsoft.com/office/drawing/2014/chart" uri="{C3380CC4-5D6E-409C-BE32-E72D297353CC}">
              <c16:uniqueId val="{00000001-FB5C-4180-A69C-0EFB382E8EDC}"/>
            </c:ext>
          </c:extLst>
        </c:ser>
        <c:ser>
          <c:idx val="2"/>
          <c:order val="2"/>
          <c:tx>
            <c:strRef>
              <c:f>Sheet1!$BC$91:$BC$93</c:f>
              <c:strCache>
                <c:ptCount val="1"/>
                <c:pt idx="0">
                  <c:v>Urgent purchasing clear within3 Month</c:v>
                </c:pt>
              </c:strCache>
            </c:strRef>
          </c:tx>
          <c:spPr>
            <a:solidFill>
              <a:schemeClr val="accent3"/>
            </a:solidFill>
            <a:ln>
              <a:noFill/>
            </a:ln>
            <a:effectLst/>
          </c:spPr>
          <c:invertIfNegative val="0"/>
          <c:cat>
            <c:strRef>
              <c:f>Sheet1!$AZ$94:$AZ$105</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Sheet1!$BC$94:$BC$105</c:f>
              <c:numCache>
                <c:formatCode>General</c:formatCode>
                <c:ptCount val="12"/>
              </c:numCache>
            </c:numRef>
          </c:val>
          <c:extLst>
            <c:ext xmlns:c16="http://schemas.microsoft.com/office/drawing/2014/chart" uri="{C3380CC4-5D6E-409C-BE32-E72D297353CC}">
              <c16:uniqueId val="{00000002-FB5C-4180-A69C-0EFB382E8EDC}"/>
            </c:ext>
          </c:extLst>
        </c:ser>
        <c:dLbls>
          <c:showLegendKey val="0"/>
          <c:showVal val="0"/>
          <c:showCatName val="0"/>
          <c:showSerName val="0"/>
          <c:showPercent val="0"/>
          <c:showBubbleSize val="0"/>
        </c:dLbls>
        <c:gapWidth val="219"/>
        <c:overlap val="-27"/>
        <c:axId val="1459972736"/>
        <c:axId val="1459976096"/>
      </c:barChart>
      <c:catAx>
        <c:axId val="14599727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ja-JP" sz="1050" b="0" i="0" u="none" strike="noStrike" kern="1200" baseline="0">
                <a:solidFill>
                  <a:schemeClr val="tx1">
                    <a:lumMod val="65000"/>
                    <a:lumOff val="35000"/>
                  </a:schemeClr>
                </a:solidFill>
                <a:latin typeface="+mn-lt"/>
                <a:ea typeface="+mn-ea"/>
                <a:cs typeface="+mn-cs"/>
              </a:defRPr>
            </a:pPr>
            <a:endParaRPr lang="th-TH"/>
          </a:p>
        </c:txPr>
        <c:crossAx val="1459976096"/>
        <c:crosses val="autoZero"/>
        <c:auto val="1"/>
        <c:lblAlgn val="ctr"/>
        <c:lblOffset val="100"/>
        <c:noMultiLvlLbl val="0"/>
      </c:catAx>
      <c:valAx>
        <c:axId val="14599760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th-TH"/>
          </a:p>
        </c:txPr>
        <c:crossAx val="1459972736"/>
        <c:crosses val="autoZero"/>
        <c:crossBetween val="between"/>
        <c:majorUnit val="0.4"/>
      </c:valAx>
      <c:spPr>
        <a:noFill/>
        <a:ln>
          <a:noFill/>
        </a:ln>
        <a:effectLst/>
      </c:spPr>
    </c:plotArea>
    <c:legend>
      <c:legendPos val="r"/>
      <c:layout>
        <c:manualLayout>
          <c:xMode val="edge"/>
          <c:yMode val="edge"/>
          <c:x val="0.54224143137901715"/>
          <c:y val="9.378287833238734E-3"/>
          <c:w val="0.44005682214158615"/>
          <c:h val="0.21963859433550789"/>
        </c:manualLayout>
      </c:layout>
      <c:overlay val="0"/>
      <c:spPr>
        <a:noFill/>
        <a:ln>
          <a:noFill/>
        </a:ln>
        <a:effectLst/>
      </c:spPr>
      <c:txPr>
        <a:bodyPr rot="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th-TH"/>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th-TH"/>
    </a:p>
  </c:txPr>
  <c:printSettings>
    <c:headerFooter/>
    <c:pageMargins b="0.75" l="0.7" r="0.7" t="0.75" header="0.3" footer="0.3"/>
    <c:pageSetup/>
  </c:printSettings>
  <c:extLst>
    <c:ext xmlns:c14="http://schemas.microsoft.com/office/drawing/2007/8/2/chart" uri="{781A3756-C4B2-4CAC-9D66-4F8BD8637D16}">
      <c14:pivotOptions>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[FY25 Company KPI summary result rev2.xlsx]Sheet1!PivotTable56</c:name>
    <c:fmtId val="1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2969816272965879E-2"/>
          <c:y val="6.2795300313110355E-2"/>
          <c:w val="0.90437160979877518"/>
          <c:h val="0.82161331559579354"/>
        </c:manualLayout>
      </c:layout>
      <c:barChart>
        <c:barDir val="col"/>
        <c:grouping val="clustered"/>
        <c:varyColors val="0"/>
        <c:ser>
          <c:idx val="0"/>
          <c:order val="0"/>
          <c:tx>
            <c:strRef>
              <c:f>Sheet1!$BW$91:$BW$93</c:f>
              <c:strCache>
                <c:ptCount val="1"/>
                <c:pt idx="0">
                  <c:v>Special purchasing</c:v>
                </c:pt>
              </c:strCache>
            </c:strRef>
          </c:tx>
          <c:spPr>
            <a:solidFill>
              <a:schemeClr val="accent1"/>
            </a:solidFill>
            <a:ln>
              <a:noFill/>
            </a:ln>
            <a:effectLst/>
          </c:spPr>
          <c:invertIfNegative val="0"/>
          <c:cat>
            <c:strRef>
              <c:f>Sheet1!$BV$94:$BV$105</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Sheet1!$BW$94:$BW$105</c:f>
              <c:numCache>
                <c:formatCode>General</c:formatCode>
                <c:ptCount val="12"/>
                <c:pt idx="0">
                  <c:v>0</c:v>
                </c:pt>
                <c:pt idx="1">
                  <c:v>0</c:v>
                </c:pt>
                <c:pt idx="2">
                  <c:v>0</c:v>
                </c:pt>
                <c:pt idx="3">
                  <c:v>0</c:v>
                </c:pt>
                <c:pt idx="4">
                  <c:v>0.31</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0-79B2-43AB-A6BB-D34BE45FF7E7}"/>
            </c:ext>
          </c:extLst>
        </c:ser>
        <c:ser>
          <c:idx val="1"/>
          <c:order val="1"/>
          <c:tx>
            <c:strRef>
              <c:f>Sheet1!$BX$91:$BX$93</c:f>
              <c:strCache>
                <c:ptCount val="1"/>
                <c:pt idx="0">
                  <c:v>Urgent purchasing</c:v>
                </c:pt>
              </c:strCache>
            </c:strRef>
          </c:tx>
          <c:spPr>
            <a:solidFill>
              <a:schemeClr val="accent2"/>
            </a:solidFill>
            <a:ln>
              <a:noFill/>
            </a:ln>
            <a:effectLst/>
          </c:spPr>
          <c:invertIfNegative val="0"/>
          <c:cat>
            <c:strRef>
              <c:f>Sheet1!$BV$94:$BV$105</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Sheet1!$BX$94:$BX$105</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1-79B2-43AB-A6BB-D34BE45FF7E7}"/>
            </c:ext>
          </c:extLst>
        </c:ser>
        <c:ser>
          <c:idx val="2"/>
          <c:order val="2"/>
          <c:tx>
            <c:strRef>
              <c:f>Sheet1!$BY$91:$BY$93</c:f>
              <c:strCache>
                <c:ptCount val="1"/>
                <c:pt idx="0">
                  <c:v>Urgent purchasing clear within3 Month</c:v>
                </c:pt>
              </c:strCache>
            </c:strRef>
          </c:tx>
          <c:spPr>
            <a:solidFill>
              <a:schemeClr val="accent3"/>
            </a:solidFill>
            <a:ln>
              <a:noFill/>
            </a:ln>
            <a:effectLst/>
          </c:spPr>
          <c:invertIfNegative val="0"/>
          <c:cat>
            <c:strRef>
              <c:f>Sheet1!$BV$94:$BV$105</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Sheet1!$BY$94:$BY$105</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2-79B2-43AB-A6BB-D34BE45FF7E7}"/>
            </c:ext>
          </c:extLst>
        </c:ser>
        <c:dLbls>
          <c:showLegendKey val="0"/>
          <c:showVal val="0"/>
          <c:showCatName val="0"/>
          <c:showSerName val="0"/>
          <c:showPercent val="0"/>
          <c:showBubbleSize val="0"/>
        </c:dLbls>
        <c:gapWidth val="219"/>
        <c:overlap val="-27"/>
        <c:axId val="1744044720"/>
        <c:axId val="1744046640"/>
      </c:barChart>
      <c:catAx>
        <c:axId val="17440447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th-TH"/>
          </a:p>
        </c:txPr>
        <c:crossAx val="1744046640"/>
        <c:crosses val="autoZero"/>
        <c:auto val="1"/>
        <c:lblAlgn val="ctr"/>
        <c:lblOffset val="100"/>
        <c:noMultiLvlLbl val="0"/>
      </c:catAx>
      <c:valAx>
        <c:axId val="17440466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th-TH"/>
          </a:p>
        </c:txPr>
        <c:crossAx val="1744044720"/>
        <c:crosses val="autoZero"/>
        <c:crossBetween val="between"/>
        <c:majorUnit val="0.4"/>
      </c:valAx>
      <c:spPr>
        <a:noFill/>
        <a:ln>
          <a:noFill/>
        </a:ln>
        <a:effectLst/>
      </c:spPr>
    </c:plotArea>
    <c:legend>
      <c:legendPos val="r"/>
      <c:layout>
        <c:manualLayout>
          <c:xMode val="edge"/>
          <c:yMode val="edge"/>
          <c:x val="0.50789698162729657"/>
          <c:y val="7.7047274428060798E-4"/>
          <c:w val="0.44210301837270344"/>
          <c:h val="0.2512536422258434"/>
        </c:manualLayout>
      </c:layout>
      <c:overlay val="0"/>
      <c:spPr>
        <a:noFill/>
        <a:ln>
          <a:noFill/>
        </a:ln>
        <a:effectLst/>
      </c:spPr>
      <c:txPr>
        <a:bodyPr rot="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th-TH"/>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th-TH"/>
    </a:p>
  </c:txPr>
  <c:printSettings>
    <c:headerFooter/>
    <c:pageMargins b="0.75" l="0.7" r="0.7" t="0.75" header="0.3" footer="0.3"/>
    <c:pageSetup/>
  </c:printSettings>
  <c:extLst>
    <c:ext xmlns:c14="http://schemas.microsoft.com/office/drawing/2007/8/2/chart" uri="{781A3756-C4B2-4CAC-9D66-4F8BD8637D16}">
      <c14:pivotOptions>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[FY25 Company KPI summary result rev2.xlsx]Sheet1!PivotTable57</c:name>
    <c:fmtId val="1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670437287673851"/>
          <c:y val="0.15959753168882687"/>
          <c:w val="0.87563185347979389"/>
          <c:h val="0.72052998302362403"/>
        </c:manualLayout>
      </c:layout>
      <c:barChart>
        <c:barDir val="col"/>
        <c:grouping val="clustered"/>
        <c:varyColors val="0"/>
        <c:ser>
          <c:idx val="0"/>
          <c:order val="0"/>
          <c:tx>
            <c:strRef>
              <c:f>Sheet1!$CB$91:$CB$93</c:f>
              <c:strCache>
                <c:ptCount val="1"/>
                <c:pt idx="0">
                  <c:v>Special purchasing</c:v>
                </c:pt>
              </c:strCache>
            </c:strRef>
          </c:tx>
          <c:spPr>
            <a:solidFill>
              <a:schemeClr val="accent1"/>
            </a:solidFill>
            <a:ln>
              <a:noFill/>
            </a:ln>
            <a:effectLst/>
          </c:spPr>
          <c:invertIfNegative val="0"/>
          <c:cat>
            <c:strRef>
              <c:f>Sheet1!$CA$94:$CA$105</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Sheet1!$CB$94:$CB$105</c:f>
              <c:numCache>
                <c:formatCode>General</c:formatCode>
                <c:ptCount val="12"/>
                <c:pt idx="0">
                  <c:v>0</c:v>
                </c:pt>
                <c:pt idx="1">
                  <c:v>0</c:v>
                </c:pt>
                <c:pt idx="2">
                  <c:v>0.11</c:v>
                </c:pt>
                <c:pt idx="3">
                  <c:v>0</c:v>
                </c:pt>
                <c:pt idx="4">
                  <c:v>0</c:v>
                </c:pt>
                <c:pt idx="5">
                  <c:v>0</c:v>
                </c:pt>
                <c:pt idx="6">
                  <c:v>0.4</c:v>
                </c:pt>
                <c:pt idx="7">
                  <c:v>0</c:v>
                </c:pt>
                <c:pt idx="8">
                  <c:v>0</c:v>
                </c:pt>
                <c:pt idx="9">
                  <c:v>0</c:v>
                </c:pt>
                <c:pt idx="10">
                  <c:v>0</c:v>
                </c:pt>
                <c:pt idx="11">
                  <c:v>0</c:v>
                </c:pt>
              </c:numCache>
            </c:numRef>
          </c:val>
          <c:extLst>
            <c:ext xmlns:c16="http://schemas.microsoft.com/office/drawing/2014/chart" uri="{C3380CC4-5D6E-409C-BE32-E72D297353CC}">
              <c16:uniqueId val="{00000000-A6B0-470C-A7F6-57EA83806BAE}"/>
            </c:ext>
          </c:extLst>
        </c:ser>
        <c:ser>
          <c:idx val="1"/>
          <c:order val="1"/>
          <c:tx>
            <c:strRef>
              <c:f>Sheet1!$CC$91:$CC$93</c:f>
              <c:strCache>
                <c:ptCount val="1"/>
                <c:pt idx="0">
                  <c:v>Urgent purchasing</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Sheet1!$CA$94:$CA$105</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Sheet1!$CC$94:$CC$105</c:f>
              <c:numCache>
                <c:formatCode>General</c:formatCode>
                <c:ptCount val="12"/>
                <c:pt idx="0">
                  <c:v>0</c:v>
                </c:pt>
                <c:pt idx="1">
                  <c:v>0.23629999999999998</c:v>
                </c:pt>
                <c:pt idx="2">
                  <c:v>0</c:v>
                </c:pt>
                <c:pt idx="3">
                  <c:v>1.24E-2</c:v>
                </c:pt>
                <c:pt idx="4">
                  <c:v>0</c:v>
                </c:pt>
                <c:pt idx="5">
                  <c:v>0</c:v>
                </c:pt>
                <c:pt idx="6">
                  <c:v>8.7099999999999997E-2</c:v>
                </c:pt>
                <c:pt idx="7">
                  <c:v>0</c:v>
                </c:pt>
                <c:pt idx="8">
                  <c:v>0</c:v>
                </c:pt>
                <c:pt idx="9">
                  <c:v>4.1000000000000003E-3</c:v>
                </c:pt>
                <c:pt idx="10">
                  <c:v>0</c:v>
                </c:pt>
                <c:pt idx="11">
                  <c:v>0</c:v>
                </c:pt>
              </c:numCache>
            </c:numRef>
          </c:val>
          <c:extLst>
            <c:ext xmlns:c16="http://schemas.microsoft.com/office/drawing/2014/chart" uri="{C3380CC4-5D6E-409C-BE32-E72D297353CC}">
              <c16:uniqueId val="{00000001-A6B0-470C-A7F6-57EA83806BAE}"/>
            </c:ext>
          </c:extLst>
        </c:ser>
        <c:ser>
          <c:idx val="2"/>
          <c:order val="2"/>
          <c:tx>
            <c:strRef>
              <c:f>Sheet1!$CD$91:$CD$93</c:f>
              <c:strCache>
                <c:ptCount val="1"/>
                <c:pt idx="0">
                  <c:v>Urgent purchasing clear within3 Month</c:v>
                </c:pt>
              </c:strCache>
            </c:strRef>
          </c:tx>
          <c:spPr>
            <a:solidFill>
              <a:schemeClr val="accent3"/>
            </a:solidFill>
            <a:ln>
              <a:noFill/>
            </a:ln>
            <a:effectLst/>
          </c:spPr>
          <c:invertIfNegative val="0"/>
          <c:cat>
            <c:strRef>
              <c:f>Sheet1!$CA$94:$CA$105</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Sheet1!$CD$94:$CD$105</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2-A6B0-470C-A7F6-57EA83806BAE}"/>
            </c:ext>
          </c:extLst>
        </c:ser>
        <c:dLbls>
          <c:showLegendKey val="0"/>
          <c:showVal val="0"/>
          <c:showCatName val="0"/>
          <c:showSerName val="0"/>
          <c:showPercent val="0"/>
          <c:showBubbleSize val="0"/>
        </c:dLbls>
        <c:gapWidth val="40"/>
        <c:overlap val="-15"/>
        <c:axId val="1773175360"/>
        <c:axId val="1773173920"/>
      </c:barChart>
      <c:catAx>
        <c:axId val="17731753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ja-JP" sz="1050" b="0" i="0" u="none" strike="noStrike" kern="1200" baseline="0">
                <a:solidFill>
                  <a:schemeClr val="tx1">
                    <a:lumMod val="65000"/>
                    <a:lumOff val="35000"/>
                  </a:schemeClr>
                </a:solidFill>
                <a:latin typeface="+mn-lt"/>
                <a:ea typeface="+mn-ea"/>
                <a:cs typeface="+mn-cs"/>
              </a:defRPr>
            </a:pPr>
            <a:endParaRPr lang="th-TH"/>
          </a:p>
        </c:txPr>
        <c:crossAx val="1773173920"/>
        <c:crosses val="autoZero"/>
        <c:auto val="1"/>
        <c:lblAlgn val="ctr"/>
        <c:lblOffset val="100"/>
        <c:noMultiLvlLbl val="0"/>
      </c:catAx>
      <c:valAx>
        <c:axId val="17731739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th-TH"/>
          </a:p>
        </c:txPr>
        <c:crossAx val="1773175360"/>
        <c:crosses val="autoZero"/>
        <c:crossBetween val="between"/>
      </c:valAx>
      <c:spPr>
        <a:noFill/>
        <a:ln>
          <a:noFill/>
        </a:ln>
        <a:effectLst/>
      </c:spPr>
    </c:plotArea>
    <c:legend>
      <c:legendPos val="r"/>
      <c:layout>
        <c:manualLayout>
          <c:xMode val="edge"/>
          <c:yMode val="edge"/>
          <c:x val="0.5405329334107698"/>
          <c:y val="6.5815507049809596E-2"/>
          <c:w val="0.44512280383125091"/>
          <c:h val="0.22426290763920587"/>
        </c:manualLayout>
      </c:layout>
      <c:overlay val="0"/>
      <c:spPr>
        <a:noFill/>
        <a:ln>
          <a:noFill/>
        </a:ln>
        <a:effectLst/>
      </c:spPr>
      <c:txPr>
        <a:bodyPr rot="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th-TH"/>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th-TH"/>
    </a:p>
  </c:txPr>
  <c:printSettings>
    <c:headerFooter/>
    <c:pageMargins b="0.75" l="0.7" r="0.7" t="0.75" header="0.3" footer="0.3"/>
    <c:pageSetup/>
  </c:printSettings>
  <c:extLst>
    <c:ext xmlns:c14="http://schemas.microsoft.com/office/drawing/2007/8/2/chart" uri="{781A3756-C4B2-4CAC-9D66-4F8BD8637D16}">
      <c14:pivotOptions>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[FY25 Company KPI summary result rev2.xlsx]Sheet1!PivotTable58</c:name>
    <c:fmtId val="1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7424825849956178E-2"/>
          <c:y val="0.15900857401566412"/>
          <c:w val="0.88379638740772648"/>
          <c:h val="0.72156130230015314"/>
        </c:manualLayout>
      </c:layout>
      <c:barChart>
        <c:barDir val="col"/>
        <c:grouping val="clustered"/>
        <c:varyColors val="0"/>
        <c:ser>
          <c:idx val="0"/>
          <c:order val="0"/>
          <c:tx>
            <c:strRef>
              <c:f>Sheet1!$CG$91:$CG$93</c:f>
              <c:strCache>
                <c:ptCount val="1"/>
                <c:pt idx="0">
                  <c:v>Special purchasing</c:v>
                </c:pt>
              </c:strCache>
            </c:strRef>
          </c:tx>
          <c:spPr>
            <a:solidFill>
              <a:schemeClr val="accent1"/>
            </a:solidFill>
            <a:ln>
              <a:noFill/>
            </a:ln>
            <a:effectLst/>
          </c:spPr>
          <c:invertIfNegative val="0"/>
          <c:cat>
            <c:strRef>
              <c:f>Sheet1!$CF$94:$CF$105</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Sheet1!$CG$94:$CG$105</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0-89A0-49F5-9D8A-1D31C55B5AD2}"/>
            </c:ext>
          </c:extLst>
        </c:ser>
        <c:ser>
          <c:idx val="1"/>
          <c:order val="1"/>
          <c:tx>
            <c:strRef>
              <c:f>Sheet1!$CH$91:$CH$93</c:f>
              <c:strCache>
                <c:ptCount val="1"/>
                <c:pt idx="0">
                  <c:v>Urgent purchasing</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Sheet1!$CF$94:$CF$105</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Sheet1!$CH$94:$CH$105</c:f>
              <c:numCache>
                <c:formatCode>General</c:formatCode>
                <c:ptCount val="12"/>
                <c:pt idx="0">
                  <c:v>0</c:v>
                </c:pt>
                <c:pt idx="1">
                  <c:v>0</c:v>
                </c:pt>
                <c:pt idx="2">
                  <c:v>0</c:v>
                </c:pt>
                <c:pt idx="3">
                  <c:v>1.5800000000000002E-2</c:v>
                </c:pt>
                <c:pt idx="4">
                  <c:v>0</c:v>
                </c:pt>
                <c:pt idx="5">
                  <c:v>0</c:v>
                </c:pt>
                <c:pt idx="6">
                  <c:v>0</c:v>
                </c:pt>
                <c:pt idx="7">
                  <c:v>0</c:v>
                </c:pt>
                <c:pt idx="8">
                  <c:v>2.9899999999999999E-2</c:v>
                </c:pt>
                <c:pt idx="9">
                  <c:v>1.4999999999999999E-2</c:v>
                </c:pt>
                <c:pt idx="10">
                  <c:v>0</c:v>
                </c:pt>
                <c:pt idx="11">
                  <c:v>0</c:v>
                </c:pt>
              </c:numCache>
            </c:numRef>
          </c:val>
          <c:extLst>
            <c:ext xmlns:c16="http://schemas.microsoft.com/office/drawing/2014/chart" uri="{C3380CC4-5D6E-409C-BE32-E72D297353CC}">
              <c16:uniqueId val="{00000001-89A0-49F5-9D8A-1D31C55B5AD2}"/>
            </c:ext>
          </c:extLst>
        </c:ser>
        <c:ser>
          <c:idx val="2"/>
          <c:order val="2"/>
          <c:tx>
            <c:strRef>
              <c:f>Sheet1!$CI$91:$CI$93</c:f>
              <c:strCache>
                <c:ptCount val="1"/>
                <c:pt idx="0">
                  <c:v>Urgent purchasing clear within3 Month</c:v>
                </c:pt>
              </c:strCache>
            </c:strRef>
          </c:tx>
          <c:spPr>
            <a:solidFill>
              <a:schemeClr val="accent3"/>
            </a:solidFill>
            <a:ln>
              <a:noFill/>
            </a:ln>
            <a:effectLst/>
          </c:spPr>
          <c:invertIfNegative val="0"/>
          <c:cat>
            <c:strRef>
              <c:f>Sheet1!$CF$94:$CF$105</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Sheet1!$CI$94:$CI$105</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2-89A0-49F5-9D8A-1D31C55B5AD2}"/>
            </c:ext>
          </c:extLst>
        </c:ser>
        <c:dLbls>
          <c:showLegendKey val="0"/>
          <c:showVal val="0"/>
          <c:showCatName val="0"/>
          <c:showSerName val="0"/>
          <c:showPercent val="0"/>
          <c:showBubbleSize val="0"/>
        </c:dLbls>
        <c:gapWidth val="219"/>
        <c:overlap val="-27"/>
        <c:axId val="1459968896"/>
        <c:axId val="1459976576"/>
      </c:barChart>
      <c:catAx>
        <c:axId val="1459968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ja-JP" sz="1050" b="0" i="0" u="none" strike="noStrike" kern="1200" baseline="0">
                <a:solidFill>
                  <a:schemeClr val="tx1">
                    <a:lumMod val="65000"/>
                    <a:lumOff val="35000"/>
                  </a:schemeClr>
                </a:solidFill>
                <a:latin typeface="+mn-lt"/>
                <a:ea typeface="+mn-ea"/>
                <a:cs typeface="+mn-cs"/>
              </a:defRPr>
            </a:pPr>
            <a:endParaRPr lang="th-TH"/>
          </a:p>
        </c:txPr>
        <c:crossAx val="1459976576"/>
        <c:crosses val="autoZero"/>
        <c:auto val="1"/>
        <c:lblAlgn val="ctr"/>
        <c:lblOffset val="100"/>
        <c:noMultiLvlLbl val="0"/>
      </c:catAx>
      <c:valAx>
        <c:axId val="14599765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th-TH"/>
          </a:p>
        </c:txPr>
        <c:crossAx val="1459968896"/>
        <c:crosses val="autoZero"/>
        <c:crossBetween val="between"/>
        <c:majorUnit val="0.4"/>
      </c:valAx>
      <c:spPr>
        <a:noFill/>
        <a:ln>
          <a:noFill/>
        </a:ln>
        <a:effectLst/>
      </c:spPr>
    </c:plotArea>
    <c:legend>
      <c:legendPos val="r"/>
      <c:layout>
        <c:manualLayout>
          <c:xMode val="edge"/>
          <c:yMode val="edge"/>
          <c:x val="0.54564221077725128"/>
          <c:y val="1.5757265622012767E-2"/>
          <c:w val="0.43962094516315897"/>
          <c:h val="0.21826926753548501"/>
        </c:manualLayout>
      </c:layout>
      <c:overlay val="0"/>
      <c:spPr>
        <a:noFill/>
        <a:ln>
          <a:noFill/>
        </a:ln>
        <a:effectLst/>
      </c:spPr>
      <c:txPr>
        <a:bodyPr rot="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th-TH"/>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th-TH"/>
    </a:p>
  </c:txPr>
  <c:printSettings>
    <c:headerFooter/>
    <c:pageMargins b="0.75" l="0.7" r="0.7" t="0.75" header="0.3" footer="0.3"/>
    <c:pageSetup/>
  </c:printSettings>
  <c:extLst>
    <c:ext xmlns:c14="http://schemas.microsoft.com/office/drawing/2007/8/2/chart" uri="{781A3756-C4B2-4CAC-9D66-4F8BD8637D16}">
      <c14:pivotOptions>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[FY25 Company KPI summary result rev2.xlsx]Sheet1!PivotTable59</c:name>
    <c:fmtId val="1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3260534970685284E-2"/>
          <c:y val="0.11210053545635375"/>
          <c:w val="0.91583552140526148"/>
          <c:h val="0.76890835315154082"/>
        </c:manualLayout>
      </c:layout>
      <c:barChart>
        <c:barDir val="col"/>
        <c:grouping val="clustered"/>
        <c:varyColors val="0"/>
        <c:ser>
          <c:idx val="0"/>
          <c:order val="0"/>
          <c:tx>
            <c:strRef>
              <c:f>Sheet1!$CL$91:$CL$93</c:f>
              <c:strCache>
                <c:ptCount val="1"/>
                <c:pt idx="0">
                  <c:v>Special purchasing</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Sheet1!$CK$94:$CK$105</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Sheet1!$CL$94:$CL$105</c:f>
              <c:numCache>
                <c:formatCode>General</c:formatCode>
                <c:ptCount val="12"/>
                <c:pt idx="0">
                  <c:v>1.63</c:v>
                </c:pt>
                <c:pt idx="1">
                  <c:v>1.68</c:v>
                </c:pt>
                <c:pt idx="2">
                  <c:v>0.92</c:v>
                </c:pt>
                <c:pt idx="3">
                  <c:v>0</c:v>
                </c:pt>
                <c:pt idx="4">
                  <c:v>5.86</c:v>
                </c:pt>
                <c:pt idx="5">
                  <c:v>0</c:v>
                </c:pt>
                <c:pt idx="6">
                  <c:v>19.686</c:v>
                </c:pt>
                <c:pt idx="7">
                  <c:v>0.245</c:v>
                </c:pt>
                <c:pt idx="8">
                  <c:v>8.5</c:v>
                </c:pt>
                <c:pt idx="9">
                  <c:v>0</c:v>
                </c:pt>
                <c:pt idx="10">
                  <c:v>7.9228000000000005</c:v>
                </c:pt>
                <c:pt idx="11">
                  <c:v>0</c:v>
                </c:pt>
              </c:numCache>
            </c:numRef>
          </c:val>
          <c:extLst>
            <c:ext xmlns:c16="http://schemas.microsoft.com/office/drawing/2014/chart" uri="{C3380CC4-5D6E-409C-BE32-E72D297353CC}">
              <c16:uniqueId val="{00000000-5CF4-4E54-B1E4-8DF4AB57D8D5}"/>
            </c:ext>
          </c:extLst>
        </c:ser>
        <c:ser>
          <c:idx val="1"/>
          <c:order val="1"/>
          <c:tx>
            <c:strRef>
              <c:f>Sheet1!$CM$91:$CM$93</c:f>
              <c:strCache>
                <c:ptCount val="1"/>
                <c:pt idx="0">
                  <c:v>Urgent purchasing</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Sheet1!$CK$94:$CK$105</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Sheet1!$CM$94:$CM$105</c:f>
              <c:numCache>
                <c:formatCode>General</c:formatCode>
                <c:ptCount val="12"/>
                <c:pt idx="0">
                  <c:v>2.3250000000000002</c:v>
                </c:pt>
                <c:pt idx="1">
                  <c:v>3.7799999999999999E-3</c:v>
                </c:pt>
                <c:pt idx="2">
                  <c:v>2.5089999999999999</c:v>
                </c:pt>
                <c:pt idx="3">
                  <c:v>10.528400000000001</c:v>
                </c:pt>
                <c:pt idx="4">
                  <c:v>6.1307</c:v>
                </c:pt>
                <c:pt idx="5">
                  <c:v>5.4116999999999997</c:v>
                </c:pt>
                <c:pt idx="6">
                  <c:v>5.4999000000000002</c:v>
                </c:pt>
                <c:pt idx="7">
                  <c:v>2.1299000000000001</c:v>
                </c:pt>
                <c:pt idx="8">
                  <c:v>9.0830510000000011</c:v>
                </c:pt>
                <c:pt idx="9">
                  <c:v>2.886752</c:v>
                </c:pt>
                <c:pt idx="10">
                  <c:v>3.754</c:v>
                </c:pt>
                <c:pt idx="11">
                  <c:v>0</c:v>
                </c:pt>
              </c:numCache>
            </c:numRef>
          </c:val>
          <c:extLst>
            <c:ext xmlns:c16="http://schemas.microsoft.com/office/drawing/2014/chart" uri="{C3380CC4-5D6E-409C-BE32-E72D297353CC}">
              <c16:uniqueId val="{00000001-5CF4-4E54-B1E4-8DF4AB57D8D5}"/>
            </c:ext>
          </c:extLst>
        </c:ser>
        <c:ser>
          <c:idx val="2"/>
          <c:order val="2"/>
          <c:tx>
            <c:strRef>
              <c:f>Sheet1!$CN$91:$CN$93</c:f>
              <c:strCache>
                <c:ptCount val="1"/>
                <c:pt idx="0">
                  <c:v>Urgent purchasing clear within3 Month</c:v>
                </c:pt>
              </c:strCache>
            </c:strRef>
          </c:tx>
          <c:spPr>
            <a:solidFill>
              <a:schemeClr val="accent3"/>
            </a:solidFill>
            <a:ln>
              <a:noFill/>
            </a:ln>
            <a:effectLst/>
          </c:spPr>
          <c:invertIfNegative val="0"/>
          <c:cat>
            <c:strRef>
              <c:f>Sheet1!$CK$94:$CK$105</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Sheet1!$CN$94:$CN$105</c:f>
              <c:numCache>
                <c:formatCode>General</c:formatCode>
                <c:ptCount val="12"/>
                <c:pt idx="0">
                  <c:v>0</c:v>
                </c:pt>
                <c:pt idx="1">
                  <c:v>0</c:v>
                </c:pt>
                <c:pt idx="2">
                  <c:v>0.93</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2-5CF4-4E54-B1E4-8DF4AB57D8D5}"/>
            </c:ext>
          </c:extLst>
        </c:ser>
        <c:dLbls>
          <c:showLegendKey val="0"/>
          <c:showVal val="0"/>
          <c:showCatName val="0"/>
          <c:showSerName val="0"/>
          <c:showPercent val="0"/>
          <c:showBubbleSize val="0"/>
        </c:dLbls>
        <c:gapWidth val="40"/>
        <c:overlap val="-15"/>
        <c:axId val="1126955152"/>
        <c:axId val="1126972912"/>
      </c:barChart>
      <c:catAx>
        <c:axId val="11269551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th-TH"/>
          </a:p>
        </c:txPr>
        <c:crossAx val="1126972912"/>
        <c:crosses val="autoZero"/>
        <c:auto val="1"/>
        <c:lblAlgn val="ctr"/>
        <c:lblOffset val="100"/>
        <c:noMultiLvlLbl val="0"/>
      </c:catAx>
      <c:valAx>
        <c:axId val="11269729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th-TH"/>
          </a:p>
        </c:txPr>
        <c:crossAx val="1126955152"/>
        <c:crosses val="autoZero"/>
        <c:crossBetween val="between"/>
        <c:majorUnit val="0.4"/>
      </c:valAx>
      <c:spPr>
        <a:noFill/>
        <a:ln>
          <a:noFill/>
        </a:ln>
        <a:effectLst/>
      </c:spPr>
    </c:plotArea>
    <c:legend>
      <c:legendPos val="r"/>
      <c:layout>
        <c:manualLayout>
          <c:xMode val="edge"/>
          <c:yMode val="edge"/>
          <c:x val="0.5338248434239371"/>
          <c:y val="2.0961097953010326E-3"/>
          <c:w val="0.44665324361305159"/>
          <c:h val="0.25349635328771492"/>
        </c:manualLayout>
      </c:layout>
      <c:overlay val="0"/>
      <c:spPr>
        <a:noFill/>
        <a:ln>
          <a:noFill/>
        </a:ln>
        <a:effectLst/>
      </c:spPr>
      <c:txPr>
        <a:bodyPr rot="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th-TH"/>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th-TH"/>
    </a:p>
  </c:txPr>
  <c:printSettings>
    <c:headerFooter/>
    <c:pageMargins b="0.75" l="0.7" r="0.7" t="0.75" header="0.3" footer="0.3"/>
    <c:pageSetup/>
  </c:printSettings>
  <c:extLst>
    <c:ext xmlns:c14="http://schemas.microsoft.com/office/drawing/2007/8/2/chart" uri="{781A3756-C4B2-4CAC-9D66-4F8BD8637D16}">
      <c14:pivotOptions>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[FY25 Company KPI summary result rev2.xlsx]Sheet1!PivotTable60</c:name>
    <c:fmtId val="1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6142416980486141E-2"/>
          <c:y val="0.23515839589818716"/>
          <c:w val="0.90890950587698283"/>
          <c:h val="0.66299139351767078"/>
        </c:manualLayout>
      </c:layout>
      <c:barChart>
        <c:barDir val="col"/>
        <c:grouping val="clustered"/>
        <c:varyColors val="0"/>
        <c:ser>
          <c:idx val="0"/>
          <c:order val="0"/>
          <c:tx>
            <c:strRef>
              <c:f>Sheet1!$CQ$91:$CQ$93</c:f>
              <c:strCache>
                <c:ptCount val="1"/>
                <c:pt idx="0">
                  <c:v>Special purchasing</c:v>
                </c:pt>
              </c:strCache>
            </c:strRef>
          </c:tx>
          <c:spPr>
            <a:solidFill>
              <a:schemeClr val="accent1"/>
            </a:solidFill>
            <a:ln>
              <a:noFill/>
            </a:ln>
            <a:effectLst/>
          </c:spPr>
          <c:invertIfNegative val="0"/>
          <c:cat>
            <c:strRef>
              <c:f>Sheet1!$CP$94:$CP$105</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Sheet1!$CQ$94:$CQ$105</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0-1EAB-47E7-BC7F-934BB189D89C}"/>
            </c:ext>
          </c:extLst>
        </c:ser>
        <c:ser>
          <c:idx val="1"/>
          <c:order val="1"/>
          <c:tx>
            <c:strRef>
              <c:f>Sheet1!$CR$91:$CR$93</c:f>
              <c:strCache>
                <c:ptCount val="1"/>
                <c:pt idx="0">
                  <c:v>Urgent purchasing</c:v>
                </c:pt>
              </c:strCache>
            </c:strRef>
          </c:tx>
          <c:spPr>
            <a:solidFill>
              <a:schemeClr val="accent2"/>
            </a:solidFill>
            <a:ln>
              <a:noFill/>
            </a:ln>
            <a:effectLst/>
          </c:spPr>
          <c:invertIfNegative val="0"/>
          <c:cat>
            <c:strRef>
              <c:f>Sheet1!$CP$94:$CP$105</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Sheet1!$CR$94:$CR$105</c:f>
              <c:numCache>
                <c:formatCode>General</c:formatCode>
                <c:ptCount val="12"/>
                <c:pt idx="0">
                  <c:v>0</c:v>
                </c:pt>
                <c:pt idx="1">
                  <c:v>0</c:v>
                </c:pt>
                <c:pt idx="2">
                  <c:v>0</c:v>
                </c:pt>
                <c:pt idx="3">
                  <c:v>0</c:v>
                </c:pt>
                <c:pt idx="4">
                  <c:v>0</c:v>
                </c:pt>
                <c:pt idx="5">
                  <c:v>0.80500000000000005</c:v>
                </c:pt>
                <c:pt idx="6">
                  <c:v>0</c:v>
                </c:pt>
                <c:pt idx="7">
                  <c:v>0</c:v>
                </c:pt>
                <c:pt idx="8">
                  <c:v>2.5000000000000001E-2</c:v>
                </c:pt>
                <c:pt idx="9">
                  <c:v>0</c:v>
                </c:pt>
                <c:pt idx="10">
                  <c:v>0</c:v>
                </c:pt>
                <c:pt idx="11">
                  <c:v>0</c:v>
                </c:pt>
              </c:numCache>
            </c:numRef>
          </c:val>
          <c:extLst>
            <c:ext xmlns:c16="http://schemas.microsoft.com/office/drawing/2014/chart" uri="{C3380CC4-5D6E-409C-BE32-E72D297353CC}">
              <c16:uniqueId val="{00000001-1EAB-47E7-BC7F-934BB189D89C}"/>
            </c:ext>
          </c:extLst>
        </c:ser>
        <c:ser>
          <c:idx val="2"/>
          <c:order val="2"/>
          <c:tx>
            <c:strRef>
              <c:f>Sheet1!$CS$91:$CS$93</c:f>
              <c:strCache>
                <c:ptCount val="1"/>
                <c:pt idx="0">
                  <c:v>Urgent purchasing clear within3 Month</c:v>
                </c:pt>
              </c:strCache>
            </c:strRef>
          </c:tx>
          <c:spPr>
            <a:solidFill>
              <a:schemeClr val="accent3"/>
            </a:solidFill>
            <a:ln>
              <a:noFill/>
            </a:ln>
            <a:effectLst/>
          </c:spPr>
          <c:invertIfNegative val="0"/>
          <c:cat>
            <c:strRef>
              <c:f>Sheet1!$CP$94:$CP$105</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Sheet1!$CS$94:$CS$105</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2-1EAB-47E7-BC7F-934BB189D89C}"/>
            </c:ext>
          </c:extLst>
        </c:ser>
        <c:dLbls>
          <c:showLegendKey val="0"/>
          <c:showVal val="0"/>
          <c:showCatName val="0"/>
          <c:showSerName val="0"/>
          <c:showPercent val="0"/>
          <c:showBubbleSize val="0"/>
        </c:dLbls>
        <c:gapWidth val="219"/>
        <c:overlap val="-27"/>
        <c:axId val="1773050080"/>
        <c:axId val="1773054400"/>
      </c:barChart>
      <c:catAx>
        <c:axId val="17730500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ja-JP" sz="1050" b="0" i="0" u="none" strike="noStrike" kern="1200" baseline="0">
                <a:solidFill>
                  <a:schemeClr val="tx1">
                    <a:lumMod val="65000"/>
                    <a:lumOff val="35000"/>
                  </a:schemeClr>
                </a:solidFill>
                <a:latin typeface="+mn-lt"/>
                <a:ea typeface="+mn-ea"/>
                <a:cs typeface="+mn-cs"/>
              </a:defRPr>
            </a:pPr>
            <a:endParaRPr lang="th-TH"/>
          </a:p>
        </c:txPr>
        <c:crossAx val="1773054400"/>
        <c:crosses val="autoZero"/>
        <c:auto val="1"/>
        <c:lblAlgn val="ctr"/>
        <c:lblOffset val="100"/>
        <c:noMultiLvlLbl val="0"/>
      </c:catAx>
      <c:valAx>
        <c:axId val="17730544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th-TH"/>
          </a:p>
        </c:txPr>
        <c:crossAx val="1773050080"/>
        <c:crosses val="autoZero"/>
        <c:crossBetween val="between"/>
        <c:majorUnit val="0.4"/>
      </c:valAx>
      <c:spPr>
        <a:noFill/>
        <a:ln>
          <a:noFill/>
        </a:ln>
        <a:effectLst/>
      </c:spPr>
    </c:plotArea>
    <c:legend>
      <c:legendPos val="r"/>
      <c:layout>
        <c:manualLayout>
          <c:xMode val="edge"/>
          <c:yMode val="edge"/>
          <c:x val="0.53867511126326595"/>
          <c:y val="1.699615455044861E-2"/>
          <c:w val="0.44973068583818326"/>
          <c:h val="0.2523288774949643"/>
        </c:manualLayout>
      </c:layout>
      <c:overlay val="0"/>
      <c:spPr>
        <a:noFill/>
        <a:ln>
          <a:noFill/>
        </a:ln>
        <a:effectLst/>
      </c:spPr>
      <c:txPr>
        <a:bodyPr rot="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th-TH"/>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th-TH"/>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[FY25 Company KPI summary result rev2.xlsx]Sheet1!PivotTable61</c:name>
    <c:fmtId val="1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0993319172757622E-2"/>
          <c:y val="0.14508869748282802"/>
          <c:w val="0.88006393234246583"/>
          <c:h val="0.72812033491029304"/>
        </c:manualLayout>
      </c:layout>
      <c:barChart>
        <c:barDir val="col"/>
        <c:grouping val="clustered"/>
        <c:varyColors val="0"/>
        <c:ser>
          <c:idx val="0"/>
          <c:order val="0"/>
          <c:tx>
            <c:strRef>
              <c:f>Sheet1!$CV$91:$CV$93</c:f>
              <c:strCache>
                <c:ptCount val="1"/>
                <c:pt idx="0">
                  <c:v>Special purchasing</c:v>
                </c:pt>
              </c:strCache>
            </c:strRef>
          </c:tx>
          <c:spPr>
            <a:solidFill>
              <a:schemeClr val="accent1"/>
            </a:solidFill>
            <a:ln>
              <a:noFill/>
            </a:ln>
            <a:effectLst/>
          </c:spPr>
          <c:invertIfNegative val="0"/>
          <c:cat>
            <c:strRef>
              <c:f>Sheet1!$CU$94:$CU$105</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Sheet1!$CV$94:$CV$105</c:f>
              <c:numCache>
                <c:formatCode>General</c:formatCode>
                <c:ptCount val="12"/>
              </c:numCache>
            </c:numRef>
          </c:val>
          <c:extLst>
            <c:ext xmlns:c16="http://schemas.microsoft.com/office/drawing/2014/chart" uri="{C3380CC4-5D6E-409C-BE32-E72D297353CC}">
              <c16:uniqueId val="{00000000-852F-47A1-B74E-76D8BB1F5DC6}"/>
            </c:ext>
          </c:extLst>
        </c:ser>
        <c:ser>
          <c:idx val="1"/>
          <c:order val="1"/>
          <c:tx>
            <c:strRef>
              <c:f>Sheet1!$CW$91:$CW$93</c:f>
              <c:strCache>
                <c:ptCount val="1"/>
                <c:pt idx="0">
                  <c:v>Urgent purchasing</c:v>
                </c:pt>
              </c:strCache>
            </c:strRef>
          </c:tx>
          <c:spPr>
            <a:solidFill>
              <a:schemeClr val="accent2"/>
            </a:solidFill>
            <a:ln>
              <a:noFill/>
            </a:ln>
            <a:effectLst/>
          </c:spPr>
          <c:invertIfNegative val="0"/>
          <c:cat>
            <c:strRef>
              <c:f>Sheet1!$CU$94:$CU$105</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Sheet1!$CW$94:$CW$105</c:f>
              <c:numCache>
                <c:formatCode>General</c:formatCode>
                <c:ptCount val="12"/>
              </c:numCache>
            </c:numRef>
          </c:val>
          <c:extLst>
            <c:ext xmlns:c16="http://schemas.microsoft.com/office/drawing/2014/chart" uri="{C3380CC4-5D6E-409C-BE32-E72D297353CC}">
              <c16:uniqueId val="{00000001-852F-47A1-B74E-76D8BB1F5DC6}"/>
            </c:ext>
          </c:extLst>
        </c:ser>
        <c:ser>
          <c:idx val="2"/>
          <c:order val="2"/>
          <c:tx>
            <c:strRef>
              <c:f>Sheet1!$CX$91:$CX$93</c:f>
              <c:strCache>
                <c:ptCount val="1"/>
                <c:pt idx="0">
                  <c:v>Urgent purchasing clear within3 Month</c:v>
                </c:pt>
              </c:strCache>
            </c:strRef>
          </c:tx>
          <c:spPr>
            <a:solidFill>
              <a:schemeClr val="accent3"/>
            </a:solidFill>
            <a:ln>
              <a:noFill/>
            </a:ln>
            <a:effectLst/>
          </c:spPr>
          <c:invertIfNegative val="0"/>
          <c:cat>
            <c:strRef>
              <c:f>Sheet1!$CU$94:$CU$105</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Sheet1!$CX$94:$CX$105</c:f>
              <c:numCache>
                <c:formatCode>General</c:formatCode>
                <c:ptCount val="12"/>
              </c:numCache>
            </c:numRef>
          </c:val>
          <c:extLst>
            <c:ext xmlns:c16="http://schemas.microsoft.com/office/drawing/2014/chart" uri="{C3380CC4-5D6E-409C-BE32-E72D297353CC}">
              <c16:uniqueId val="{00000002-852F-47A1-B74E-76D8BB1F5DC6}"/>
            </c:ext>
          </c:extLst>
        </c:ser>
        <c:dLbls>
          <c:showLegendKey val="0"/>
          <c:showVal val="0"/>
          <c:showCatName val="0"/>
          <c:showSerName val="0"/>
          <c:showPercent val="0"/>
          <c:showBubbleSize val="0"/>
        </c:dLbls>
        <c:gapWidth val="219"/>
        <c:overlap val="-27"/>
        <c:axId val="1744051920"/>
        <c:axId val="1744040880"/>
      </c:barChart>
      <c:catAx>
        <c:axId val="17440519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ja-JP" sz="1050" b="0" i="0" u="none" strike="noStrike" kern="1200" baseline="0">
                <a:solidFill>
                  <a:schemeClr val="tx1">
                    <a:lumMod val="65000"/>
                    <a:lumOff val="35000"/>
                  </a:schemeClr>
                </a:solidFill>
                <a:latin typeface="+mn-lt"/>
                <a:ea typeface="+mn-ea"/>
                <a:cs typeface="+mn-cs"/>
              </a:defRPr>
            </a:pPr>
            <a:endParaRPr lang="th-TH"/>
          </a:p>
        </c:txPr>
        <c:crossAx val="1744040880"/>
        <c:crosses val="autoZero"/>
        <c:auto val="1"/>
        <c:lblAlgn val="ctr"/>
        <c:lblOffset val="100"/>
        <c:noMultiLvlLbl val="0"/>
      </c:catAx>
      <c:valAx>
        <c:axId val="17440408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ja-JP" sz="1050" b="0" i="0" u="none" strike="noStrike" kern="1200" baseline="0">
                <a:solidFill>
                  <a:schemeClr val="tx1">
                    <a:lumMod val="65000"/>
                    <a:lumOff val="35000"/>
                  </a:schemeClr>
                </a:solidFill>
                <a:latin typeface="+mn-lt"/>
                <a:ea typeface="+mn-ea"/>
                <a:cs typeface="+mn-cs"/>
              </a:defRPr>
            </a:pPr>
            <a:endParaRPr lang="th-TH"/>
          </a:p>
        </c:txPr>
        <c:crossAx val="1744051920"/>
        <c:crosses val="autoZero"/>
        <c:crossBetween val="between"/>
        <c:majorUnit val="0.4"/>
      </c:valAx>
      <c:spPr>
        <a:noFill/>
        <a:ln>
          <a:noFill/>
        </a:ln>
        <a:effectLst/>
      </c:spPr>
    </c:plotArea>
    <c:legend>
      <c:legendPos val="r"/>
      <c:layout>
        <c:manualLayout>
          <c:xMode val="edge"/>
          <c:yMode val="edge"/>
          <c:x val="0.44308688431443566"/>
          <c:y val="2.1026540579181913E-3"/>
          <c:w val="0.54507379300668934"/>
          <c:h val="0.24629966290725236"/>
        </c:manualLayout>
      </c:layout>
      <c:overlay val="0"/>
      <c:spPr>
        <a:noFill/>
        <a:ln>
          <a:noFill/>
        </a:ln>
        <a:effectLst/>
      </c:spPr>
      <c:txPr>
        <a:bodyPr rot="0" spcFirstLastPara="1" vertOverflow="ellipsis" vert="horz" wrap="square" anchor="ctr" anchorCtr="1"/>
        <a:lstStyle/>
        <a:p>
          <a:pPr>
            <a:defRPr lang="ja-JP" sz="1050" b="0" i="0" u="none" strike="noStrike" kern="1200" baseline="0">
              <a:solidFill>
                <a:schemeClr val="tx1">
                  <a:lumMod val="65000"/>
                  <a:lumOff val="35000"/>
                </a:schemeClr>
              </a:solidFill>
              <a:latin typeface="+mn-lt"/>
              <a:ea typeface="+mn-ea"/>
              <a:cs typeface="+mn-cs"/>
            </a:defRPr>
          </a:pPr>
          <a:endParaRPr lang="th-TH"/>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050"/>
      </a:pPr>
      <a:endParaRPr lang="th-TH"/>
    </a:p>
  </c:txPr>
  <c:printSettings>
    <c:headerFooter/>
    <c:pageMargins b="0.75" l="0.7" r="0.7" t="0.75" header="0.3" footer="0.3"/>
    <c:pageSetup/>
  </c:printSettings>
  <c:extLst>
    <c:ext xmlns:c14="http://schemas.microsoft.com/office/drawing/2007/8/2/chart" uri="{781A3756-C4B2-4CAC-9D66-4F8BD8637D16}">
      <c14:pivotOptions>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[FY25 Company KPI summary result rev2.xlsx]Sheet1!PivotTable62</c:name>
    <c:fmtId val="1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9664260717410321E-2"/>
          <c:y val="0.14557889303433488"/>
          <c:w val="0.86267716535433081"/>
          <c:h val="0.74507791394272627"/>
        </c:manualLayout>
      </c:layout>
      <c:barChart>
        <c:barDir val="col"/>
        <c:grouping val="clustered"/>
        <c:varyColors val="0"/>
        <c:ser>
          <c:idx val="0"/>
          <c:order val="0"/>
          <c:tx>
            <c:strRef>
              <c:f>Sheet1!$DA$91:$DA$93</c:f>
              <c:strCache>
                <c:ptCount val="1"/>
                <c:pt idx="0">
                  <c:v>Special purchasing</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Sheet1!$CZ$94:$CZ$105</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Sheet1!$DA$94:$DA$105</c:f>
              <c:numCache>
                <c:formatCode>General</c:formatCode>
                <c:ptCount val="12"/>
                <c:pt idx="0">
                  <c:v>0.17</c:v>
                </c:pt>
                <c:pt idx="1">
                  <c:v>0</c:v>
                </c:pt>
                <c:pt idx="2">
                  <c:v>0</c:v>
                </c:pt>
                <c:pt idx="3">
                  <c:v>0</c:v>
                </c:pt>
                <c:pt idx="4">
                  <c:v>0.34</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0-FE0E-4C08-8BCD-482218FAE537}"/>
            </c:ext>
          </c:extLst>
        </c:ser>
        <c:ser>
          <c:idx val="1"/>
          <c:order val="1"/>
          <c:tx>
            <c:strRef>
              <c:f>Sheet1!$DB$91:$DB$93</c:f>
              <c:strCache>
                <c:ptCount val="1"/>
                <c:pt idx="0">
                  <c:v>Urgent purchasing</c:v>
                </c:pt>
              </c:strCache>
            </c:strRef>
          </c:tx>
          <c:spPr>
            <a:solidFill>
              <a:schemeClr val="accent2"/>
            </a:solidFill>
            <a:ln>
              <a:noFill/>
            </a:ln>
            <a:effectLst/>
          </c:spPr>
          <c:invertIfNegative val="0"/>
          <c:cat>
            <c:strRef>
              <c:f>Sheet1!$CZ$94:$CZ$105</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Sheet1!$DB$94:$DB$105</c:f>
              <c:numCache>
                <c:formatCode>General</c:formatCode>
                <c:ptCount val="12"/>
                <c:pt idx="0">
                  <c:v>0</c:v>
                </c:pt>
                <c:pt idx="1">
                  <c:v>0</c:v>
                </c:pt>
                <c:pt idx="2">
                  <c:v>0</c:v>
                </c:pt>
                <c:pt idx="3">
                  <c:v>0</c:v>
                </c:pt>
                <c:pt idx="4">
                  <c:v>0</c:v>
                </c:pt>
                <c:pt idx="5">
                  <c:v>0</c:v>
                </c:pt>
                <c:pt idx="6">
                  <c:v>0</c:v>
                </c:pt>
                <c:pt idx="7">
                  <c:v>0</c:v>
                </c:pt>
                <c:pt idx="8">
                  <c:v>0.28499999999999998</c:v>
                </c:pt>
                <c:pt idx="9">
                  <c:v>0</c:v>
                </c:pt>
                <c:pt idx="10">
                  <c:v>0</c:v>
                </c:pt>
                <c:pt idx="11">
                  <c:v>0</c:v>
                </c:pt>
              </c:numCache>
            </c:numRef>
          </c:val>
          <c:extLst>
            <c:ext xmlns:c16="http://schemas.microsoft.com/office/drawing/2014/chart" uri="{C3380CC4-5D6E-409C-BE32-E72D297353CC}">
              <c16:uniqueId val="{00000001-FE0E-4C08-8BCD-482218FAE537}"/>
            </c:ext>
          </c:extLst>
        </c:ser>
        <c:ser>
          <c:idx val="2"/>
          <c:order val="2"/>
          <c:tx>
            <c:strRef>
              <c:f>Sheet1!$DC$91:$DC$93</c:f>
              <c:strCache>
                <c:ptCount val="1"/>
                <c:pt idx="0">
                  <c:v>Urgent purchasing clear within3 Month</c:v>
                </c:pt>
              </c:strCache>
            </c:strRef>
          </c:tx>
          <c:spPr>
            <a:solidFill>
              <a:schemeClr val="accent3"/>
            </a:solidFill>
            <a:ln>
              <a:noFill/>
            </a:ln>
            <a:effectLst/>
          </c:spPr>
          <c:invertIfNegative val="0"/>
          <c:cat>
            <c:strRef>
              <c:f>Sheet1!$CZ$94:$CZ$105</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Sheet1!$DC$94:$DC$105</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2-FE0E-4C08-8BCD-482218FAE537}"/>
            </c:ext>
          </c:extLst>
        </c:ser>
        <c:dLbls>
          <c:showLegendKey val="0"/>
          <c:showVal val="0"/>
          <c:showCatName val="0"/>
          <c:showSerName val="0"/>
          <c:showPercent val="0"/>
          <c:showBubbleSize val="0"/>
        </c:dLbls>
        <c:gapWidth val="40"/>
        <c:overlap val="-15"/>
        <c:axId val="1744036080"/>
        <c:axId val="1744038480"/>
      </c:barChart>
      <c:catAx>
        <c:axId val="17440360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ja-JP" sz="1050" b="0" i="0" u="none" strike="noStrike" kern="1200" baseline="0">
                <a:solidFill>
                  <a:schemeClr val="tx1">
                    <a:lumMod val="65000"/>
                    <a:lumOff val="35000"/>
                  </a:schemeClr>
                </a:solidFill>
                <a:latin typeface="+mn-lt"/>
                <a:ea typeface="+mn-ea"/>
                <a:cs typeface="+mn-cs"/>
              </a:defRPr>
            </a:pPr>
            <a:endParaRPr lang="th-TH"/>
          </a:p>
        </c:txPr>
        <c:crossAx val="1744038480"/>
        <c:crosses val="autoZero"/>
        <c:auto val="1"/>
        <c:lblAlgn val="ctr"/>
        <c:lblOffset val="100"/>
        <c:noMultiLvlLbl val="0"/>
      </c:catAx>
      <c:valAx>
        <c:axId val="17440384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th-TH"/>
          </a:p>
        </c:txPr>
        <c:crossAx val="1744036080"/>
        <c:crosses val="autoZero"/>
        <c:crossBetween val="between"/>
        <c:majorUnit val="4.0000000000000008E-2"/>
      </c:valAx>
      <c:spPr>
        <a:noFill/>
        <a:ln>
          <a:noFill/>
        </a:ln>
        <a:effectLst/>
      </c:spPr>
    </c:plotArea>
    <c:legend>
      <c:legendPos val="r"/>
      <c:layout>
        <c:manualLayout>
          <c:xMode val="edge"/>
          <c:yMode val="edge"/>
          <c:x val="0.48289698162729661"/>
          <c:y val="3.3007192915681924E-2"/>
          <c:w val="0.46154746281714798"/>
          <c:h val="0.20456422788813403"/>
        </c:manualLayout>
      </c:layout>
      <c:overlay val="0"/>
      <c:spPr>
        <a:noFill/>
        <a:ln>
          <a:noFill/>
        </a:ln>
        <a:effectLst/>
      </c:spPr>
      <c:txPr>
        <a:bodyPr rot="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th-TH"/>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th-TH"/>
    </a:p>
  </c:txPr>
  <c:printSettings>
    <c:headerFooter/>
    <c:pageMargins b="0.75" l="0.7" r="0.7" t="0.75" header="0.3" footer="0.3"/>
    <c:pageSetup/>
  </c:printSettings>
  <c:extLst>
    <c:ext xmlns:c14="http://schemas.microsoft.com/office/drawing/2007/8/2/chart" uri="{781A3756-C4B2-4CAC-9D66-4F8BD8637D16}">
      <c14:pivotOptions>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[FY25 Company KPI summary result rev2.xlsx]Sheet1!PivotTable29</c:name>
    <c:fmtId val="29"/>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th-TH"/>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lumMod val="60000"/>
            </a:schemeClr>
          </a:solidFill>
          <a:ln>
            <a:noFill/>
          </a:ln>
          <a:effectLst/>
        </c:spP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th-TH"/>
            </a:p>
          </c:txPr>
          <c:showLegendKey val="1"/>
          <c:showVal val="1"/>
          <c:showCatName val="1"/>
          <c:showSerName val="1"/>
          <c:showPercent val="1"/>
          <c:showBubbleSize val="1"/>
          <c:extLst>
            <c:ext xmlns:c15="http://schemas.microsoft.com/office/drawing/2012/chart" uri="{CE6537A1-D6FC-4f65-9D91-7224C49458BB}"/>
          </c:extLst>
        </c:dLbl>
      </c:pivotFmt>
      <c:pivotFmt>
        <c:idx val="11"/>
        <c:spPr>
          <a:solidFill>
            <a:schemeClr val="accent6"/>
          </a:solidFill>
          <a:ln>
            <a:noFill/>
          </a:ln>
          <a:effectLst/>
        </c:spPr>
        <c:dLbl>
          <c:idx val="0"/>
          <c:layout>
            <c:manualLayout>
              <c:x val="-3.3452810793404529E-3"/>
              <c:y val="-0.23871980252334501"/>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6"/>
          </a:solidFill>
          <a:ln>
            <a:noFill/>
          </a:ln>
          <a:effectLst/>
        </c:spPr>
        <c:dLbl>
          <c:idx val="0"/>
          <c:layout>
            <c:manualLayout>
              <c:x val="-3.3452810793404529E-3"/>
              <c:y val="-0.23871980252334501"/>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th-TH"/>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lumMod val="60000"/>
            </a:schemeClr>
          </a:solidFill>
          <a:ln>
            <a:noFill/>
          </a:ln>
          <a:effectLst/>
        </c:spP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th-TH"/>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ja-JP" sz="105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6"/>
          </a:solidFill>
          <a:ln>
            <a:noFill/>
          </a:ln>
          <a:effectLst/>
        </c:spPr>
        <c:dLbl>
          <c:idx val="0"/>
          <c:layout>
            <c:manualLayout>
              <c:x val="-3.3452810793404529E-3"/>
              <c:y val="-0.23871980252334501"/>
            </c:manualLayout>
          </c:layout>
          <c:numFmt formatCode="#,##0.00" sourceLinked="0"/>
          <c:spPr>
            <a:noFill/>
            <a:ln>
              <a:noFill/>
            </a:ln>
            <a:effectLst/>
          </c:spPr>
          <c:txPr>
            <a:bodyPr rot="0" spcFirstLastPara="1" vertOverflow="ellipsis" vert="horz" wrap="square" anchor="ctr" anchorCtr="1"/>
            <a:lstStyle/>
            <a:p>
              <a:pPr>
                <a:defRPr lang="ja-JP" sz="105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ja-JP" sz="1050" b="0" i="0" u="none" strike="noStrike" kern="1200" baseline="0">
                  <a:solidFill>
                    <a:schemeClr val="bg1"/>
                  </a:solidFill>
                  <a:latin typeface="+mn-lt"/>
                  <a:ea typeface="+mn-ea"/>
                  <a:cs typeface="+mn-cs"/>
                </a:defRPr>
              </a:pPr>
              <a:endParaRPr lang="th-TH"/>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lumMod val="60000"/>
            </a:schemeClr>
          </a:solidFill>
          <a:ln>
            <a:noFill/>
          </a:ln>
          <a:effectLst/>
        </c:spPr>
        <c:dLbl>
          <c:idx val="0"/>
          <c:numFmt formatCode="#,##0.00" sourceLinked="0"/>
          <c:spPr>
            <a:noFill/>
            <a:ln>
              <a:noFill/>
            </a:ln>
            <a:effectLst/>
          </c:spPr>
          <c:txPr>
            <a:bodyPr rot="0" spcFirstLastPara="1" vertOverflow="ellipsis" vert="horz" wrap="square" anchor="ctr" anchorCtr="1"/>
            <a:lstStyle/>
            <a:p>
              <a:pPr>
                <a:defRPr lang="ja-JP" sz="1050" b="0" i="0" u="none" strike="noStrike" kern="1200" baseline="0">
                  <a:solidFill>
                    <a:schemeClr val="bg1"/>
                  </a:solidFill>
                  <a:latin typeface="+mn-lt"/>
                  <a:ea typeface="+mn-ea"/>
                  <a:cs typeface="+mn-cs"/>
                </a:defRPr>
              </a:pPr>
              <a:endParaRPr lang="th-TH"/>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1728358207595455E-2"/>
          <c:y val="0.12021862250966706"/>
          <c:w val="0.93052325332536101"/>
          <c:h val="0.76932321851551855"/>
        </c:manualLayout>
      </c:layout>
      <c:barChart>
        <c:barDir val="col"/>
        <c:grouping val="stacked"/>
        <c:varyColors val="0"/>
        <c:ser>
          <c:idx val="0"/>
          <c:order val="0"/>
          <c:tx>
            <c:strRef>
              <c:f>Sheet1!$B$110:$B$112</c:f>
              <c:strCache>
                <c:ptCount val="1"/>
                <c:pt idx="0">
                  <c:v>CIP (Docufment not complete) - MB</c:v>
                </c:pt>
              </c:strCache>
            </c:strRef>
          </c:tx>
          <c:spPr>
            <a:solidFill>
              <a:schemeClr val="accent1"/>
            </a:solidFill>
            <a:ln>
              <a:noFill/>
            </a:ln>
            <a:effectLst/>
          </c:spPr>
          <c:invertIfNegative val="0"/>
          <c:cat>
            <c:strRef>
              <c:f>Sheet1!$A$113:$A$124</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Sheet1!$B$113:$B$124</c:f>
              <c:numCache>
                <c:formatCode>General</c:formatCode>
                <c:ptCount val="12"/>
                <c:pt idx="0">
                  <c:v>1.78</c:v>
                </c:pt>
                <c:pt idx="1">
                  <c:v>0</c:v>
                </c:pt>
                <c:pt idx="2">
                  <c:v>0</c:v>
                </c:pt>
                <c:pt idx="3">
                  <c:v>0</c:v>
                </c:pt>
                <c:pt idx="4">
                  <c:v>0</c:v>
                </c:pt>
                <c:pt idx="5">
                  <c:v>0.25</c:v>
                </c:pt>
                <c:pt idx="6">
                  <c:v>0</c:v>
                </c:pt>
                <c:pt idx="7">
                  <c:v>0</c:v>
                </c:pt>
                <c:pt idx="8">
                  <c:v>0</c:v>
                </c:pt>
                <c:pt idx="9">
                  <c:v>0</c:v>
                </c:pt>
                <c:pt idx="10">
                  <c:v>0.22</c:v>
                </c:pt>
                <c:pt idx="11">
                  <c:v>0</c:v>
                </c:pt>
              </c:numCache>
            </c:numRef>
          </c:val>
          <c:extLst>
            <c:ext xmlns:c16="http://schemas.microsoft.com/office/drawing/2014/chart" uri="{C3380CC4-5D6E-409C-BE32-E72D297353CC}">
              <c16:uniqueId val="{00000000-AB0D-4642-AB3C-7FA03067A69B}"/>
            </c:ext>
          </c:extLst>
        </c:ser>
        <c:ser>
          <c:idx val="1"/>
          <c:order val="1"/>
          <c:tx>
            <c:strRef>
              <c:f>Sheet1!$C$110:$C$112</c:f>
              <c:strCache>
                <c:ptCount val="1"/>
                <c:pt idx="0">
                  <c:v>CIP (No using date) - MB</c:v>
                </c:pt>
              </c:strCache>
            </c:strRef>
          </c:tx>
          <c:spPr>
            <a:solidFill>
              <a:schemeClr val="accent2"/>
            </a:solidFill>
            <a:ln>
              <a:noFill/>
            </a:ln>
            <a:effectLst/>
          </c:spPr>
          <c:invertIfNegative val="0"/>
          <c:cat>
            <c:strRef>
              <c:f>Sheet1!$A$113:$A$124</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Sheet1!$C$113:$C$124</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1-AB0D-4642-AB3C-7FA03067A69B}"/>
            </c:ext>
          </c:extLst>
        </c:ser>
        <c:ser>
          <c:idx val="2"/>
          <c:order val="2"/>
          <c:tx>
            <c:strRef>
              <c:f>Sheet1!$D$110:$D$112</c:f>
              <c:strCache>
                <c:ptCount val="1"/>
                <c:pt idx="0">
                  <c:v>CIP &gt;12 Month  - MB</c:v>
                </c:pt>
              </c:strCache>
            </c:strRef>
          </c:tx>
          <c:spPr>
            <a:solidFill>
              <a:schemeClr val="accent3"/>
            </a:solidFill>
            <a:ln>
              <a:noFill/>
            </a:ln>
            <a:effectLst/>
          </c:spPr>
          <c:invertIfNegative val="0"/>
          <c:cat>
            <c:strRef>
              <c:f>Sheet1!$A$113:$A$124</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Sheet1!$D$113:$D$124</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2-AB0D-4642-AB3C-7FA03067A69B}"/>
            </c:ext>
          </c:extLst>
        </c:ser>
        <c:ser>
          <c:idx val="3"/>
          <c:order val="3"/>
          <c:tx>
            <c:strRef>
              <c:f>Sheet1!$E$110:$E$112</c:f>
              <c:strCache>
                <c:ptCount val="1"/>
                <c:pt idx="0">
                  <c:v>CIP &gt;18 Month  - MB</c:v>
                </c:pt>
              </c:strCache>
            </c:strRef>
          </c:tx>
          <c:spPr>
            <a:solidFill>
              <a:schemeClr val="accent4"/>
            </a:solidFill>
            <a:ln>
              <a:noFill/>
            </a:ln>
            <a:effectLst/>
          </c:spPr>
          <c:invertIfNegative val="0"/>
          <c:cat>
            <c:strRef>
              <c:f>Sheet1!$A$113:$A$124</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Sheet1!$E$113:$E$124</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3-AB0D-4642-AB3C-7FA03067A69B}"/>
            </c:ext>
          </c:extLst>
        </c:ser>
        <c:ser>
          <c:idx val="4"/>
          <c:order val="4"/>
          <c:tx>
            <c:strRef>
              <c:f>Sheet1!$F$110:$F$112</c:f>
              <c:strCache>
                <c:ptCount val="1"/>
                <c:pt idx="0">
                  <c:v>Special purchasing - MB</c:v>
                </c:pt>
              </c:strCache>
            </c:strRef>
          </c:tx>
          <c:spPr>
            <a:solidFill>
              <a:schemeClr val="accent5"/>
            </a:solidFill>
            <a:ln>
              <a:noFill/>
            </a:ln>
            <a:effectLst/>
          </c:spPr>
          <c:invertIfNegative val="0"/>
          <c:cat>
            <c:strRef>
              <c:f>Sheet1!$A$113:$A$124</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Sheet1!$F$113:$F$124</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4-AB0D-4642-AB3C-7FA03067A69B}"/>
            </c:ext>
          </c:extLst>
        </c:ser>
        <c:ser>
          <c:idx val="5"/>
          <c:order val="5"/>
          <c:tx>
            <c:strRef>
              <c:f>Sheet1!$G$110:$G$112</c:f>
              <c:strCache>
                <c:ptCount val="1"/>
                <c:pt idx="0">
                  <c:v>Un-received Order &gt;12 [expense] - MB</c:v>
                </c:pt>
              </c:strCache>
            </c:strRef>
          </c:tx>
          <c:spPr>
            <a:solidFill>
              <a:schemeClr val="accent6"/>
            </a:solidFill>
            <a:ln>
              <a:noFill/>
            </a:ln>
            <a:effectLst/>
          </c:spPr>
          <c:invertIfNegative val="0"/>
          <c:dPt>
            <c:idx val="0"/>
            <c:invertIfNegative val="0"/>
            <c:bubble3D val="0"/>
            <c:spPr>
              <a:solidFill>
                <a:schemeClr val="accent6"/>
              </a:solidFill>
              <a:ln>
                <a:noFill/>
              </a:ln>
              <a:effectLst/>
            </c:spPr>
            <c:extLst>
              <c:ext xmlns:c16="http://schemas.microsoft.com/office/drawing/2014/chart" uri="{C3380CC4-5D6E-409C-BE32-E72D297353CC}">
                <c16:uniqueId val="{00000005-AB0D-4642-AB3C-7FA03067A69B}"/>
              </c:ext>
            </c:extLst>
          </c:dPt>
          <c:dLbls>
            <c:dLbl>
              <c:idx val="0"/>
              <c:layout>
                <c:manualLayout>
                  <c:x val="-3.3452810793404529E-3"/>
                  <c:y val="-0.23871980252334501"/>
                </c:manualLayout>
              </c:layout>
              <c:numFmt formatCode="#,##0.00" sourceLinked="0"/>
              <c:spPr>
                <a:noFill/>
                <a:ln>
                  <a:noFill/>
                </a:ln>
                <a:effectLst/>
              </c:spPr>
              <c:txPr>
                <a:bodyPr rot="0" spcFirstLastPara="1" vertOverflow="ellipsis" vert="horz" wrap="square" anchor="ctr" anchorCtr="1"/>
                <a:lstStyle/>
                <a:p>
                  <a:pPr>
                    <a:defRPr lang="ja-JP" sz="105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B0D-4642-AB3C-7FA03067A69B}"/>
                </c:ext>
              </c:extLst>
            </c:dLbl>
            <c:spPr>
              <a:noFill/>
              <a:ln>
                <a:noFill/>
              </a:ln>
              <a:effectLst/>
            </c:spPr>
            <c:txPr>
              <a:bodyPr rot="0" spcFirstLastPara="1" vertOverflow="ellipsis" vert="horz" wrap="square" anchor="ctr" anchorCtr="1"/>
              <a:lstStyle/>
              <a:p>
                <a:pPr>
                  <a:defRPr lang="ja-JP" sz="105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Sheet1!$A$113:$A$124</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Sheet1!$G$113:$G$124</c:f>
              <c:numCache>
                <c:formatCode>General</c:formatCode>
                <c:ptCount val="12"/>
                <c:pt idx="0">
                  <c:v>21.096315000000001</c:v>
                </c:pt>
                <c:pt idx="1">
                  <c:v>18.25</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6-AB0D-4642-AB3C-7FA03067A69B}"/>
            </c:ext>
          </c:extLst>
        </c:ser>
        <c:ser>
          <c:idx val="6"/>
          <c:order val="6"/>
          <c:tx>
            <c:strRef>
              <c:f>Sheet1!$H$110:$H$112</c:f>
              <c:strCache>
                <c:ptCount val="1"/>
                <c:pt idx="0">
                  <c:v>Un-received Order &gt;18 [Investment] - MB</c:v>
                </c:pt>
              </c:strCache>
            </c:strRef>
          </c:tx>
          <c:spPr>
            <a:solidFill>
              <a:schemeClr val="accent1">
                <a:lumMod val="60000"/>
              </a:schemeClr>
            </a:solidFill>
            <a:ln>
              <a:noFill/>
            </a:ln>
            <a:effectLst/>
          </c:spPr>
          <c:invertIfNegative val="0"/>
          <c:dPt>
            <c:idx val="0"/>
            <c:invertIfNegative val="0"/>
            <c:bubble3D val="0"/>
            <c:spPr>
              <a:solidFill>
                <a:schemeClr val="accent1">
                  <a:lumMod val="60000"/>
                </a:schemeClr>
              </a:solidFill>
              <a:ln>
                <a:noFill/>
              </a:ln>
              <a:effectLst/>
            </c:spPr>
            <c:extLst>
              <c:ext xmlns:c16="http://schemas.microsoft.com/office/drawing/2014/chart" uri="{C3380CC4-5D6E-409C-BE32-E72D297353CC}">
                <c16:uniqueId val="{00000007-AB0D-4642-AB3C-7FA03067A69B}"/>
              </c:ext>
            </c:extLst>
          </c:dPt>
          <c:dLbls>
            <c:dLbl>
              <c:idx val="0"/>
              <c:numFmt formatCode="#,##0.00" sourceLinked="0"/>
              <c:spPr>
                <a:noFill/>
                <a:ln>
                  <a:noFill/>
                </a:ln>
                <a:effectLst/>
              </c:spPr>
              <c:txPr>
                <a:bodyPr rot="0" spcFirstLastPara="1" vertOverflow="ellipsis" vert="horz" wrap="square" anchor="ctr" anchorCtr="1"/>
                <a:lstStyle/>
                <a:p>
                  <a:pPr>
                    <a:defRPr lang="ja-JP" sz="1050" b="0" i="0" u="none" strike="noStrike" kern="1200" baseline="0">
                      <a:solidFill>
                        <a:schemeClr val="bg1"/>
                      </a:solidFill>
                      <a:latin typeface="+mn-lt"/>
                      <a:ea typeface="+mn-ea"/>
                      <a:cs typeface="+mn-cs"/>
                    </a:defRPr>
                  </a:pPr>
                  <a:endParaRPr lang="th-TH"/>
                </a:p>
              </c:txPr>
              <c:dLblPos val="inBase"/>
              <c:showLegendKey val="0"/>
              <c:showVal val="1"/>
              <c:showCatName val="0"/>
              <c:showSerName val="0"/>
              <c:showPercent val="0"/>
              <c:showBubbleSize val="0"/>
              <c:extLst>
                <c:ext xmlns:c16="http://schemas.microsoft.com/office/drawing/2014/chart" uri="{C3380CC4-5D6E-409C-BE32-E72D297353CC}">
                  <c16:uniqueId val="{00000007-AB0D-4642-AB3C-7FA03067A69B}"/>
                </c:ext>
              </c:extLst>
            </c:dLbl>
            <c:spPr>
              <a:noFill/>
              <a:ln>
                <a:noFill/>
              </a:ln>
              <a:effectLst/>
            </c:spPr>
            <c:txPr>
              <a:bodyPr rot="0" spcFirstLastPara="1" vertOverflow="ellipsis" vert="horz" wrap="square" anchor="ctr" anchorCtr="1"/>
              <a:lstStyle/>
              <a:p>
                <a:pPr>
                  <a:defRPr lang="ja-JP" sz="1050" b="0" i="0" u="none" strike="noStrike" kern="1200" baseline="0">
                    <a:solidFill>
                      <a:schemeClr val="bg1"/>
                    </a:solidFill>
                    <a:latin typeface="+mn-lt"/>
                    <a:ea typeface="+mn-ea"/>
                    <a:cs typeface="+mn-cs"/>
                  </a:defRPr>
                </a:pPr>
                <a:endParaRPr lang="th-TH"/>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Sheet1!$A$113:$A$124</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Sheet1!$H$113:$H$124</c:f>
              <c:numCache>
                <c:formatCode>General</c:formatCode>
                <c:ptCount val="12"/>
                <c:pt idx="0">
                  <c:v>2.2849200000000001</c:v>
                </c:pt>
                <c:pt idx="1">
                  <c:v>0.42731999999999998</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8-AB0D-4642-AB3C-7FA03067A69B}"/>
            </c:ext>
          </c:extLst>
        </c:ser>
        <c:ser>
          <c:idx val="7"/>
          <c:order val="7"/>
          <c:tx>
            <c:strRef>
              <c:f>Sheet1!$I$110:$I$112</c:f>
              <c:strCache>
                <c:ptCount val="1"/>
                <c:pt idx="0">
                  <c:v>Urgent purchasing - MB</c:v>
                </c:pt>
              </c:strCache>
            </c:strRef>
          </c:tx>
          <c:spPr>
            <a:solidFill>
              <a:schemeClr val="accent2">
                <a:lumMod val="60000"/>
              </a:schemeClr>
            </a:solidFill>
            <a:ln>
              <a:noFill/>
            </a:ln>
            <a:effectLst/>
          </c:spPr>
          <c:invertIfNegative val="0"/>
          <c:cat>
            <c:strRef>
              <c:f>Sheet1!$A$113:$A$124</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Sheet1!$I$113:$I$124</c:f>
              <c:numCache>
                <c:formatCode>General</c:formatCode>
                <c:ptCount val="12"/>
                <c:pt idx="0">
                  <c:v>0</c:v>
                </c:pt>
                <c:pt idx="1">
                  <c:v>0</c:v>
                </c:pt>
                <c:pt idx="2">
                  <c:v>0</c:v>
                </c:pt>
                <c:pt idx="3">
                  <c:v>0</c:v>
                </c:pt>
                <c:pt idx="4">
                  <c:v>0</c:v>
                </c:pt>
                <c:pt idx="5">
                  <c:v>0</c:v>
                </c:pt>
                <c:pt idx="6">
                  <c:v>0</c:v>
                </c:pt>
                <c:pt idx="7">
                  <c:v>0.13600000000000001</c:v>
                </c:pt>
                <c:pt idx="8">
                  <c:v>0</c:v>
                </c:pt>
                <c:pt idx="9">
                  <c:v>0</c:v>
                </c:pt>
                <c:pt idx="10">
                  <c:v>0</c:v>
                </c:pt>
                <c:pt idx="11">
                  <c:v>0</c:v>
                </c:pt>
              </c:numCache>
            </c:numRef>
          </c:val>
          <c:extLst>
            <c:ext xmlns:c16="http://schemas.microsoft.com/office/drawing/2014/chart" uri="{C3380CC4-5D6E-409C-BE32-E72D297353CC}">
              <c16:uniqueId val="{00000009-AB0D-4642-AB3C-7FA03067A69B}"/>
            </c:ext>
          </c:extLst>
        </c:ser>
        <c:ser>
          <c:idx val="8"/>
          <c:order val="8"/>
          <c:tx>
            <c:strRef>
              <c:f>Sheet1!$J$110:$J$112</c:f>
              <c:strCache>
                <c:ptCount val="1"/>
                <c:pt idx="0">
                  <c:v>Urgent purchasing clear within3 Month - MB</c:v>
                </c:pt>
              </c:strCache>
            </c:strRef>
          </c:tx>
          <c:spPr>
            <a:solidFill>
              <a:schemeClr val="accent3">
                <a:lumMod val="60000"/>
              </a:schemeClr>
            </a:solidFill>
            <a:ln>
              <a:noFill/>
            </a:ln>
            <a:effectLst/>
          </c:spPr>
          <c:invertIfNegative val="0"/>
          <c:cat>
            <c:strRef>
              <c:f>Sheet1!$A$113:$A$124</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Sheet1!$J$113:$J$124</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A-AB0D-4642-AB3C-7FA03067A69B}"/>
            </c:ext>
          </c:extLst>
        </c:ser>
        <c:dLbls>
          <c:showLegendKey val="0"/>
          <c:showVal val="0"/>
          <c:showCatName val="0"/>
          <c:showSerName val="0"/>
          <c:showPercent val="0"/>
          <c:showBubbleSize val="0"/>
        </c:dLbls>
        <c:gapWidth val="40"/>
        <c:overlap val="100"/>
        <c:axId val="1744045200"/>
        <c:axId val="1744033200"/>
      </c:barChart>
      <c:catAx>
        <c:axId val="1744045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ja-JP" sz="1050" b="0" i="0" u="none" strike="noStrike" kern="1200" baseline="0">
                <a:solidFill>
                  <a:schemeClr val="tx1">
                    <a:lumMod val="65000"/>
                    <a:lumOff val="35000"/>
                  </a:schemeClr>
                </a:solidFill>
                <a:latin typeface="+mn-lt"/>
                <a:ea typeface="+mn-ea"/>
                <a:cs typeface="+mn-cs"/>
              </a:defRPr>
            </a:pPr>
            <a:endParaRPr lang="th-TH"/>
          </a:p>
        </c:txPr>
        <c:crossAx val="1744033200"/>
        <c:crosses val="autoZero"/>
        <c:auto val="1"/>
        <c:lblAlgn val="ctr"/>
        <c:lblOffset val="100"/>
        <c:noMultiLvlLbl val="0"/>
      </c:catAx>
      <c:valAx>
        <c:axId val="17440332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ja-JP" sz="1050" b="0" i="0" u="none" strike="noStrike" kern="1200" baseline="0">
                <a:solidFill>
                  <a:schemeClr val="tx1">
                    <a:lumMod val="65000"/>
                    <a:lumOff val="35000"/>
                  </a:schemeClr>
                </a:solidFill>
                <a:latin typeface="+mn-lt"/>
                <a:ea typeface="+mn-ea"/>
                <a:cs typeface="+mn-cs"/>
              </a:defRPr>
            </a:pPr>
            <a:endParaRPr lang="th-TH"/>
          </a:p>
        </c:txPr>
        <c:crossAx val="1744045200"/>
        <c:crosses val="autoZero"/>
        <c:crossBetween val="between"/>
      </c:valAx>
      <c:spPr>
        <a:noFill/>
        <a:ln>
          <a:noFill/>
        </a:ln>
        <a:effectLst/>
      </c:spPr>
    </c:plotArea>
    <c:legend>
      <c:legendPos val="r"/>
      <c:layout>
        <c:manualLayout>
          <c:xMode val="edge"/>
          <c:yMode val="edge"/>
          <c:x val="0.22884543787880923"/>
          <c:y val="2.8130764663916931E-2"/>
          <c:w val="0.76917326455197954"/>
          <c:h val="0.25805670329139796"/>
        </c:manualLayout>
      </c:layout>
      <c:overlay val="0"/>
      <c:spPr>
        <a:noFill/>
        <a:ln>
          <a:noFill/>
        </a:ln>
        <a:effectLst/>
      </c:spPr>
      <c:txPr>
        <a:bodyPr rot="0" spcFirstLastPara="1" vertOverflow="ellipsis" vert="horz" wrap="square" anchor="ctr" anchorCtr="1"/>
        <a:lstStyle/>
        <a:p>
          <a:pPr>
            <a:defRPr lang="ja-JP" sz="1050" b="0" i="0" u="none" strike="noStrike" kern="1200" baseline="0">
              <a:solidFill>
                <a:schemeClr val="tx1">
                  <a:lumMod val="65000"/>
                  <a:lumOff val="35000"/>
                </a:schemeClr>
              </a:solidFill>
              <a:latin typeface="+mn-lt"/>
              <a:ea typeface="+mn-ea"/>
              <a:cs typeface="+mn-cs"/>
            </a:defRPr>
          </a:pPr>
          <a:endParaRPr lang="th-TH"/>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050"/>
      </a:pPr>
      <a:endParaRPr lang="th-TH"/>
    </a:p>
  </c:txPr>
  <c:printSettings>
    <c:headerFooter/>
    <c:pageMargins b="0.75" l="0.7" r="0.7" t="0.75" header="0.3" footer="0.3"/>
    <c:pageSetup/>
  </c:printSettings>
  <c:extLst>
    <c:ext xmlns:c14="http://schemas.microsoft.com/office/drawing/2007/8/2/chart" uri="{781A3756-C4B2-4CAC-9D66-4F8BD8637D16}">
      <c14:pivotOptions>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[FY25 Company KPI summary result rev2.xlsx]Sheet1!PivotTable74</c:name>
    <c:fmtId val="3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ja-JP" sz="105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ja-JP" sz="1050" b="0" i="0" u="none" strike="noStrike" kern="1200" baseline="0">
                  <a:solidFill>
                    <a:schemeClr val="tx1">
                      <a:lumMod val="75000"/>
                      <a:lumOff val="25000"/>
                    </a:schemeClr>
                  </a:solidFill>
                  <a:latin typeface="+mn-lt"/>
                  <a:ea typeface="+mn-ea"/>
                  <a:cs typeface="+mn-cs"/>
                </a:defRPr>
              </a:pPr>
              <a:endParaRPr lang="th-TH"/>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dLbl>
          <c:idx val="0"/>
          <c:layout>
            <c:manualLayout>
              <c:x val="4.2752255873056352E-2"/>
              <c:y val="-2.0138764012694862E-2"/>
            </c:manualLayout>
          </c:layout>
          <c:spPr>
            <a:noFill/>
            <a:ln>
              <a:noFill/>
            </a:ln>
            <a:effectLst/>
          </c:spPr>
          <c:txPr>
            <a:bodyPr rot="0" spcFirstLastPara="1" vertOverflow="ellipsis" vert="horz" wrap="square" anchor="ctr" anchorCtr="1"/>
            <a:lstStyle/>
            <a:p>
              <a:pPr>
                <a:defRPr lang="ja-JP" sz="105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7015878598285722E-2"/>
          <c:y val="0.11314564948512264"/>
          <c:w val="0.90999137763519644"/>
          <c:h val="0.77642355007082919"/>
        </c:manualLayout>
      </c:layout>
      <c:barChart>
        <c:barDir val="col"/>
        <c:grouping val="stacked"/>
        <c:varyColors val="0"/>
        <c:ser>
          <c:idx val="0"/>
          <c:order val="0"/>
          <c:tx>
            <c:strRef>
              <c:f>Sheet1!$V$110:$V$112</c:f>
              <c:strCache>
                <c:ptCount val="1"/>
                <c:pt idx="0">
                  <c:v>CIP (Docufment not complete) - MB</c:v>
                </c:pt>
              </c:strCache>
            </c:strRef>
          </c:tx>
          <c:spPr>
            <a:solidFill>
              <a:schemeClr val="accent1"/>
            </a:solidFill>
            <a:ln>
              <a:noFill/>
            </a:ln>
            <a:effectLst/>
          </c:spPr>
          <c:invertIfNegative val="0"/>
          <c:dPt>
            <c:idx val="1"/>
            <c:invertIfNegative val="0"/>
            <c:bubble3D val="0"/>
            <c:spPr>
              <a:solidFill>
                <a:schemeClr val="accent1"/>
              </a:solidFill>
              <a:ln>
                <a:noFill/>
              </a:ln>
              <a:effectLst/>
            </c:spPr>
            <c:extLst>
              <c:ext xmlns:c16="http://schemas.microsoft.com/office/drawing/2014/chart" uri="{C3380CC4-5D6E-409C-BE32-E72D297353CC}">
                <c16:uniqueId val="{00000009-F8FE-453A-9F3C-E689FB0C8C92}"/>
              </c:ext>
            </c:extLst>
          </c:dPt>
          <c:dLbls>
            <c:dLbl>
              <c:idx val="1"/>
              <c:layout>
                <c:manualLayout>
                  <c:x val="4.2752255873056352E-2"/>
                  <c:y val="-2.013876401269486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F8FE-453A-9F3C-E689FB0C8C92}"/>
                </c:ext>
              </c:extLst>
            </c:dLbl>
            <c:spPr>
              <a:noFill/>
              <a:ln>
                <a:noFill/>
              </a:ln>
              <a:effectLst/>
            </c:spPr>
            <c:txPr>
              <a:bodyPr rot="0" spcFirstLastPara="1" vertOverflow="ellipsis" vert="horz" wrap="square" anchor="ctr" anchorCtr="1"/>
              <a:lstStyle/>
              <a:p>
                <a:pPr>
                  <a:defRPr lang="ja-JP" sz="105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Sheet1!$U$113:$U$124</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Sheet1!$V$113:$V$124</c:f>
              <c:numCache>
                <c:formatCode>General</c:formatCode>
                <c:ptCount val="12"/>
                <c:pt idx="0">
                  <c:v>1.61</c:v>
                </c:pt>
                <c:pt idx="1">
                  <c:v>9.9000000000000005E-2</c:v>
                </c:pt>
                <c:pt idx="2">
                  <c:v>5.37</c:v>
                </c:pt>
                <c:pt idx="3">
                  <c:v>5.3</c:v>
                </c:pt>
                <c:pt idx="4">
                  <c:v>2.2200000000000002</c:v>
                </c:pt>
                <c:pt idx="5">
                  <c:v>0.68</c:v>
                </c:pt>
                <c:pt idx="6">
                  <c:v>0</c:v>
                </c:pt>
                <c:pt idx="7">
                  <c:v>4.9000000000000004</c:v>
                </c:pt>
                <c:pt idx="8">
                  <c:v>3.15</c:v>
                </c:pt>
                <c:pt idx="9">
                  <c:v>3.08</c:v>
                </c:pt>
                <c:pt idx="10">
                  <c:v>1.9</c:v>
                </c:pt>
                <c:pt idx="11">
                  <c:v>0</c:v>
                </c:pt>
              </c:numCache>
            </c:numRef>
          </c:val>
          <c:extLst>
            <c:ext xmlns:c16="http://schemas.microsoft.com/office/drawing/2014/chart" uri="{C3380CC4-5D6E-409C-BE32-E72D297353CC}">
              <c16:uniqueId val="{00000000-F8FE-453A-9F3C-E689FB0C8C92}"/>
            </c:ext>
          </c:extLst>
        </c:ser>
        <c:ser>
          <c:idx val="1"/>
          <c:order val="1"/>
          <c:tx>
            <c:strRef>
              <c:f>Sheet1!$W$110:$W$112</c:f>
              <c:strCache>
                <c:ptCount val="1"/>
                <c:pt idx="0">
                  <c:v>CIP (No using date) - MB</c:v>
                </c:pt>
              </c:strCache>
            </c:strRef>
          </c:tx>
          <c:spPr>
            <a:solidFill>
              <a:schemeClr val="accent2"/>
            </a:solidFill>
            <a:ln>
              <a:noFill/>
            </a:ln>
            <a:effectLst/>
          </c:spPr>
          <c:invertIfNegative val="0"/>
          <c:dLbls>
            <c:spPr>
              <a:noFill/>
              <a:ln>
                <a:noFill/>
              </a:ln>
              <a:effectLst/>
            </c:spPr>
            <c:txPr>
              <a:bodyPr rot="0" spcFirstLastPara="1" vertOverflow="ellipsis" vert="horz" wrap="square" anchor="ctr" anchorCtr="1"/>
              <a:lstStyle/>
              <a:p>
                <a:pPr>
                  <a:defRPr lang="ja-JP" sz="1050" b="0" i="0" u="none" strike="noStrike" kern="1200" baseline="0">
                    <a:solidFill>
                      <a:schemeClr val="tx1">
                        <a:lumMod val="75000"/>
                        <a:lumOff val="25000"/>
                      </a:schemeClr>
                    </a:solidFill>
                    <a:latin typeface="+mn-lt"/>
                    <a:ea typeface="+mn-ea"/>
                    <a:cs typeface="+mn-cs"/>
                  </a:defRPr>
                </a:pPr>
                <a:endParaRPr lang="th-TH"/>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Sheet1!$U$113:$U$124</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Sheet1!$W$113:$W$124</c:f>
              <c:numCache>
                <c:formatCode>General</c:formatCode>
                <c:ptCount val="12"/>
                <c:pt idx="0">
                  <c:v>1.65</c:v>
                </c:pt>
                <c:pt idx="1">
                  <c:v>5.0999999999999996</c:v>
                </c:pt>
                <c:pt idx="2">
                  <c:v>1.21</c:v>
                </c:pt>
                <c:pt idx="3">
                  <c:v>1.8</c:v>
                </c:pt>
                <c:pt idx="4">
                  <c:v>0.8</c:v>
                </c:pt>
                <c:pt idx="5">
                  <c:v>0.22</c:v>
                </c:pt>
                <c:pt idx="6">
                  <c:v>0</c:v>
                </c:pt>
                <c:pt idx="7">
                  <c:v>0.68</c:v>
                </c:pt>
                <c:pt idx="8">
                  <c:v>0</c:v>
                </c:pt>
                <c:pt idx="9">
                  <c:v>1.05</c:v>
                </c:pt>
                <c:pt idx="10">
                  <c:v>1.91</c:v>
                </c:pt>
                <c:pt idx="11">
                  <c:v>0</c:v>
                </c:pt>
              </c:numCache>
            </c:numRef>
          </c:val>
          <c:extLst>
            <c:ext xmlns:c16="http://schemas.microsoft.com/office/drawing/2014/chart" uri="{C3380CC4-5D6E-409C-BE32-E72D297353CC}">
              <c16:uniqueId val="{00000001-F8FE-453A-9F3C-E689FB0C8C92}"/>
            </c:ext>
          </c:extLst>
        </c:ser>
        <c:ser>
          <c:idx val="2"/>
          <c:order val="2"/>
          <c:tx>
            <c:strRef>
              <c:f>Sheet1!$X$110:$X$112</c:f>
              <c:strCache>
                <c:ptCount val="1"/>
                <c:pt idx="0">
                  <c:v>CIP &gt;12 Month  - MB</c:v>
                </c:pt>
              </c:strCache>
            </c:strRef>
          </c:tx>
          <c:spPr>
            <a:solidFill>
              <a:schemeClr val="accent3"/>
            </a:solidFill>
            <a:ln>
              <a:noFill/>
            </a:ln>
            <a:effectLst/>
          </c:spPr>
          <c:invertIfNegative val="0"/>
          <c:cat>
            <c:strRef>
              <c:f>Sheet1!$U$113:$U$124</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Sheet1!$X$113:$X$124</c:f>
              <c:numCache>
                <c:formatCode>General</c:formatCode>
                <c:ptCount val="12"/>
                <c:pt idx="0">
                  <c:v>0</c:v>
                </c:pt>
                <c:pt idx="1">
                  <c:v>0</c:v>
                </c:pt>
                <c:pt idx="2">
                  <c:v>0</c:v>
                </c:pt>
                <c:pt idx="3">
                  <c:v>0</c:v>
                </c:pt>
                <c:pt idx="4">
                  <c:v>0.42</c:v>
                </c:pt>
                <c:pt idx="5">
                  <c:v>0</c:v>
                </c:pt>
                <c:pt idx="6">
                  <c:v>0.43</c:v>
                </c:pt>
                <c:pt idx="7">
                  <c:v>0.42</c:v>
                </c:pt>
                <c:pt idx="8">
                  <c:v>0.42899999999999999</c:v>
                </c:pt>
                <c:pt idx="9">
                  <c:v>0</c:v>
                </c:pt>
                <c:pt idx="10">
                  <c:v>0</c:v>
                </c:pt>
                <c:pt idx="11">
                  <c:v>0</c:v>
                </c:pt>
              </c:numCache>
            </c:numRef>
          </c:val>
          <c:extLst>
            <c:ext xmlns:c16="http://schemas.microsoft.com/office/drawing/2014/chart" uri="{C3380CC4-5D6E-409C-BE32-E72D297353CC}">
              <c16:uniqueId val="{00000002-F8FE-453A-9F3C-E689FB0C8C92}"/>
            </c:ext>
          </c:extLst>
        </c:ser>
        <c:ser>
          <c:idx val="3"/>
          <c:order val="3"/>
          <c:tx>
            <c:strRef>
              <c:f>Sheet1!$Y$110:$Y$112</c:f>
              <c:strCache>
                <c:ptCount val="1"/>
                <c:pt idx="0">
                  <c:v>CIP &gt;18 Month  - MB</c:v>
                </c:pt>
              </c:strCache>
            </c:strRef>
          </c:tx>
          <c:spPr>
            <a:solidFill>
              <a:schemeClr val="accent4"/>
            </a:solidFill>
            <a:ln>
              <a:noFill/>
            </a:ln>
            <a:effectLst/>
          </c:spPr>
          <c:invertIfNegative val="0"/>
          <c:cat>
            <c:strRef>
              <c:f>Sheet1!$U$113:$U$124</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Sheet1!$Y$113:$Y$124</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3-F8FE-453A-9F3C-E689FB0C8C92}"/>
            </c:ext>
          </c:extLst>
        </c:ser>
        <c:ser>
          <c:idx val="4"/>
          <c:order val="4"/>
          <c:tx>
            <c:strRef>
              <c:f>Sheet1!$Z$110:$Z$112</c:f>
              <c:strCache>
                <c:ptCount val="1"/>
                <c:pt idx="0">
                  <c:v>Special purchasing - MB</c:v>
                </c:pt>
              </c:strCache>
            </c:strRef>
          </c:tx>
          <c:spPr>
            <a:solidFill>
              <a:schemeClr val="accent5"/>
            </a:solidFill>
            <a:ln>
              <a:noFill/>
            </a:ln>
            <a:effectLst/>
          </c:spPr>
          <c:invertIfNegative val="0"/>
          <c:cat>
            <c:strRef>
              <c:f>Sheet1!$U$113:$U$124</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Sheet1!$Z$113:$Z$124</c:f>
              <c:numCache>
                <c:formatCode>General</c:formatCode>
                <c:ptCount val="12"/>
                <c:pt idx="0">
                  <c:v>0</c:v>
                </c:pt>
                <c:pt idx="1">
                  <c:v>0</c:v>
                </c:pt>
                <c:pt idx="2">
                  <c:v>0</c:v>
                </c:pt>
                <c:pt idx="3">
                  <c:v>0</c:v>
                </c:pt>
                <c:pt idx="4">
                  <c:v>0</c:v>
                </c:pt>
                <c:pt idx="5">
                  <c:v>0</c:v>
                </c:pt>
                <c:pt idx="6">
                  <c:v>0.65</c:v>
                </c:pt>
                <c:pt idx="7">
                  <c:v>0.32</c:v>
                </c:pt>
                <c:pt idx="8">
                  <c:v>0</c:v>
                </c:pt>
                <c:pt idx="9">
                  <c:v>0</c:v>
                </c:pt>
                <c:pt idx="10">
                  <c:v>0</c:v>
                </c:pt>
                <c:pt idx="11">
                  <c:v>0</c:v>
                </c:pt>
              </c:numCache>
            </c:numRef>
          </c:val>
          <c:extLst>
            <c:ext xmlns:c16="http://schemas.microsoft.com/office/drawing/2014/chart" uri="{C3380CC4-5D6E-409C-BE32-E72D297353CC}">
              <c16:uniqueId val="{00000004-F8FE-453A-9F3C-E689FB0C8C92}"/>
            </c:ext>
          </c:extLst>
        </c:ser>
        <c:ser>
          <c:idx val="5"/>
          <c:order val="5"/>
          <c:tx>
            <c:strRef>
              <c:f>Sheet1!$AA$110:$AA$112</c:f>
              <c:strCache>
                <c:ptCount val="1"/>
                <c:pt idx="0">
                  <c:v>Un-received Order &gt;12 [expense] - MB</c:v>
                </c:pt>
              </c:strCache>
            </c:strRef>
          </c:tx>
          <c:spPr>
            <a:solidFill>
              <a:schemeClr val="accent6"/>
            </a:solidFill>
            <a:ln>
              <a:noFill/>
            </a:ln>
            <a:effectLst/>
          </c:spPr>
          <c:invertIfNegative val="0"/>
          <c:cat>
            <c:strRef>
              <c:f>Sheet1!$U$113:$U$124</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Sheet1!$AA$113:$AA$124</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5-F8FE-453A-9F3C-E689FB0C8C92}"/>
            </c:ext>
          </c:extLst>
        </c:ser>
        <c:ser>
          <c:idx val="6"/>
          <c:order val="6"/>
          <c:tx>
            <c:strRef>
              <c:f>Sheet1!$AB$110:$AB$112</c:f>
              <c:strCache>
                <c:ptCount val="1"/>
                <c:pt idx="0">
                  <c:v>Un-received Order &gt;18 [Investment] - MB</c:v>
                </c:pt>
              </c:strCache>
            </c:strRef>
          </c:tx>
          <c:spPr>
            <a:solidFill>
              <a:schemeClr val="accent1">
                <a:lumMod val="60000"/>
              </a:schemeClr>
            </a:solidFill>
            <a:ln>
              <a:noFill/>
            </a:ln>
            <a:effectLst/>
          </c:spPr>
          <c:invertIfNegative val="0"/>
          <c:cat>
            <c:strRef>
              <c:f>Sheet1!$U$113:$U$124</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Sheet1!$AB$113:$AB$124</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6-F8FE-453A-9F3C-E689FB0C8C92}"/>
            </c:ext>
          </c:extLst>
        </c:ser>
        <c:ser>
          <c:idx val="7"/>
          <c:order val="7"/>
          <c:tx>
            <c:strRef>
              <c:f>Sheet1!$AC$110:$AC$112</c:f>
              <c:strCache>
                <c:ptCount val="1"/>
                <c:pt idx="0">
                  <c:v>Urgent purchasing - MB</c:v>
                </c:pt>
              </c:strCache>
            </c:strRef>
          </c:tx>
          <c:spPr>
            <a:solidFill>
              <a:schemeClr val="accent2">
                <a:lumMod val="60000"/>
              </a:schemeClr>
            </a:solidFill>
            <a:ln>
              <a:noFill/>
            </a:ln>
            <a:effectLst/>
          </c:spPr>
          <c:invertIfNegative val="0"/>
          <c:cat>
            <c:strRef>
              <c:f>Sheet1!$U$113:$U$124</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Sheet1!$AC$113:$AC$124</c:f>
              <c:numCache>
                <c:formatCode>General</c:formatCode>
                <c:ptCount val="12"/>
                <c:pt idx="0">
                  <c:v>0</c:v>
                </c:pt>
                <c:pt idx="1">
                  <c:v>0</c:v>
                </c:pt>
                <c:pt idx="2">
                  <c:v>0</c:v>
                </c:pt>
                <c:pt idx="3">
                  <c:v>0</c:v>
                </c:pt>
                <c:pt idx="4">
                  <c:v>0</c:v>
                </c:pt>
                <c:pt idx="5">
                  <c:v>0</c:v>
                </c:pt>
                <c:pt idx="6">
                  <c:v>0</c:v>
                </c:pt>
                <c:pt idx="7">
                  <c:v>0</c:v>
                </c:pt>
                <c:pt idx="8">
                  <c:v>1.7500000000000002E-2</c:v>
                </c:pt>
                <c:pt idx="9">
                  <c:v>0</c:v>
                </c:pt>
                <c:pt idx="10">
                  <c:v>0.22600000000000001</c:v>
                </c:pt>
                <c:pt idx="11">
                  <c:v>0</c:v>
                </c:pt>
              </c:numCache>
            </c:numRef>
          </c:val>
          <c:extLst>
            <c:ext xmlns:c16="http://schemas.microsoft.com/office/drawing/2014/chart" uri="{C3380CC4-5D6E-409C-BE32-E72D297353CC}">
              <c16:uniqueId val="{00000007-F8FE-453A-9F3C-E689FB0C8C92}"/>
            </c:ext>
          </c:extLst>
        </c:ser>
        <c:ser>
          <c:idx val="8"/>
          <c:order val="8"/>
          <c:tx>
            <c:strRef>
              <c:f>Sheet1!$AD$110:$AD$112</c:f>
              <c:strCache>
                <c:ptCount val="1"/>
                <c:pt idx="0">
                  <c:v>Urgent purchasing clear within3 Month - MB</c:v>
                </c:pt>
              </c:strCache>
            </c:strRef>
          </c:tx>
          <c:spPr>
            <a:solidFill>
              <a:schemeClr val="accent3">
                <a:lumMod val="60000"/>
              </a:schemeClr>
            </a:solidFill>
            <a:ln>
              <a:noFill/>
            </a:ln>
            <a:effectLst/>
          </c:spPr>
          <c:invertIfNegative val="0"/>
          <c:cat>
            <c:strRef>
              <c:f>Sheet1!$U$113:$U$124</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Sheet1!$AD$113:$AD$124</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8-F8FE-453A-9F3C-E689FB0C8C92}"/>
            </c:ext>
          </c:extLst>
        </c:ser>
        <c:dLbls>
          <c:showLegendKey val="0"/>
          <c:showVal val="0"/>
          <c:showCatName val="0"/>
          <c:showSerName val="0"/>
          <c:showPercent val="0"/>
          <c:showBubbleSize val="0"/>
        </c:dLbls>
        <c:gapWidth val="40"/>
        <c:overlap val="100"/>
        <c:axId val="680352415"/>
        <c:axId val="680352895"/>
      </c:barChart>
      <c:catAx>
        <c:axId val="6803524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ja-JP" sz="1050" b="0" i="0" u="none" strike="noStrike" kern="1200" baseline="0">
                <a:solidFill>
                  <a:schemeClr val="tx1">
                    <a:lumMod val="65000"/>
                    <a:lumOff val="35000"/>
                  </a:schemeClr>
                </a:solidFill>
                <a:latin typeface="+mn-lt"/>
                <a:ea typeface="+mn-ea"/>
                <a:cs typeface="+mn-cs"/>
              </a:defRPr>
            </a:pPr>
            <a:endParaRPr lang="th-TH"/>
          </a:p>
        </c:txPr>
        <c:crossAx val="680352895"/>
        <c:crosses val="autoZero"/>
        <c:auto val="1"/>
        <c:lblAlgn val="ctr"/>
        <c:lblOffset val="100"/>
        <c:noMultiLvlLbl val="0"/>
      </c:catAx>
      <c:valAx>
        <c:axId val="680352895"/>
        <c:scaling>
          <c:orientation val="minMax"/>
          <c:max val="8"/>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ja-JP" sz="1050" b="0" i="0" u="none" strike="noStrike" kern="1200" baseline="0">
                <a:solidFill>
                  <a:schemeClr val="tx1">
                    <a:lumMod val="65000"/>
                    <a:lumOff val="35000"/>
                  </a:schemeClr>
                </a:solidFill>
                <a:latin typeface="+mn-lt"/>
                <a:ea typeface="+mn-ea"/>
                <a:cs typeface="+mn-cs"/>
              </a:defRPr>
            </a:pPr>
            <a:endParaRPr lang="th-TH"/>
          </a:p>
        </c:txPr>
        <c:crossAx val="680352415"/>
        <c:crosses val="autoZero"/>
        <c:crossBetween val="between"/>
        <c:majorUnit val="2"/>
      </c:valAx>
      <c:spPr>
        <a:noFill/>
        <a:ln>
          <a:noFill/>
        </a:ln>
        <a:effectLst/>
      </c:spPr>
    </c:plotArea>
    <c:legend>
      <c:legendPos val="r"/>
      <c:layout>
        <c:manualLayout>
          <c:xMode val="edge"/>
          <c:yMode val="edge"/>
          <c:x val="0.18432676832755984"/>
          <c:y val="1.1238918999999344E-2"/>
          <c:w val="0.78564639478905485"/>
          <c:h val="0.26224769328348024"/>
        </c:manualLayout>
      </c:layout>
      <c:overlay val="0"/>
      <c:spPr>
        <a:noFill/>
        <a:ln>
          <a:noFill/>
        </a:ln>
        <a:effectLst/>
      </c:spPr>
      <c:txPr>
        <a:bodyPr rot="0" spcFirstLastPara="1" vertOverflow="ellipsis" vert="horz" wrap="square" anchor="ctr" anchorCtr="1"/>
        <a:lstStyle/>
        <a:p>
          <a:pPr>
            <a:defRPr lang="ja-JP" sz="1050" b="0" i="0" u="none" strike="noStrike" kern="1200" baseline="0">
              <a:solidFill>
                <a:schemeClr val="tx1">
                  <a:lumMod val="65000"/>
                  <a:lumOff val="35000"/>
                </a:schemeClr>
              </a:solidFill>
              <a:latin typeface="+mn-lt"/>
              <a:ea typeface="+mn-ea"/>
              <a:cs typeface="+mn-cs"/>
            </a:defRPr>
          </a:pPr>
          <a:endParaRPr lang="th-TH"/>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050"/>
      </a:pPr>
      <a:endParaRPr lang="th-TH"/>
    </a:p>
  </c:txPr>
  <c:printSettings>
    <c:headerFooter/>
    <c:pageMargins b="0.75" l="0.7" r="0.7" t="0.75" header="0.3" footer="0.3"/>
    <c:pageSetup/>
  </c:printSettings>
  <c:extLst>
    <c:ext xmlns:c14="http://schemas.microsoft.com/office/drawing/2007/8/2/chart" uri="{781A3756-C4B2-4CAC-9D66-4F8BD8637D16}">
      <c14:pivotOptions>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[FY25 Company KPI summary result rev2.xlsx]Sheet1!PivotTable77</c:name>
    <c:fmtId val="3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tx1">
                      <a:lumMod val="75000"/>
                      <a:lumOff val="25000"/>
                    </a:schemeClr>
                  </a:solidFill>
                  <a:latin typeface="+mn-lt"/>
                  <a:ea typeface="+mn-ea"/>
                  <a:cs typeface="+mn-cs"/>
                </a:defRPr>
              </a:pPr>
              <a:endParaRPr lang="th-TH"/>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4"/>
          </a:solidFill>
          <a:ln>
            <a:noFill/>
          </a:ln>
          <a:effectLst/>
        </c:spPr>
        <c:dLbl>
          <c:idx val="0"/>
          <c:layout>
            <c:manualLayout>
              <c:x val="3.905705205059536E-3"/>
              <c:y val="-3.6627912007129539E-2"/>
            </c:manualLayout>
          </c:layout>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tx1">
                      <a:lumMod val="75000"/>
                      <a:lumOff val="25000"/>
                    </a:schemeClr>
                  </a:solidFill>
                  <a:latin typeface="+mn-lt"/>
                  <a:ea typeface="+mn-ea"/>
                  <a:cs typeface="+mn-cs"/>
                </a:defRPr>
              </a:pPr>
              <a:endParaRPr lang="th-TH"/>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4"/>
          </a:solidFill>
          <a:ln>
            <a:noFill/>
          </a:ln>
          <a:effectLst/>
        </c:spPr>
        <c:dLbl>
          <c:idx val="0"/>
          <c:layout>
            <c:manualLayout>
              <c:x val="3.905705205059536E-3"/>
              <c:y val="-3.6627912007129539E-2"/>
            </c:manualLayout>
          </c:layout>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8116596679197217E-2"/>
          <c:y val="0.10808919265096036"/>
          <c:w val="0.93579666468152289"/>
          <c:h val="0.77837325284379044"/>
        </c:manualLayout>
      </c:layout>
      <c:barChart>
        <c:barDir val="col"/>
        <c:grouping val="stacked"/>
        <c:varyColors val="0"/>
        <c:ser>
          <c:idx val="0"/>
          <c:order val="0"/>
          <c:tx>
            <c:strRef>
              <c:f>Sheet1!$AP$110:$AP$112</c:f>
              <c:strCache>
                <c:ptCount val="1"/>
                <c:pt idx="0">
                  <c:v>CIP (Docufment not complete) - MB</c:v>
                </c:pt>
              </c:strCache>
            </c:strRef>
          </c:tx>
          <c:spPr>
            <a:solidFill>
              <a:schemeClr val="accent1"/>
            </a:solidFill>
            <a:ln>
              <a:noFill/>
            </a:ln>
            <a:effectLst/>
          </c:spPr>
          <c:invertIfNegative val="0"/>
          <c:cat>
            <c:strRef>
              <c:f>Sheet1!$AO$113:$AO$124</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Sheet1!$AP$113:$AP$124</c:f>
              <c:numCache>
                <c:formatCode>General</c:formatCode>
                <c:ptCount val="12"/>
                <c:pt idx="0">
                  <c:v>6.21</c:v>
                </c:pt>
                <c:pt idx="1">
                  <c:v>0</c:v>
                </c:pt>
                <c:pt idx="2">
                  <c:v>2.52</c:v>
                </c:pt>
                <c:pt idx="3">
                  <c:v>4.9000000000000004</c:v>
                </c:pt>
                <c:pt idx="4">
                  <c:v>3.78</c:v>
                </c:pt>
                <c:pt idx="5">
                  <c:v>0.37</c:v>
                </c:pt>
                <c:pt idx="6">
                  <c:v>0</c:v>
                </c:pt>
                <c:pt idx="7">
                  <c:v>0.7</c:v>
                </c:pt>
                <c:pt idx="8">
                  <c:v>0.74</c:v>
                </c:pt>
                <c:pt idx="9">
                  <c:v>1.26</c:v>
                </c:pt>
                <c:pt idx="10">
                  <c:v>0.6</c:v>
                </c:pt>
                <c:pt idx="11">
                  <c:v>0</c:v>
                </c:pt>
              </c:numCache>
            </c:numRef>
          </c:val>
          <c:extLst>
            <c:ext xmlns:c16="http://schemas.microsoft.com/office/drawing/2014/chart" uri="{C3380CC4-5D6E-409C-BE32-E72D297353CC}">
              <c16:uniqueId val="{00000000-B555-40BF-8DB9-47137EE397A7}"/>
            </c:ext>
          </c:extLst>
        </c:ser>
        <c:ser>
          <c:idx val="1"/>
          <c:order val="1"/>
          <c:tx>
            <c:strRef>
              <c:f>Sheet1!$AQ$110:$AQ$112</c:f>
              <c:strCache>
                <c:ptCount val="1"/>
                <c:pt idx="0">
                  <c:v>CIP (No using date) - MB</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tx1">
                        <a:lumMod val="75000"/>
                        <a:lumOff val="25000"/>
                      </a:schemeClr>
                    </a:solidFill>
                    <a:latin typeface="+mn-lt"/>
                    <a:ea typeface="+mn-ea"/>
                    <a:cs typeface="+mn-cs"/>
                  </a:defRPr>
                </a:pPr>
                <a:endParaRPr lang="th-TH"/>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Sheet1!$AO$113:$AO$124</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Sheet1!$AQ$113:$AQ$124</c:f>
              <c:numCache>
                <c:formatCode>General</c:formatCode>
                <c:ptCount val="12"/>
                <c:pt idx="0">
                  <c:v>11.09</c:v>
                </c:pt>
                <c:pt idx="1">
                  <c:v>5.76</c:v>
                </c:pt>
                <c:pt idx="2">
                  <c:v>3.53</c:v>
                </c:pt>
                <c:pt idx="3">
                  <c:v>2.5</c:v>
                </c:pt>
                <c:pt idx="4">
                  <c:v>0</c:v>
                </c:pt>
                <c:pt idx="5">
                  <c:v>0</c:v>
                </c:pt>
                <c:pt idx="6">
                  <c:v>0</c:v>
                </c:pt>
                <c:pt idx="7">
                  <c:v>2.29</c:v>
                </c:pt>
                <c:pt idx="8">
                  <c:v>0</c:v>
                </c:pt>
                <c:pt idx="9">
                  <c:v>0</c:v>
                </c:pt>
                <c:pt idx="10">
                  <c:v>0</c:v>
                </c:pt>
                <c:pt idx="11">
                  <c:v>0</c:v>
                </c:pt>
              </c:numCache>
            </c:numRef>
          </c:val>
          <c:extLst>
            <c:ext xmlns:c16="http://schemas.microsoft.com/office/drawing/2014/chart" uri="{C3380CC4-5D6E-409C-BE32-E72D297353CC}">
              <c16:uniqueId val="{00000001-B555-40BF-8DB9-47137EE397A7}"/>
            </c:ext>
          </c:extLst>
        </c:ser>
        <c:ser>
          <c:idx val="2"/>
          <c:order val="2"/>
          <c:tx>
            <c:strRef>
              <c:f>Sheet1!$AR$110:$AR$112</c:f>
              <c:strCache>
                <c:ptCount val="1"/>
                <c:pt idx="0">
                  <c:v>CIP &gt;12 Month  - MB</c:v>
                </c:pt>
              </c:strCache>
            </c:strRef>
          </c:tx>
          <c:spPr>
            <a:solidFill>
              <a:schemeClr val="accent3"/>
            </a:solidFill>
            <a:ln>
              <a:noFill/>
            </a:ln>
            <a:effectLst/>
          </c:spPr>
          <c:invertIfNegative val="0"/>
          <c:cat>
            <c:strRef>
              <c:f>Sheet1!$AO$113:$AO$124</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Sheet1!$AR$113:$AR$124</c:f>
              <c:numCache>
                <c:formatCode>General</c:formatCode>
                <c:ptCount val="12"/>
                <c:pt idx="0">
                  <c:v>0</c:v>
                </c:pt>
                <c:pt idx="1">
                  <c:v>0</c:v>
                </c:pt>
                <c:pt idx="2">
                  <c:v>0</c:v>
                </c:pt>
                <c:pt idx="3">
                  <c:v>0</c:v>
                </c:pt>
                <c:pt idx="4">
                  <c:v>0</c:v>
                </c:pt>
                <c:pt idx="5">
                  <c:v>0</c:v>
                </c:pt>
                <c:pt idx="6">
                  <c:v>2.23</c:v>
                </c:pt>
                <c:pt idx="7">
                  <c:v>2.23</c:v>
                </c:pt>
                <c:pt idx="8">
                  <c:v>1.06</c:v>
                </c:pt>
                <c:pt idx="9">
                  <c:v>0.6</c:v>
                </c:pt>
                <c:pt idx="10">
                  <c:v>0.6</c:v>
                </c:pt>
                <c:pt idx="11">
                  <c:v>0</c:v>
                </c:pt>
              </c:numCache>
            </c:numRef>
          </c:val>
          <c:extLst>
            <c:ext xmlns:c16="http://schemas.microsoft.com/office/drawing/2014/chart" uri="{C3380CC4-5D6E-409C-BE32-E72D297353CC}">
              <c16:uniqueId val="{00000002-B555-40BF-8DB9-47137EE397A7}"/>
            </c:ext>
          </c:extLst>
        </c:ser>
        <c:ser>
          <c:idx val="3"/>
          <c:order val="3"/>
          <c:tx>
            <c:strRef>
              <c:f>Sheet1!$AS$110:$AS$112</c:f>
              <c:strCache>
                <c:ptCount val="1"/>
                <c:pt idx="0">
                  <c:v>CIP &gt;18 Month  - MB</c:v>
                </c:pt>
              </c:strCache>
            </c:strRef>
          </c:tx>
          <c:spPr>
            <a:solidFill>
              <a:schemeClr val="accent4"/>
            </a:solidFill>
            <a:ln>
              <a:noFill/>
            </a:ln>
            <a:effectLst/>
          </c:spPr>
          <c:invertIfNegative val="0"/>
          <c:dPt>
            <c:idx val="1"/>
            <c:invertIfNegative val="0"/>
            <c:bubble3D val="0"/>
            <c:spPr>
              <a:solidFill>
                <a:schemeClr val="accent4"/>
              </a:solidFill>
              <a:ln>
                <a:noFill/>
              </a:ln>
              <a:effectLst/>
            </c:spPr>
            <c:extLst>
              <c:ext xmlns:c16="http://schemas.microsoft.com/office/drawing/2014/chart" uri="{C3380CC4-5D6E-409C-BE32-E72D297353CC}">
                <c16:uniqueId val="{00000009-B555-40BF-8DB9-47137EE397A7}"/>
              </c:ext>
            </c:extLst>
          </c:dPt>
          <c:dLbls>
            <c:dLbl>
              <c:idx val="1"/>
              <c:layout>
                <c:manualLayout>
                  <c:x val="3.905705205059536E-3"/>
                  <c:y val="-3.662791200712953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B555-40BF-8DB9-47137EE397A7}"/>
                </c:ext>
              </c:extLst>
            </c:dLbl>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Sheet1!$AO$113:$AO$124</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Sheet1!$AS$113:$AS$124</c:f>
              <c:numCache>
                <c:formatCode>General</c:formatCode>
                <c:ptCount val="12"/>
                <c:pt idx="0">
                  <c:v>0</c:v>
                </c:pt>
                <c:pt idx="1">
                  <c:v>0.5</c:v>
                </c:pt>
                <c:pt idx="2">
                  <c:v>0.5</c:v>
                </c:pt>
                <c:pt idx="3">
                  <c:v>0</c:v>
                </c:pt>
                <c:pt idx="4">
                  <c:v>0.49</c:v>
                </c:pt>
                <c:pt idx="5">
                  <c:v>0</c:v>
                </c:pt>
                <c:pt idx="6">
                  <c:v>0.49</c:v>
                </c:pt>
                <c:pt idx="7">
                  <c:v>0.49</c:v>
                </c:pt>
                <c:pt idx="8">
                  <c:v>0</c:v>
                </c:pt>
                <c:pt idx="9">
                  <c:v>0</c:v>
                </c:pt>
                <c:pt idx="10">
                  <c:v>0</c:v>
                </c:pt>
                <c:pt idx="11">
                  <c:v>0</c:v>
                </c:pt>
              </c:numCache>
            </c:numRef>
          </c:val>
          <c:extLst>
            <c:ext xmlns:c16="http://schemas.microsoft.com/office/drawing/2014/chart" uri="{C3380CC4-5D6E-409C-BE32-E72D297353CC}">
              <c16:uniqueId val="{00000003-B555-40BF-8DB9-47137EE397A7}"/>
            </c:ext>
          </c:extLst>
        </c:ser>
        <c:ser>
          <c:idx val="4"/>
          <c:order val="4"/>
          <c:tx>
            <c:strRef>
              <c:f>Sheet1!$AT$110:$AT$112</c:f>
              <c:strCache>
                <c:ptCount val="1"/>
                <c:pt idx="0">
                  <c:v>Special purchasing - MB</c:v>
                </c:pt>
              </c:strCache>
            </c:strRef>
          </c:tx>
          <c:spPr>
            <a:solidFill>
              <a:schemeClr val="accent5"/>
            </a:solidFill>
            <a:ln>
              <a:noFill/>
            </a:ln>
            <a:effectLst/>
          </c:spPr>
          <c:invertIfNegative val="0"/>
          <c:cat>
            <c:strRef>
              <c:f>Sheet1!$AO$113:$AO$124</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Sheet1!$AT$113:$AT$124</c:f>
              <c:numCache>
                <c:formatCode>General</c:formatCode>
                <c:ptCount val="12"/>
                <c:pt idx="0">
                  <c:v>0</c:v>
                </c:pt>
                <c:pt idx="1">
                  <c:v>0</c:v>
                </c:pt>
                <c:pt idx="2">
                  <c:v>0</c:v>
                </c:pt>
                <c:pt idx="3">
                  <c:v>0</c:v>
                </c:pt>
                <c:pt idx="4">
                  <c:v>0</c:v>
                </c:pt>
                <c:pt idx="5">
                  <c:v>0</c:v>
                </c:pt>
                <c:pt idx="6">
                  <c:v>0</c:v>
                </c:pt>
                <c:pt idx="7">
                  <c:v>0</c:v>
                </c:pt>
                <c:pt idx="8">
                  <c:v>0.8</c:v>
                </c:pt>
                <c:pt idx="9">
                  <c:v>0</c:v>
                </c:pt>
                <c:pt idx="10">
                  <c:v>0</c:v>
                </c:pt>
                <c:pt idx="11">
                  <c:v>0</c:v>
                </c:pt>
              </c:numCache>
            </c:numRef>
          </c:val>
          <c:extLst>
            <c:ext xmlns:c16="http://schemas.microsoft.com/office/drawing/2014/chart" uri="{C3380CC4-5D6E-409C-BE32-E72D297353CC}">
              <c16:uniqueId val="{00000004-B555-40BF-8DB9-47137EE397A7}"/>
            </c:ext>
          </c:extLst>
        </c:ser>
        <c:ser>
          <c:idx val="5"/>
          <c:order val="5"/>
          <c:tx>
            <c:strRef>
              <c:f>Sheet1!$AU$110:$AU$112</c:f>
              <c:strCache>
                <c:ptCount val="1"/>
                <c:pt idx="0">
                  <c:v>Un-received Order &gt;12 [expense] - MB</c:v>
                </c:pt>
              </c:strCache>
            </c:strRef>
          </c:tx>
          <c:spPr>
            <a:solidFill>
              <a:schemeClr val="accent6"/>
            </a:solidFill>
            <a:ln>
              <a:noFill/>
            </a:ln>
            <a:effectLst/>
          </c:spPr>
          <c:invertIfNegative val="0"/>
          <c:cat>
            <c:strRef>
              <c:f>Sheet1!$AO$113:$AO$124</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Sheet1!$AU$113:$AU$124</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5-B555-40BF-8DB9-47137EE397A7}"/>
            </c:ext>
          </c:extLst>
        </c:ser>
        <c:ser>
          <c:idx val="6"/>
          <c:order val="6"/>
          <c:tx>
            <c:strRef>
              <c:f>Sheet1!$AV$110:$AV$112</c:f>
              <c:strCache>
                <c:ptCount val="1"/>
                <c:pt idx="0">
                  <c:v>Un-received Order &gt;18 [Investment] - MB</c:v>
                </c:pt>
              </c:strCache>
            </c:strRef>
          </c:tx>
          <c:spPr>
            <a:solidFill>
              <a:schemeClr val="accent1">
                <a:lumMod val="60000"/>
              </a:schemeClr>
            </a:solidFill>
            <a:ln>
              <a:noFill/>
            </a:ln>
            <a:effectLst/>
          </c:spPr>
          <c:invertIfNegative val="0"/>
          <c:cat>
            <c:strRef>
              <c:f>Sheet1!$AO$113:$AO$124</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Sheet1!$AV$113:$AV$124</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6-B555-40BF-8DB9-47137EE397A7}"/>
            </c:ext>
          </c:extLst>
        </c:ser>
        <c:ser>
          <c:idx val="7"/>
          <c:order val="7"/>
          <c:tx>
            <c:strRef>
              <c:f>Sheet1!$AW$110:$AW$112</c:f>
              <c:strCache>
                <c:ptCount val="1"/>
                <c:pt idx="0">
                  <c:v>Urgent purchasing - MB</c:v>
                </c:pt>
              </c:strCache>
            </c:strRef>
          </c:tx>
          <c:spPr>
            <a:solidFill>
              <a:schemeClr val="accent2">
                <a:lumMod val="60000"/>
              </a:schemeClr>
            </a:solidFill>
            <a:ln>
              <a:noFill/>
            </a:ln>
            <a:effectLst/>
          </c:spPr>
          <c:invertIfNegative val="0"/>
          <c:cat>
            <c:strRef>
              <c:f>Sheet1!$AO$113:$AO$124</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Sheet1!$AW$113:$AW$124</c:f>
              <c:numCache>
                <c:formatCode>General</c:formatCode>
                <c:ptCount val="12"/>
                <c:pt idx="0">
                  <c:v>0</c:v>
                </c:pt>
                <c:pt idx="1">
                  <c:v>1.9910000000000001</c:v>
                </c:pt>
                <c:pt idx="2">
                  <c:v>0</c:v>
                </c:pt>
                <c:pt idx="3">
                  <c:v>0</c:v>
                </c:pt>
                <c:pt idx="4">
                  <c:v>0</c:v>
                </c:pt>
                <c:pt idx="5">
                  <c:v>0</c:v>
                </c:pt>
                <c:pt idx="6">
                  <c:v>0</c:v>
                </c:pt>
                <c:pt idx="7">
                  <c:v>2.5000000000000001E-2</c:v>
                </c:pt>
                <c:pt idx="8">
                  <c:v>0</c:v>
                </c:pt>
                <c:pt idx="9">
                  <c:v>0</c:v>
                </c:pt>
                <c:pt idx="10">
                  <c:v>0</c:v>
                </c:pt>
                <c:pt idx="11">
                  <c:v>0</c:v>
                </c:pt>
              </c:numCache>
            </c:numRef>
          </c:val>
          <c:extLst>
            <c:ext xmlns:c16="http://schemas.microsoft.com/office/drawing/2014/chart" uri="{C3380CC4-5D6E-409C-BE32-E72D297353CC}">
              <c16:uniqueId val="{00000007-B555-40BF-8DB9-47137EE397A7}"/>
            </c:ext>
          </c:extLst>
        </c:ser>
        <c:ser>
          <c:idx val="8"/>
          <c:order val="8"/>
          <c:tx>
            <c:strRef>
              <c:f>Sheet1!$AX$110:$AX$112</c:f>
              <c:strCache>
                <c:ptCount val="1"/>
                <c:pt idx="0">
                  <c:v>Urgent purchasing clear within3 Month - MB</c:v>
                </c:pt>
              </c:strCache>
            </c:strRef>
          </c:tx>
          <c:spPr>
            <a:solidFill>
              <a:schemeClr val="accent3">
                <a:lumMod val="60000"/>
              </a:schemeClr>
            </a:solidFill>
            <a:ln>
              <a:noFill/>
            </a:ln>
            <a:effectLst/>
          </c:spPr>
          <c:invertIfNegative val="0"/>
          <c:cat>
            <c:strRef>
              <c:f>Sheet1!$AO$113:$AO$124</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Sheet1!$AX$113:$AX$124</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8-B555-40BF-8DB9-47137EE397A7}"/>
            </c:ext>
          </c:extLst>
        </c:ser>
        <c:dLbls>
          <c:showLegendKey val="0"/>
          <c:showVal val="0"/>
          <c:showCatName val="0"/>
          <c:showSerName val="0"/>
          <c:showPercent val="0"/>
          <c:showBubbleSize val="0"/>
        </c:dLbls>
        <c:gapWidth val="40"/>
        <c:overlap val="100"/>
        <c:axId val="680356735"/>
        <c:axId val="680388415"/>
      </c:barChart>
      <c:catAx>
        <c:axId val="6803567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th-TH"/>
          </a:p>
        </c:txPr>
        <c:crossAx val="680388415"/>
        <c:crosses val="autoZero"/>
        <c:auto val="1"/>
        <c:lblAlgn val="ctr"/>
        <c:lblOffset val="100"/>
        <c:noMultiLvlLbl val="0"/>
      </c:catAx>
      <c:valAx>
        <c:axId val="680388415"/>
        <c:scaling>
          <c:orientation val="minMax"/>
          <c:max val="16"/>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th-TH"/>
          </a:p>
        </c:txPr>
        <c:crossAx val="680356735"/>
        <c:crosses val="autoZero"/>
        <c:crossBetween val="between"/>
      </c:valAx>
      <c:spPr>
        <a:noFill/>
        <a:ln>
          <a:noFill/>
        </a:ln>
        <a:effectLst/>
      </c:spPr>
    </c:plotArea>
    <c:legend>
      <c:legendPos val="r"/>
      <c:layout>
        <c:manualLayout>
          <c:xMode val="edge"/>
          <c:yMode val="edge"/>
          <c:x val="0.28050539868810653"/>
          <c:y val="1.5501009270418779E-2"/>
          <c:w val="0.71771528981815991"/>
          <c:h val="0.26810029318352313"/>
        </c:manualLayout>
      </c:layout>
      <c:overlay val="0"/>
      <c:spPr>
        <a:noFill/>
        <a:ln>
          <a:noFill/>
        </a:ln>
        <a:effectLst/>
      </c:spPr>
      <c:txPr>
        <a:bodyPr rot="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th-TH"/>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th-TH"/>
    </a:p>
  </c:txPr>
  <c:printSettings>
    <c:headerFooter/>
    <c:pageMargins b="0.75" l="0.7" r="0.7" t="0.75" header="0.3" footer="0.3"/>
    <c:pageSetup/>
  </c:printSettings>
  <c:extLst>
    <c:ext xmlns:c14="http://schemas.microsoft.com/office/drawing/2007/8/2/chart" uri="{781A3756-C4B2-4CAC-9D66-4F8BD8637D16}">
      <c14:pivotOptions>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[FY25 Company KPI summary result rev2.xlsx]Sheet1!PivotTable78</c:name>
    <c:fmtId val="3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1568083744698331E-2"/>
          <c:y val="0.11983699226010605"/>
          <c:w val="0.91029401486745587"/>
          <c:h val="0.79015435948829083"/>
        </c:manualLayout>
      </c:layout>
      <c:barChart>
        <c:barDir val="col"/>
        <c:grouping val="stacked"/>
        <c:varyColors val="0"/>
        <c:ser>
          <c:idx val="0"/>
          <c:order val="0"/>
          <c:tx>
            <c:strRef>
              <c:f>Sheet1!$BJ$110:$BJ$112</c:f>
              <c:strCache>
                <c:ptCount val="1"/>
                <c:pt idx="0">
                  <c:v>CIP (Docufment not complete) - MB</c:v>
                </c:pt>
              </c:strCache>
            </c:strRef>
          </c:tx>
          <c:spPr>
            <a:solidFill>
              <a:schemeClr val="accent1"/>
            </a:solidFill>
            <a:ln>
              <a:noFill/>
            </a:ln>
            <a:effectLst/>
          </c:spPr>
          <c:invertIfNegative val="0"/>
          <c:cat>
            <c:strRef>
              <c:f>Sheet1!$BI$113:$BI$124</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Sheet1!$BJ$113:$BJ$124</c:f>
              <c:numCache>
                <c:formatCode>General</c:formatCode>
                <c:ptCount val="12"/>
                <c:pt idx="0">
                  <c:v>1.33</c:v>
                </c:pt>
                <c:pt idx="1">
                  <c:v>0</c:v>
                </c:pt>
                <c:pt idx="2">
                  <c:v>0.35</c:v>
                </c:pt>
                <c:pt idx="3">
                  <c:v>0.35</c:v>
                </c:pt>
                <c:pt idx="4">
                  <c:v>1.4</c:v>
                </c:pt>
                <c:pt idx="5">
                  <c:v>0</c:v>
                </c:pt>
                <c:pt idx="6">
                  <c:v>0</c:v>
                </c:pt>
                <c:pt idx="7">
                  <c:v>0</c:v>
                </c:pt>
                <c:pt idx="8">
                  <c:v>0</c:v>
                </c:pt>
                <c:pt idx="9">
                  <c:v>0.13</c:v>
                </c:pt>
                <c:pt idx="10">
                  <c:v>1.7</c:v>
                </c:pt>
                <c:pt idx="11">
                  <c:v>0</c:v>
                </c:pt>
              </c:numCache>
            </c:numRef>
          </c:val>
          <c:extLst>
            <c:ext xmlns:c16="http://schemas.microsoft.com/office/drawing/2014/chart" uri="{C3380CC4-5D6E-409C-BE32-E72D297353CC}">
              <c16:uniqueId val="{00000000-D14A-4760-B2A6-3DE3F66419F7}"/>
            </c:ext>
          </c:extLst>
        </c:ser>
        <c:ser>
          <c:idx val="1"/>
          <c:order val="1"/>
          <c:tx>
            <c:strRef>
              <c:f>Sheet1!$BK$110:$BK$112</c:f>
              <c:strCache>
                <c:ptCount val="1"/>
                <c:pt idx="0">
                  <c:v>CIP (No using date) - MB</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Sheet1!$BI$113:$BI$124</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Sheet1!$BK$113:$BK$124</c:f>
              <c:numCache>
                <c:formatCode>General</c:formatCode>
                <c:ptCount val="12"/>
                <c:pt idx="0">
                  <c:v>1.69</c:v>
                </c:pt>
                <c:pt idx="1">
                  <c:v>1.69</c:v>
                </c:pt>
                <c:pt idx="2">
                  <c:v>1.33</c:v>
                </c:pt>
                <c:pt idx="3">
                  <c:v>2.2999999999999998</c:v>
                </c:pt>
                <c:pt idx="4">
                  <c:v>1.05</c:v>
                </c:pt>
                <c:pt idx="5">
                  <c:v>0</c:v>
                </c:pt>
                <c:pt idx="6">
                  <c:v>0.76</c:v>
                </c:pt>
                <c:pt idx="7">
                  <c:v>0</c:v>
                </c:pt>
                <c:pt idx="8">
                  <c:v>1.5</c:v>
                </c:pt>
                <c:pt idx="9">
                  <c:v>0</c:v>
                </c:pt>
                <c:pt idx="10">
                  <c:v>0</c:v>
                </c:pt>
                <c:pt idx="11">
                  <c:v>0</c:v>
                </c:pt>
              </c:numCache>
            </c:numRef>
          </c:val>
          <c:extLst>
            <c:ext xmlns:c16="http://schemas.microsoft.com/office/drawing/2014/chart" uri="{C3380CC4-5D6E-409C-BE32-E72D297353CC}">
              <c16:uniqueId val="{00000001-D14A-4760-B2A6-3DE3F66419F7}"/>
            </c:ext>
          </c:extLst>
        </c:ser>
        <c:ser>
          <c:idx val="2"/>
          <c:order val="2"/>
          <c:tx>
            <c:strRef>
              <c:f>Sheet1!$BL$110:$BL$112</c:f>
              <c:strCache>
                <c:ptCount val="1"/>
                <c:pt idx="0">
                  <c:v>CIP &gt;12 Month  - MB</c:v>
                </c:pt>
              </c:strCache>
            </c:strRef>
          </c:tx>
          <c:spPr>
            <a:solidFill>
              <a:schemeClr val="accent3"/>
            </a:solidFill>
            <a:ln>
              <a:noFill/>
            </a:ln>
            <a:effectLst/>
          </c:spPr>
          <c:invertIfNegative val="0"/>
          <c:cat>
            <c:strRef>
              <c:f>Sheet1!$BI$113:$BI$124</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Sheet1!$BL$113:$BL$124</c:f>
              <c:numCache>
                <c:formatCode>General</c:formatCode>
                <c:ptCount val="12"/>
                <c:pt idx="0">
                  <c:v>0</c:v>
                </c:pt>
                <c:pt idx="1">
                  <c:v>0</c:v>
                </c:pt>
                <c:pt idx="2">
                  <c:v>0</c:v>
                </c:pt>
                <c:pt idx="3">
                  <c:v>0</c:v>
                </c:pt>
                <c:pt idx="4">
                  <c:v>1.05</c:v>
                </c:pt>
                <c:pt idx="5">
                  <c:v>0</c:v>
                </c:pt>
                <c:pt idx="6">
                  <c:v>1.05</c:v>
                </c:pt>
                <c:pt idx="7">
                  <c:v>1.05</c:v>
                </c:pt>
                <c:pt idx="8">
                  <c:v>0.53</c:v>
                </c:pt>
                <c:pt idx="9">
                  <c:v>0</c:v>
                </c:pt>
                <c:pt idx="10">
                  <c:v>0</c:v>
                </c:pt>
                <c:pt idx="11">
                  <c:v>0</c:v>
                </c:pt>
              </c:numCache>
            </c:numRef>
          </c:val>
          <c:extLst>
            <c:ext xmlns:c16="http://schemas.microsoft.com/office/drawing/2014/chart" uri="{C3380CC4-5D6E-409C-BE32-E72D297353CC}">
              <c16:uniqueId val="{00000002-D14A-4760-B2A6-3DE3F66419F7}"/>
            </c:ext>
          </c:extLst>
        </c:ser>
        <c:ser>
          <c:idx val="3"/>
          <c:order val="3"/>
          <c:tx>
            <c:strRef>
              <c:f>Sheet1!$BM$110:$BM$112</c:f>
              <c:strCache>
                <c:ptCount val="1"/>
                <c:pt idx="0">
                  <c:v>CIP &gt;18 Month  - MB</c:v>
                </c:pt>
              </c:strCache>
            </c:strRef>
          </c:tx>
          <c:spPr>
            <a:solidFill>
              <a:schemeClr val="accent4"/>
            </a:solidFill>
            <a:ln>
              <a:noFill/>
            </a:ln>
            <a:effectLst/>
          </c:spPr>
          <c:invertIfNegative val="0"/>
          <c:cat>
            <c:strRef>
              <c:f>Sheet1!$BI$113:$BI$124</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Sheet1!$BM$113:$BM$124</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3-D14A-4760-B2A6-3DE3F66419F7}"/>
            </c:ext>
          </c:extLst>
        </c:ser>
        <c:ser>
          <c:idx val="4"/>
          <c:order val="4"/>
          <c:tx>
            <c:strRef>
              <c:f>Sheet1!$BN$110:$BN$112</c:f>
              <c:strCache>
                <c:ptCount val="1"/>
                <c:pt idx="0">
                  <c:v>Special purchasing - MB</c:v>
                </c:pt>
              </c:strCache>
            </c:strRef>
          </c:tx>
          <c:spPr>
            <a:solidFill>
              <a:schemeClr val="accent5"/>
            </a:solidFill>
            <a:ln>
              <a:noFill/>
            </a:ln>
            <a:effectLst/>
          </c:spPr>
          <c:invertIfNegative val="0"/>
          <c:cat>
            <c:strRef>
              <c:f>Sheet1!$BI$113:$BI$124</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Sheet1!$BN$113:$BN$124</c:f>
              <c:numCache>
                <c:formatCode>General</c:formatCode>
                <c:ptCount val="12"/>
                <c:pt idx="0">
                  <c:v>0</c:v>
                </c:pt>
                <c:pt idx="1">
                  <c:v>0</c:v>
                </c:pt>
                <c:pt idx="2">
                  <c:v>0</c:v>
                </c:pt>
                <c:pt idx="3">
                  <c:v>0</c:v>
                </c:pt>
                <c:pt idx="4">
                  <c:v>0</c:v>
                </c:pt>
                <c:pt idx="5">
                  <c:v>0</c:v>
                </c:pt>
                <c:pt idx="6">
                  <c:v>0.22</c:v>
                </c:pt>
                <c:pt idx="7">
                  <c:v>0</c:v>
                </c:pt>
                <c:pt idx="8">
                  <c:v>0</c:v>
                </c:pt>
                <c:pt idx="9">
                  <c:v>0</c:v>
                </c:pt>
                <c:pt idx="10">
                  <c:v>0</c:v>
                </c:pt>
                <c:pt idx="11">
                  <c:v>0</c:v>
                </c:pt>
              </c:numCache>
            </c:numRef>
          </c:val>
          <c:extLst>
            <c:ext xmlns:c16="http://schemas.microsoft.com/office/drawing/2014/chart" uri="{C3380CC4-5D6E-409C-BE32-E72D297353CC}">
              <c16:uniqueId val="{00000004-D14A-4760-B2A6-3DE3F66419F7}"/>
            </c:ext>
          </c:extLst>
        </c:ser>
        <c:ser>
          <c:idx val="5"/>
          <c:order val="5"/>
          <c:tx>
            <c:strRef>
              <c:f>Sheet1!$BO$110:$BO$112</c:f>
              <c:strCache>
                <c:ptCount val="1"/>
                <c:pt idx="0">
                  <c:v>Un-received Order &gt;12 [expense] - MB</c:v>
                </c:pt>
              </c:strCache>
            </c:strRef>
          </c:tx>
          <c:spPr>
            <a:solidFill>
              <a:schemeClr val="accent6"/>
            </a:solidFill>
            <a:ln>
              <a:noFill/>
            </a:ln>
            <a:effectLst/>
          </c:spPr>
          <c:invertIfNegative val="0"/>
          <c:cat>
            <c:strRef>
              <c:f>Sheet1!$BI$113:$BI$124</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Sheet1!$BO$113:$BO$124</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5-D14A-4760-B2A6-3DE3F66419F7}"/>
            </c:ext>
          </c:extLst>
        </c:ser>
        <c:ser>
          <c:idx val="6"/>
          <c:order val="6"/>
          <c:tx>
            <c:strRef>
              <c:f>Sheet1!$BP$110:$BP$112</c:f>
              <c:strCache>
                <c:ptCount val="1"/>
                <c:pt idx="0">
                  <c:v>Un-received Order &gt;18 [Investment] - MB</c:v>
                </c:pt>
              </c:strCache>
            </c:strRef>
          </c:tx>
          <c:spPr>
            <a:solidFill>
              <a:schemeClr val="accent1">
                <a:lumMod val="60000"/>
              </a:schemeClr>
            </a:solidFill>
            <a:ln>
              <a:noFill/>
            </a:ln>
            <a:effectLst/>
          </c:spPr>
          <c:invertIfNegative val="0"/>
          <c:cat>
            <c:strRef>
              <c:f>Sheet1!$BI$113:$BI$124</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Sheet1!$BP$113:$BP$124</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6-D14A-4760-B2A6-3DE3F66419F7}"/>
            </c:ext>
          </c:extLst>
        </c:ser>
        <c:ser>
          <c:idx val="7"/>
          <c:order val="7"/>
          <c:tx>
            <c:strRef>
              <c:f>Sheet1!$BQ$110:$BQ$112</c:f>
              <c:strCache>
                <c:ptCount val="1"/>
                <c:pt idx="0">
                  <c:v>Urgent purchasing - MB</c:v>
                </c:pt>
              </c:strCache>
            </c:strRef>
          </c:tx>
          <c:spPr>
            <a:solidFill>
              <a:schemeClr val="accent2">
                <a:lumMod val="60000"/>
              </a:schemeClr>
            </a:solidFill>
            <a:ln>
              <a:noFill/>
            </a:ln>
            <a:effectLst/>
          </c:spPr>
          <c:invertIfNegative val="0"/>
          <c:cat>
            <c:strRef>
              <c:f>Sheet1!$BI$113:$BI$124</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Sheet1!$BQ$113:$BQ$124</c:f>
              <c:numCache>
                <c:formatCode>General</c:formatCode>
                <c:ptCount val="12"/>
                <c:pt idx="0">
                  <c:v>0</c:v>
                </c:pt>
                <c:pt idx="1">
                  <c:v>0</c:v>
                </c:pt>
                <c:pt idx="2">
                  <c:v>0</c:v>
                </c:pt>
                <c:pt idx="3">
                  <c:v>0</c:v>
                </c:pt>
                <c:pt idx="4">
                  <c:v>0</c:v>
                </c:pt>
                <c:pt idx="5">
                  <c:v>0</c:v>
                </c:pt>
                <c:pt idx="6">
                  <c:v>0.09</c:v>
                </c:pt>
                <c:pt idx="7">
                  <c:v>0</c:v>
                </c:pt>
                <c:pt idx="8">
                  <c:v>0</c:v>
                </c:pt>
                <c:pt idx="9">
                  <c:v>2.649E-2</c:v>
                </c:pt>
                <c:pt idx="10">
                  <c:v>0</c:v>
                </c:pt>
                <c:pt idx="11">
                  <c:v>0</c:v>
                </c:pt>
              </c:numCache>
            </c:numRef>
          </c:val>
          <c:extLst>
            <c:ext xmlns:c16="http://schemas.microsoft.com/office/drawing/2014/chart" uri="{C3380CC4-5D6E-409C-BE32-E72D297353CC}">
              <c16:uniqueId val="{00000007-D14A-4760-B2A6-3DE3F66419F7}"/>
            </c:ext>
          </c:extLst>
        </c:ser>
        <c:ser>
          <c:idx val="8"/>
          <c:order val="8"/>
          <c:tx>
            <c:strRef>
              <c:f>Sheet1!$BR$110:$BR$112</c:f>
              <c:strCache>
                <c:ptCount val="1"/>
                <c:pt idx="0">
                  <c:v>Urgent purchasing clear within3 Month - MB</c:v>
                </c:pt>
              </c:strCache>
            </c:strRef>
          </c:tx>
          <c:spPr>
            <a:solidFill>
              <a:schemeClr val="accent3">
                <a:lumMod val="60000"/>
              </a:schemeClr>
            </a:solidFill>
            <a:ln>
              <a:noFill/>
            </a:ln>
            <a:effectLst/>
          </c:spPr>
          <c:invertIfNegative val="0"/>
          <c:cat>
            <c:strRef>
              <c:f>Sheet1!$BI$113:$BI$124</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Sheet1!$BR$113:$BR$124</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8-D14A-4760-B2A6-3DE3F66419F7}"/>
            </c:ext>
          </c:extLst>
        </c:ser>
        <c:dLbls>
          <c:showLegendKey val="0"/>
          <c:showVal val="0"/>
          <c:showCatName val="0"/>
          <c:showSerName val="0"/>
          <c:showPercent val="0"/>
          <c:showBubbleSize val="0"/>
        </c:dLbls>
        <c:gapWidth val="40"/>
        <c:overlap val="100"/>
        <c:axId val="680348575"/>
        <c:axId val="680349535"/>
      </c:barChart>
      <c:catAx>
        <c:axId val="6803485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th-TH"/>
          </a:p>
        </c:txPr>
        <c:crossAx val="680349535"/>
        <c:crosses val="autoZero"/>
        <c:auto val="1"/>
        <c:lblAlgn val="ctr"/>
        <c:lblOffset val="100"/>
        <c:noMultiLvlLbl val="0"/>
      </c:catAx>
      <c:valAx>
        <c:axId val="6803495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th-TH"/>
          </a:p>
        </c:txPr>
        <c:crossAx val="680348575"/>
        <c:crosses val="autoZero"/>
        <c:crossBetween val="between"/>
        <c:majorUnit val="0.4"/>
      </c:valAx>
      <c:spPr>
        <a:noFill/>
        <a:ln>
          <a:noFill/>
        </a:ln>
        <a:effectLst/>
      </c:spPr>
    </c:plotArea>
    <c:legend>
      <c:legendPos val="r"/>
      <c:layout>
        <c:manualLayout>
          <c:xMode val="edge"/>
          <c:yMode val="edge"/>
          <c:x val="0.21962069182388946"/>
          <c:y val="1.456805800000063E-3"/>
          <c:w val="0.75964974861009293"/>
          <c:h val="0.29930921285582068"/>
        </c:manualLayout>
      </c:layout>
      <c:overlay val="0"/>
      <c:spPr>
        <a:noFill/>
        <a:ln>
          <a:noFill/>
        </a:ln>
        <a:effectLst/>
      </c:spPr>
      <c:txPr>
        <a:bodyPr rot="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th-TH"/>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th-TH"/>
    </a:p>
  </c:txPr>
  <c:printSettings>
    <c:headerFooter/>
    <c:pageMargins b="0.75" l="0.7" r="0.7" t="0.75" header="0.3" footer="0.3"/>
    <c:pageSetup/>
  </c:printSettings>
  <c:extLst>
    <c:ext xmlns:c14="http://schemas.microsoft.com/office/drawing/2007/8/2/chart" uri="{781A3756-C4B2-4CAC-9D66-4F8BD8637D16}">
      <c14:pivotOptions>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[FY25 Company KPI summary result rev2.xlsx]Sheet1!PivotTable79</c:name>
    <c:fmtId val="3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8617581924596918E-2"/>
          <c:y val="0.12829517407971433"/>
          <c:w val="0.92763333053269004"/>
          <c:h val="0.69289830908995431"/>
        </c:manualLayout>
      </c:layout>
      <c:barChart>
        <c:barDir val="col"/>
        <c:grouping val="stacked"/>
        <c:varyColors val="0"/>
        <c:ser>
          <c:idx val="0"/>
          <c:order val="0"/>
          <c:tx>
            <c:strRef>
              <c:f>Sheet1!$CD$110:$CD$112</c:f>
              <c:strCache>
                <c:ptCount val="1"/>
                <c:pt idx="0">
                  <c:v>CIP (Docufment not complete) - MB</c:v>
                </c:pt>
              </c:strCache>
            </c:strRef>
          </c:tx>
          <c:spPr>
            <a:solidFill>
              <a:schemeClr val="accent1"/>
            </a:solidFill>
            <a:ln>
              <a:noFill/>
            </a:ln>
            <a:effectLst/>
          </c:spPr>
          <c:invertIfNegative val="0"/>
          <c:cat>
            <c:strRef>
              <c:f>Sheet1!$CC$113:$CC$124</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Sheet1!$CD$113:$CD$124</c:f>
              <c:numCache>
                <c:formatCode>General</c:formatCode>
                <c:ptCount val="12"/>
                <c:pt idx="0">
                  <c:v>0</c:v>
                </c:pt>
                <c:pt idx="1">
                  <c:v>0.38700000000000001</c:v>
                </c:pt>
                <c:pt idx="2">
                  <c:v>0</c:v>
                </c:pt>
                <c:pt idx="3">
                  <c:v>0.89260401</c:v>
                </c:pt>
                <c:pt idx="4">
                  <c:v>6.4894499999999997</c:v>
                </c:pt>
                <c:pt idx="5">
                  <c:v>3.67</c:v>
                </c:pt>
                <c:pt idx="6">
                  <c:v>5.0011162899999997</c:v>
                </c:pt>
                <c:pt idx="7">
                  <c:v>0</c:v>
                </c:pt>
                <c:pt idx="8">
                  <c:v>0</c:v>
                </c:pt>
                <c:pt idx="9">
                  <c:v>0</c:v>
                </c:pt>
                <c:pt idx="10">
                  <c:v>0</c:v>
                </c:pt>
                <c:pt idx="11">
                  <c:v>0</c:v>
                </c:pt>
              </c:numCache>
            </c:numRef>
          </c:val>
          <c:extLst>
            <c:ext xmlns:c16="http://schemas.microsoft.com/office/drawing/2014/chart" uri="{C3380CC4-5D6E-409C-BE32-E72D297353CC}">
              <c16:uniqueId val="{00000000-D80A-4C9E-9354-D7031F9D2050}"/>
            </c:ext>
          </c:extLst>
        </c:ser>
        <c:ser>
          <c:idx val="1"/>
          <c:order val="1"/>
          <c:tx>
            <c:strRef>
              <c:f>Sheet1!$CE$110:$CE$112</c:f>
              <c:strCache>
                <c:ptCount val="1"/>
                <c:pt idx="0">
                  <c:v>CIP (No using date) - MB</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Sheet1!$CC$113:$CC$124</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Sheet1!$CE$113:$CE$124</c:f>
              <c:numCache>
                <c:formatCode>General</c:formatCode>
                <c:ptCount val="12"/>
                <c:pt idx="0">
                  <c:v>0</c:v>
                </c:pt>
                <c:pt idx="1">
                  <c:v>6</c:v>
                </c:pt>
                <c:pt idx="2">
                  <c:v>4.2467414400000001</c:v>
                </c:pt>
                <c:pt idx="3">
                  <c:v>7.5050751500000006</c:v>
                </c:pt>
                <c:pt idx="4">
                  <c:v>1.7298582900000001</c:v>
                </c:pt>
                <c:pt idx="5">
                  <c:v>3.7</c:v>
                </c:pt>
                <c:pt idx="6">
                  <c:v>0</c:v>
                </c:pt>
                <c:pt idx="7">
                  <c:v>0</c:v>
                </c:pt>
                <c:pt idx="8">
                  <c:v>0</c:v>
                </c:pt>
                <c:pt idx="9">
                  <c:v>0</c:v>
                </c:pt>
                <c:pt idx="10">
                  <c:v>0</c:v>
                </c:pt>
                <c:pt idx="11">
                  <c:v>0</c:v>
                </c:pt>
              </c:numCache>
            </c:numRef>
          </c:val>
          <c:extLst>
            <c:ext xmlns:c16="http://schemas.microsoft.com/office/drawing/2014/chart" uri="{C3380CC4-5D6E-409C-BE32-E72D297353CC}">
              <c16:uniqueId val="{00000001-D80A-4C9E-9354-D7031F9D2050}"/>
            </c:ext>
          </c:extLst>
        </c:ser>
        <c:ser>
          <c:idx val="2"/>
          <c:order val="2"/>
          <c:tx>
            <c:strRef>
              <c:f>Sheet1!$CF$110:$CF$112</c:f>
              <c:strCache>
                <c:ptCount val="1"/>
                <c:pt idx="0">
                  <c:v>CIP &gt;12 Month  - MB</c:v>
                </c:pt>
              </c:strCache>
            </c:strRef>
          </c:tx>
          <c:spPr>
            <a:solidFill>
              <a:schemeClr val="accent3"/>
            </a:solidFill>
            <a:ln>
              <a:noFill/>
            </a:ln>
            <a:effectLst/>
          </c:spPr>
          <c:invertIfNegative val="0"/>
          <c:cat>
            <c:strRef>
              <c:f>Sheet1!$CC$113:$CC$124</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Sheet1!$CF$113:$CF$124</c:f>
              <c:numCache>
                <c:formatCode>General</c:formatCode>
                <c:ptCount val="12"/>
                <c:pt idx="0">
                  <c:v>0</c:v>
                </c:pt>
                <c:pt idx="1">
                  <c:v>0</c:v>
                </c:pt>
                <c:pt idx="2">
                  <c:v>0</c:v>
                </c:pt>
                <c:pt idx="3">
                  <c:v>2.7875999999999999</c:v>
                </c:pt>
                <c:pt idx="4">
                  <c:v>2.7875999999999999</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2-D80A-4C9E-9354-D7031F9D2050}"/>
            </c:ext>
          </c:extLst>
        </c:ser>
        <c:ser>
          <c:idx val="3"/>
          <c:order val="3"/>
          <c:tx>
            <c:strRef>
              <c:f>Sheet1!$CG$110:$CG$112</c:f>
              <c:strCache>
                <c:ptCount val="1"/>
                <c:pt idx="0">
                  <c:v>CIP &gt;18 Month  - MB</c:v>
                </c:pt>
              </c:strCache>
            </c:strRef>
          </c:tx>
          <c:spPr>
            <a:solidFill>
              <a:schemeClr val="accent4"/>
            </a:solidFill>
            <a:ln>
              <a:noFill/>
            </a:ln>
            <a:effectLst/>
          </c:spPr>
          <c:invertIfNegative val="0"/>
          <c:cat>
            <c:strRef>
              <c:f>Sheet1!$CC$113:$CC$124</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Sheet1!$CG$113:$CG$124</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3-D80A-4C9E-9354-D7031F9D2050}"/>
            </c:ext>
          </c:extLst>
        </c:ser>
        <c:ser>
          <c:idx val="4"/>
          <c:order val="4"/>
          <c:tx>
            <c:strRef>
              <c:f>Sheet1!$CH$110:$CH$112</c:f>
              <c:strCache>
                <c:ptCount val="1"/>
                <c:pt idx="0">
                  <c:v>Special purchasing - MB</c:v>
                </c:pt>
              </c:strCache>
            </c:strRef>
          </c:tx>
          <c:spPr>
            <a:solidFill>
              <a:schemeClr val="accent5"/>
            </a:solidFill>
            <a:ln>
              <a:noFill/>
            </a:ln>
            <a:effectLst/>
          </c:spPr>
          <c:invertIfNegative val="0"/>
          <c:cat>
            <c:strRef>
              <c:f>Sheet1!$CC$113:$CC$124</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Sheet1!$CH$113:$CH$124</c:f>
              <c:numCache>
                <c:formatCode>General</c:formatCode>
                <c:ptCount val="12"/>
                <c:pt idx="0">
                  <c:v>0</c:v>
                </c:pt>
                <c:pt idx="1">
                  <c:v>0</c:v>
                </c:pt>
                <c:pt idx="2">
                  <c:v>0</c:v>
                </c:pt>
                <c:pt idx="3">
                  <c:v>0</c:v>
                </c:pt>
                <c:pt idx="4">
                  <c:v>0</c:v>
                </c:pt>
                <c:pt idx="5">
                  <c:v>0</c:v>
                </c:pt>
                <c:pt idx="6">
                  <c:v>0</c:v>
                </c:pt>
                <c:pt idx="7">
                  <c:v>0</c:v>
                </c:pt>
                <c:pt idx="8">
                  <c:v>10.6</c:v>
                </c:pt>
                <c:pt idx="9">
                  <c:v>0</c:v>
                </c:pt>
                <c:pt idx="10">
                  <c:v>0.1</c:v>
                </c:pt>
                <c:pt idx="11">
                  <c:v>0</c:v>
                </c:pt>
              </c:numCache>
            </c:numRef>
          </c:val>
          <c:extLst>
            <c:ext xmlns:c16="http://schemas.microsoft.com/office/drawing/2014/chart" uri="{C3380CC4-5D6E-409C-BE32-E72D297353CC}">
              <c16:uniqueId val="{00000004-D80A-4C9E-9354-D7031F9D2050}"/>
            </c:ext>
          </c:extLst>
        </c:ser>
        <c:ser>
          <c:idx val="5"/>
          <c:order val="5"/>
          <c:tx>
            <c:strRef>
              <c:f>Sheet1!$CI$110:$CI$112</c:f>
              <c:strCache>
                <c:ptCount val="1"/>
                <c:pt idx="0">
                  <c:v>Un-received Order &gt;12 [expense] - MB</c:v>
                </c:pt>
              </c:strCache>
            </c:strRef>
          </c:tx>
          <c:spPr>
            <a:solidFill>
              <a:schemeClr val="accent6"/>
            </a:solidFill>
            <a:ln>
              <a:noFill/>
            </a:ln>
            <a:effectLst/>
          </c:spPr>
          <c:invertIfNegative val="0"/>
          <c:cat>
            <c:strRef>
              <c:f>Sheet1!$CC$113:$CC$124</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Sheet1!$CI$113:$CI$124</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5-D80A-4C9E-9354-D7031F9D2050}"/>
            </c:ext>
          </c:extLst>
        </c:ser>
        <c:ser>
          <c:idx val="6"/>
          <c:order val="6"/>
          <c:tx>
            <c:strRef>
              <c:f>Sheet1!$CJ$110:$CJ$112</c:f>
              <c:strCache>
                <c:ptCount val="1"/>
                <c:pt idx="0">
                  <c:v>Un-received Order &gt;18 [Investment] - MB</c:v>
                </c:pt>
              </c:strCache>
            </c:strRef>
          </c:tx>
          <c:spPr>
            <a:solidFill>
              <a:schemeClr val="accent1">
                <a:lumMod val="60000"/>
              </a:schemeClr>
            </a:solidFill>
            <a:ln>
              <a:noFill/>
            </a:ln>
            <a:effectLst/>
          </c:spPr>
          <c:invertIfNegative val="0"/>
          <c:cat>
            <c:strRef>
              <c:f>Sheet1!$CC$113:$CC$124</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Sheet1!$CJ$113:$CJ$124</c:f>
              <c:numCache>
                <c:formatCode>General</c:formatCode>
                <c:ptCount val="12"/>
                <c:pt idx="0">
                  <c:v>0</c:v>
                </c:pt>
                <c:pt idx="1">
                  <c:v>0</c:v>
                </c:pt>
                <c:pt idx="2">
                  <c:v>0</c:v>
                </c:pt>
                <c:pt idx="3">
                  <c:v>0</c:v>
                </c:pt>
                <c:pt idx="4">
                  <c:v>0</c:v>
                </c:pt>
                <c:pt idx="5">
                  <c:v>0</c:v>
                </c:pt>
                <c:pt idx="6">
                  <c:v>0</c:v>
                </c:pt>
                <c:pt idx="7">
                  <c:v>0</c:v>
                </c:pt>
                <c:pt idx="8">
                  <c:v>0.71199999999999997</c:v>
                </c:pt>
                <c:pt idx="9">
                  <c:v>0.71</c:v>
                </c:pt>
                <c:pt idx="10">
                  <c:v>0</c:v>
                </c:pt>
                <c:pt idx="11">
                  <c:v>0</c:v>
                </c:pt>
              </c:numCache>
            </c:numRef>
          </c:val>
          <c:extLst>
            <c:ext xmlns:c16="http://schemas.microsoft.com/office/drawing/2014/chart" uri="{C3380CC4-5D6E-409C-BE32-E72D297353CC}">
              <c16:uniqueId val="{00000006-D80A-4C9E-9354-D7031F9D2050}"/>
            </c:ext>
          </c:extLst>
        </c:ser>
        <c:ser>
          <c:idx val="7"/>
          <c:order val="7"/>
          <c:tx>
            <c:strRef>
              <c:f>Sheet1!$CK$110:$CK$112</c:f>
              <c:strCache>
                <c:ptCount val="1"/>
                <c:pt idx="0">
                  <c:v>Urgent purchasing - MB</c:v>
                </c:pt>
              </c:strCache>
            </c:strRef>
          </c:tx>
          <c:spPr>
            <a:solidFill>
              <a:schemeClr val="accent2">
                <a:lumMod val="60000"/>
              </a:schemeClr>
            </a:solidFill>
            <a:ln>
              <a:noFill/>
            </a:ln>
            <a:effectLst/>
          </c:spPr>
          <c:invertIfNegative val="0"/>
          <c:cat>
            <c:strRef>
              <c:f>Sheet1!$CC$113:$CC$124</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Sheet1!$CK$113:$CK$124</c:f>
              <c:numCache>
                <c:formatCode>General</c:formatCode>
                <c:ptCount val="12"/>
                <c:pt idx="0">
                  <c:v>0</c:v>
                </c:pt>
                <c:pt idx="1">
                  <c:v>0.34650000000000003</c:v>
                </c:pt>
                <c:pt idx="2">
                  <c:v>8.4400000000000003E-2</c:v>
                </c:pt>
                <c:pt idx="3">
                  <c:v>0</c:v>
                </c:pt>
                <c:pt idx="4">
                  <c:v>0</c:v>
                </c:pt>
                <c:pt idx="5">
                  <c:v>0.82699999999999996</c:v>
                </c:pt>
                <c:pt idx="6">
                  <c:v>0</c:v>
                </c:pt>
                <c:pt idx="7">
                  <c:v>0.28699999999999998</c:v>
                </c:pt>
                <c:pt idx="8">
                  <c:v>0</c:v>
                </c:pt>
                <c:pt idx="9">
                  <c:v>0</c:v>
                </c:pt>
                <c:pt idx="10">
                  <c:v>0.63670000000000004</c:v>
                </c:pt>
                <c:pt idx="11">
                  <c:v>0</c:v>
                </c:pt>
              </c:numCache>
            </c:numRef>
          </c:val>
          <c:extLst>
            <c:ext xmlns:c16="http://schemas.microsoft.com/office/drawing/2014/chart" uri="{C3380CC4-5D6E-409C-BE32-E72D297353CC}">
              <c16:uniqueId val="{00000007-D80A-4C9E-9354-D7031F9D2050}"/>
            </c:ext>
          </c:extLst>
        </c:ser>
        <c:ser>
          <c:idx val="8"/>
          <c:order val="8"/>
          <c:tx>
            <c:strRef>
              <c:f>Sheet1!$CL$110:$CL$112</c:f>
              <c:strCache>
                <c:ptCount val="1"/>
                <c:pt idx="0">
                  <c:v>Urgent purchasing clear within3 Month - MB</c:v>
                </c:pt>
              </c:strCache>
            </c:strRef>
          </c:tx>
          <c:spPr>
            <a:solidFill>
              <a:schemeClr val="accent3">
                <a:lumMod val="60000"/>
              </a:schemeClr>
            </a:solidFill>
            <a:ln>
              <a:noFill/>
            </a:ln>
            <a:effectLst/>
          </c:spPr>
          <c:invertIfNegative val="0"/>
          <c:cat>
            <c:strRef>
              <c:f>Sheet1!$CC$113:$CC$124</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Sheet1!$CL$113:$CL$124</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8-D80A-4C9E-9354-D7031F9D2050}"/>
            </c:ext>
          </c:extLst>
        </c:ser>
        <c:dLbls>
          <c:showLegendKey val="0"/>
          <c:showVal val="0"/>
          <c:showCatName val="0"/>
          <c:showSerName val="0"/>
          <c:showPercent val="0"/>
          <c:showBubbleSize val="0"/>
        </c:dLbls>
        <c:gapWidth val="40"/>
        <c:overlap val="100"/>
        <c:axId val="275521440"/>
        <c:axId val="275529120"/>
      </c:barChart>
      <c:catAx>
        <c:axId val="2755214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th-TH"/>
          </a:p>
        </c:txPr>
        <c:crossAx val="275529120"/>
        <c:crosses val="autoZero"/>
        <c:auto val="1"/>
        <c:lblAlgn val="ctr"/>
        <c:lblOffset val="100"/>
        <c:noMultiLvlLbl val="0"/>
      </c:catAx>
      <c:valAx>
        <c:axId val="2755291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th-TH"/>
          </a:p>
        </c:txPr>
        <c:crossAx val="275521440"/>
        <c:crosses val="autoZero"/>
        <c:crossBetween val="between"/>
      </c:valAx>
      <c:spPr>
        <a:noFill/>
        <a:ln>
          <a:noFill/>
        </a:ln>
        <a:effectLst/>
      </c:spPr>
    </c:plotArea>
    <c:legend>
      <c:legendPos val="r"/>
      <c:layout>
        <c:manualLayout>
          <c:xMode val="edge"/>
          <c:yMode val="edge"/>
          <c:x val="0.30252928920444522"/>
          <c:y val="7.4502441842160582E-5"/>
          <c:w val="0.68572342542824793"/>
          <c:h val="0.30376188100614393"/>
        </c:manualLayout>
      </c:layout>
      <c:overlay val="0"/>
      <c:spPr>
        <a:noFill/>
        <a:ln>
          <a:noFill/>
        </a:ln>
        <a:effectLst/>
      </c:spPr>
      <c:txPr>
        <a:bodyPr rot="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th-TH"/>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th-TH"/>
    </a:p>
  </c:txPr>
  <c:printSettings>
    <c:headerFooter/>
    <c:pageMargins b="0.75" l="0.7" r="0.7" t="0.75" header="0.3" footer="0.3"/>
    <c:pageSetup/>
  </c:printSettings>
  <c:extLst>
    <c:ext xmlns:c14="http://schemas.microsoft.com/office/drawing/2007/8/2/chart" uri="{781A3756-C4B2-4CAC-9D66-4F8BD8637D16}">
      <c14:pivotOptions>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[FY25 Company KPI summary result rev2.xlsx]Sheet1!PivotTable80</c:name>
    <c:fmtId val="3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7497833183090717E-2"/>
          <c:y val="0.12856315463526249"/>
          <c:w val="0.91832499888478158"/>
          <c:h val="0.77487404329970211"/>
        </c:manualLayout>
      </c:layout>
      <c:barChart>
        <c:barDir val="col"/>
        <c:grouping val="stacked"/>
        <c:varyColors val="0"/>
        <c:ser>
          <c:idx val="0"/>
          <c:order val="0"/>
          <c:tx>
            <c:strRef>
              <c:f>Sheet1!$CX$110:$CX$112</c:f>
              <c:strCache>
                <c:ptCount val="1"/>
                <c:pt idx="0">
                  <c:v>CIP (Docufment not complete) - MB</c:v>
                </c:pt>
              </c:strCache>
            </c:strRef>
          </c:tx>
          <c:spPr>
            <a:solidFill>
              <a:schemeClr val="accent1"/>
            </a:solidFill>
            <a:ln>
              <a:noFill/>
            </a:ln>
            <a:effectLst/>
          </c:spPr>
          <c:invertIfNegative val="0"/>
          <c:cat>
            <c:strRef>
              <c:f>Sheet1!$CW$113:$CW$124</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Sheet1!$CX$113:$CX$124</c:f>
              <c:numCache>
                <c:formatCode>General</c:formatCode>
                <c:ptCount val="12"/>
                <c:pt idx="0">
                  <c:v>0</c:v>
                </c:pt>
                <c:pt idx="1">
                  <c:v>0.17</c:v>
                </c:pt>
                <c:pt idx="2">
                  <c:v>2.2200000000000002</c:v>
                </c:pt>
                <c:pt idx="3">
                  <c:v>2.4730296000000003</c:v>
                </c:pt>
                <c:pt idx="4">
                  <c:v>4.2681225999999999</c:v>
                </c:pt>
                <c:pt idx="5">
                  <c:v>6.13</c:v>
                </c:pt>
                <c:pt idx="6">
                  <c:v>4.5607959999999999</c:v>
                </c:pt>
                <c:pt idx="7">
                  <c:v>0</c:v>
                </c:pt>
                <c:pt idx="8">
                  <c:v>0</c:v>
                </c:pt>
                <c:pt idx="9">
                  <c:v>0</c:v>
                </c:pt>
                <c:pt idx="10">
                  <c:v>0</c:v>
                </c:pt>
                <c:pt idx="11">
                  <c:v>0</c:v>
                </c:pt>
              </c:numCache>
            </c:numRef>
          </c:val>
          <c:extLst>
            <c:ext xmlns:c16="http://schemas.microsoft.com/office/drawing/2014/chart" uri="{C3380CC4-5D6E-409C-BE32-E72D297353CC}">
              <c16:uniqueId val="{00000000-DDEC-4DF1-8E33-14FD2A52A326}"/>
            </c:ext>
          </c:extLst>
        </c:ser>
        <c:ser>
          <c:idx val="1"/>
          <c:order val="1"/>
          <c:tx>
            <c:strRef>
              <c:f>Sheet1!$CZ$110:$CZ$112</c:f>
              <c:strCache>
                <c:ptCount val="1"/>
                <c:pt idx="0">
                  <c:v>CIP (No using date) - MB</c:v>
                </c:pt>
              </c:strCache>
            </c:strRef>
          </c:tx>
          <c:spPr>
            <a:solidFill>
              <a:schemeClr val="accent2"/>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Sheet1!$CW$113:$CW$124</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Sheet1!$CZ$113:$CZ$124</c:f>
              <c:numCache>
                <c:formatCode>General</c:formatCode>
                <c:ptCount val="12"/>
                <c:pt idx="0">
                  <c:v>0</c:v>
                </c:pt>
                <c:pt idx="1">
                  <c:v>5.77</c:v>
                </c:pt>
                <c:pt idx="2">
                  <c:v>5.77</c:v>
                </c:pt>
                <c:pt idx="3">
                  <c:v>3.7234824</c:v>
                </c:pt>
                <c:pt idx="4">
                  <c:v>1.9245930200000001</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1-DDEC-4DF1-8E33-14FD2A52A326}"/>
            </c:ext>
          </c:extLst>
        </c:ser>
        <c:ser>
          <c:idx val="2"/>
          <c:order val="2"/>
          <c:tx>
            <c:strRef>
              <c:f>Sheet1!$DB$110:$DB$112</c:f>
              <c:strCache>
                <c:ptCount val="1"/>
                <c:pt idx="0">
                  <c:v>CIP &gt;12 Month  - MB</c:v>
                </c:pt>
              </c:strCache>
            </c:strRef>
          </c:tx>
          <c:spPr>
            <a:solidFill>
              <a:schemeClr val="accent3"/>
            </a:solidFill>
            <a:ln>
              <a:noFill/>
            </a:ln>
            <a:effectLst/>
          </c:spPr>
          <c:invertIfNegative val="0"/>
          <c:cat>
            <c:strRef>
              <c:f>Sheet1!$CW$113:$CW$124</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Sheet1!$DB$113:$DB$124</c:f>
              <c:numCache>
                <c:formatCode>General</c:formatCode>
                <c:ptCount val="12"/>
                <c:pt idx="0">
                  <c:v>0</c:v>
                </c:pt>
                <c:pt idx="1">
                  <c:v>2.1419999999999999</c:v>
                </c:pt>
                <c:pt idx="2">
                  <c:v>0.98</c:v>
                </c:pt>
                <c:pt idx="3">
                  <c:v>1.4994000000000001</c:v>
                </c:pt>
                <c:pt idx="4">
                  <c:v>0</c:v>
                </c:pt>
                <c:pt idx="5">
                  <c:v>0</c:v>
                </c:pt>
                <c:pt idx="6">
                  <c:v>1.4351400000000001</c:v>
                </c:pt>
                <c:pt idx="7">
                  <c:v>0</c:v>
                </c:pt>
                <c:pt idx="8">
                  <c:v>0</c:v>
                </c:pt>
                <c:pt idx="9">
                  <c:v>0</c:v>
                </c:pt>
                <c:pt idx="10">
                  <c:v>0</c:v>
                </c:pt>
                <c:pt idx="11">
                  <c:v>0</c:v>
                </c:pt>
              </c:numCache>
            </c:numRef>
          </c:val>
          <c:extLst>
            <c:ext xmlns:c16="http://schemas.microsoft.com/office/drawing/2014/chart" uri="{C3380CC4-5D6E-409C-BE32-E72D297353CC}">
              <c16:uniqueId val="{00000002-DDEC-4DF1-8E33-14FD2A52A326}"/>
            </c:ext>
          </c:extLst>
        </c:ser>
        <c:ser>
          <c:idx val="3"/>
          <c:order val="3"/>
          <c:tx>
            <c:strRef>
              <c:f>Sheet1!$DD$110:$DD$112</c:f>
              <c:strCache>
                <c:ptCount val="1"/>
                <c:pt idx="0">
                  <c:v>CIP &gt;18 Month  - MB</c:v>
                </c:pt>
              </c:strCache>
            </c:strRef>
          </c:tx>
          <c:spPr>
            <a:solidFill>
              <a:schemeClr val="accent4"/>
            </a:solidFill>
            <a:ln>
              <a:noFill/>
            </a:ln>
            <a:effectLst/>
          </c:spPr>
          <c:invertIfNegative val="0"/>
          <c:cat>
            <c:strRef>
              <c:f>Sheet1!$CW$113:$CW$124</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Sheet1!$DD$113:$DD$124</c:f>
              <c:numCache>
                <c:formatCode>General</c:formatCode>
                <c:ptCount val="12"/>
                <c:pt idx="0">
                  <c:v>0</c:v>
                </c:pt>
                <c:pt idx="1">
                  <c:v>0</c:v>
                </c:pt>
                <c:pt idx="2">
                  <c:v>1.1499999999999999</c:v>
                </c:pt>
                <c:pt idx="3">
                  <c:v>1.1620999999999999</c:v>
                </c:pt>
                <c:pt idx="4">
                  <c:v>2.1425000000000001</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3-DDEC-4DF1-8E33-14FD2A52A326}"/>
            </c:ext>
          </c:extLst>
        </c:ser>
        <c:ser>
          <c:idx val="4"/>
          <c:order val="4"/>
          <c:tx>
            <c:strRef>
              <c:f>Sheet1!$DF$110:$DF$112</c:f>
              <c:strCache>
                <c:ptCount val="1"/>
                <c:pt idx="0">
                  <c:v>Special purchasing - MB</c:v>
                </c:pt>
              </c:strCache>
            </c:strRef>
          </c:tx>
          <c:spPr>
            <a:solidFill>
              <a:schemeClr val="accent5"/>
            </a:solidFill>
            <a:ln>
              <a:noFill/>
            </a:ln>
            <a:effectLst/>
          </c:spPr>
          <c:invertIfNegative val="0"/>
          <c:cat>
            <c:strRef>
              <c:f>Sheet1!$CW$113:$CW$124</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Sheet1!$DF$113:$DF$124</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4-DDEC-4DF1-8E33-14FD2A52A326}"/>
            </c:ext>
          </c:extLst>
        </c:ser>
        <c:ser>
          <c:idx val="5"/>
          <c:order val="5"/>
          <c:tx>
            <c:strRef>
              <c:f>Sheet1!$DH$110:$DH$112</c:f>
              <c:strCache>
                <c:ptCount val="1"/>
                <c:pt idx="0">
                  <c:v>Un-received Order &gt;12 [expense] - MB</c:v>
                </c:pt>
              </c:strCache>
            </c:strRef>
          </c:tx>
          <c:spPr>
            <a:solidFill>
              <a:schemeClr val="accent6"/>
            </a:solidFill>
            <a:ln>
              <a:noFill/>
            </a:ln>
            <a:effectLst/>
          </c:spPr>
          <c:invertIfNegative val="0"/>
          <c:cat>
            <c:strRef>
              <c:f>Sheet1!$CW$113:$CW$124</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Sheet1!$DH$113:$DH$124</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5-DDEC-4DF1-8E33-14FD2A52A326}"/>
            </c:ext>
          </c:extLst>
        </c:ser>
        <c:ser>
          <c:idx val="6"/>
          <c:order val="6"/>
          <c:tx>
            <c:strRef>
              <c:f>Sheet1!$DJ$110:$DJ$112</c:f>
              <c:strCache>
                <c:ptCount val="1"/>
                <c:pt idx="0">
                  <c:v>Un-received Order &gt;18 [Investment] - MB</c:v>
                </c:pt>
              </c:strCache>
            </c:strRef>
          </c:tx>
          <c:spPr>
            <a:solidFill>
              <a:schemeClr val="accent1">
                <a:lumMod val="60000"/>
              </a:schemeClr>
            </a:solidFill>
            <a:ln>
              <a:noFill/>
            </a:ln>
            <a:effectLst/>
          </c:spPr>
          <c:invertIfNegative val="0"/>
          <c:cat>
            <c:strRef>
              <c:f>Sheet1!$CW$113:$CW$124</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Sheet1!$DJ$113:$DJ$124</c:f>
              <c:numCache>
                <c:formatCode>General</c:formatCode>
                <c:ptCount val="12"/>
                <c:pt idx="0">
                  <c:v>0</c:v>
                </c:pt>
                <c:pt idx="1">
                  <c:v>0</c:v>
                </c:pt>
                <c:pt idx="2">
                  <c:v>0</c:v>
                </c:pt>
                <c:pt idx="3">
                  <c:v>0</c:v>
                </c:pt>
                <c:pt idx="4">
                  <c:v>0</c:v>
                </c:pt>
                <c:pt idx="5">
                  <c:v>0</c:v>
                </c:pt>
                <c:pt idx="6">
                  <c:v>0</c:v>
                </c:pt>
                <c:pt idx="7">
                  <c:v>0</c:v>
                </c:pt>
                <c:pt idx="8">
                  <c:v>5.7378</c:v>
                </c:pt>
                <c:pt idx="9">
                  <c:v>5.74</c:v>
                </c:pt>
                <c:pt idx="10">
                  <c:v>3.395</c:v>
                </c:pt>
                <c:pt idx="11">
                  <c:v>0</c:v>
                </c:pt>
              </c:numCache>
            </c:numRef>
          </c:val>
          <c:extLst>
            <c:ext xmlns:c16="http://schemas.microsoft.com/office/drawing/2014/chart" uri="{C3380CC4-5D6E-409C-BE32-E72D297353CC}">
              <c16:uniqueId val="{00000006-DDEC-4DF1-8E33-14FD2A52A326}"/>
            </c:ext>
          </c:extLst>
        </c:ser>
        <c:ser>
          <c:idx val="7"/>
          <c:order val="7"/>
          <c:tx>
            <c:strRef>
              <c:f>Sheet1!$DL$110:$DL$112</c:f>
              <c:strCache>
                <c:ptCount val="1"/>
                <c:pt idx="0">
                  <c:v>Urgent purchasing - MB</c:v>
                </c:pt>
              </c:strCache>
            </c:strRef>
          </c:tx>
          <c:spPr>
            <a:solidFill>
              <a:schemeClr val="accent2">
                <a:lumMod val="60000"/>
              </a:schemeClr>
            </a:solidFill>
            <a:ln>
              <a:noFill/>
            </a:ln>
            <a:effectLst/>
          </c:spPr>
          <c:invertIfNegative val="0"/>
          <c:cat>
            <c:strRef>
              <c:f>Sheet1!$CW$113:$CW$124</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Sheet1!$DL$113:$DL$124</c:f>
              <c:numCache>
                <c:formatCode>General</c:formatCode>
                <c:ptCount val="12"/>
                <c:pt idx="0">
                  <c:v>0</c:v>
                </c:pt>
                <c:pt idx="1">
                  <c:v>0</c:v>
                </c:pt>
                <c:pt idx="2">
                  <c:v>0</c:v>
                </c:pt>
                <c:pt idx="3">
                  <c:v>0</c:v>
                </c:pt>
                <c:pt idx="4">
                  <c:v>0</c:v>
                </c:pt>
                <c:pt idx="5">
                  <c:v>0</c:v>
                </c:pt>
                <c:pt idx="6">
                  <c:v>0</c:v>
                </c:pt>
                <c:pt idx="7">
                  <c:v>2.4E-2</c:v>
                </c:pt>
                <c:pt idx="8">
                  <c:v>0</c:v>
                </c:pt>
                <c:pt idx="9">
                  <c:v>0</c:v>
                </c:pt>
                <c:pt idx="10">
                  <c:v>0</c:v>
                </c:pt>
                <c:pt idx="11">
                  <c:v>0</c:v>
                </c:pt>
              </c:numCache>
            </c:numRef>
          </c:val>
          <c:extLst>
            <c:ext xmlns:c16="http://schemas.microsoft.com/office/drawing/2014/chart" uri="{C3380CC4-5D6E-409C-BE32-E72D297353CC}">
              <c16:uniqueId val="{00000007-DDEC-4DF1-8E33-14FD2A52A326}"/>
            </c:ext>
          </c:extLst>
        </c:ser>
        <c:ser>
          <c:idx val="8"/>
          <c:order val="8"/>
          <c:tx>
            <c:strRef>
              <c:f>Sheet1!$DN$110:$DN$112</c:f>
              <c:strCache>
                <c:ptCount val="1"/>
                <c:pt idx="0">
                  <c:v>Urgent purchasing clear within3 Month - MB</c:v>
                </c:pt>
              </c:strCache>
            </c:strRef>
          </c:tx>
          <c:spPr>
            <a:solidFill>
              <a:schemeClr val="accent3">
                <a:lumMod val="60000"/>
              </a:schemeClr>
            </a:solidFill>
            <a:ln>
              <a:noFill/>
            </a:ln>
            <a:effectLst/>
          </c:spPr>
          <c:invertIfNegative val="0"/>
          <c:cat>
            <c:strRef>
              <c:f>Sheet1!$CW$113:$CW$124</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Sheet1!$DN$113:$DN$124</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8-DDEC-4DF1-8E33-14FD2A52A326}"/>
            </c:ext>
          </c:extLst>
        </c:ser>
        <c:dLbls>
          <c:showLegendKey val="0"/>
          <c:showVal val="0"/>
          <c:showCatName val="0"/>
          <c:showSerName val="0"/>
          <c:showPercent val="0"/>
          <c:showBubbleSize val="0"/>
        </c:dLbls>
        <c:gapWidth val="40"/>
        <c:overlap val="100"/>
        <c:axId val="1305239215"/>
        <c:axId val="1305228175"/>
      </c:barChart>
      <c:catAx>
        <c:axId val="13052392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th-TH"/>
          </a:p>
        </c:txPr>
        <c:crossAx val="1305228175"/>
        <c:crosses val="autoZero"/>
        <c:auto val="1"/>
        <c:lblAlgn val="ctr"/>
        <c:lblOffset val="100"/>
        <c:noMultiLvlLbl val="0"/>
      </c:catAx>
      <c:valAx>
        <c:axId val="13052281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th-TH"/>
          </a:p>
        </c:txPr>
        <c:crossAx val="1305239215"/>
        <c:crosses val="autoZero"/>
        <c:crossBetween val="between"/>
      </c:valAx>
      <c:spPr>
        <a:noFill/>
        <a:ln>
          <a:noFill/>
        </a:ln>
        <a:effectLst/>
      </c:spPr>
    </c:plotArea>
    <c:legend>
      <c:legendPos val="r"/>
      <c:layout>
        <c:manualLayout>
          <c:xMode val="edge"/>
          <c:yMode val="edge"/>
          <c:x val="0.20662434877746849"/>
          <c:y val="1.527727576352669E-2"/>
          <c:w val="0.77626567117076073"/>
          <c:h val="0.30021946838856001"/>
        </c:manualLayout>
      </c:layout>
      <c:overlay val="0"/>
      <c:spPr>
        <a:noFill/>
        <a:ln>
          <a:noFill/>
        </a:ln>
        <a:effectLst/>
      </c:spPr>
      <c:txPr>
        <a:bodyPr rot="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th-TH"/>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th-TH"/>
    </a:p>
  </c:txPr>
  <c:printSettings>
    <c:headerFooter/>
    <c:pageMargins b="0.75" l="0.7" r="0.7" t="0.75" header="0.3" footer="0.3"/>
    <c:pageSetup/>
  </c:printSettings>
  <c:extLst>
    <c:ext xmlns:c14="http://schemas.microsoft.com/office/drawing/2007/8/2/chart" uri="{781A3756-C4B2-4CAC-9D66-4F8BD8637D16}">
      <c14:pivotOptions>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[FY25 Company KPI summary result rev2.xlsx]Sheet1!PivotTable81</c:name>
    <c:fmtId val="3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1789714676733031E-2"/>
          <c:y val="0.1237002220528161"/>
          <c:w val="0.91028335176250175"/>
          <c:h val="0.78338948734817926"/>
        </c:manualLayout>
      </c:layout>
      <c:barChart>
        <c:barDir val="col"/>
        <c:grouping val="stacked"/>
        <c:varyColors val="0"/>
        <c:ser>
          <c:idx val="0"/>
          <c:order val="0"/>
          <c:tx>
            <c:strRef>
              <c:f>Sheet1!$DR$110:$DR$112</c:f>
              <c:strCache>
                <c:ptCount val="1"/>
                <c:pt idx="0">
                  <c:v>CIP (Docufment not complete) - MB</c:v>
                </c:pt>
              </c:strCache>
            </c:strRef>
          </c:tx>
          <c:spPr>
            <a:solidFill>
              <a:schemeClr val="accent1"/>
            </a:solidFill>
            <a:ln>
              <a:noFill/>
            </a:ln>
            <a:effectLst/>
          </c:spPr>
          <c:invertIfNegative val="0"/>
          <c:cat>
            <c:strRef>
              <c:f>Sheet1!$DQ$113:$DQ$124</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Sheet1!$DR$113:$DR$124</c:f>
              <c:numCache>
                <c:formatCode>General</c:formatCode>
                <c:ptCount val="12"/>
                <c:pt idx="0">
                  <c:v>0</c:v>
                </c:pt>
                <c:pt idx="1">
                  <c:v>0</c:v>
                </c:pt>
                <c:pt idx="2">
                  <c:v>0</c:v>
                </c:pt>
                <c:pt idx="3">
                  <c:v>0</c:v>
                </c:pt>
                <c:pt idx="4">
                  <c:v>0</c:v>
                </c:pt>
                <c:pt idx="5">
                  <c:v>0</c:v>
                </c:pt>
                <c:pt idx="6">
                  <c:v>0</c:v>
                </c:pt>
                <c:pt idx="7">
                  <c:v>0</c:v>
                </c:pt>
                <c:pt idx="8">
                  <c:v>0</c:v>
                </c:pt>
                <c:pt idx="9">
                  <c:v>0.02</c:v>
                </c:pt>
                <c:pt idx="10">
                  <c:v>0.03</c:v>
                </c:pt>
                <c:pt idx="11">
                  <c:v>0</c:v>
                </c:pt>
              </c:numCache>
            </c:numRef>
          </c:val>
          <c:extLst>
            <c:ext xmlns:c16="http://schemas.microsoft.com/office/drawing/2014/chart" uri="{C3380CC4-5D6E-409C-BE32-E72D297353CC}">
              <c16:uniqueId val="{00000000-7B4E-417E-B29E-4316A99818CF}"/>
            </c:ext>
          </c:extLst>
        </c:ser>
        <c:ser>
          <c:idx val="1"/>
          <c:order val="1"/>
          <c:tx>
            <c:strRef>
              <c:f>Sheet1!$DT$110:$DT$112</c:f>
              <c:strCache>
                <c:ptCount val="1"/>
                <c:pt idx="0">
                  <c:v>CIP (No using date) - MB</c:v>
                </c:pt>
              </c:strCache>
            </c:strRef>
          </c:tx>
          <c:spPr>
            <a:solidFill>
              <a:schemeClr val="accent2"/>
            </a:solidFill>
            <a:ln>
              <a:noFill/>
            </a:ln>
            <a:effectLst/>
          </c:spPr>
          <c:invertIfNegative val="0"/>
          <c:cat>
            <c:strRef>
              <c:f>Sheet1!$DQ$113:$DQ$124</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Sheet1!$DT$113:$DT$124</c:f>
              <c:numCache>
                <c:formatCode>General</c:formatCode>
                <c:ptCount val="12"/>
                <c:pt idx="0">
                  <c:v>0</c:v>
                </c:pt>
                <c:pt idx="1">
                  <c:v>0</c:v>
                </c:pt>
                <c:pt idx="2">
                  <c:v>0</c:v>
                </c:pt>
                <c:pt idx="3">
                  <c:v>0</c:v>
                </c:pt>
                <c:pt idx="4">
                  <c:v>0</c:v>
                </c:pt>
                <c:pt idx="5">
                  <c:v>0</c:v>
                </c:pt>
                <c:pt idx="6">
                  <c:v>0</c:v>
                </c:pt>
                <c:pt idx="7">
                  <c:v>0</c:v>
                </c:pt>
                <c:pt idx="8">
                  <c:v>2.5000000000000001E-2</c:v>
                </c:pt>
                <c:pt idx="9">
                  <c:v>0</c:v>
                </c:pt>
                <c:pt idx="10">
                  <c:v>0</c:v>
                </c:pt>
                <c:pt idx="11">
                  <c:v>0</c:v>
                </c:pt>
              </c:numCache>
            </c:numRef>
          </c:val>
          <c:extLst>
            <c:ext xmlns:c16="http://schemas.microsoft.com/office/drawing/2014/chart" uri="{C3380CC4-5D6E-409C-BE32-E72D297353CC}">
              <c16:uniqueId val="{00000001-7B4E-417E-B29E-4316A99818CF}"/>
            </c:ext>
          </c:extLst>
        </c:ser>
        <c:ser>
          <c:idx val="2"/>
          <c:order val="2"/>
          <c:tx>
            <c:strRef>
              <c:f>Sheet1!$DV$110:$DV$112</c:f>
              <c:strCache>
                <c:ptCount val="1"/>
                <c:pt idx="0">
                  <c:v>CIP &gt;12 Month  - MB</c:v>
                </c:pt>
              </c:strCache>
            </c:strRef>
          </c:tx>
          <c:spPr>
            <a:solidFill>
              <a:schemeClr val="accent3"/>
            </a:solidFill>
            <a:ln>
              <a:noFill/>
            </a:ln>
            <a:effectLst/>
          </c:spPr>
          <c:invertIfNegative val="0"/>
          <c:cat>
            <c:strRef>
              <c:f>Sheet1!$DQ$113:$DQ$124</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Sheet1!$DV$113:$DV$124</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2-7B4E-417E-B29E-4316A99818CF}"/>
            </c:ext>
          </c:extLst>
        </c:ser>
        <c:ser>
          <c:idx val="3"/>
          <c:order val="3"/>
          <c:tx>
            <c:strRef>
              <c:f>Sheet1!$DX$110:$DX$112</c:f>
              <c:strCache>
                <c:ptCount val="1"/>
                <c:pt idx="0">
                  <c:v>CIP &gt;18 Month  - MB</c:v>
                </c:pt>
              </c:strCache>
            </c:strRef>
          </c:tx>
          <c:spPr>
            <a:solidFill>
              <a:schemeClr val="accent4"/>
            </a:solidFill>
            <a:ln>
              <a:noFill/>
            </a:ln>
            <a:effectLst/>
          </c:spPr>
          <c:invertIfNegative val="0"/>
          <c:cat>
            <c:strRef>
              <c:f>Sheet1!$DQ$113:$DQ$124</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Sheet1!$DX$113:$DX$124</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3-7B4E-417E-B29E-4316A99818CF}"/>
            </c:ext>
          </c:extLst>
        </c:ser>
        <c:ser>
          <c:idx val="4"/>
          <c:order val="4"/>
          <c:tx>
            <c:strRef>
              <c:f>Sheet1!$DZ$110:$DZ$112</c:f>
              <c:strCache>
                <c:ptCount val="1"/>
                <c:pt idx="0">
                  <c:v>Special purchasing - MB</c:v>
                </c:pt>
              </c:strCache>
            </c:strRef>
          </c:tx>
          <c:spPr>
            <a:solidFill>
              <a:schemeClr val="accent5"/>
            </a:solidFill>
            <a:ln>
              <a:noFill/>
            </a:ln>
            <a:effectLst/>
          </c:spPr>
          <c:invertIfNegative val="0"/>
          <c:cat>
            <c:strRef>
              <c:f>Sheet1!$DQ$113:$DQ$124</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Sheet1!$DZ$113:$DZ$124</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4-7B4E-417E-B29E-4316A99818CF}"/>
            </c:ext>
          </c:extLst>
        </c:ser>
        <c:ser>
          <c:idx val="5"/>
          <c:order val="5"/>
          <c:tx>
            <c:strRef>
              <c:f>Sheet1!$EB$110:$EB$112</c:f>
              <c:strCache>
                <c:ptCount val="1"/>
                <c:pt idx="0">
                  <c:v>Un-received Order &gt;12 [expense] - MB</c:v>
                </c:pt>
              </c:strCache>
            </c:strRef>
          </c:tx>
          <c:spPr>
            <a:solidFill>
              <a:schemeClr val="accent6"/>
            </a:solidFill>
            <a:ln>
              <a:noFill/>
            </a:ln>
            <a:effectLst/>
          </c:spPr>
          <c:invertIfNegative val="0"/>
          <c:cat>
            <c:strRef>
              <c:f>Sheet1!$DQ$113:$DQ$124</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Sheet1!$EB$113:$EB$124</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5-7B4E-417E-B29E-4316A99818CF}"/>
            </c:ext>
          </c:extLst>
        </c:ser>
        <c:ser>
          <c:idx val="6"/>
          <c:order val="6"/>
          <c:tx>
            <c:strRef>
              <c:f>Sheet1!$ED$110:$ED$112</c:f>
              <c:strCache>
                <c:ptCount val="1"/>
                <c:pt idx="0">
                  <c:v>Un-received Order &gt;18 [Investment] - MB</c:v>
                </c:pt>
              </c:strCache>
            </c:strRef>
          </c:tx>
          <c:spPr>
            <a:solidFill>
              <a:schemeClr val="accent1">
                <a:lumMod val="60000"/>
              </a:schemeClr>
            </a:solidFill>
            <a:ln>
              <a:noFill/>
            </a:ln>
            <a:effectLst/>
          </c:spPr>
          <c:invertIfNegative val="0"/>
          <c:cat>
            <c:strRef>
              <c:f>Sheet1!$DQ$113:$DQ$124</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Sheet1!$ED$113:$ED$124</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6-7B4E-417E-B29E-4316A99818CF}"/>
            </c:ext>
          </c:extLst>
        </c:ser>
        <c:ser>
          <c:idx val="7"/>
          <c:order val="7"/>
          <c:tx>
            <c:strRef>
              <c:f>Sheet1!$EF$110:$EF$112</c:f>
              <c:strCache>
                <c:ptCount val="1"/>
                <c:pt idx="0">
                  <c:v>Urgent purchasing - MB</c:v>
                </c:pt>
              </c:strCache>
            </c:strRef>
          </c:tx>
          <c:spPr>
            <a:solidFill>
              <a:schemeClr val="accent2">
                <a:lumMod val="60000"/>
              </a:schemeClr>
            </a:solidFill>
            <a:ln>
              <a:noFill/>
            </a:ln>
            <a:effectLst/>
          </c:spPr>
          <c:invertIfNegative val="0"/>
          <c:cat>
            <c:strRef>
              <c:f>Sheet1!$DQ$113:$DQ$124</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Sheet1!$EF$113:$EF$124</c:f>
              <c:numCache>
                <c:formatCode>General</c:formatCode>
                <c:ptCount val="12"/>
                <c:pt idx="0">
                  <c:v>6.2E-2</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7-7B4E-417E-B29E-4316A99818CF}"/>
            </c:ext>
          </c:extLst>
        </c:ser>
        <c:ser>
          <c:idx val="8"/>
          <c:order val="8"/>
          <c:tx>
            <c:strRef>
              <c:f>Sheet1!$EH$110:$EH$112</c:f>
              <c:strCache>
                <c:ptCount val="1"/>
                <c:pt idx="0">
                  <c:v>Urgent purchasing clear within3 Month - MB</c:v>
                </c:pt>
              </c:strCache>
            </c:strRef>
          </c:tx>
          <c:spPr>
            <a:solidFill>
              <a:schemeClr val="accent3">
                <a:lumMod val="60000"/>
              </a:schemeClr>
            </a:solidFill>
            <a:ln>
              <a:noFill/>
            </a:ln>
            <a:effectLst/>
          </c:spPr>
          <c:invertIfNegative val="0"/>
          <c:cat>
            <c:strRef>
              <c:f>Sheet1!$DQ$113:$DQ$124</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Sheet1!$EH$113:$EH$124</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8-7B4E-417E-B29E-4316A99818CF}"/>
            </c:ext>
          </c:extLst>
        </c:ser>
        <c:dLbls>
          <c:showLegendKey val="0"/>
          <c:showVal val="0"/>
          <c:showCatName val="0"/>
          <c:showSerName val="0"/>
          <c:showPercent val="0"/>
          <c:showBubbleSize val="0"/>
        </c:dLbls>
        <c:gapWidth val="150"/>
        <c:overlap val="100"/>
        <c:axId val="707582287"/>
        <c:axId val="707585647"/>
      </c:barChart>
      <c:catAx>
        <c:axId val="7075822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th-TH"/>
          </a:p>
        </c:txPr>
        <c:crossAx val="707585647"/>
        <c:crosses val="autoZero"/>
        <c:auto val="1"/>
        <c:lblAlgn val="ctr"/>
        <c:lblOffset val="100"/>
        <c:noMultiLvlLbl val="0"/>
      </c:catAx>
      <c:valAx>
        <c:axId val="7075856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th-TH"/>
          </a:p>
        </c:txPr>
        <c:crossAx val="707582287"/>
        <c:crosses val="autoZero"/>
        <c:crossBetween val="between"/>
        <c:majorUnit val="0.2"/>
      </c:valAx>
      <c:spPr>
        <a:noFill/>
        <a:ln>
          <a:noFill/>
        </a:ln>
        <a:effectLst/>
      </c:spPr>
    </c:plotArea>
    <c:legend>
      <c:legendPos val="r"/>
      <c:layout>
        <c:manualLayout>
          <c:xMode val="edge"/>
          <c:yMode val="edge"/>
          <c:x val="0.27993252176688405"/>
          <c:y val="1.7536381440979423E-2"/>
          <c:w val="0.70232393805377724"/>
          <c:h val="0.27680685708716196"/>
        </c:manualLayout>
      </c:layout>
      <c:overlay val="0"/>
      <c:spPr>
        <a:noFill/>
        <a:ln>
          <a:noFill/>
        </a:ln>
        <a:effectLst/>
      </c:spPr>
      <c:txPr>
        <a:bodyPr rot="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th-TH"/>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th-TH"/>
    </a:p>
  </c:txPr>
  <c:printSettings>
    <c:headerFooter/>
    <c:pageMargins b="0.75" l="0.7" r="0.7" t="0.75" header="0.3" footer="0.3"/>
    <c:pageSetup/>
  </c:printSettings>
  <c:extLst>
    <c:ext xmlns:c14="http://schemas.microsoft.com/office/drawing/2007/8/2/chart" uri="{781A3756-C4B2-4CAC-9D66-4F8BD8637D16}">
      <c14:pivotOptions>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[FY25 Company KPI summary result rev2.xlsx]Sheet1!PivotTable82</c:name>
    <c:fmtId val="3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bg1"/>
                  </a:solidFill>
                  <a:latin typeface="+mn-lt"/>
                  <a:ea typeface="+mn-ea"/>
                  <a:cs typeface="+mn-cs"/>
                </a:defRPr>
              </a:pPr>
              <a:endParaRPr lang="th-TH"/>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bg1"/>
                  </a:solidFill>
                  <a:latin typeface="+mn-lt"/>
                  <a:ea typeface="+mn-ea"/>
                  <a:cs typeface="+mn-cs"/>
                </a:defRPr>
              </a:pPr>
              <a:endParaRPr lang="th-TH"/>
            </a:p>
          </c:txP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255123565908118E-2"/>
          <c:y val="0.12311807145887513"/>
          <c:w val="0.8970611228975347"/>
          <c:h val="0.78440888680035059"/>
        </c:manualLayout>
      </c:layout>
      <c:barChart>
        <c:barDir val="col"/>
        <c:grouping val="stacked"/>
        <c:varyColors val="0"/>
        <c:ser>
          <c:idx val="0"/>
          <c:order val="0"/>
          <c:tx>
            <c:strRef>
              <c:f>Sheet1!$EL$110:$EL$112</c:f>
              <c:strCache>
                <c:ptCount val="1"/>
                <c:pt idx="0">
                  <c:v>CIP (Docufment not complete) - MB</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bg1"/>
                    </a:solidFill>
                    <a:latin typeface="+mn-lt"/>
                    <a:ea typeface="+mn-ea"/>
                    <a:cs typeface="+mn-cs"/>
                  </a:defRPr>
                </a:pPr>
                <a:endParaRPr lang="th-TH"/>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Sheet1!$EK$113:$EK$124</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Sheet1!$EL$113:$EL$124</c:f>
              <c:numCache>
                <c:formatCode>General</c:formatCode>
                <c:ptCount val="12"/>
                <c:pt idx="0">
                  <c:v>0.79</c:v>
                </c:pt>
                <c:pt idx="1">
                  <c:v>0.39</c:v>
                </c:pt>
                <c:pt idx="2">
                  <c:v>0.45</c:v>
                </c:pt>
                <c:pt idx="3">
                  <c:v>0.3</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0-9B21-4D56-9D75-C56CE64C7109}"/>
            </c:ext>
          </c:extLst>
        </c:ser>
        <c:ser>
          <c:idx val="1"/>
          <c:order val="1"/>
          <c:tx>
            <c:strRef>
              <c:f>Sheet1!$EN$110:$EN$112</c:f>
              <c:strCache>
                <c:ptCount val="1"/>
                <c:pt idx="0">
                  <c:v>CIP (No using date) - MB</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Sheet1!$EK$113:$EK$124</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Sheet1!$EN$113:$EN$124</c:f>
              <c:numCache>
                <c:formatCode>General</c:formatCode>
                <c:ptCount val="12"/>
                <c:pt idx="0">
                  <c:v>3.31</c:v>
                </c:pt>
                <c:pt idx="1">
                  <c:v>0.06</c:v>
                </c:pt>
                <c:pt idx="2">
                  <c:v>0</c:v>
                </c:pt>
                <c:pt idx="3">
                  <c:v>0</c:v>
                </c:pt>
                <c:pt idx="4">
                  <c:v>0</c:v>
                </c:pt>
                <c:pt idx="5">
                  <c:v>0</c:v>
                </c:pt>
                <c:pt idx="6">
                  <c:v>0</c:v>
                </c:pt>
                <c:pt idx="7">
                  <c:v>0</c:v>
                </c:pt>
                <c:pt idx="8">
                  <c:v>0</c:v>
                </c:pt>
                <c:pt idx="9">
                  <c:v>0.25</c:v>
                </c:pt>
                <c:pt idx="10">
                  <c:v>0.82</c:v>
                </c:pt>
                <c:pt idx="11">
                  <c:v>0</c:v>
                </c:pt>
              </c:numCache>
            </c:numRef>
          </c:val>
          <c:extLst>
            <c:ext xmlns:c16="http://schemas.microsoft.com/office/drawing/2014/chart" uri="{C3380CC4-5D6E-409C-BE32-E72D297353CC}">
              <c16:uniqueId val="{00000001-9B21-4D56-9D75-C56CE64C7109}"/>
            </c:ext>
          </c:extLst>
        </c:ser>
        <c:ser>
          <c:idx val="2"/>
          <c:order val="2"/>
          <c:tx>
            <c:strRef>
              <c:f>Sheet1!$EP$110:$EP$112</c:f>
              <c:strCache>
                <c:ptCount val="1"/>
                <c:pt idx="0">
                  <c:v>CIP &gt;12 Month  - MB</c:v>
                </c:pt>
              </c:strCache>
            </c:strRef>
          </c:tx>
          <c:spPr>
            <a:solidFill>
              <a:schemeClr val="accent3"/>
            </a:solidFill>
            <a:ln>
              <a:noFill/>
            </a:ln>
            <a:effectLst/>
          </c:spPr>
          <c:invertIfNegative val="0"/>
          <c:cat>
            <c:strRef>
              <c:f>Sheet1!$EK$113:$EK$124</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Sheet1!$EP$113:$EP$124</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2-9B21-4D56-9D75-C56CE64C7109}"/>
            </c:ext>
          </c:extLst>
        </c:ser>
        <c:ser>
          <c:idx val="3"/>
          <c:order val="3"/>
          <c:tx>
            <c:strRef>
              <c:f>Sheet1!$ER$110:$ER$112</c:f>
              <c:strCache>
                <c:ptCount val="1"/>
                <c:pt idx="0">
                  <c:v>CIP &gt;18 Month  - MB</c:v>
                </c:pt>
              </c:strCache>
            </c:strRef>
          </c:tx>
          <c:spPr>
            <a:solidFill>
              <a:schemeClr val="accent4"/>
            </a:solidFill>
            <a:ln>
              <a:noFill/>
            </a:ln>
            <a:effectLst/>
          </c:spPr>
          <c:invertIfNegative val="0"/>
          <c:cat>
            <c:strRef>
              <c:f>Sheet1!$EK$113:$EK$124</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Sheet1!$ER$113:$ER$124</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3-9B21-4D56-9D75-C56CE64C7109}"/>
            </c:ext>
          </c:extLst>
        </c:ser>
        <c:ser>
          <c:idx val="4"/>
          <c:order val="4"/>
          <c:tx>
            <c:strRef>
              <c:f>Sheet1!$ET$110:$ET$112</c:f>
              <c:strCache>
                <c:ptCount val="1"/>
                <c:pt idx="0">
                  <c:v>Special purchasing - MB</c:v>
                </c:pt>
              </c:strCache>
            </c:strRef>
          </c:tx>
          <c:spPr>
            <a:solidFill>
              <a:schemeClr val="accent5"/>
            </a:solidFill>
            <a:ln>
              <a:noFill/>
            </a:ln>
            <a:effectLst/>
          </c:spPr>
          <c:invertIfNegative val="0"/>
          <c:cat>
            <c:strRef>
              <c:f>Sheet1!$EK$113:$EK$124</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Sheet1!$ET$113:$ET$124</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4-9B21-4D56-9D75-C56CE64C7109}"/>
            </c:ext>
          </c:extLst>
        </c:ser>
        <c:ser>
          <c:idx val="5"/>
          <c:order val="5"/>
          <c:tx>
            <c:strRef>
              <c:f>Sheet1!$EV$110:$EV$112</c:f>
              <c:strCache>
                <c:ptCount val="1"/>
                <c:pt idx="0">
                  <c:v>Un-received Order &gt;12 [expense] - MB</c:v>
                </c:pt>
              </c:strCache>
            </c:strRef>
          </c:tx>
          <c:spPr>
            <a:solidFill>
              <a:schemeClr val="accent6"/>
            </a:solidFill>
            <a:ln>
              <a:noFill/>
            </a:ln>
            <a:effectLst/>
          </c:spPr>
          <c:invertIfNegative val="0"/>
          <c:cat>
            <c:strRef>
              <c:f>Sheet1!$EK$113:$EK$124</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Sheet1!$EV$113:$EV$124</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5-9B21-4D56-9D75-C56CE64C7109}"/>
            </c:ext>
          </c:extLst>
        </c:ser>
        <c:ser>
          <c:idx val="6"/>
          <c:order val="6"/>
          <c:tx>
            <c:strRef>
              <c:f>Sheet1!$EX$110:$EX$112</c:f>
              <c:strCache>
                <c:ptCount val="1"/>
                <c:pt idx="0">
                  <c:v>Un-received Order &gt;18 [Investment] - MB</c:v>
                </c:pt>
              </c:strCache>
            </c:strRef>
          </c:tx>
          <c:spPr>
            <a:solidFill>
              <a:schemeClr val="accent1">
                <a:lumMod val="60000"/>
              </a:schemeClr>
            </a:solidFill>
            <a:ln>
              <a:noFill/>
            </a:ln>
            <a:effectLst/>
          </c:spPr>
          <c:invertIfNegative val="0"/>
          <c:cat>
            <c:strRef>
              <c:f>Sheet1!$EK$113:$EK$124</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Sheet1!$EX$113:$EX$124</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6-9B21-4D56-9D75-C56CE64C7109}"/>
            </c:ext>
          </c:extLst>
        </c:ser>
        <c:ser>
          <c:idx val="7"/>
          <c:order val="7"/>
          <c:tx>
            <c:strRef>
              <c:f>Sheet1!$EZ$110:$EZ$112</c:f>
              <c:strCache>
                <c:ptCount val="1"/>
                <c:pt idx="0">
                  <c:v>Urgent purchasing - MB</c:v>
                </c:pt>
              </c:strCache>
            </c:strRef>
          </c:tx>
          <c:spPr>
            <a:solidFill>
              <a:schemeClr val="accent2">
                <a:lumMod val="60000"/>
              </a:schemeClr>
            </a:solidFill>
            <a:ln>
              <a:noFill/>
            </a:ln>
            <a:effectLst/>
          </c:spPr>
          <c:invertIfNegative val="0"/>
          <c:cat>
            <c:strRef>
              <c:f>Sheet1!$EK$113:$EK$124</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Sheet1!$EZ$113:$EZ$124</c:f>
              <c:numCache>
                <c:formatCode>General</c:formatCode>
                <c:ptCount val="12"/>
                <c:pt idx="0">
                  <c:v>0</c:v>
                </c:pt>
                <c:pt idx="1">
                  <c:v>0</c:v>
                </c:pt>
                <c:pt idx="2">
                  <c:v>0</c:v>
                </c:pt>
                <c:pt idx="3">
                  <c:v>0</c:v>
                </c:pt>
                <c:pt idx="4">
                  <c:v>0</c:v>
                </c:pt>
                <c:pt idx="5">
                  <c:v>0</c:v>
                </c:pt>
                <c:pt idx="6">
                  <c:v>0</c:v>
                </c:pt>
                <c:pt idx="7">
                  <c:v>0.13600000000000001</c:v>
                </c:pt>
                <c:pt idx="8">
                  <c:v>0</c:v>
                </c:pt>
                <c:pt idx="9">
                  <c:v>0</c:v>
                </c:pt>
                <c:pt idx="10">
                  <c:v>0</c:v>
                </c:pt>
                <c:pt idx="11">
                  <c:v>0</c:v>
                </c:pt>
              </c:numCache>
            </c:numRef>
          </c:val>
          <c:extLst>
            <c:ext xmlns:c16="http://schemas.microsoft.com/office/drawing/2014/chart" uri="{C3380CC4-5D6E-409C-BE32-E72D297353CC}">
              <c16:uniqueId val="{00000007-9B21-4D56-9D75-C56CE64C7109}"/>
            </c:ext>
          </c:extLst>
        </c:ser>
        <c:ser>
          <c:idx val="8"/>
          <c:order val="8"/>
          <c:tx>
            <c:strRef>
              <c:f>Sheet1!$FB$110:$FB$112</c:f>
              <c:strCache>
                <c:ptCount val="1"/>
                <c:pt idx="0">
                  <c:v>Urgent purchasing clear within3 Month - MB</c:v>
                </c:pt>
              </c:strCache>
            </c:strRef>
          </c:tx>
          <c:spPr>
            <a:solidFill>
              <a:schemeClr val="accent3">
                <a:lumMod val="60000"/>
              </a:schemeClr>
            </a:solidFill>
            <a:ln>
              <a:noFill/>
            </a:ln>
            <a:effectLst/>
          </c:spPr>
          <c:invertIfNegative val="0"/>
          <c:cat>
            <c:strRef>
              <c:f>Sheet1!$EK$113:$EK$124</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Sheet1!$FB$113:$FB$124</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8-9B21-4D56-9D75-C56CE64C7109}"/>
            </c:ext>
          </c:extLst>
        </c:ser>
        <c:dLbls>
          <c:showLegendKey val="0"/>
          <c:showVal val="0"/>
          <c:showCatName val="0"/>
          <c:showSerName val="0"/>
          <c:showPercent val="0"/>
          <c:showBubbleSize val="0"/>
        </c:dLbls>
        <c:gapWidth val="40"/>
        <c:overlap val="100"/>
        <c:axId val="141631615"/>
        <c:axId val="141654175"/>
      </c:barChart>
      <c:catAx>
        <c:axId val="1416316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th-TH"/>
          </a:p>
        </c:txPr>
        <c:crossAx val="141654175"/>
        <c:crosses val="autoZero"/>
        <c:auto val="1"/>
        <c:lblAlgn val="ctr"/>
        <c:lblOffset val="100"/>
        <c:noMultiLvlLbl val="0"/>
      </c:catAx>
      <c:valAx>
        <c:axId val="1416541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th-TH"/>
          </a:p>
        </c:txPr>
        <c:crossAx val="141631615"/>
        <c:crosses val="autoZero"/>
        <c:crossBetween val="between"/>
        <c:majorUnit val="1"/>
      </c:valAx>
      <c:spPr>
        <a:noFill/>
        <a:ln>
          <a:noFill/>
        </a:ln>
        <a:effectLst/>
      </c:spPr>
    </c:plotArea>
    <c:legend>
      <c:legendPos val="r"/>
      <c:layout>
        <c:manualLayout>
          <c:xMode val="edge"/>
          <c:yMode val="edge"/>
          <c:x val="0.29090165384609568"/>
          <c:y val="7.8069266749837178E-3"/>
          <c:w val="0.70717790678157044"/>
          <c:h val="0.27150416645538067"/>
        </c:manualLayout>
      </c:layout>
      <c:overlay val="0"/>
      <c:spPr>
        <a:noFill/>
        <a:ln>
          <a:noFill/>
        </a:ln>
        <a:effectLst/>
      </c:spPr>
      <c:txPr>
        <a:bodyPr rot="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th-TH"/>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th-TH"/>
    </a:p>
  </c:txPr>
  <c:printSettings>
    <c:headerFooter/>
    <c:pageMargins b="0.75" l="0.7" r="0.7" t="0.75" header="0.3" footer="0.3"/>
    <c:pageSetup/>
  </c:printSettings>
  <c:extLst>
    <c:ext xmlns:c14="http://schemas.microsoft.com/office/drawing/2007/8/2/chart" uri="{781A3756-C4B2-4CAC-9D66-4F8BD8637D16}">
      <c14:pivotOptions>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[FY25 Company KPI summary result rev2.xlsx]Sheet1!PivotTable83</c:name>
    <c:fmtId val="3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2091763371879055E-2"/>
          <c:y val="0.12582709830930097"/>
          <c:w val="0.90211039891300226"/>
          <c:h val="0.77966513060395715"/>
        </c:manualLayout>
      </c:layout>
      <c:barChart>
        <c:barDir val="col"/>
        <c:grouping val="stacked"/>
        <c:varyColors val="0"/>
        <c:ser>
          <c:idx val="0"/>
          <c:order val="0"/>
          <c:tx>
            <c:strRef>
              <c:f>Sheet1!$FF$110:$FF$112</c:f>
              <c:strCache>
                <c:ptCount val="1"/>
                <c:pt idx="0">
                  <c:v>CIP (Docufment not complete) - MB</c:v>
                </c:pt>
              </c:strCache>
            </c:strRef>
          </c:tx>
          <c:spPr>
            <a:solidFill>
              <a:schemeClr val="accent1"/>
            </a:solidFill>
            <a:ln>
              <a:noFill/>
            </a:ln>
            <a:effectLst/>
          </c:spPr>
          <c:invertIfNegative val="0"/>
          <c:cat>
            <c:strRef>
              <c:f>Sheet1!$FE$113:$FE$124</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Sheet1!$FF$113:$FF$124</c:f>
              <c:numCache>
                <c:formatCode>General</c:formatCode>
                <c:ptCount val="12"/>
                <c:pt idx="0">
                  <c:v>0.99</c:v>
                </c:pt>
                <c:pt idx="1">
                  <c:v>0</c:v>
                </c:pt>
                <c:pt idx="2">
                  <c:v>0.18</c:v>
                </c:pt>
                <c:pt idx="3">
                  <c:v>0</c:v>
                </c:pt>
                <c:pt idx="4">
                  <c:v>0</c:v>
                </c:pt>
                <c:pt idx="5">
                  <c:v>0</c:v>
                </c:pt>
                <c:pt idx="6">
                  <c:v>0</c:v>
                </c:pt>
                <c:pt idx="7">
                  <c:v>0</c:v>
                </c:pt>
                <c:pt idx="8">
                  <c:v>0.18</c:v>
                </c:pt>
                <c:pt idx="9">
                  <c:v>0</c:v>
                </c:pt>
                <c:pt idx="10">
                  <c:v>0</c:v>
                </c:pt>
                <c:pt idx="11">
                  <c:v>0</c:v>
                </c:pt>
              </c:numCache>
            </c:numRef>
          </c:val>
          <c:extLst>
            <c:ext xmlns:c16="http://schemas.microsoft.com/office/drawing/2014/chart" uri="{C3380CC4-5D6E-409C-BE32-E72D297353CC}">
              <c16:uniqueId val="{00000000-115B-4973-9315-8B5640AA5146}"/>
            </c:ext>
          </c:extLst>
        </c:ser>
        <c:ser>
          <c:idx val="1"/>
          <c:order val="1"/>
          <c:tx>
            <c:strRef>
              <c:f>Sheet1!$FH$110:$FH$112</c:f>
              <c:strCache>
                <c:ptCount val="1"/>
                <c:pt idx="0">
                  <c:v>CIP (No using date) - MB</c:v>
                </c:pt>
              </c:strCache>
            </c:strRef>
          </c:tx>
          <c:spPr>
            <a:solidFill>
              <a:schemeClr val="accent2"/>
            </a:solidFill>
            <a:ln>
              <a:noFill/>
            </a:ln>
            <a:effectLst/>
          </c:spPr>
          <c:invertIfNegative val="0"/>
          <c:cat>
            <c:strRef>
              <c:f>Sheet1!$FE$113:$FE$124</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Sheet1!$FH$113:$FH$124</c:f>
              <c:numCache>
                <c:formatCode>General</c:formatCode>
                <c:ptCount val="12"/>
                <c:pt idx="0">
                  <c:v>0</c:v>
                </c:pt>
                <c:pt idx="1">
                  <c:v>0</c:v>
                </c:pt>
                <c:pt idx="2">
                  <c:v>0</c:v>
                </c:pt>
                <c:pt idx="3">
                  <c:v>0</c:v>
                </c:pt>
                <c:pt idx="4">
                  <c:v>0</c:v>
                </c:pt>
                <c:pt idx="5">
                  <c:v>0</c:v>
                </c:pt>
                <c:pt idx="6">
                  <c:v>0</c:v>
                </c:pt>
                <c:pt idx="7">
                  <c:v>0</c:v>
                </c:pt>
                <c:pt idx="8">
                  <c:v>0</c:v>
                </c:pt>
                <c:pt idx="9">
                  <c:v>0.54</c:v>
                </c:pt>
                <c:pt idx="10">
                  <c:v>0.54</c:v>
                </c:pt>
                <c:pt idx="11">
                  <c:v>0</c:v>
                </c:pt>
              </c:numCache>
            </c:numRef>
          </c:val>
          <c:extLst>
            <c:ext xmlns:c16="http://schemas.microsoft.com/office/drawing/2014/chart" uri="{C3380CC4-5D6E-409C-BE32-E72D297353CC}">
              <c16:uniqueId val="{00000001-115B-4973-9315-8B5640AA5146}"/>
            </c:ext>
          </c:extLst>
        </c:ser>
        <c:ser>
          <c:idx val="2"/>
          <c:order val="2"/>
          <c:tx>
            <c:strRef>
              <c:f>Sheet1!$FJ$110:$FJ$112</c:f>
              <c:strCache>
                <c:ptCount val="1"/>
                <c:pt idx="0">
                  <c:v>CIP &gt;12 Month  - MB</c:v>
                </c:pt>
              </c:strCache>
            </c:strRef>
          </c:tx>
          <c:spPr>
            <a:solidFill>
              <a:schemeClr val="accent3"/>
            </a:solidFill>
            <a:ln>
              <a:noFill/>
            </a:ln>
            <a:effectLst/>
          </c:spPr>
          <c:invertIfNegative val="0"/>
          <c:cat>
            <c:strRef>
              <c:f>Sheet1!$FE$113:$FE$124</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Sheet1!$FJ$113:$FJ$124</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2-115B-4973-9315-8B5640AA5146}"/>
            </c:ext>
          </c:extLst>
        </c:ser>
        <c:ser>
          <c:idx val="3"/>
          <c:order val="3"/>
          <c:tx>
            <c:strRef>
              <c:f>Sheet1!$FL$110:$FL$112</c:f>
              <c:strCache>
                <c:ptCount val="1"/>
                <c:pt idx="0">
                  <c:v>CIP &gt;18 Month  - MB</c:v>
                </c:pt>
              </c:strCache>
            </c:strRef>
          </c:tx>
          <c:spPr>
            <a:solidFill>
              <a:schemeClr val="accent4"/>
            </a:solidFill>
            <a:ln>
              <a:noFill/>
            </a:ln>
            <a:effectLst/>
          </c:spPr>
          <c:invertIfNegative val="0"/>
          <c:cat>
            <c:strRef>
              <c:f>Sheet1!$FE$113:$FE$124</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Sheet1!$FL$113:$FL$124</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3-115B-4973-9315-8B5640AA5146}"/>
            </c:ext>
          </c:extLst>
        </c:ser>
        <c:ser>
          <c:idx val="4"/>
          <c:order val="4"/>
          <c:tx>
            <c:strRef>
              <c:f>Sheet1!$FN$110:$FN$112</c:f>
              <c:strCache>
                <c:ptCount val="1"/>
                <c:pt idx="0">
                  <c:v>Special purchasing - MB</c:v>
                </c:pt>
              </c:strCache>
            </c:strRef>
          </c:tx>
          <c:spPr>
            <a:solidFill>
              <a:schemeClr val="accent5"/>
            </a:solidFill>
            <a:ln>
              <a:noFill/>
            </a:ln>
            <a:effectLst/>
          </c:spPr>
          <c:invertIfNegative val="0"/>
          <c:cat>
            <c:strRef>
              <c:f>Sheet1!$FE$113:$FE$124</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Sheet1!$FN$113:$FN$124</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4-115B-4973-9315-8B5640AA5146}"/>
            </c:ext>
          </c:extLst>
        </c:ser>
        <c:ser>
          <c:idx val="5"/>
          <c:order val="5"/>
          <c:tx>
            <c:strRef>
              <c:f>Sheet1!$FP$110:$FP$112</c:f>
              <c:strCache>
                <c:ptCount val="1"/>
                <c:pt idx="0">
                  <c:v>Un-received Order &gt;12 [expense] - MB</c:v>
                </c:pt>
              </c:strCache>
            </c:strRef>
          </c:tx>
          <c:spPr>
            <a:solidFill>
              <a:schemeClr val="accent6"/>
            </a:solidFill>
            <a:ln>
              <a:noFill/>
            </a:ln>
            <a:effectLst/>
          </c:spPr>
          <c:invertIfNegative val="0"/>
          <c:cat>
            <c:strRef>
              <c:f>Sheet1!$FE$113:$FE$124</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Sheet1!$FP$113:$FP$124</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5-115B-4973-9315-8B5640AA5146}"/>
            </c:ext>
          </c:extLst>
        </c:ser>
        <c:ser>
          <c:idx val="6"/>
          <c:order val="6"/>
          <c:tx>
            <c:strRef>
              <c:f>Sheet1!$FR$110:$FR$112</c:f>
              <c:strCache>
                <c:ptCount val="1"/>
                <c:pt idx="0">
                  <c:v>Un-received Order &gt;18 [Investment] - MB</c:v>
                </c:pt>
              </c:strCache>
            </c:strRef>
          </c:tx>
          <c:spPr>
            <a:solidFill>
              <a:schemeClr val="accent1">
                <a:lumMod val="60000"/>
              </a:schemeClr>
            </a:solidFill>
            <a:ln>
              <a:noFill/>
            </a:ln>
            <a:effectLst/>
          </c:spPr>
          <c:invertIfNegative val="0"/>
          <c:cat>
            <c:strRef>
              <c:f>Sheet1!$FE$113:$FE$124</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Sheet1!$FR$113:$FR$124</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6-115B-4973-9315-8B5640AA5146}"/>
            </c:ext>
          </c:extLst>
        </c:ser>
        <c:ser>
          <c:idx val="7"/>
          <c:order val="7"/>
          <c:tx>
            <c:strRef>
              <c:f>Sheet1!$FT$110:$FT$112</c:f>
              <c:strCache>
                <c:ptCount val="1"/>
                <c:pt idx="0">
                  <c:v>Urgent purchasing - MB</c:v>
                </c:pt>
              </c:strCache>
            </c:strRef>
          </c:tx>
          <c:spPr>
            <a:solidFill>
              <a:schemeClr val="accent2">
                <a:lumMod val="60000"/>
              </a:schemeClr>
            </a:solidFill>
            <a:ln>
              <a:noFill/>
            </a:ln>
            <a:effectLst/>
          </c:spPr>
          <c:invertIfNegative val="0"/>
          <c:cat>
            <c:strRef>
              <c:f>Sheet1!$FE$113:$FE$124</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Sheet1!$FT$113:$FT$124</c:f>
              <c:numCache>
                <c:formatCode>General</c:formatCode>
                <c:ptCount val="12"/>
                <c:pt idx="0">
                  <c:v>0</c:v>
                </c:pt>
                <c:pt idx="1">
                  <c:v>2.5000000000000001E-2</c:v>
                </c:pt>
                <c:pt idx="2">
                  <c:v>0.35899999999999999</c:v>
                </c:pt>
                <c:pt idx="3">
                  <c:v>0</c:v>
                </c:pt>
                <c:pt idx="4">
                  <c:v>8.2000000000000007E-3</c:v>
                </c:pt>
                <c:pt idx="5">
                  <c:v>3.6999999999999998E-2</c:v>
                </c:pt>
                <c:pt idx="6">
                  <c:v>1.4999999999999999E-2</c:v>
                </c:pt>
                <c:pt idx="7">
                  <c:v>8.0000000000000002E-3</c:v>
                </c:pt>
                <c:pt idx="8">
                  <c:v>1.8525E-2</c:v>
                </c:pt>
                <c:pt idx="9">
                  <c:v>0</c:v>
                </c:pt>
                <c:pt idx="10">
                  <c:v>0</c:v>
                </c:pt>
                <c:pt idx="11">
                  <c:v>0</c:v>
                </c:pt>
              </c:numCache>
            </c:numRef>
          </c:val>
          <c:extLst>
            <c:ext xmlns:c16="http://schemas.microsoft.com/office/drawing/2014/chart" uri="{C3380CC4-5D6E-409C-BE32-E72D297353CC}">
              <c16:uniqueId val="{00000007-115B-4973-9315-8B5640AA5146}"/>
            </c:ext>
          </c:extLst>
        </c:ser>
        <c:ser>
          <c:idx val="8"/>
          <c:order val="8"/>
          <c:tx>
            <c:strRef>
              <c:f>Sheet1!$FV$110:$FV$112</c:f>
              <c:strCache>
                <c:ptCount val="1"/>
                <c:pt idx="0">
                  <c:v>Urgent purchasing clear within3 Month - MB</c:v>
                </c:pt>
              </c:strCache>
            </c:strRef>
          </c:tx>
          <c:spPr>
            <a:solidFill>
              <a:schemeClr val="accent3">
                <a:lumMod val="60000"/>
              </a:schemeClr>
            </a:solidFill>
            <a:ln>
              <a:noFill/>
            </a:ln>
            <a:effectLst/>
          </c:spPr>
          <c:invertIfNegative val="0"/>
          <c:cat>
            <c:strRef>
              <c:f>Sheet1!$FE$113:$FE$124</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Sheet1!$FV$113:$FV$124</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8-115B-4973-9315-8B5640AA5146}"/>
            </c:ext>
          </c:extLst>
        </c:ser>
        <c:dLbls>
          <c:showLegendKey val="0"/>
          <c:showVal val="0"/>
          <c:showCatName val="0"/>
          <c:showSerName val="0"/>
          <c:showPercent val="0"/>
          <c:showBubbleSize val="0"/>
        </c:dLbls>
        <c:gapWidth val="150"/>
        <c:overlap val="100"/>
        <c:axId val="625957887"/>
        <c:axId val="625960767"/>
      </c:barChart>
      <c:catAx>
        <c:axId val="6259578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th-TH"/>
          </a:p>
        </c:txPr>
        <c:crossAx val="625960767"/>
        <c:crosses val="autoZero"/>
        <c:auto val="1"/>
        <c:lblAlgn val="ctr"/>
        <c:lblOffset val="100"/>
        <c:noMultiLvlLbl val="0"/>
      </c:catAx>
      <c:valAx>
        <c:axId val="6259607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th-TH"/>
          </a:p>
        </c:txPr>
        <c:crossAx val="625957887"/>
        <c:crosses val="autoZero"/>
        <c:crossBetween val="between"/>
        <c:majorUnit val="0.2"/>
      </c:valAx>
      <c:spPr>
        <a:noFill/>
        <a:ln>
          <a:noFill/>
        </a:ln>
        <a:effectLst/>
      </c:spPr>
    </c:plotArea>
    <c:legend>
      <c:legendPos val="r"/>
      <c:layout>
        <c:manualLayout>
          <c:xMode val="edge"/>
          <c:yMode val="edge"/>
          <c:x val="0.30377727663153109"/>
          <c:y val="1.0651365267472007E-3"/>
          <c:w val="0.68432470716749294"/>
          <c:h val="0.34697441998503853"/>
        </c:manualLayout>
      </c:layout>
      <c:overlay val="0"/>
      <c:spPr>
        <a:noFill/>
        <a:ln>
          <a:noFill/>
        </a:ln>
        <a:effectLst/>
      </c:spPr>
      <c:txPr>
        <a:bodyPr rot="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th-TH"/>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th-TH"/>
    </a:p>
  </c:txPr>
  <c:printSettings>
    <c:headerFooter/>
    <c:pageMargins b="0.75" l="0.7" r="0.7" t="0.75" header="0.3" footer="0.3"/>
    <c:pageSetup/>
  </c:printSettings>
  <c:extLst>
    <c:ext xmlns:c14="http://schemas.microsoft.com/office/drawing/2007/8/2/chart" uri="{781A3756-C4B2-4CAC-9D66-4F8BD8637D16}">
      <c14:pivotOptions>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[FY25 Company KPI summary result rev2.xlsx]Sheet1!PivotTable85</c:name>
    <c:fmtId val="3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1024682776198635E-2"/>
          <c:y val="0.12669538947407313"/>
          <c:w val="0.93297483392254787"/>
          <c:h val="0.7781446725868969"/>
        </c:manualLayout>
      </c:layout>
      <c:barChart>
        <c:barDir val="col"/>
        <c:grouping val="stacked"/>
        <c:varyColors val="0"/>
        <c:ser>
          <c:idx val="0"/>
          <c:order val="0"/>
          <c:tx>
            <c:strRef>
              <c:f>Sheet1!$FZ$110:$FZ$112</c:f>
              <c:strCache>
                <c:ptCount val="1"/>
                <c:pt idx="0">
                  <c:v>CIP (Docufment not complete) - MB</c:v>
                </c:pt>
              </c:strCache>
            </c:strRef>
          </c:tx>
          <c:spPr>
            <a:solidFill>
              <a:schemeClr val="accent1"/>
            </a:solidFill>
            <a:ln>
              <a:noFill/>
            </a:ln>
            <a:effectLst/>
          </c:spPr>
          <c:invertIfNegative val="0"/>
          <c:cat>
            <c:strRef>
              <c:f>Sheet1!$FY$113:$FY$124</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Sheet1!$FZ$113:$FZ$124</c:f>
              <c:numCache>
                <c:formatCode>General</c:formatCode>
                <c:ptCount val="12"/>
              </c:numCache>
            </c:numRef>
          </c:val>
          <c:extLst>
            <c:ext xmlns:c16="http://schemas.microsoft.com/office/drawing/2014/chart" uri="{C3380CC4-5D6E-409C-BE32-E72D297353CC}">
              <c16:uniqueId val="{00000000-601E-4821-ACC9-534A528D4A1E}"/>
            </c:ext>
          </c:extLst>
        </c:ser>
        <c:ser>
          <c:idx val="1"/>
          <c:order val="1"/>
          <c:tx>
            <c:strRef>
              <c:f>Sheet1!$GB$110:$GB$112</c:f>
              <c:strCache>
                <c:ptCount val="1"/>
                <c:pt idx="0">
                  <c:v>CIP (No using date) - MB</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Sheet1!$FY$113:$FY$124</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Sheet1!$GB$113:$GB$124</c:f>
              <c:numCache>
                <c:formatCode>General</c:formatCode>
                <c:ptCount val="12"/>
              </c:numCache>
            </c:numRef>
          </c:val>
          <c:extLst>
            <c:ext xmlns:c16="http://schemas.microsoft.com/office/drawing/2014/chart" uri="{C3380CC4-5D6E-409C-BE32-E72D297353CC}">
              <c16:uniqueId val="{00000001-601E-4821-ACC9-534A528D4A1E}"/>
            </c:ext>
          </c:extLst>
        </c:ser>
        <c:ser>
          <c:idx val="2"/>
          <c:order val="2"/>
          <c:tx>
            <c:strRef>
              <c:f>Sheet1!$GD$110:$GD$112</c:f>
              <c:strCache>
                <c:ptCount val="1"/>
                <c:pt idx="0">
                  <c:v>CIP &gt;12 Month  - MB</c:v>
                </c:pt>
              </c:strCache>
            </c:strRef>
          </c:tx>
          <c:spPr>
            <a:solidFill>
              <a:schemeClr val="accent3"/>
            </a:solidFill>
            <a:ln>
              <a:noFill/>
            </a:ln>
            <a:effectLst/>
          </c:spPr>
          <c:invertIfNegative val="0"/>
          <c:cat>
            <c:strRef>
              <c:f>Sheet1!$FY$113:$FY$124</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Sheet1!$GD$113:$GD$124</c:f>
              <c:numCache>
                <c:formatCode>General</c:formatCode>
                <c:ptCount val="12"/>
              </c:numCache>
            </c:numRef>
          </c:val>
          <c:extLst>
            <c:ext xmlns:c16="http://schemas.microsoft.com/office/drawing/2014/chart" uri="{C3380CC4-5D6E-409C-BE32-E72D297353CC}">
              <c16:uniqueId val="{00000002-601E-4821-ACC9-534A528D4A1E}"/>
            </c:ext>
          </c:extLst>
        </c:ser>
        <c:ser>
          <c:idx val="3"/>
          <c:order val="3"/>
          <c:tx>
            <c:strRef>
              <c:f>Sheet1!$GF$110:$GF$112</c:f>
              <c:strCache>
                <c:ptCount val="1"/>
                <c:pt idx="0">
                  <c:v>CIP &gt;18 Month  - MB</c:v>
                </c:pt>
              </c:strCache>
            </c:strRef>
          </c:tx>
          <c:spPr>
            <a:solidFill>
              <a:schemeClr val="accent4"/>
            </a:solidFill>
            <a:ln>
              <a:noFill/>
            </a:ln>
            <a:effectLst/>
          </c:spPr>
          <c:invertIfNegative val="0"/>
          <c:cat>
            <c:strRef>
              <c:f>Sheet1!$FY$113:$FY$124</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Sheet1!$GF$113:$GF$124</c:f>
              <c:numCache>
                <c:formatCode>General</c:formatCode>
                <c:ptCount val="12"/>
              </c:numCache>
            </c:numRef>
          </c:val>
          <c:extLst>
            <c:ext xmlns:c16="http://schemas.microsoft.com/office/drawing/2014/chart" uri="{C3380CC4-5D6E-409C-BE32-E72D297353CC}">
              <c16:uniqueId val="{00000003-601E-4821-ACC9-534A528D4A1E}"/>
            </c:ext>
          </c:extLst>
        </c:ser>
        <c:ser>
          <c:idx val="4"/>
          <c:order val="4"/>
          <c:tx>
            <c:strRef>
              <c:f>Sheet1!$GH$110:$GH$112</c:f>
              <c:strCache>
                <c:ptCount val="1"/>
                <c:pt idx="0">
                  <c:v>Special purchasing - MB</c:v>
                </c:pt>
              </c:strCache>
            </c:strRef>
          </c:tx>
          <c:spPr>
            <a:solidFill>
              <a:schemeClr val="accent5"/>
            </a:solidFill>
            <a:ln>
              <a:noFill/>
            </a:ln>
            <a:effectLst/>
          </c:spPr>
          <c:invertIfNegative val="0"/>
          <c:cat>
            <c:strRef>
              <c:f>Sheet1!$FY$113:$FY$124</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Sheet1!$GH$113:$GH$124</c:f>
              <c:numCache>
                <c:formatCode>General</c:formatCode>
                <c:ptCount val="12"/>
              </c:numCache>
            </c:numRef>
          </c:val>
          <c:extLst>
            <c:ext xmlns:c16="http://schemas.microsoft.com/office/drawing/2014/chart" uri="{C3380CC4-5D6E-409C-BE32-E72D297353CC}">
              <c16:uniqueId val="{00000004-601E-4821-ACC9-534A528D4A1E}"/>
            </c:ext>
          </c:extLst>
        </c:ser>
        <c:ser>
          <c:idx val="5"/>
          <c:order val="5"/>
          <c:tx>
            <c:strRef>
              <c:f>Sheet1!$GJ$110:$GJ$112</c:f>
              <c:strCache>
                <c:ptCount val="1"/>
                <c:pt idx="0">
                  <c:v>Un-received Order &gt;12 [expense] - MB</c:v>
                </c:pt>
              </c:strCache>
            </c:strRef>
          </c:tx>
          <c:spPr>
            <a:solidFill>
              <a:schemeClr val="accent6"/>
            </a:solidFill>
            <a:ln>
              <a:noFill/>
            </a:ln>
            <a:effectLst/>
          </c:spPr>
          <c:invertIfNegative val="0"/>
          <c:cat>
            <c:strRef>
              <c:f>Sheet1!$FY$113:$FY$124</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Sheet1!$GJ$113:$GJ$124</c:f>
              <c:numCache>
                <c:formatCode>General</c:formatCode>
                <c:ptCount val="12"/>
              </c:numCache>
            </c:numRef>
          </c:val>
          <c:extLst>
            <c:ext xmlns:c16="http://schemas.microsoft.com/office/drawing/2014/chart" uri="{C3380CC4-5D6E-409C-BE32-E72D297353CC}">
              <c16:uniqueId val="{00000005-601E-4821-ACC9-534A528D4A1E}"/>
            </c:ext>
          </c:extLst>
        </c:ser>
        <c:ser>
          <c:idx val="6"/>
          <c:order val="6"/>
          <c:tx>
            <c:strRef>
              <c:f>Sheet1!$GL$110:$GL$112</c:f>
              <c:strCache>
                <c:ptCount val="1"/>
                <c:pt idx="0">
                  <c:v>Un-received Order &gt;18 [Investment] - MB</c:v>
                </c:pt>
              </c:strCache>
            </c:strRef>
          </c:tx>
          <c:spPr>
            <a:solidFill>
              <a:schemeClr val="accent1">
                <a:lumMod val="60000"/>
              </a:schemeClr>
            </a:solidFill>
            <a:ln>
              <a:noFill/>
            </a:ln>
            <a:effectLst/>
          </c:spPr>
          <c:invertIfNegative val="0"/>
          <c:cat>
            <c:strRef>
              <c:f>Sheet1!$FY$113:$FY$124</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Sheet1!$GL$113:$GL$124</c:f>
              <c:numCache>
                <c:formatCode>General</c:formatCode>
                <c:ptCount val="12"/>
              </c:numCache>
            </c:numRef>
          </c:val>
          <c:extLst>
            <c:ext xmlns:c16="http://schemas.microsoft.com/office/drawing/2014/chart" uri="{C3380CC4-5D6E-409C-BE32-E72D297353CC}">
              <c16:uniqueId val="{00000006-601E-4821-ACC9-534A528D4A1E}"/>
            </c:ext>
          </c:extLst>
        </c:ser>
        <c:ser>
          <c:idx val="7"/>
          <c:order val="7"/>
          <c:tx>
            <c:strRef>
              <c:f>Sheet1!$GN$110:$GN$112</c:f>
              <c:strCache>
                <c:ptCount val="1"/>
                <c:pt idx="0">
                  <c:v>Urgent purchasing - MB</c:v>
                </c:pt>
              </c:strCache>
            </c:strRef>
          </c:tx>
          <c:spPr>
            <a:solidFill>
              <a:schemeClr val="accent2">
                <a:lumMod val="60000"/>
              </a:schemeClr>
            </a:solidFill>
            <a:ln>
              <a:noFill/>
            </a:ln>
            <a:effectLst/>
          </c:spPr>
          <c:invertIfNegative val="0"/>
          <c:cat>
            <c:strRef>
              <c:f>Sheet1!$FY$113:$FY$124</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Sheet1!$GN$113:$GN$124</c:f>
              <c:numCache>
                <c:formatCode>General</c:formatCode>
                <c:ptCount val="12"/>
              </c:numCache>
            </c:numRef>
          </c:val>
          <c:extLst>
            <c:ext xmlns:c16="http://schemas.microsoft.com/office/drawing/2014/chart" uri="{C3380CC4-5D6E-409C-BE32-E72D297353CC}">
              <c16:uniqueId val="{00000007-601E-4821-ACC9-534A528D4A1E}"/>
            </c:ext>
          </c:extLst>
        </c:ser>
        <c:ser>
          <c:idx val="8"/>
          <c:order val="8"/>
          <c:tx>
            <c:strRef>
              <c:f>Sheet1!$GP$110:$GP$112</c:f>
              <c:strCache>
                <c:ptCount val="1"/>
                <c:pt idx="0">
                  <c:v>Urgent purchasing clear within3 Month - MB</c:v>
                </c:pt>
              </c:strCache>
            </c:strRef>
          </c:tx>
          <c:spPr>
            <a:solidFill>
              <a:schemeClr val="accent3">
                <a:lumMod val="60000"/>
              </a:schemeClr>
            </a:solidFill>
            <a:ln>
              <a:noFill/>
            </a:ln>
            <a:effectLst/>
          </c:spPr>
          <c:invertIfNegative val="0"/>
          <c:cat>
            <c:strRef>
              <c:f>Sheet1!$FY$113:$FY$124</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Sheet1!$GP$113:$GP$124</c:f>
              <c:numCache>
                <c:formatCode>General</c:formatCode>
                <c:ptCount val="12"/>
              </c:numCache>
            </c:numRef>
          </c:val>
          <c:extLst>
            <c:ext xmlns:c16="http://schemas.microsoft.com/office/drawing/2014/chart" uri="{C3380CC4-5D6E-409C-BE32-E72D297353CC}">
              <c16:uniqueId val="{00000008-601E-4821-ACC9-534A528D4A1E}"/>
            </c:ext>
          </c:extLst>
        </c:ser>
        <c:dLbls>
          <c:showLegendKey val="0"/>
          <c:showVal val="0"/>
          <c:showCatName val="0"/>
          <c:showSerName val="0"/>
          <c:showPercent val="0"/>
          <c:showBubbleSize val="0"/>
        </c:dLbls>
        <c:gapWidth val="40"/>
        <c:overlap val="100"/>
        <c:axId val="680395135"/>
        <c:axId val="680397535"/>
      </c:barChart>
      <c:catAx>
        <c:axId val="6803951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th-TH"/>
          </a:p>
        </c:txPr>
        <c:crossAx val="680397535"/>
        <c:crosses val="autoZero"/>
        <c:auto val="1"/>
        <c:lblAlgn val="ctr"/>
        <c:lblOffset val="100"/>
        <c:noMultiLvlLbl val="0"/>
      </c:catAx>
      <c:valAx>
        <c:axId val="6803975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th-TH"/>
          </a:p>
        </c:txPr>
        <c:crossAx val="680395135"/>
        <c:crosses val="autoZero"/>
        <c:crossBetween val="between"/>
        <c:majorUnit val="0.4"/>
      </c:valAx>
      <c:spPr>
        <a:noFill/>
        <a:ln>
          <a:noFill/>
        </a:ln>
        <a:effectLst/>
      </c:spPr>
    </c:plotArea>
    <c:legend>
      <c:legendPos val="r"/>
      <c:layout>
        <c:manualLayout>
          <c:xMode val="edge"/>
          <c:yMode val="edge"/>
          <c:x val="0.20864864074570749"/>
          <c:y val="1.7382127750050064E-3"/>
          <c:w val="0.76221558165394554"/>
          <c:h val="0.29997410344942699"/>
        </c:manualLayout>
      </c:layout>
      <c:overlay val="0"/>
      <c:spPr>
        <a:noFill/>
        <a:ln>
          <a:noFill/>
        </a:ln>
        <a:effectLst/>
      </c:spPr>
      <c:txPr>
        <a:bodyPr rot="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th-TH"/>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th-TH"/>
    </a:p>
  </c:txPr>
  <c:printSettings>
    <c:headerFooter/>
    <c:pageMargins b="0.75" l="0.7" r="0.7" t="0.75" header="0.3" footer="0.3"/>
    <c:pageSetup/>
  </c:printSettings>
  <c:extLst>
    <c:ext xmlns:c14="http://schemas.microsoft.com/office/drawing/2007/8/2/chart" uri="{781A3756-C4B2-4CAC-9D66-4F8BD8637D16}">
      <c14:pivotOptions>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[FY25 Company KPI summary result rev2.xlsx]Sheet1!PivotTable86</c:name>
    <c:fmtId val="3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bg1"/>
                  </a:solidFill>
                  <a:latin typeface="+mn-lt"/>
                  <a:ea typeface="+mn-ea"/>
                  <a:cs typeface="+mn-cs"/>
                </a:defRPr>
              </a:pPr>
              <a:endParaRPr lang="th-TH"/>
            </a:p>
          </c:txP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bg1"/>
                  </a:solidFill>
                  <a:latin typeface="+mn-lt"/>
                  <a:ea typeface="+mn-ea"/>
                  <a:cs typeface="+mn-cs"/>
                </a:defRPr>
              </a:pPr>
              <a:endParaRPr lang="th-TH"/>
            </a:p>
          </c:txPr>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41369408737837E-2"/>
          <c:y val="0.11905613973639527"/>
          <c:w val="0.90582532333006571"/>
          <c:h val="0.79152170436980807"/>
        </c:manualLayout>
      </c:layout>
      <c:barChart>
        <c:barDir val="col"/>
        <c:grouping val="stacked"/>
        <c:varyColors val="0"/>
        <c:ser>
          <c:idx val="0"/>
          <c:order val="0"/>
          <c:tx>
            <c:strRef>
              <c:f>Sheet1!$GT$110:$GT$112</c:f>
              <c:strCache>
                <c:ptCount val="1"/>
                <c:pt idx="0">
                  <c:v>CIP (Docufment not complete) - MB</c:v>
                </c:pt>
              </c:strCache>
            </c:strRef>
          </c:tx>
          <c:spPr>
            <a:solidFill>
              <a:schemeClr val="accent1"/>
            </a:solidFill>
            <a:ln>
              <a:noFill/>
            </a:ln>
            <a:effectLst/>
          </c:spPr>
          <c:invertIfNegative val="0"/>
          <c:cat>
            <c:strRef>
              <c:f>Sheet1!$GS$113:$GS$124</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Sheet1!$GT$113:$GT$124</c:f>
              <c:numCache>
                <c:formatCode>General</c:formatCode>
                <c:ptCount val="12"/>
                <c:pt idx="0">
                  <c:v>0.39</c:v>
                </c:pt>
                <c:pt idx="1">
                  <c:v>0</c:v>
                </c:pt>
                <c:pt idx="2">
                  <c:v>0</c:v>
                </c:pt>
                <c:pt idx="3">
                  <c:v>0</c:v>
                </c:pt>
                <c:pt idx="4">
                  <c:v>0</c:v>
                </c:pt>
                <c:pt idx="5">
                  <c:v>0.46</c:v>
                </c:pt>
                <c:pt idx="6">
                  <c:v>0.08</c:v>
                </c:pt>
                <c:pt idx="7">
                  <c:v>0</c:v>
                </c:pt>
                <c:pt idx="8">
                  <c:v>0</c:v>
                </c:pt>
                <c:pt idx="9">
                  <c:v>0</c:v>
                </c:pt>
                <c:pt idx="10">
                  <c:v>0</c:v>
                </c:pt>
                <c:pt idx="11">
                  <c:v>0</c:v>
                </c:pt>
              </c:numCache>
            </c:numRef>
          </c:val>
          <c:extLst>
            <c:ext xmlns:c16="http://schemas.microsoft.com/office/drawing/2014/chart" uri="{C3380CC4-5D6E-409C-BE32-E72D297353CC}">
              <c16:uniqueId val="{00000000-2350-4D1B-AB9D-A8AA31EA8D13}"/>
            </c:ext>
          </c:extLst>
        </c:ser>
        <c:ser>
          <c:idx val="1"/>
          <c:order val="1"/>
          <c:tx>
            <c:strRef>
              <c:f>Sheet1!$GV$110:$GV$112</c:f>
              <c:strCache>
                <c:ptCount val="1"/>
                <c:pt idx="0">
                  <c:v>CIP (No using date) - MB</c:v>
                </c:pt>
              </c:strCache>
            </c:strRef>
          </c:tx>
          <c:spPr>
            <a:solidFill>
              <a:schemeClr val="accent2"/>
            </a:solidFill>
            <a:ln>
              <a:noFill/>
            </a:ln>
            <a:effectLst/>
          </c:spPr>
          <c:invertIfNegative val="0"/>
          <c:cat>
            <c:strRef>
              <c:f>Sheet1!$GS$113:$GS$124</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Sheet1!$GV$113:$GV$124</c:f>
              <c:numCache>
                <c:formatCode>General</c:formatCode>
                <c:ptCount val="12"/>
                <c:pt idx="0">
                  <c:v>0</c:v>
                </c:pt>
                <c:pt idx="1">
                  <c:v>0</c:v>
                </c:pt>
                <c:pt idx="2">
                  <c:v>0</c:v>
                </c:pt>
                <c:pt idx="3">
                  <c:v>0</c:v>
                </c:pt>
                <c:pt idx="4">
                  <c:v>0</c:v>
                </c:pt>
                <c:pt idx="5">
                  <c:v>0</c:v>
                </c:pt>
                <c:pt idx="6">
                  <c:v>0</c:v>
                </c:pt>
                <c:pt idx="7">
                  <c:v>0</c:v>
                </c:pt>
                <c:pt idx="8">
                  <c:v>0</c:v>
                </c:pt>
                <c:pt idx="9">
                  <c:v>0</c:v>
                </c:pt>
                <c:pt idx="10">
                  <c:v>0.47</c:v>
                </c:pt>
                <c:pt idx="11">
                  <c:v>0</c:v>
                </c:pt>
              </c:numCache>
            </c:numRef>
          </c:val>
          <c:extLst>
            <c:ext xmlns:c16="http://schemas.microsoft.com/office/drawing/2014/chart" uri="{C3380CC4-5D6E-409C-BE32-E72D297353CC}">
              <c16:uniqueId val="{00000001-2350-4D1B-AB9D-A8AA31EA8D13}"/>
            </c:ext>
          </c:extLst>
        </c:ser>
        <c:ser>
          <c:idx val="2"/>
          <c:order val="2"/>
          <c:tx>
            <c:strRef>
              <c:f>Sheet1!$GX$110:$GX$112</c:f>
              <c:strCache>
                <c:ptCount val="1"/>
                <c:pt idx="0">
                  <c:v>CIP &gt;12 Month  - MB</c:v>
                </c:pt>
              </c:strCache>
            </c:strRef>
          </c:tx>
          <c:spPr>
            <a:solidFill>
              <a:schemeClr val="accent3"/>
            </a:solidFill>
            <a:ln>
              <a:noFill/>
            </a:ln>
            <a:effectLst/>
          </c:spPr>
          <c:invertIfNegative val="0"/>
          <c:cat>
            <c:strRef>
              <c:f>Sheet1!$GS$113:$GS$124</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Sheet1!$GX$113:$GX$124</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2-2350-4D1B-AB9D-A8AA31EA8D13}"/>
            </c:ext>
          </c:extLst>
        </c:ser>
        <c:ser>
          <c:idx val="3"/>
          <c:order val="3"/>
          <c:tx>
            <c:strRef>
              <c:f>Sheet1!$GZ$110:$GZ$112</c:f>
              <c:strCache>
                <c:ptCount val="1"/>
                <c:pt idx="0">
                  <c:v>CIP &gt;18 Month  - MB</c:v>
                </c:pt>
              </c:strCache>
            </c:strRef>
          </c:tx>
          <c:spPr>
            <a:solidFill>
              <a:schemeClr val="accent4"/>
            </a:solidFill>
            <a:ln>
              <a:noFill/>
            </a:ln>
            <a:effectLst/>
          </c:spPr>
          <c:invertIfNegative val="0"/>
          <c:cat>
            <c:strRef>
              <c:f>Sheet1!$GS$113:$GS$124</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Sheet1!$GZ$113:$GZ$124</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3-2350-4D1B-AB9D-A8AA31EA8D13}"/>
            </c:ext>
          </c:extLst>
        </c:ser>
        <c:ser>
          <c:idx val="4"/>
          <c:order val="4"/>
          <c:tx>
            <c:strRef>
              <c:f>Sheet1!$HB$110:$HB$112</c:f>
              <c:strCache>
                <c:ptCount val="1"/>
                <c:pt idx="0">
                  <c:v>Special purchasing - MB</c:v>
                </c:pt>
              </c:strCache>
            </c:strRef>
          </c:tx>
          <c:spPr>
            <a:solidFill>
              <a:schemeClr val="accent5"/>
            </a:solidFill>
            <a:ln>
              <a:noFill/>
            </a:ln>
            <a:effectLst/>
          </c:spPr>
          <c:invertIfNegative val="0"/>
          <c:cat>
            <c:strRef>
              <c:f>Sheet1!$GS$113:$GS$124</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Sheet1!$HB$113:$HB$124</c:f>
              <c:numCache>
                <c:formatCode>General</c:formatCode>
                <c:ptCount val="12"/>
                <c:pt idx="0">
                  <c:v>0</c:v>
                </c:pt>
                <c:pt idx="1">
                  <c:v>0</c:v>
                </c:pt>
                <c:pt idx="2">
                  <c:v>0</c:v>
                </c:pt>
                <c:pt idx="3">
                  <c:v>0</c:v>
                </c:pt>
                <c:pt idx="4">
                  <c:v>0.31</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4-2350-4D1B-AB9D-A8AA31EA8D13}"/>
            </c:ext>
          </c:extLst>
        </c:ser>
        <c:ser>
          <c:idx val="5"/>
          <c:order val="5"/>
          <c:tx>
            <c:strRef>
              <c:f>Sheet1!$HD$110:$HD$112</c:f>
              <c:strCache>
                <c:ptCount val="1"/>
                <c:pt idx="0">
                  <c:v>Un-received Order &gt;12 [expense] - MB</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Sheet1!$GS$113:$GS$124</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Sheet1!$HD$113:$HD$124</c:f>
              <c:numCache>
                <c:formatCode>General</c:formatCode>
                <c:ptCount val="12"/>
                <c:pt idx="0">
                  <c:v>2.2134</c:v>
                </c:pt>
                <c:pt idx="1">
                  <c:v>2.0825999999999998</c:v>
                </c:pt>
                <c:pt idx="2">
                  <c:v>2.0825999999999998</c:v>
                </c:pt>
                <c:pt idx="3">
                  <c:v>0</c:v>
                </c:pt>
                <c:pt idx="4">
                  <c:v>1.19</c:v>
                </c:pt>
                <c:pt idx="5">
                  <c:v>0</c:v>
                </c:pt>
                <c:pt idx="6">
                  <c:v>0</c:v>
                </c:pt>
                <c:pt idx="7">
                  <c:v>0</c:v>
                </c:pt>
                <c:pt idx="8">
                  <c:v>0.88690000000000002</c:v>
                </c:pt>
                <c:pt idx="9">
                  <c:v>0.89</c:v>
                </c:pt>
                <c:pt idx="10">
                  <c:v>0.88700000000000001</c:v>
                </c:pt>
                <c:pt idx="11">
                  <c:v>0</c:v>
                </c:pt>
              </c:numCache>
            </c:numRef>
          </c:val>
          <c:extLst>
            <c:ext xmlns:c16="http://schemas.microsoft.com/office/drawing/2014/chart" uri="{C3380CC4-5D6E-409C-BE32-E72D297353CC}">
              <c16:uniqueId val="{00000005-2350-4D1B-AB9D-A8AA31EA8D13}"/>
            </c:ext>
          </c:extLst>
        </c:ser>
        <c:ser>
          <c:idx val="6"/>
          <c:order val="6"/>
          <c:tx>
            <c:strRef>
              <c:f>Sheet1!$HF$110:$HF$112</c:f>
              <c:strCache>
                <c:ptCount val="1"/>
                <c:pt idx="0">
                  <c:v>Un-received Order &gt;18 [Investment] - MB</c:v>
                </c:pt>
              </c:strCache>
            </c:strRef>
          </c:tx>
          <c:spPr>
            <a:solidFill>
              <a:schemeClr val="accent1">
                <a:lumMod val="60000"/>
              </a:schemeClr>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bg1"/>
                    </a:solidFill>
                    <a:latin typeface="+mn-lt"/>
                    <a:ea typeface="+mn-ea"/>
                    <a:cs typeface="+mn-cs"/>
                  </a:defRPr>
                </a:pPr>
                <a:endParaRPr lang="th-TH"/>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Sheet1!$GS$113:$GS$124</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Sheet1!$HF$113:$HF$124</c:f>
              <c:numCache>
                <c:formatCode>General</c:formatCode>
                <c:ptCount val="12"/>
                <c:pt idx="0">
                  <c:v>0.95931999999999995</c:v>
                </c:pt>
                <c:pt idx="1">
                  <c:v>0.95931999999999995</c:v>
                </c:pt>
                <c:pt idx="2">
                  <c:v>0.96</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6-2350-4D1B-AB9D-A8AA31EA8D13}"/>
            </c:ext>
          </c:extLst>
        </c:ser>
        <c:ser>
          <c:idx val="7"/>
          <c:order val="7"/>
          <c:tx>
            <c:strRef>
              <c:f>Sheet1!$HH$110:$HH$112</c:f>
              <c:strCache>
                <c:ptCount val="1"/>
                <c:pt idx="0">
                  <c:v>Urgent purchasing - MB</c:v>
                </c:pt>
              </c:strCache>
            </c:strRef>
          </c:tx>
          <c:spPr>
            <a:solidFill>
              <a:schemeClr val="accent2">
                <a:lumMod val="60000"/>
              </a:schemeClr>
            </a:solidFill>
            <a:ln>
              <a:noFill/>
            </a:ln>
            <a:effectLst/>
          </c:spPr>
          <c:invertIfNegative val="0"/>
          <c:cat>
            <c:strRef>
              <c:f>Sheet1!$GS$113:$GS$124</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Sheet1!$HH$113:$HH$124</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7-2350-4D1B-AB9D-A8AA31EA8D13}"/>
            </c:ext>
          </c:extLst>
        </c:ser>
        <c:ser>
          <c:idx val="8"/>
          <c:order val="8"/>
          <c:tx>
            <c:strRef>
              <c:f>Sheet1!$HJ$110:$HJ$112</c:f>
              <c:strCache>
                <c:ptCount val="1"/>
                <c:pt idx="0">
                  <c:v>Urgent purchasing clear within3 Month - MB</c:v>
                </c:pt>
              </c:strCache>
            </c:strRef>
          </c:tx>
          <c:spPr>
            <a:solidFill>
              <a:schemeClr val="accent3">
                <a:lumMod val="60000"/>
              </a:schemeClr>
            </a:solidFill>
            <a:ln>
              <a:noFill/>
            </a:ln>
            <a:effectLst/>
          </c:spPr>
          <c:invertIfNegative val="0"/>
          <c:cat>
            <c:strRef>
              <c:f>Sheet1!$GS$113:$GS$124</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Sheet1!$HJ$113:$HJ$124</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8-2350-4D1B-AB9D-A8AA31EA8D13}"/>
            </c:ext>
          </c:extLst>
        </c:ser>
        <c:dLbls>
          <c:showLegendKey val="0"/>
          <c:showVal val="0"/>
          <c:showCatName val="0"/>
          <c:showSerName val="0"/>
          <c:showPercent val="0"/>
          <c:showBubbleSize val="0"/>
        </c:dLbls>
        <c:gapWidth val="40"/>
        <c:overlap val="100"/>
        <c:axId val="1297157807"/>
        <c:axId val="1297158287"/>
      </c:barChart>
      <c:catAx>
        <c:axId val="12971578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th-TH"/>
          </a:p>
        </c:txPr>
        <c:crossAx val="1297158287"/>
        <c:crosses val="autoZero"/>
        <c:auto val="1"/>
        <c:lblAlgn val="ctr"/>
        <c:lblOffset val="100"/>
        <c:noMultiLvlLbl val="0"/>
      </c:catAx>
      <c:valAx>
        <c:axId val="12971582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th-TH"/>
          </a:p>
        </c:txPr>
        <c:crossAx val="1297157807"/>
        <c:crosses val="autoZero"/>
        <c:crossBetween val="between"/>
      </c:valAx>
      <c:spPr>
        <a:noFill/>
        <a:ln>
          <a:noFill/>
        </a:ln>
        <a:effectLst/>
      </c:spPr>
    </c:plotArea>
    <c:legend>
      <c:legendPos val="r"/>
      <c:layout>
        <c:manualLayout>
          <c:xMode val="edge"/>
          <c:yMode val="edge"/>
          <c:x val="0.22598046630439844"/>
          <c:y val="8.3726100827665839E-4"/>
          <c:w val="0.7581924329322709"/>
          <c:h val="0.24707453572217186"/>
        </c:manualLayout>
      </c:layout>
      <c:overlay val="0"/>
      <c:spPr>
        <a:noFill/>
        <a:ln>
          <a:noFill/>
        </a:ln>
        <a:effectLst/>
      </c:spPr>
      <c:txPr>
        <a:bodyPr rot="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th-TH"/>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th-TH"/>
    </a:p>
  </c:txPr>
  <c:printSettings>
    <c:headerFooter/>
    <c:pageMargins b="0.75" l="0.7" r="0.7" t="0.75" header="0.3" footer="0.3"/>
    <c:pageSetup/>
  </c:printSettings>
  <c:extLst>
    <c:ext xmlns:c14="http://schemas.microsoft.com/office/drawing/2007/8/2/chart" uri="{781A3756-C4B2-4CAC-9D66-4F8BD8637D16}">
      <c14:pivotOptions>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[FY25 Company KPI summary result rev2.xlsx]Sheet1!PivotTable87</c:name>
    <c:fmtId val="3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bg1"/>
                  </a:solidFill>
                  <a:latin typeface="+mn-lt"/>
                  <a:ea typeface="+mn-ea"/>
                  <a:cs typeface="+mn-cs"/>
                </a:defRPr>
              </a:pPr>
              <a:endParaRPr lang="th-TH"/>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149967782663725E-2"/>
          <c:y val="9.8072134714564579E-2"/>
          <c:w val="0.9112087446792233"/>
          <c:h val="0.75509683234408242"/>
        </c:manualLayout>
      </c:layout>
      <c:barChart>
        <c:barDir val="col"/>
        <c:grouping val="stacked"/>
        <c:varyColors val="0"/>
        <c:ser>
          <c:idx val="0"/>
          <c:order val="0"/>
          <c:tx>
            <c:strRef>
              <c:f>Sheet1!$HO$110:$HO$112</c:f>
              <c:strCache>
                <c:ptCount val="1"/>
                <c:pt idx="0">
                  <c:v>CIP (Docufment not complete) - MB</c:v>
                </c:pt>
              </c:strCache>
            </c:strRef>
          </c:tx>
          <c:spPr>
            <a:solidFill>
              <a:schemeClr val="accent1"/>
            </a:solidFill>
            <a:ln>
              <a:noFill/>
            </a:ln>
            <a:effectLst/>
          </c:spPr>
          <c:invertIfNegative val="0"/>
          <c:cat>
            <c:strRef>
              <c:f>Sheet1!$HN$113:$HN$124</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Sheet1!$HO$113:$HO$124</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0-F7D6-4D75-A718-F331B5317ED0}"/>
            </c:ext>
          </c:extLst>
        </c:ser>
        <c:ser>
          <c:idx val="1"/>
          <c:order val="1"/>
          <c:tx>
            <c:strRef>
              <c:f>Sheet1!$HQ$110:$HQ$112</c:f>
              <c:strCache>
                <c:ptCount val="1"/>
                <c:pt idx="0">
                  <c:v>CIP (No using date) - MB</c:v>
                </c:pt>
              </c:strCache>
            </c:strRef>
          </c:tx>
          <c:spPr>
            <a:solidFill>
              <a:schemeClr val="accent2"/>
            </a:solidFill>
            <a:ln>
              <a:noFill/>
            </a:ln>
            <a:effectLst/>
          </c:spPr>
          <c:invertIfNegative val="0"/>
          <c:cat>
            <c:strRef>
              <c:f>Sheet1!$HN$113:$HN$124</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Sheet1!$HQ$113:$HQ$124</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1-F7D6-4D75-A718-F331B5317ED0}"/>
            </c:ext>
          </c:extLst>
        </c:ser>
        <c:ser>
          <c:idx val="2"/>
          <c:order val="2"/>
          <c:tx>
            <c:strRef>
              <c:f>Sheet1!$HS$110:$HS$112</c:f>
              <c:strCache>
                <c:ptCount val="1"/>
                <c:pt idx="0">
                  <c:v>CIP &gt;12 Month  - MB</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bg1"/>
                    </a:solidFill>
                    <a:latin typeface="+mn-lt"/>
                    <a:ea typeface="+mn-ea"/>
                    <a:cs typeface="+mn-cs"/>
                  </a:defRPr>
                </a:pPr>
                <a:endParaRPr lang="th-TH"/>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Sheet1!$HN$113:$HN$124</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Sheet1!$HS$113:$HS$124</c:f>
              <c:numCache>
                <c:formatCode>General</c:formatCode>
                <c:ptCount val="12"/>
                <c:pt idx="0">
                  <c:v>0</c:v>
                </c:pt>
                <c:pt idx="1">
                  <c:v>4.59</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2-F7D6-4D75-A718-F331B5317ED0}"/>
            </c:ext>
          </c:extLst>
        </c:ser>
        <c:ser>
          <c:idx val="3"/>
          <c:order val="3"/>
          <c:tx>
            <c:strRef>
              <c:f>Sheet1!$HU$110:$HU$112</c:f>
              <c:strCache>
                <c:ptCount val="1"/>
                <c:pt idx="0">
                  <c:v>CIP &gt;18 Month  - MB</c:v>
                </c:pt>
              </c:strCache>
            </c:strRef>
          </c:tx>
          <c:spPr>
            <a:solidFill>
              <a:schemeClr val="accent4"/>
            </a:solidFill>
            <a:ln>
              <a:noFill/>
            </a:ln>
            <a:effectLst/>
          </c:spPr>
          <c:invertIfNegative val="0"/>
          <c:cat>
            <c:strRef>
              <c:f>Sheet1!$HN$113:$HN$124</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Sheet1!$HU$113:$HU$124</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3-F7D6-4D75-A718-F331B5317ED0}"/>
            </c:ext>
          </c:extLst>
        </c:ser>
        <c:ser>
          <c:idx val="4"/>
          <c:order val="4"/>
          <c:tx>
            <c:strRef>
              <c:f>Sheet1!$HW$110:$HW$112</c:f>
              <c:strCache>
                <c:ptCount val="1"/>
                <c:pt idx="0">
                  <c:v>Special purchasing - MB</c:v>
                </c:pt>
              </c:strCache>
            </c:strRef>
          </c:tx>
          <c:spPr>
            <a:solidFill>
              <a:schemeClr val="accent5"/>
            </a:solidFill>
            <a:ln>
              <a:noFill/>
            </a:ln>
            <a:effectLst/>
          </c:spPr>
          <c:invertIfNegative val="0"/>
          <c:cat>
            <c:strRef>
              <c:f>Sheet1!$HN$113:$HN$124</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Sheet1!$HW$113:$HW$124</c:f>
              <c:numCache>
                <c:formatCode>General</c:formatCode>
                <c:ptCount val="12"/>
                <c:pt idx="0">
                  <c:v>0</c:v>
                </c:pt>
                <c:pt idx="1">
                  <c:v>0</c:v>
                </c:pt>
                <c:pt idx="2">
                  <c:v>0</c:v>
                </c:pt>
                <c:pt idx="3">
                  <c:v>0</c:v>
                </c:pt>
                <c:pt idx="4">
                  <c:v>0.31</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4-F7D6-4D75-A718-F331B5317ED0}"/>
            </c:ext>
          </c:extLst>
        </c:ser>
        <c:ser>
          <c:idx val="5"/>
          <c:order val="5"/>
          <c:tx>
            <c:strRef>
              <c:f>Sheet1!$HY$110:$HY$112</c:f>
              <c:strCache>
                <c:ptCount val="1"/>
                <c:pt idx="0">
                  <c:v>Un-received Order &gt;12 [expense] - MB</c:v>
                </c:pt>
              </c:strCache>
            </c:strRef>
          </c:tx>
          <c:spPr>
            <a:solidFill>
              <a:schemeClr val="accent6"/>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Sheet1!$HN$113:$HN$124</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Sheet1!$HY$113:$HY$124</c:f>
              <c:numCache>
                <c:formatCode>General</c:formatCode>
                <c:ptCount val="12"/>
                <c:pt idx="0">
                  <c:v>1.3906090500000001</c:v>
                </c:pt>
                <c:pt idx="1">
                  <c:v>1.0851440000000001</c:v>
                </c:pt>
                <c:pt idx="2">
                  <c:v>1.006416</c:v>
                </c:pt>
                <c:pt idx="3">
                  <c:v>0</c:v>
                </c:pt>
                <c:pt idx="4">
                  <c:v>0.27</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5-F7D6-4D75-A718-F331B5317ED0}"/>
            </c:ext>
          </c:extLst>
        </c:ser>
        <c:ser>
          <c:idx val="6"/>
          <c:order val="6"/>
          <c:tx>
            <c:strRef>
              <c:f>Sheet1!$IA$110:$IA$112</c:f>
              <c:strCache>
                <c:ptCount val="1"/>
                <c:pt idx="0">
                  <c:v>Un-received Order &gt;18 [Investment] - MB</c:v>
                </c:pt>
              </c:strCache>
            </c:strRef>
          </c:tx>
          <c:spPr>
            <a:solidFill>
              <a:schemeClr val="accent1">
                <a:lumMod val="60000"/>
              </a:schemeClr>
            </a:solidFill>
            <a:ln>
              <a:noFill/>
            </a:ln>
            <a:effectLst/>
          </c:spPr>
          <c:invertIfNegative val="0"/>
          <c:cat>
            <c:strRef>
              <c:f>Sheet1!$HN$113:$HN$124</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Sheet1!$IA$113:$IA$124</c:f>
              <c:numCache>
                <c:formatCode>General</c:formatCode>
                <c:ptCount val="12"/>
                <c:pt idx="0">
                  <c:v>0</c:v>
                </c:pt>
                <c:pt idx="1">
                  <c:v>0</c:v>
                </c:pt>
                <c:pt idx="2">
                  <c:v>0</c:v>
                </c:pt>
                <c:pt idx="3">
                  <c:v>0</c:v>
                </c:pt>
                <c:pt idx="4">
                  <c:v>0</c:v>
                </c:pt>
                <c:pt idx="5">
                  <c:v>0</c:v>
                </c:pt>
                <c:pt idx="6">
                  <c:v>0</c:v>
                </c:pt>
                <c:pt idx="7">
                  <c:v>0</c:v>
                </c:pt>
                <c:pt idx="8">
                  <c:v>1.25</c:v>
                </c:pt>
                <c:pt idx="9">
                  <c:v>1.25</c:v>
                </c:pt>
                <c:pt idx="10">
                  <c:v>0</c:v>
                </c:pt>
                <c:pt idx="11">
                  <c:v>0</c:v>
                </c:pt>
              </c:numCache>
            </c:numRef>
          </c:val>
          <c:extLst>
            <c:ext xmlns:c16="http://schemas.microsoft.com/office/drawing/2014/chart" uri="{C3380CC4-5D6E-409C-BE32-E72D297353CC}">
              <c16:uniqueId val="{00000006-F7D6-4D75-A718-F331B5317ED0}"/>
            </c:ext>
          </c:extLst>
        </c:ser>
        <c:ser>
          <c:idx val="7"/>
          <c:order val="7"/>
          <c:tx>
            <c:strRef>
              <c:f>Sheet1!$IC$110:$IC$112</c:f>
              <c:strCache>
                <c:ptCount val="1"/>
                <c:pt idx="0">
                  <c:v>Urgent purchasing - MB</c:v>
                </c:pt>
              </c:strCache>
            </c:strRef>
          </c:tx>
          <c:spPr>
            <a:solidFill>
              <a:schemeClr val="accent2">
                <a:lumMod val="60000"/>
              </a:schemeClr>
            </a:solidFill>
            <a:ln>
              <a:noFill/>
            </a:ln>
            <a:effectLst/>
          </c:spPr>
          <c:invertIfNegative val="0"/>
          <c:cat>
            <c:strRef>
              <c:f>Sheet1!$HN$113:$HN$124</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Sheet1!$IC$113:$IC$124</c:f>
              <c:numCache>
                <c:formatCode>General</c:formatCode>
                <c:ptCount val="12"/>
                <c:pt idx="0">
                  <c:v>0</c:v>
                </c:pt>
                <c:pt idx="1">
                  <c:v>0</c:v>
                </c:pt>
                <c:pt idx="2">
                  <c:v>9.7000000000000003E-2</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7-F7D6-4D75-A718-F331B5317ED0}"/>
            </c:ext>
          </c:extLst>
        </c:ser>
        <c:ser>
          <c:idx val="8"/>
          <c:order val="8"/>
          <c:tx>
            <c:strRef>
              <c:f>Sheet1!$IE$110:$IE$112</c:f>
              <c:strCache>
                <c:ptCount val="1"/>
                <c:pt idx="0">
                  <c:v>Urgent purchasing clear within3 Month - MB</c:v>
                </c:pt>
              </c:strCache>
            </c:strRef>
          </c:tx>
          <c:spPr>
            <a:solidFill>
              <a:schemeClr val="accent3">
                <a:lumMod val="60000"/>
              </a:schemeClr>
            </a:solidFill>
            <a:ln>
              <a:noFill/>
            </a:ln>
            <a:effectLst/>
          </c:spPr>
          <c:invertIfNegative val="0"/>
          <c:cat>
            <c:strRef>
              <c:f>Sheet1!$HN$113:$HN$124</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Sheet1!$IE$113:$IE$124</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8-F7D6-4D75-A718-F331B5317ED0}"/>
            </c:ext>
          </c:extLst>
        </c:ser>
        <c:dLbls>
          <c:showLegendKey val="0"/>
          <c:showVal val="0"/>
          <c:showCatName val="0"/>
          <c:showSerName val="0"/>
          <c:showPercent val="0"/>
          <c:showBubbleSize val="0"/>
        </c:dLbls>
        <c:gapWidth val="40"/>
        <c:overlap val="100"/>
        <c:axId val="680352895"/>
        <c:axId val="680338015"/>
      </c:barChart>
      <c:catAx>
        <c:axId val="6803528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th-TH"/>
          </a:p>
        </c:txPr>
        <c:crossAx val="680338015"/>
        <c:crosses val="autoZero"/>
        <c:auto val="1"/>
        <c:lblAlgn val="ctr"/>
        <c:lblOffset val="100"/>
        <c:noMultiLvlLbl val="0"/>
      </c:catAx>
      <c:valAx>
        <c:axId val="680338015"/>
        <c:scaling>
          <c:orientation val="minMax"/>
          <c:max val="1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th-TH"/>
          </a:p>
        </c:txPr>
        <c:crossAx val="680352895"/>
        <c:crosses val="autoZero"/>
        <c:crossBetween val="between"/>
        <c:majorUnit val="2"/>
      </c:valAx>
      <c:spPr>
        <a:noFill/>
        <a:ln>
          <a:noFill/>
        </a:ln>
        <a:effectLst/>
      </c:spPr>
    </c:plotArea>
    <c:legend>
      <c:legendPos val="r"/>
      <c:layout>
        <c:manualLayout>
          <c:xMode val="edge"/>
          <c:yMode val="edge"/>
          <c:x val="0.24248285198861008"/>
          <c:y val="1.9368729671537861E-2"/>
          <c:w val="0.7262984416150271"/>
          <c:h val="0.27354141206060595"/>
        </c:manualLayout>
      </c:layout>
      <c:overlay val="0"/>
      <c:spPr>
        <a:noFill/>
        <a:ln>
          <a:noFill/>
        </a:ln>
        <a:effectLst/>
      </c:spPr>
      <c:txPr>
        <a:bodyPr rot="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th-TH"/>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th-TH"/>
    </a:p>
  </c:txPr>
  <c:printSettings>
    <c:headerFooter/>
    <c:pageMargins b="0.75" l="0.7" r="0.7" t="0.75" header="0.3" footer="0.3"/>
    <c:pageSetup/>
  </c:printSettings>
  <c:extLst>
    <c:ext xmlns:c14="http://schemas.microsoft.com/office/drawing/2007/8/2/chart" uri="{781A3756-C4B2-4CAC-9D66-4F8BD8637D16}">
      <c14:pivotOptions>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[FY25 Company KPI summary result rev2.xlsx]Sheet1!PivotTable88</c:name>
    <c:fmtId val="3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tx1">
                      <a:lumMod val="75000"/>
                      <a:lumOff val="25000"/>
                    </a:schemeClr>
                  </a:solidFill>
                  <a:latin typeface="+mn-lt"/>
                  <a:ea typeface="+mn-ea"/>
                  <a:cs typeface="+mn-cs"/>
                </a:defRPr>
              </a:pPr>
              <a:endParaRPr lang="th-TH"/>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tx1">
                      <a:lumMod val="75000"/>
                      <a:lumOff val="25000"/>
                    </a:schemeClr>
                  </a:solidFill>
                  <a:latin typeface="+mn-lt"/>
                  <a:ea typeface="+mn-ea"/>
                  <a:cs typeface="+mn-cs"/>
                </a:defRPr>
              </a:pPr>
              <a:endParaRPr lang="th-TH"/>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2525439814125371E-2"/>
          <c:y val="0.11554641720385356"/>
          <c:w val="0.91385129979918578"/>
          <c:h val="0.79766755265062117"/>
        </c:manualLayout>
      </c:layout>
      <c:barChart>
        <c:barDir val="col"/>
        <c:grouping val="stacked"/>
        <c:varyColors val="0"/>
        <c:ser>
          <c:idx val="0"/>
          <c:order val="0"/>
          <c:tx>
            <c:strRef>
              <c:f>Sheet1!$II$110:$II$112</c:f>
              <c:strCache>
                <c:ptCount val="1"/>
                <c:pt idx="0">
                  <c:v>CIP (Docufment not complete) - MB</c:v>
                </c:pt>
              </c:strCache>
            </c:strRef>
          </c:tx>
          <c:spPr>
            <a:solidFill>
              <a:schemeClr val="accent1"/>
            </a:solidFill>
            <a:ln>
              <a:noFill/>
            </a:ln>
            <a:effectLst/>
          </c:spPr>
          <c:invertIfNegative val="0"/>
          <c:cat>
            <c:strRef>
              <c:f>Sheet1!$IH$113:$IH$124</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Sheet1!$II$113:$II$124</c:f>
              <c:numCache>
                <c:formatCode>General</c:formatCode>
                <c:ptCount val="12"/>
              </c:numCache>
            </c:numRef>
          </c:val>
          <c:extLst>
            <c:ext xmlns:c16="http://schemas.microsoft.com/office/drawing/2014/chart" uri="{C3380CC4-5D6E-409C-BE32-E72D297353CC}">
              <c16:uniqueId val="{00000000-521B-40B7-B463-61835C5DF444}"/>
            </c:ext>
          </c:extLst>
        </c:ser>
        <c:ser>
          <c:idx val="1"/>
          <c:order val="1"/>
          <c:tx>
            <c:strRef>
              <c:f>Sheet1!$IK$110:$IK$112</c:f>
              <c:strCache>
                <c:ptCount val="1"/>
                <c:pt idx="0">
                  <c:v>CIP (No using date) - MB</c:v>
                </c:pt>
              </c:strCache>
            </c:strRef>
          </c:tx>
          <c:spPr>
            <a:solidFill>
              <a:schemeClr val="accent2"/>
            </a:solidFill>
            <a:ln>
              <a:noFill/>
            </a:ln>
            <a:effectLst/>
          </c:spPr>
          <c:invertIfNegative val="0"/>
          <c:cat>
            <c:strRef>
              <c:f>Sheet1!$IH$113:$IH$124</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Sheet1!$IK$113:$IK$124</c:f>
              <c:numCache>
                <c:formatCode>General</c:formatCode>
                <c:ptCount val="12"/>
              </c:numCache>
            </c:numRef>
          </c:val>
          <c:extLst>
            <c:ext xmlns:c16="http://schemas.microsoft.com/office/drawing/2014/chart" uri="{C3380CC4-5D6E-409C-BE32-E72D297353CC}">
              <c16:uniqueId val="{00000001-521B-40B7-B463-61835C5DF444}"/>
            </c:ext>
          </c:extLst>
        </c:ser>
        <c:ser>
          <c:idx val="2"/>
          <c:order val="2"/>
          <c:tx>
            <c:strRef>
              <c:f>Sheet1!$IM$110:$IM$112</c:f>
              <c:strCache>
                <c:ptCount val="1"/>
                <c:pt idx="0">
                  <c:v>CIP &gt;12 Month  - MB</c:v>
                </c:pt>
              </c:strCache>
            </c:strRef>
          </c:tx>
          <c:spPr>
            <a:solidFill>
              <a:schemeClr val="accent3"/>
            </a:solidFill>
            <a:ln>
              <a:noFill/>
            </a:ln>
            <a:effectLst/>
          </c:spPr>
          <c:invertIfNegative val="0"/>
          <c:cat>
            <c:strRef>
              <c:f>Sheet1!$IH$113:$IH$124</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Sheet1!$IM$113:$IM$124</c:f>
              <c:numCache>
                <c:formatCode>General</c:formatCode>
                <c:ptCount val="12"/>
              </c:numCache>
            </c:numRef>
          </c:val>
          <c:extLst>
            <c:ext xmlns:c16="http://schemas.microsoft.com/office/drawing/2014/chart" uri="{C3380CC4-5D6E-409C-BE32-E72D297353CC}">
              <c16:uniqueId val="{00000002-521B-40B7-B463-61835C5DF444}"/>
            </c:ext>
          </c:extLst>
        </c:ser>
        <c:ser>
          <c:idx val="3"/>
          <c:order val="3"/>
          <c:tx>
            <c:strRef>
              <c:f>Sheet1!$IO$110:$IO$112</c:f>
              <c:strCache>
                <c:ptCount val="1"/>
                <c:pt idx="0">
                  <c:v>CIP &gt;18 Month  - MB</c:v>
                </c:pt>
              </c:strCache>
            </c:strRef>
          </c:tx>
          <c:spPr>
            <a:solidFill>
              <a:schemeClr val="accent4"/>
            </a:solidFill>
            <a:ln>
              <a:noFill/>
            </a:ln>
            <a:effectLst/>
          </c:spPr>
          <c:invertIfNegative val="0"/>
          <c:cat>
            <c:strRef>
              <c:f>Sheet1!$IH$113:$IH$124</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Sheet1!$IO$113:$IO$124</c:f>
              <c:numCache>
                <c:formatCode>General</c:formatCode>
                <c:ptCount val="12"/>
              </c:numCache>
            </c:numRef>
          </c:val>
          <c:extLst>
            <c:ext xmlns:c16="http://schemas.microsoft.com/office/drawing/2014/chart" uri="{C3380CC4-5D6E-409C-BE32-E72D297353CC}">
              <c16:uniqueId val="{00000003-521B-40B7-B463-61835C5DF444}"/>
            </c:ext>
          </c:extLst>
        </c:ser>
        <c:ser>
          <c:idx val="4"/>
          <c:order val="4"/>
          <c:tx>
            <c:strRef>
              <c:f>Sheet1!$IQ$110:$IQ$112</c:f>
              <c:strCache>
                <c:ptCount val="1"/>
                <c:pt idx="0">
                  <c:v>Special purchasing - MB</c:v>
                </c:pt>
              </c:strCache>
            </c:strRef>
          </c:tx>
          <c:spPr>
            <a:solidFill>
              <a:schemeClr val="accent5"/>
            </a:solidFill>
            <a:ln>
              <a:noFill/>
            </a:ln>
            <a:effectLst/>
          </c:spPr>
          <c:invertIfNegative val="0"/>
          <c:cat>
            <c:strRef>
              <c:f>Sheet1!$IH$113:$IH$124</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Sheet1!$IQ$113:$IQ$124</c:f>
              <c:numCache>
                <c:formatCode>General</c:formatCode>
                <c:ptCount val="12"/>
              </c:numCache>
            </c:numRef>
          </c:val>
          <c:extLst>
            <c:ext xmlns:c16="http://schemas.microsoft.com/office/drawing/2014/chart" uri="{C3380CC4-5D6E-409C-BE32-E72D297353CC}">
              <c16:uniqueId val="{00000004-521B-40B7-B463-61835C5DF444}"/>
            </c:ext>
          </c:extLst>
        </c:ser>
        <c:ser>
          <c:idx val="5"/>
          <c:order val="5"/>
          <c:tx>
            <c:strRef>
              <c:f>Sheet1!$IS$110:$IS$112</c:f>
              <c:strCache>
                <c:ptCount val="1"/>
                <c:pt idx="0">
                  <c:v>Un-received Order &gt;12 [expense] - MB</c:v>
                </c:pt>
              </c:strCache>
            </c:strRef>
          </c:tx>
          <c:spPr>
            <a:solidFill>
              <a:schemeClr val="accent6"/>
            </a:solidFill>
            <a:ln>
              <a:noFill/>
            </a:ln>
            <a:effectLst/>
          </c:spPr>
          <c:invertIfNegative val="0"/>
          <c:cat>
            <c:strRef>
              <c:f>Sheet1!$IH$113:$IH$124</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Sheet1!$IS$113:$IS$124</c:f>
              <c:numCache>
                <c:formatCode>General</c:formatCode>
                <c:ptCount val="12"/>
              </c:numCache>
            </c:numRef>
          </c:val>
          <c:extLst>
            <c:ext xmlns:c16="http://schemas.microsoft.com/office/drawing/2014/chart" uri="{C3380CC4-5D6E-409C-BE32-E72D297353CC}">
              <c16:uniqueId val="{00000005-521B-40B7-B463-61835C5DF444}"/>
            </c:ext>
          </c:extLst>
        </c:ser>
        <c:ser>
          <c:idx val="6"/>
          <c:order val="6"/>
          <c:tx>
            <c:strRef>
              <c:f>Sheet1!$IU$110:$IU$112</c:f>
              <c:strCache>
                <c:ptCount val="1"/>
                <c:pt idx="0">
                  <c:v>Un-received Order &gt;18 [Investment] - MB</c:v>
                </c:pt>
              </c:strCache>
            </c:strRef>
          </c:tx>
          <c:spPr>
            <a:solidFill>
              <a:schemeClr val="accent1">
                <a:lumMod val="60000"/>
              </a:schemeClr>
            </a:solidFill>
            <a:ln>
              <a:noFill/>
            </a:ln>
            <a:effectLst/>
          </c:spPr>
          <c:invertIfNegative val="0"/>
          <c:cat>
            <c:strRef>
              <c:f>Sheet1!$IH$113:$IH$124</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Sheet1!$IU$113:$IU$124</c:f>
              <c:numCache>
                <c:formatCode>General</c:formatCode>
                <c:ptCount val="12"/>
              </c:numCache>
            </c:numRef>
          </c:val>
          <c:extLst>
            <c:ext xmlns:c16="http://schemas.microsoft.com/office/drawing/2014/chart" uri="{C3380CC4-5D6E-409C-BE32-E72D297353CC}">
              <c16:uniqueId val="{00000006-521B-40B7-B463-61835C5DF444}"/>
            </c:ext>
          </c:extLst>
        </c:ser>
        <c:ser>
          <c:idx val="7"/>
          <c:order val="7"/>
          <c:tx>
            <c:strRef>
              <c:f>Sheet1!$IW$110:$IW$112</c:f>
              <c:strCache>
                <c:ptCount val="1"/>
                <c:pt idx="0">
                  <c:v>Urgent purchasing - MB</c:v>
                </c:pt>
              </c:strCache>
            </c:strRef>
          </c:tx>
          <c:spPr>
            <a:solidFill>
              <a:schemeClr val="accent2">
                <a:lumMod val="60000"/>
              </a:schemeClr>
            </a:solidFill>
            <a:ln>
              <a:noFill/>
            </a:ln>
            <a:effectLst/>
          </c:spPr>
          <c:invertIfNegative val="0"/>
          <c:cat>
            <c:strRef>
              <c:f>Sheet1!$IH$113:$IH$124</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Sheet1!$IW$113:$IW$124</c:f>
              <c:numCache>
                <c:formatCode>General</c:formatCode>
                <c:ptCount val="12"/>
              </c:numCache>
            </c:numRef>
          </c:val>
          <c:extLst>
            <c:ext xmlns:c16="http://schemas.microsoft.com/office/drawing/2014/chart" uri="{C3380CC4-5D6E-409C-BE32-E72D297353CC}">
              <c16:uniqueId val="{00000007-521B-40B7-B463-61835C5DF444}"/>
            </c:ext>
          </c:extLst>
        </c:ser>
        <c:ser>
          <c:idx val="8"/>
          <c:order val="8"/>
          <c:tx>
            <c:strRef>
              <c:f>Sheet1!$IY$110:$IY$112</c:f>
              <c:strCache>
                <c:ptCount val="1"/>
                <c:pt idx="0">
                  <c:v>Urgent purchasing clear within3 Month - MB</c:v>
                </c:pt>
              </c:strCache>
            </c:strRef>
          </c:tx>
          <c:spPr>
            <a:solidFill>
              <a:schemeClr val="accent3">
                <a:lumMod val="60000"/>
              </a:schemeClr>
            </a:solidFill>
            <a:ln>
              <a:noFill/>
            </a:ln>
            <a:effectLst/>
          </c:spPr>
          <c:invertIfNegative val="0"/>
          <c:cat>
            <c:strRef>
              <c:f>Sheet1!$IH$113:$IH$124</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Sheet1!$IY$113:$IY$124</c:f>
              <c:numCache>
                <c:formatCode>General</c:formatCode>
                <c:ptCount val="12"/>
              </c:numCache>
            </c:numRef>
          </c:val>
          <c:extLst>
            <c:ext xmlns:c16="http://schemas.microsoft.com/office/drawing/2014/chart" uri="{C3380CC4-5D6E-409C-BE32-E72D297353CC}">
              <c16:uniqueId val="{00000008-521B-40B7-B463-61835C5DF444}"/>
            </c:ext>
          </c:extLst>
        </c:ser>
        <c:dLbls>
          <c:showLegendKey val="0"/>
          <c:showVal val="0"/>
          <c:showCatName val="0"/>
          <c:showSerName val="0"/>
          <c:showPercent val="0"/>
          <c:showBubbleSize val="0"/>
        </c:dLbls>
        <c:gapWidth val="40"/>
        <c:overlap val="100"/>
        <c:axId val="1526204495"/>
        <c:axId val="2101187135"/>
      </c:barChart>
      <c:catAx>
        <c:axId val="15262044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th-TH"/>
          </a:p>
        </c:txPr>
        <c:crossAx val="2101187135"/>
        <c:crosses val="autoZero"/>
        <c:auto val="1"/>
        <c:lblAlgn val="ctr"/>
        <c:lblOffset val="100"/>
        <c:noMultiLvlLbl val="0"/>
      </c:catAx>
      <c:valAx>
        <c:axId val="21011871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th-TH"/>
          </a:p>
        </c:txPr>
        <c:crossAx val="1526204495"/>
        <c:crosses val="autoZero"/>
        <c:crossBetween val="between"/>
      </c:valAx>
      <c:spPr>
        <a:noFill/>
        <a:ln>
          <a:noFill/>
        </a:ln>
        <a:effectLst/>
      </c:spPr>
    </c:plotArea>
    <c:legend>
      <c:legendPos val="r"/>
      <c:layout>
        <c:manualLayout>
          <c:xMode val="edge"/>
          <c:yMode val="edge"/>
          <c:x val="0.29696562493984258"/>
          <c:y val="2.3060510969963262E-2"/>
          <c:w val="0.69508381502302141"/>
          <c:h val="0.2548068964864903"/>
        </c:manualLayout>
      </c:layout>
      <c:overlay val="0"/>
      <c:spPr>
        <a:noFill/>
        <a:ln>
          <a:noFill/>
        </a:ln>
        <a:effectLst/>
      </c:spPr>
      <c:txPr>
        <a:bodyPr rot="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th-TH"/>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th-TH"/>
    </a:p>
  </c:txPr>
  <c:printSettings>
    <c:headerFooter/>
    <c:pageMargins b="0.75" l="0.7" r="0.7" t="0.75" header="0.3" footer="0.3"/>
    <c:pageSetup/>
  </c:printSettings>
  <c:extLst>
    <c:ext xmlns:c14="http://schemas.microsoft.com/office/drawing/2007/8/2/chart" uri="{781A3756-C4B2-4CAC-9D66-4F8BD8637D16}">
      <c14:pivotOptions>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[FY25 Company KPI summary result rev2.xlsx]Sheet1!PivotTable89</c:name>
    <c:fmtId val="3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bg1"/>
                  </a:solidFill>
                  <a:latin typeface="+mn-lt"/>
                  <a:ea typeface="+mn-ea"/>
                  <a:cs typeface="+mn-cs"/>
                </a:defRPr>
              </a:pPr>
              <a:endParaRPr lang="th-TH"/>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8564085046628458E-2"/>
          <c:y val="0.11692782242046874"/>
          <c:w val="0.91154739676347019"/>
          <c:h val="0.79524858454219571"/>
        </c:manualLayout>
      </c:layout>
      <c:barChart>
        <c:barDir val="col"/>
        <c:grouping val="stacked"/>
        <c:varyColors val="0"/>
        <c:ser>
          <c:idx val="0"/>
          <c:order val="0"/>
          <c:tx>
            <c:strRef>
              <c:f>Sheet1!$JC$110:$JC$112</c:f>
              <c:strCache>
                <c:ptCount val="1"/>
                <c:pt idx="0">
                  <c:v>CIP (Docufment not complete) - MB</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Sheet1!$JB$113:$JB$124</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Sheet1!$JC$113:$JC$124</c:f>
              <c:numCache>
                <c:formatCode>General</c:formatCode>
                <c:ptCount val="12"/>
                <c:pt idx="0">
                  <c:v>0.46</c:v>
                </c:pt>
                <c:pt idx="1">
                  <c:v>2.1</c:v>
                </c:pt>
                <c:pt idx="2">
                  <c:v>1.07</c:v>
                </c:pt>
                <c:pt idx="3">
                  <c:v>0.4</c:v>
                </c:pt>
                <c:pt idx="4">
                  <c:v>0.57999999999999996</c:v>
                </c:pt>
                <c:pt idx="5">
                  <c:v>0.32</c:v>
                </c:pt>
                <c:pt idx="6">
                  <c:v>0.37</c:v>
                </c:pt>
                <c:pt idx="7">
                  <c:v>0.37</c:v>
                </c:pt>
                <c:pt idx="8">
                  <c:v>0</c:v>
                </c:pt>
                <c:pt idx="9">
                  <c:v>0</c:v>
                </c:pt>
                <c:pt idx="10">
                  <c:v>3.2000000000000001E-2</c:v>
                </c:pt>
                <c:pt idx="11">
                  <c:v>0</c:v>
                </c:pt>
              </c:numCache>
            </c:numRef>
          </c:val>
          <c:extLst>
            <c:ext xmlns:c16="http://schemas.microsoft.com/office/drawing/2014/chart" uri="{C3380CC4-5D6E-409C-BE32-E72D297353CC}">
              <c16:uniqueId val="{00000000-C539-4CFB-B66B-75CA8654C2E8}"/>
            </c:ext>
          </c:extLst>
        </c:ser>
        <c:ser>
          <c:idx val="1"/>
          <c:order val="1"/>
          <c:tx>
            <c:strRef>
              <c:f>Sheet1!$JE$110:$JE$112</c:f>
              <c:strCache>
                <c:ptCount val="1"/>
                <c:pt idx="0">
                  <c:v>CIP (No using date) - MB</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Sheet1!$JB$113:$JB$124</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Sheet1!$JE$113:$JE$124</c:f>
              <c:numCache>
                <c:formatCode>General</c:formatCode>
                <c:ptCount val="12"/>
                <c:pt idx="0">
                  <c:v>0.43</c:v>
                </c:pt>
                <c:pt idx="1">
                  <c:v>0.43113600000000002</c:v>
                </c:pt>
                <c:pt idx="2">
                  <c:v>1.75</c:v>
                </c:pt>
                <c:pt idx="3">
                  <c:v>57.6</c:v>
                </c:pt>
                <c:pt idx="4">
                  <c:v>0.32</c:v>
                </c:pt>
                <c:pt idx="5">
                  <c:v>0</c:v>
                </c:pt>
                <c:pt idx="6">
                  <c:v>1.59</c:v>
                </c:pt>
                <c:pt idx="7">
                  <c:v>0</c:v>
                </c:pt>
                <c:pt idx="8">
                  <c:v>2.2000000000000002</c:v>
                </c:pt>
                <c:pt idx="9">
                  <c:v>0</c:v>
                </c:pt>
                <c:pt idx="10">
                  <c:v>0.06</c:v>
                </c:pt>
                <c:pt idx="11">
                  <c:v>0</c:v>
                </c:pt>
              </c:numCache>
            </c:numRef>
          </c:val>
          <c:extLst>
            <c:ext xmlns:c16="http://schemas.microsoft.com/office/drawing/2014/chart" uri="{C3380CC4-5D6E-409C-BE32-E72D297353CC}">
              <c16:uniqueId val="{00000001-C539-4CFB-B66B-75CA8654C2E8}"/>
            </c:ext>
          </c:extLst>
        </c:ser>
        <c:ser>
          <c:idx val="2"/>
          <c:order val="2"/>
          <c:tx>
            <c:strRef>
              <c:f>Sheet1!$JG$110:$JG$112</c:f>
              <c:strCache>
                <c:ptCount val="1"/>
                <c:pt idx="0">
                  <c:v>CIP &gt;12 Month  - MB</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bg1"/>
                    </a:solidFill>
                    <a:latin typeface="+mn-lt"/>
                    <a:ea typeface="+mn-ea"/>
                    <a:cs typeface="+mn-cs"/>
                  </a:defRPr>
                </a:pPr>
                <a:endParaRPr lang="th-TH"/>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Sheet1!$JB$113:$JB$124</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Sheet1!$JG$113:$JG$124</c:f>
              <c:numCache>
                <c:formatCode>General</c:formatCode>
                <c:ptCount val="12"/>
                <c:pt idx="0">
                  <c:v>8.85</c:v>
                </c:pt>
                <c:pt idx="1">
                  <c:v>8.85</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2-C539-4CFB-B66B-75CA8654C2E8}"/>
            </c:ext>
          </c:extLst>
        </c:ser>
        <c:ser>
          <c:idx val="3"/>
          <c:order val="3"/>
          <c:tx>
            <c:strRef>
              <c:f>Sheet1!$JI$110:$JI$112</c:f>
              <c:strCache>
                <c:ptCount val="1"/>
                <c:pt idx="0">
                  <c:v>CIP &gt;18 Month  - MB</c:v>
                </c:pt>
              </c:strCache>
            </c:strRef>
          </c:tx>
          <c:spPr>
            <a:solidFill>
              <a:schemeClr val="accent4"/>
            </a:solidFill>
            <a:ln>
              <a:noFill/>
            </a:ln>
            <a:effectLst/>
          </c:spPr>
          <c:invertIfNegative val="0"/>
          <c:cat>
            <c:strRef>
              <c:f>Sheet1!$JB$113:$JB$124</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Sheet1!$JI$113:$JI$124</c:f>
              <c:numCache>
                <c:formatCode>General</c:formatCode>
                <c:ptCount val="12"/>
                <c:pt idx="0">
                  <c:v>9.74</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3-C539-4CFB-B66B-75CA8654C2E8}"/>
            </c:ext>
          </c:extLst>
        </c:ser>
        <c:ser>
          <c:idx val="4"/>
          <c:order val="4"/>
          <c:tx>
            <c:strRef>
              <c:f>Sheet1!$JK$110:$JK$112</c:f>
              <c:strCache>
                <c:ptCount val="1"/>
                <c:pt idx="0">
                  <c:v>Special purchasing - MB</c:v>
                </c:pt>
              </c:strCache>
            </c:strRef>
          </c:tx>
          <c:spPr>
            <a:solidFill>
              <a:schemeClr val="accent5"/>
            </a:solidFill>
            <a:ln>
              <a:noFill/>
            </a:ln>
            <a:effectLst/>
          </c:spPr>
          <c:invertIfNegative val="0"/>
          <c:cat>
            <c:strRef>
              <c:f>Sheet1!$JB$113:$JB$124</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Sheet1!$JK$113:$JK$124</c:f>
              <c:numCache>
                <c:formatCode>General</c:formatCode>
                <c:ptCount val="12"/>
                <c:pt idx="0">
                  <c:v>0</c:v>
                </c:pt>
                <c:pt idx="1">
                  <c:v>0</c:v>
                </c:pt>
                <c:pt idx="2">
                  <c:v>0.11</c:v>
                </c:pt>
                <c:pt idx="3">
                  <c:v>0</c:v>
                </c:pt>
                <c:pt idx="4">
                  <c:v>0</c:v>
                </c:pt>
                <c:pt idx="5">
                  <c:v>0</c:v>
                </c:pt>
                <c:pt idx="6">
                  <c:v>0.4</c:v>
                </c:pt>
                <c:pt idx="7">
                  <c:v>0</c:v>
                </c:pt>
                <c:pt idx="8">
                  <c:v>0</c:v>
                </c:pt>
                <c:pt idx="9">
                  <c:v>0</c:v>
                </c:pt>
                <c:pt idx="10">
                  <c:v>0</c:v>
                </c:pt>
                <c:pt idx="11">
                  <c:v>0</c:v>
                </c:pt>
              </c:numCache>
            </c:numRef>
          </c:val>
          <c:extLst>
            <c:ext xmlns:c16="http://schemas.microsoft.com/office/drawing/2014/chart" uri="{C3380CC4-5D6E-409C-BE32-E72D297353CC}">
              <c16:uniqueId val="{00000004-C539-4CFB-B66B-75CA8654C2E8}"/>
            </c:ext>
          </c:extLst>
        </c:ser>
        <c:ser>
          <c:idx val="5"/>
          <c:order val="5"/>
          <c:tx>
            <c:strRef>
              <c:f>Sheet1!$JM$110:$JM$112</c:f>
              <c:strCache>
                <c:ptCount val="1"/>
                <c:pt idx="0">
                  <c:v>Un-received Order &gt;12 [expense] - MB</c:v>
                </c:pt>
              </c:strCache>
            </c:strRef>
          </c:tx>
          <c:spPr>
            <a:solidFill>
              <a:schemeClr val="accent6"/>
            </a:solidFill>
            <a:ln>
              <a:noFill/>
            </a:ln>
            <a:effectLst/>
          </c:spPr>
          <c:invertIfNegative val="0"/>
          <c:cat>
            <c:strRef>
              <c:f>Sheet1!$JB$113:$JB$124</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Sheet1!$JM$113:$JM$124</c:f>
              <c:numCache>
                <c:formatCode>General</c:formatCode>
                <c:ptCount val="12"/>
                <c:pt idx="0">
                  <c:v>5.5164999999999999E-2</c:v>
                </c:pt>
                <c:pt idx="1">
                  <c:v>4.1700000000000001E-3</c:v>
                </c:pt>
                <c:pt idx="2">
                  <c:v>3.8999999999999998E-3</c:v>
                </c:pt>
                <c:pt idx="3">
                  <c:v>0</c:v>
                </c:pt>
                <c:pt idx="4">
                  <c:v>0</c:v>
                </c:pt>
                <c:pt idx="5">
                  <c:v>0</c:v>
                </c:pt>
                <c:pt idx="6">
                  <c:v>0</c:v>
                </c:pt>
                <c:pt idx="7">
                  <c:v>0</c:v>
                </c:pt>
                <c:pt idx="8">
                  <c:v>0</c:v>
                </c:pt>
                <c:pt idx="9">
                  <c:v>0</c:v>
                </c:pt>
                <c:pt idx="10">
                  <c:v>3.2000000000000001E-2</c:v>
                </c:pt>
                <c:pt idx="11">
                  <c:v>0</c:v>
                </c:pt>
              </c:numCache>
            </c:numRef>
          </c:val>
          <c:extLst>
            <c:ext xmlns:c16="http://schemas.microsoft.com/office/drawing/2014/chart" uri="{C3380CC4-5D6E-409C-BE32-E72D297353CC}">
              <c16:uniqueId val="{00000005-C539-4CFB-B66B-75CA8654C2E8}"/>
            </c:ext>
          </c:extLst>
        </c:ser>
        <c:ser>
          <c:idx val="6"/>
          <c:order val="6"/>
          <c:tx>
            <c:strRef>
              <c:f>Sheet1!$JO$110:$JO$112</c:f>
              <c:strCache>
                <c:ptCount val="1"/>
                <c:pt idx="0">
                  <c:v>Un-received Order &gt;18 [Investment] - MB</c:v>
                </c:pt>
              </c:strCache>
            </c:strRef>
          </c:tx>
          <c:spPr>
            <a:solidFill>
              <a:schemeClr val="accent1">
                <a:lumMod val="60000"/>
              </a:schemeClr>
            </a:solidFill>
            <a:ln>
              <a:noFill/>
            </a:ln>
            <a:effectLst/>
          </c:spPr>
          <c:invertIfNegative val="0"/>
          <c:cat>
            <c:strRef>
              <c:f>Sheet1!$JB$113:$JB$124</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Sheet1!$JO$113:$JO$124</c:f>
              <c:numCache>
                <c:formatCode>General</c:formatCode>
                <c:ptCount val="12"/>
                <c:pt idx="0">
                  <c:v>0.19400000000000001</c:v>
                </c:pt>
                <c:pt idx="1">
                  <c:v>0.19400000000000001</c:v>
                </c:pt>
                <c:pt idx="2">
                  <c:v>0</c:v>
                </c:pt>
                <c:pt idx="3">
                  <c:v>0</c:v>
                </c:pt>
                <c:pt idx="4">
                  <c:v>0</c:v>
                </c:pt>
                <c:pt idx="5">
                  <c:v>0</c:v>
                </c:pt>
                <c:pt idx="6">
                  <c:v>0</c:v>
                </c:pt>
                <c:pt idx="7">
                  <c:v>0</c:v>
                </c:pt>
                <c:pt idx="8">
                  <c:v>0.19400000000000001</c:v>
                </c:pt>
                <c:pt idx="9">
                  <c:v>0.19400000000000001</c:v>
                </c:pt>
                <c:pt idx="10">
                  <c:v>0.255</c:v>
                </c:pt>
                <c:pt idx="11">
                  <c:v>0</c:v>
                </c:pt>
              </c:numCache>
            </c:numRef>
          </c:val>
          <c:extLst>
            <c:ext xmlns:c16="http://schemas.microsoft.com/office/drawing/2014/chart" uri="{C3380CC4-5D6E-409C-BE32-E72D297353CC}">
              <c16:uniqueId val="{00000006-C539-4CFB-B66B-75CA8654C2E8}"/>
            </c:ext>
          </c:extLst>
        </c:ser>
        <c:ser>
          <c:idx val="7"/>
          <c:order val="7"/>
          <c:tx>
            <c:strRef>
              <c:f>Sheet1!$JQ$110:$JQ$112</c:f>
              <c:strCache>
                <c:ptCount val="1"/>
                <c:pt idx="0">
                  <c:v>Urgent purchasing - MB</c:v>
                </c:pt>
              </c:strCache>
            </c:strRef>
          </c:tx>
          <c:spPr>
            <a:solidFill>
              <a:schemeClr val="accent2">
                <a:lumMod val="60000"/>
              </a:schemeClr>
            </a:solidFill>
            <a:ln>
              <a:noFill/>
            </a:ln>
            <a:effectLst/>
          </c:spPr>
          <c:invertIfNegative val="0"/>
          <c:cat>
            <c:strRef>
              <c:f>Sheet1!$JB$113:$JB$124</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Sheet1!$JQ$113:$JQ$124</c:f>
              <c:numCache>
                <c:formatCode>General</c:formatCode>
                <c:ptCount val="12"/>
                <c:pt idx="0">
                  <c:v>0</c:v>
                </c:pt>
                <c:pt idx="1">
                  <c:v>0.23629999999999998</c:v>
                </c:pt>
                <c:pt idx="2">
                  <c:v>0</c:v>
                </c:pt>
                <c:pt idx="3">
                  <c:v>1.24E-2</c:v>
                </c:pt>
                <c:pt idx="4">
                  <c:v>0</c:v>
                </c:pt>
                <c:pt idx="5">
                  <c:v>0</c:v>
                </c:pt>
                <c:pt idx="6">
                  <c:v>8.7099999999999997E-2</c:v>
                </c:pt>
                <c:pt idx="7">
                  <c:v>0</c:v>
                </c:pt>
                <c:pt idx="8">
                  <c:v>0</c:v>
                </c:pt>
                <c:pt idx="9">
                  <c:v>4.1000000000000003E-3</c:v>
                </c:pt>
                <c:pt idx="10">
                  <c:v>0</c:v>
                </c:pt>
                <c:pt idx="11">
                  <c:v>0</c:v>
                </c:pt>
              </c:numCache>
            </c:numRef>
          </c:val>
          <c:extLst>
            <c:ext xmlns:c16="http://schemas.microsoft.com/office/drawing/2014/chart" uri="{C3380CC4-5D6E-409C-BE32-E72D297353CC}">
              <c16:uniqueId val="{00000007-C539-4CFB-B66B-75CA8654C2E8}"/>
            </c:ext>
          </c:extLst>
        </c:ser>
        <c:ser>
          <c:idx val="8"/>
          <c:order val="8"/>
          <c:tx>
            <c:strRef>
              <c:f>Sheet1!$JS$110:$JS$112</c:f>
              <c:strCache>
                <c:ptCount val="1"/>
                <c:pt idx="0">
                  <c:v>Urgent purchasing clear within3 Month - MB</c:v>
                </c:pt>
              </c:strCache>
            </c:strRef>
          </c:tx>
          <c:spPr>
            <a:solidFill>
              <a:schemeClr val="accent3">
                <a:lumMod val="60000"/>
              </a:schemeClr>
            </a:solidFill>
            <a:ln>
              <a:noFill/>
            </a:ln>
            <a:effectLst/>
          </c:spPr>
          <c:invertIfNegative val="0"/>
          <c:cat>
            <c:strRef>
              <c:f>Sheet1!$JB$113:$JB$124</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Sheet1!$JS$113:$JS$124</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8-C539-4CFB-B66B-75CA8654C2E8}"/>
            </c:ext>
          </c:extLst>
        </c:ser>
        <c:dLbls>
          <c:showLegendKey val="0"/>
          <c:showVal val="0"/>
          <c:showCatName val="0"/>
          <c:showSerName val="0"/>
          <c:showPercent val="0"/>
          <c:showBubbleSize val="0"/>
        </c:dLbls>
        <c:gapWidth val="40"/>
        <c:overlap val="100"/>
        <c:axId val="733398975"/>
        <c:axId val="733398015"/>
      </c:barChart>
      <c:catAx>
        <c:axId val="7333989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th-TH"/>
          </a:p>
        </c:txPr>
        <c:crossAx val="733398015"/>
        <c:crosses val="autoZero"/>
        <c:auto val="1"/>
        <c:lblAlgn val="ctr"/>
        <c:lblOffset val="100"/>
        <c:noMultiLvlLbl val="0"/>
      </c:catAx>
      <c:valAx>
        <c:axId val="7333980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th-TH"/>
          </a:p>
        </c:txPr>
        <c:crossAx val="733398975"/>
        <c:crosses val="autoZero"/>
        <c:crossBetween val="between"/>
        <c:majorUnit val="4"/>
      </c:valAx>
      <c:spPr>
        <a:noFill/>
        <a:ln>
          <a:noFill/>
        </a:ln>
        <a:effectLst/>
      </c:spPr>
    </c:plotArea>
    <c:legend>
      <c:legendPos val="r"/>
      <c:layout>
        <c:manualLayout>
          <c:xMode val="edge"/>
          <c:yMode val="edge"/>
          <c:x val="0.2406912642008088"/>
          <c:y val="1.7358502079514535E-2"/>
          <c:w val="0.74945366432509131"/>
          <c:h val="0.25405433539290617"/>
        </c:manualLayout>
      </c:layout>
      <c:overlay val="0"/>
      <c:spPr>
        <a:noFill/>
        <a:ln>
          <a:noFill/>
        </a:ln>
        <a:effectLst/>
      </c:spPr>
      <c:txPr>
        <a:bodyPr rot="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th-TH"/>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th-TH"/>
    </a:p>
  </c:txPr>
  <c:printSettings>
    <c:headerFooter/>
    <c:pageMargins b="0.75" l="0.7" r="0.7" t="0.75" header="0.3" footer="0.3"/>
    <c:pageSetup/>
  </c:printSettings>
  <c:extLst>
    <c:ext xmlns:c14="http://schemas.microsoft.com/office/drawing/2007/8/2/chart" uri="{781A3756-C4B2-4CAC-9D66-4F8BD8637D16}">
      <c14:pivotOptions>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[FY25 Company KPI summary result rev2.xlsx]Sheet1!PivotTable90</c:name>
    <c:fmtId val="3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bg1"/>
                  </a:solidFill>
                  <a:latin typeface="+mn-lt"/>
                  <a:ea typeface="+mn-ea"/>
                  <a:cs typeface="+mn-cs"/>
                </a:defRPr>
              </a:pPr>
              <a:endParaRPr lang="th-TH"/>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tx1">
                      <a:lumMod val="75000"/>
                      <a:lumOff val="25000"/>
                    </a:schemeClr>
                  </a:solidFill>
                  <a:latin typeface="+mn-lt"/>
                  <a:ea typeface="+mn-ea"/>
                  <a:cs typeface="+mn-cs"/>
                </a:defRPr>
              </a:pPr>
              <a:endParaRPr lang="th-TH"/>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bg1"/>
                  </a:solidFill>
                  <a:latin typeface="+mn-lt"/>
                  <a:ea typeface="+mn-ea"/>
                  <a:cs typeface="+mn-cs"/>
                </a:defRPr>
              </a:pPr>
              <a:endParaRPr lang="th-TH"/>
            </a:p>
          </c:txP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tx1">
                      <a:lumMod val="75000"/>
                      <a:lumOff val="25000"/>
                    </a:schemeClr>
                  </a:solidFill>
                  <a:latin typeface="+mn-lt"/>
                  <a:ea typeface="+mn-ea"/>
                  <a:cs typeface="+mn-cs"/>
                </a:defRPr>
              </a:pPr>
              <a:endParaRPr lang="th-TH"/>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9367602024151832E-2"/>
          <c:y val="0.12919806966383712"/>
          <c:w val="0.9380765053217579"/>
          <c:h val="0.7737622484496397"/>
        </c:manualLayout>
      </c:layout>
      <c:barChart>
        <c:barDir val="col"/>
        <c:grouping val="stacked"/>
        <c:varyColors val="0"/>
        <c:ser>
          <c:idx val="0"/>
          <c:order val="0"/>
          <c:tx>
            <c:strRef>
              <c:f>Sheet1!$JW$110:$JW$112</c:f>
              <c:strCache>
                <c:ptCount val="1"/>
                <c:pt idx="0">
                  <c:v>CIP (Docufment not complete) - MB</c:v>
                </c:pt>
              </c:strCache>
            </c:strRef>
          </c:tx>
          <c:spPr>
            <a:solidFill>
              <a:schemeClr val="accent1"/>
            </a:solidFill>
            <a:ln>
              <a:noFill/>
            </a:ln>
            <a:effectLst/>
          </c:spPr>
          <c:invertIfNegative val="0"/>
          <c:cat>
            <c:strRef>
              <c:f>Sheet1!$JV$113:$JV$124</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Sheet1!$JW$113:$JW$124</c:f>
              <c:numCache>
                <c:formatCode>General</c:formatCode>
                <c:ptCount val="12"/>
                <c:pt idx="0">
                  <c:v>0</c:v>
                </c:pt>
                <c:pt idx="1">
                  <c:v>0.38</c:v>
                </c:pt>
                <c:pt idx="2">
                  <c:v>0.22</c:v>
                </c:pt>
                <c:pt idx="3">
                  <c:v>68.819999999999993</c:v>
                </c:pt>
                <c:pt idx="4">
                  <c:v>0.22</c:v>
                </c:pt>
                <c:pt idx="5">
                  <c:v>1.32</c:v>
                </c:pt>
                <c:pt idx="6">
                  <c:v>1.3269059999999999</c:v>
                </c:pt>
                <c:pt idx="7">
                  <c:v>1.3</c:v>
                </c:pt>
                <c:pt idx="8">
                  <c:v>1.33</c:v>
                </c:pt>
                <c:pt idx="9">
                  <c:v>0</c:v>
                </c:pt>
                <c:pt idx="10">
                  <c:v>2.09</c:v>
                </c:pt>
                <c:pt idx="11">
                  <c:v>0</c:v>
                </c:pt>
              </c:numCache>
            </c:numRef>
          </c:val>
          <c:extLst>
            <c:ext xmlns:c16="http://schemas.microsoft.com/office/drawing/2014/chart" uri="{C3380CC4-5D6E-409C-BE32-E72D297353CC}">
              <c16:uniqueId val="{00000000-AFDE-445D-BF00-A0B3876C505A}"/>
            </c:ext>
          </c:extLst>
        </c:ser>
        <c:ser>
          <c:idx val="1"/>
          <c:order val="1"/>
          <c:tx>
            <c:strRef>
              <c:f>Sheet1!$JY$110:$JY$112</c:f>
              <c:strCache>
                <c:ptCount val="1"/>
                <c:pt idx="0">
                  <c:v>CIP (No using date) - MB</c:v>
                </c:pt>
              </c:strCache>
            </c:strRef>
          </c:tx>
          <c:spPr>
            <a:solidFill>
              <a:schemeClr val="accent2"/>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Sheet1!$JV$113:$JV$124</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Sheet1!$JY$113:$JY$124</c:f>
              <c:numCache>
                <c:formatCode>General</c:formatCode>
                <c:ptCount val="12"/>
                <c:pt idx="0">
                  <c:v>107.59</c:v>
                </c:pt>
                <c:pt idx="1">
                  <c:v>151.75787</c:v>
                </c:pt>
                <c:pt idx="2">
                  <c:v>185.40999999999997</c:v>
                </c:pt>
                <c:pt idx="3">
                  <c:v>184.32181400000002</c:v>
                </c:pt>
                <c:pt idx="4">
                  <c:v>210.16056399999999</c:v>
                </c:pt>
                <c:pt idx="5">
                  <c:v>39.07</c:v>
                </c:pt>
                <c:pt idx="6">
                  <c:v>35.704563999999998</c:v>
                </c:pt>
                <c:pt idx="7">
                  <c:v>35.630000000000003</c:v>
                </c:pt>
                <c:pt idx="8">
                  <c:v>27.419999999999998</c:v>
                </c:pt>
                <c:pt idx="9">
                  <c:v>26.45</c:v>
                </c:pt>
                <c:pt idx="10">
                  <c:v>21.52</c:v>
                </c:pt>
                <c:pt idx="11">
                  <c:v>0</c:v>
                </c:pt>
              </c:numCache>
            </c:numRef>
          </c:val>
          <c:extLst>
            <c:ext xmlns:c16="http://schemas.microsoft.com/office/drawing/2014/chart" uri="{C3380CC4-5D6E-409C-BE32-E72D297353CC}">
              <c16:uniqueId val="{00000001-AFDE-445D-BF00-A0B3876C505A}"/>
            </c:ext>
          </c:extLst>
        </c:ser>
        <c:ser>
          <c:idx val="2"/>
          <c:order val="2"/>
          <c:tx>
            <c:strRef>
              <c:f>Sheet1!$KA$110:$KA$112</c:f>
              <c:strCache>
                <c:ptCount val="1"/>
                <c:pt idx="0">
                  <c:v>CIP &gt;12 Month  - MB</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bg1"/>
                    </a:solidFill>
                    <a:latin typeface="+mn-lt"/>
                    <a:ea typeface="+mn-ea"/>
                    <a:cs typeface="+mn-cs"/>
                  </a:defRPr>
                </a:pPr>
                <a:endParaRPr lang="th-TH"/>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Sheet1!$JV$113:$JV$124</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Sheet1!$KA$113:$KA$124</c:f>
              <c:numCache>
                <c:formatCode>General</c:formatCode>
                <c:ptCount val="12"/>
                <c:pt idx="0">
                  <c:v>64.23</c:v>
                </c:pt>
                <c:pt idx="1">
                  <c:v>75.02</c:v>
                </c:pt>
                <c:pt idx="2">
                  <c:v>3.33</c:v>
                </c:pt>
                <c:pt idx="3">
                  <c:v>1.9319059999999999</c:v>
                </c:pt>
                <c:pt idx="4">
                  <c:v>1.9319059999999999</c:v>
                </c:pt>
                <c:pt idx="5">
                  <c:v>0</c:v>
                </c:pt>
                <c:pt idx="6">
                  <c:v>4.4000000000000004</c:v>
                </c:pt>
                <c:pt idx="7">
                  <c:v>4.4000000000000004</c:v>
                </c:pt>
                <c:pt idx="8">
                  <c:v>1.7</c:v>
                </c:pt>
                <c:pt idx="9">
                  <c:v>0</c:v>
                </c:pt>
                <c:pt idx="10">
                  <c:v>0</c:v>
                </c:pt>
                <c:pt idx="11">
                  <c:v>0</c:v>
                </c:pt>
              </c:numCache>
            </c:numRef>
          </c:val>
          <c:extLst>
            <c:ext xmlns:c16="http://schemas.microsoft.com/office/drawing/2014/chart" uri="{C3380CC4-5D6E-409C-BE32-E72D297353CC}">
              <c16:uniqueId val="{00000002-AFDE-445D-BF00-A0B3876C505A}"/>
            </c:ext>
          </c:extLst>
        </c:ser>
        <c:ser>
          <c:idx val="3"/>
          <c:order val="3"/>
          <c:tx>
            <c:strRef>
              <c:f>Sheet1!$KC$110:$KC$112</c:f>
              <c:strCache>
                <c:ptCount val="1"/>
                <c:pt idx="0">
                  <c:v>CIP &gt;18 Month  - MB</c:v>
                </c:pt>
              </c:strCache>
            </c:strRef>
          </c:tx>
          <c:spPr>
            <a:solidFill>
              <a:schemeClr val="accent4"/>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Sheet1!$JV$113:$JV$124</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Sheet1!$KC$113:$KC$124</c:f>
              <c:numCache>
                <c:formatCode>General</c:formatCode>
                <c:ptCount val="12"/>
                <c:pt idx="0">
                  <c:v>0</c:v>
                </c:pt>
                <c:pt idx="1">
                  <c:v>24.409999999999997</c:v>
                </c:pt>
                <c:pt idx="2">
                  <c:v>27.5</c:v>
                </c:pt>
                <c:pt idx="3">
                  <c:v>29.315563999999998</c:v>
                </c:pt>
                <c:pt idx="4">
                  <c:v>29.315563999999998</c:v>
                </c:pt>
                <c:pt idx="5">
                  <c:v>2.77</c:v>
                </c:pt>
                <c:pt idx="6">
                  <c:v>30.42</c:v>
                </c:pt>
                <c:pt idx="7">
                  <c:v>30.4</c:v>
                </c:pt>
                <c:pt idx="8">
                  <c:v>22.97</c:v>
                </c:pt>
                <c:pt idx="9">
                  <c:v>1.76</c:v>
                </c:pt>
                <c:pt idx="10">
                  <c:v>1.76</c:v>
                </c:pt>
                <c:pt idx="11">
                  <c:v>0</c:v>
                </c:pt>
              </c:numCache>
            </c:numRef>
          </c:val>
          <c:extLst>
            <c:ext xmlns:c16="http://schemas.microsoft.com/office/drawing/2014/chart" uri="{C3380CC4-5D6E-409C-BE32-E72D297353CC}">
              <c16:uniqueId val="{00000003-AFDE-445D-BF00-A0B3876C505A}"/>
            </c:ext>
          </c:extLst>
        </c:ser>
        <c:ser>
          <c:idx val="4"/>
          <c:order val="4"/>
          <c:tx>
            <c:strRef>
              <c:f>Sheet1!$KE$110:$KE$112</c:f>
              <c:strCache>
                <c:ptCount val="1"/>
                <c:pt idx="0">
                  <c:v>Special purchasing - MB</c:v>
                </c:pt>
              </c:strCache>
            </c:strRef>
          </c:tx>
          <c:spPr>
            <a:solidFill>
              <a:schemeClr val="accent5"/>
            </a:solidFill>
            <a:ln>
              <a:noFill/>
            </a:ln>
            <a:effectLst/>
          </c:spPr>
          <c:invertIfNegative val="0"/>
          <c:cat>
            <c:strRef>
              <c:f>Sheet1!$JV$113:$JV$124</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Sheet1!$KE$113:$KE$124</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4-AFDE-445D-BF00-A0B3876C505A}"/>
            </c:ext>
          </c:extLst>
        </c:ser>
        <c:ser>
          <c:idx val="5"/>
          <c:order val="5"/>
          <c:tx>
            <c:strRef>
              <c:f>Sheet1!$KG$110:$KG$112</c:f>
              <c:strCache>
                <c:ptCount val="1"/>
                <c:pt idx="0">
                  <c:v>Un-received Order &gt;12 [expense] - MB</c:v>
                </c:pt>
              </c:strCache>
            </c:strRef>
          </c:tx>
          <c:spPr>
            <a:solidFill>
              <a:schemeClr val="accent6"/>
            </a:solidFill>
            <a:ln>
              <a:noFill/>
            </a:ln>
            <a:effectLst/>
          </c:spPr>
          <c:invertIfNegative val="0"/>
          <c:cat>
            <c:strRef>
              <c:f>Sheet1!$JV$113:$JV$124</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Sheet1!$KG$113:$KG$124</c:f>
              <c:numCache>
                <c:formatCode>General</c:formatCode>
                <c:ptCount val="12"/>
                <c:pt idx="0">
                  <c:v>1.4283677100000001</c:v>
                </c:pt>
                <c:pt idx="1">
                  <c:v>1.14303551</c:v>
                </c:pt>
                <c:pt idx="2">
                  <c:v>1.1399999999999999</c:v>
                </c:pt>
                <c:pt idx="3">
                  <c:v>0</c:v>
                </c:pt>
                <c:pt idx="4">
                  <c:v>0</c:v>
                </c:pt>
                <c:pt idx="5">
                  <c:v>0</c:v>
                </c:pt>
                <c:pt idx="6">
                  <c:v>0</c:v>
                </c:pt>
                <c:pt idx="7">
                  <c:v>0</c:v>
                </c:pt>
                <c:pt idx="8">
                  <c:v>2.7582490000000002</c:v>
                </c:pt>
                <c:pt idx="9">
                  <c:v>2.76</c:v>
                </c:pt>
                <c:pt idx="10">
                  <c:v>2.8499999999999996</c:v>
                </c:pt>
                <c:pt idx="11">
                  <c:v>0</c:v>
                </c:pt>
              </c:numCache>
            </c:numRef>
          </c:val>
          <c:extLst>
            <c:ext xmlns:c16="http://schemas.microsoft.com/office/drawing/2014/chart" uri="{C3380CC4-5D6E-409C-BE32-E72D297353CC}">
              <c16:uniqueId val="{00000005-AFDE-445D-BF00-A0B3876C505A}"/>
            </c:ext>
          </c:extLst>
        </c:ser>
        <c:ser>
          <c:idx val="6"/>
          <c:order val="6"/>
          <c:tx>
            <c:strRef>
              <c:f>Sheet1!$KI$110:$KI$112</c:f>
              <c:strCache>
                <c:ptCount val="1"/>
                <c:pt idx="0">
                  <c:v>Un-received Order &gt;18 [Investment] - MB</c:v>
                </c:pt>
              </c:strCache>
            </c:strRef>
          </c:tx>
          <c:spPr>
            <a:solidFill>
              <a:schemeClr val="accent1">
                <a:lumMod val="60000"/>
              </a:schemeClr>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tx1">
                        <a:lumMod val="75000"/>
                        <a:lumOff val="25000"/>
                      </a:schemeClr>
                    </a:solidFill>
                    <a:latin typeface="+mn-lt"/>
                    <a:ea typeface="+mn-ea"/>
                    <a:cs typeface="+mn-cs"/>
                  </a:defRPr>
                </a:pPr>
                <a:endParaRPr lang="th-TH"/>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Sheet1!$JV$113:$JV$124</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Sheet1!$KI$113:$KI$124</c:f>
              <c:numCache>
                <c:formatCode>General</c:formatCode>
                <c:ptCount val="12"/>
                <c:pt idx="0">
                  <c:v>8.0981223599999996</c:v>
                </c:pt>
                <c:pt idx="1">
                  <c:v>8.0981223599999996</c:v>
                </c:pt>
                <c:pt idx="2">
                  <c:v>0</c:v>
                </c:pt>
                <c:pt idx="3">
                  <c:v>0</c:v>
                </c:pt>
                <c:pt idx="4">
                  <c:v>0</c:v>
                </c:pt>
                <c:pt idx="5">
                  <c:v>0</c:v>
                </c:pt>
                <c:pt idx="6">
                  <c:v>0</c:v>
                </c:pt>
                <c:pt idx="7">
                  <c:v>0</c:v>
                </c:pt>
                <c:pt idx="8">
                  <c:v>42.177675000000001</c:v>
                </c:pt>
                <c:pt idx="9">
                  <c:v>32.630000000000003</c:v>
                </c:pt>
                <c:pt idx="10">
                  <c:v>28.573</c:v>
                </c:pt>
                <c:pt idx="11">
                  <c:v>0</c:v>
                </c:pt>
              </c:numCache>
            </c:numRef>
          </c:val>
          <c:extLst>
            <c:ext xmlns:c16="http://schemas.microsoft.com/office/drawing/2014/chart" uri="{C3380CC4-5D6E-409C-BE32-E72D297353CC}">
              <c16:uniqueId val="{00000006-AFDE-445D-BF00-A0B3876C505A}"/>
            </c:ext>
          </c:extLst>
        </c:ser>
        <c:ser>
          <c:idx val="7"/>
          <c:order val="7"/>
          <c:tx>
            <c:strRef>
              <c:f>Sheet1!$KK$110:$KK$112</c:f>
              <c:strCache>
                <c:ptCount val="1"/>
                <c:pt idx="0">
                  <c:v>Urgent purchasing - MB</c:v>
                </c:pt>
              </c:strCache>
            </c:strRef>
          </c:tx>
          <c:spPr>
            <a:solidFill>
              <a:schemeClr val="accent2">
                <a:lumMod val="60000"/>
              </a:schemeClr>
            </a:solidFill>
            <a:ln>
              <a:noFill/>
            </a:ln>
            <a:effectLst/>
          </c:spPr>
          <c:invertIfNegative val="0"/>
          <c:cat>
            <c:strRef>
              <c:f>Sheet1!$JV$113:$JV$124</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Sheet1!$KK$113:$KK$124</c:f>
              <c:numCache>
                <c:formatCode>General</c:formatCode>
                <c:ptCount val="12"/>
                <c:pt idx="0">
                  <c:v>0</c:v>
                </c:pt>
                <c:pt idx="1">
                  <c:v>0</c:v>
                </c:pt>
                <c:pt idx="2">
                  <c:v>0</c:v>
                </c:pt>
                <c:pt idx="3">
                  <c:v>1.5800000000000002E-2</c:v>
                </c:pt>
                <c:pt idx="4">
                  <c:v>0</c:v>
                </c:pt>
                <c:pt idx="5">
                  <c:v>0</c:v>
                </c:pt>
                <c:pt idx="6">
                  <c:v>0</c:v>
                </c:pt>
                <c:pt idx="7">
                  <c:v>0</c:v>
                </c:pt>
                <c:pt idx="8">
                  <c:v>2.9899999999999999E-2</c:v>
                </c:pt>
                <c:pt idx="9">
                  <c:v>1.4999999999999999E-2</c:v>
                </c:pt>
                <c:pt idx="10">
                  <c:v>0</c:v>
                </c:pt>
                <c:pt idx="11">
                  <c:v>0</c:v>
                </c:pt>
              </c:numCache>
            </c:numRef>
          </c:val>
          <c:extLst>
            <c:ext xmlns:c16="http://schemas.microsoft.com/office/drawing/2014/chart" uri="{C3380CC4-5D6E-409C-BE32-E72D297353CC}">
              <c16:uniqueId val="{00000007-AFDE-445D-BF00-A0B3876C505A}"/>
            </c:ext>
          </c:extLst>
        </c:ser>
        <c:ser>
          <c:idx val="8"/>
          <c:order val="8"/>
          <c:tx>
            <c:strRef>
              <c:f>Sheet1!$KM$110:$KM$112</c:f>
              <c:strCache>
                <c:ptCount val="1"/>
                <c:pt idx="0">
                  <c:v>Urgent purchasing clear within3 Month - MB</c:v>
                </c:pt>
              </c:strCache>
            </c:strRef>
          </c:tx>
          <c:spPr>
            <a:solidFill>
              <a:schemeClr val="accent3">
                <a:lumMod val="60000"/>
              </a:schemeClr>
            </a:solidFill>
            <a:ln>
              <a:noFill/>
            </a:ln>
            <a:effectLst/>
          </c:spPr>
          <c:invertIfNegative val="0"/>
          <c:cat>
            <c:strRef>
              <c:f>Sheet1!$JV$113:$JV$124</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Sheet1!$KM$113:$KM$124</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8-AFDE-445D-BF00-A0B3876C505A}"/>
            </c:ext>
          </c:extLst>
        </c:ser>
        <c:dLbls>
          <c:showLegendKey val="0"/>
          <c:showVal val="0"/>
          <c:showCatName val="0"/>
          <c:showSerName val="0"/>
          <c:showPercent val="0"/>
          <c:showBubbleSize val="0"/>
        </c:dLbls>
        <c:gapWidth val="40"/>
        <c:overlap val="100"/>
        <c:axId val="1076146511"/>
        <c:axId val="1076147471"/>
      </c:barChart>
      <c:catAx>
        <c:axId val="10761465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th-TH"/>
          </a:p>
        </c:txPr>
        <c:crossAx val="1076147471"/>
        <c:crosses val="autoZero"/>
        <c:auto val="1"/>
        <c:lblAlgn val="ctr"/>
        <c:lblOffset val="100"/>
        <c:noMultiLvlLbl val="0"/>
      </c:catAx>
      <c:valAx>
        <c:axId val="10761474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th-TH"/>
          </a:p>
        </c:txPr>
        <c:crossAx val="1076146511"/>
        <c:crosses val="autoZero"/>
        <c:crossBetween val="between"/>
        <c:majorUnit val="40"/>
      </c:valAx>
      <c:spPr>
        <a:noFill/>
        <a:ln>
          <a:noFill/>
        </a:ln>
        <a:effectLst/>
      </c:spPr>
    </c:plotArea>
    <c:legend>
      <c:legendPos val="r"/>
      <c:layout>
        <c:manualLayout>
          <c:xMode val="edge"/>
          <c:yMode val="edge"/>
          <c:x val="0.28633684858862818"/>
          <c:y val="2.0490238753669957E-2"/>
          <c:w val="0.70161048600870612"/>
          <c:h val="0.29908113698267474"/>
        </c:manualLayout>
      </c:layout>
      <c:overlay val="0"/>
      <c:spPr>
        <a:noFill/>
        <a:ln>
          <a:noFill/>
        </a:ln>
        <a:effectLst/>
      </c:spPr>
      <c:txPr>
        <a:bodyPr rot="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th-TH"/>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th-TH"/>
    </a:p>
  </c:txPr>
  <c:printSettings>
    <c:headerFooter/>
    <c:pageMargins b="0.75" l="0.7" r="0.7" t="0.75" header="0.3" footer="0.3"/>
    <c:pageSetup/>
  </c:printSettings>
  <c:extLst>
    <c:ext xmlns:c14="http://schemas.microsoft.com/office/drawing/2007/8/2/chart" uri="{781A3756-C4B2-4CAC-9D66-4F8BD8637D16}">
      <c14:pivotOptions>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[FY25 Company KPI summary result rev2.xlsx]Sheet1!PivotTable91</c:name>
    <c:fmtId val="3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bg1"/>
                  </a:solidFill>
                  <a:latin typeface="+mn-lt"/>
                  <a:ea typeface="+mn-ea"/>
                  <a:cs typeface="+mn-cs"/>
                </a:defRPr>
              </a:pPr>
              <a:endParaRPr lang="th-TH"/>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bg1"/>
                  </a:solidFill>
                  <a:latin typeface="+mn-lt"/>
                  <a:ea typeface="+mn-ea"/>
                  <a:cs typeface="+mn-cs"/>
                </a:defRPr>
              </a:pPr>
              <a:endParaRPr lang="th-TH"/>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bg1"/>
                  </a:solidFill>
                  <a:latin typeface="+mn-lt"/>
                  <a:ea typeface="+mn-ea"/>
                  <a:cs typeface="+mn-cs"/>
                </a:defRPr>
              </a:pPr>
              <a:endParaRPr lang="th-TH"/>
            </a:p>
          </c:txP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bg1"/>
                  </a:solidFill>
                  <a:latin typeface="+mn-lt"/>
                  <a:ea typeface="+mn-ea"/>
                  <a:cs typeface="+mn-cs"/>
                </a:defRPr>
              </a:pPr>
              <a:endParaRPr lang="th-TH"/>
            </a:p>
          </c:txP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bg1"/>
                  </a:solidFill>
                  <a:latin typeface="+mn-lt"/>
                  <a:ea typeface="+mn-ea"/>
                  <a:cs typeface="+mn-cs"/>
                </a:defRPr>
              </a:pPr>
              <a:endParaRPr lang="th-TH"/>
            </a:p>
          </c:txPr>
          <c:showLegendKey val="1"/>
          <c:showVal val="1"/>
          <c:showCatName val="1"/>
          <c:showSerName val="1"/>
          <c:showPercent val="1"/>
          <c:showBubbleSize val="1"/>
          <c:extLst>
            <c:ext xmlns:c15="http://schemas.microsoft.com/office/drawing/2012/chart" uri="{CE6537A1-D6FC-4f65-9D91-7224C49458BB}"/>
          </c:extLst>
        </c:dLbl>
      </c:pivotFmt>
      <c:pivotFmt>
        <c:idx val="28"/>
        <c:spPr>
          <a:solidFill>
            <a:schemeClr val="accent1"/>
          </a:solidFill>
          <a:ln>
            <a:noFill/>
          </a:ln>
          <a:effectLst/>
        </c:spPr>
        <c:dLbl>
          <c:idx val="0"/>
          <c:layout>
            <c:manualLayout>
              <c:x val="-6.3102663561772701E-3"/>
              <c:y val="-3.3440754075838762E-2"/>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bg1"/>
                  </a:solidFill>
                  <a:latin typeface="+mn-lt"/>
                  <a:ea typeface="+mn-ea"/>
                  <a:cs typeface="+mn-cs"/>
                </a:defRPr>
              </a:pPr>
              <a:endParaRPr lang="th-TH"/>
            </a:p>
          </c:txP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dLbl>
          <c:idx val="0"/>
          <c:layout>
            <c:manualLayout>
              <c:x val="-1.9281146684200951E-17"/>
              <c:y val="8.3601885189596124E-3"/>
            </c:manualLayout>
          </c:layout>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bg1"/>
                  </a:solidFill>
                  <a:latin typeface="+mn-lt"/>
                  <a:ea typeface="+mn-ea"/>
                  <a:cs typeface="+mn-cs"/>
                </a:defRPr>
              </a:pPr>
              <a:endParaRPr lang="th-TH"/>
            </a:p>
          </c:txP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bg1"/>
                  </a:solidFill>
                  <a:latin typeface="+mn-lt"/>
                  <a:ea typeface="+mn-ea"/>
                  <a:cs typeface="+mn-cs"/>
                </a:defRPr>
              </a:pPr>
              <a:endParaRPr lang="th-TH"/>
            </a:p>
          </c:txP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bg1"/>
                  </a:solidFill>
                  <a:latin typeface="+mn-lt"/>
                  <a:ea typeface="+mn-ea"/>
                  <a:cs typeface="+mn-cs"/>
                </a:defRPr>
              </a:pPr>
              <a:endParaRPr lang="th-TH"/>
            </a:p>
          </c:txP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bg1"/>
                  </a:solidFill>
                  <a:latin typeface="+mn-lt"/>
                  <a:ea typeface="+mn-ea"/>
                  <a:cs typeface="+mn-cs"/>
                </a:defRPr>
              </a:pPr>
              <a:endParaRPr lang="th-TH"/>
            </a:p>
          </c:txPr>
          <c:showLegendKey val="1"/>
          <c:showVal val="1"/>
          <c:showCatName val="1"/>
          <c:showSerName val="1"/>
          <c:showPercent val="1"/>
          <c:showBubbleSize val="1"/>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bg1"/>
                  </a:solidFill>
                  <a:latin typeface="+mn-lt"/>
                  <a:ea typeface="+mn-ea"/>
                  <a:cs typeface="+mn-cs"/>
                </a:defRPr>
              </a:pPr>
              <a:endParaRPr lang="th-TH"/>
            </a:p>
          </c:txP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lumMod val="60000"/>
            </a:schemeClr>
          </a:solidFill>
          <a:ln>
            <a:noFill/>
          </a:ln>
          <a:effectLst/>
        </c:spPr>
        <c:dLbl>
          <c:idx val="0"/>
          <c:layout>
            <c:manualLayout>
              <c:x val="-6.3102663561772701E-3"/>
              <c:y val="-3.3440754075838762E-2"/>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bg1"/>
                  </a:solidFill>
                  <a:latin typeface="+mn-lt"/>
                  <a:ea typeface="+mn-ea"/>
                  <a:cs typeface="+mn-cs"/>
                </a:defRPr>
              </a:pPr>
              <a:endParaRPr lang="th-TH"/>
            </a:p>
          </c:txPr>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bg1"/>
                  </a:solidFill>
                  <a:latin typeface="+mn-lt"/>
                  <a:ea typeface="+mn-ea"/>
                  <a:cs typeface="+mn-cs"/>
                </a:defRPr>
              </a:pPr>
              <a:endParaRPr lang="th-TH"/>
            </a:p>
          </c:txPr>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dLbl>
          <c:idx val="0"/>
          <c:layout>
            <c:manualLayout>
              <c:x val="-1.9281146684200951E-17"/>
              <c:y val="8.3601885189596124E-3"/>
            </c:manualLayout>
          </c:layout>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bg1"/>
                  </a:solidFill>
                  <a:latin typeface="+mn-lt"/>
                  <a:ea typeface="+mn-ea"/>
                  <a:cs typeface="+mn-cs"/>
                </a:defRPr>
              </a:pPr>
              <a:endParaRPr lang="th-TH"/>
            </a:p>
          </c:txPr>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8454875197984105E-2"/>
          <c:y val="0.13016224495742007"/>
          <c:w val="0.90349526629154164"/>
          <c:h val="0.77207388846803804"/>
        </c:manualLayout>
      </c:layout>
      <c:barChart>
        <c:barDir val="col"/>
        <c:grouping val="stacked"/>
        <c:varyColors val="0"/>
        <c:ser>
          <c:idx val="0"/>
          <c:order val="0"/>
          <c:tx>
            <c:strRef>
              <c:f>Sheet1!$KQ$110:$KQ$112</c:f>
              <c:strCache>
                <c:ptCount val="1"/>
                <c:pt idx="0">
                  <c:v>CIP (Docufment not complete) - MB</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bg1"/>
                    </a:solidFill>
                    <a:latin typeface="+mn-lt"/>
                    <a:ea typeface="+mn-ea"/>
                    <a:cs typeface="+mn-cs"/>
                  </a:defRPr>
                </a:pPr>
                <a:endParaRPr lang="th-TH"/>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Sheet1!$KP$113:$KP$124</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Sheet1!$KQ$113:$KQ$124</c:f>
              <c:numCache>
                <c:formatCode>General</c:formatCode>
                <c:ptCount val="12"/>
                <c:pt idx="0">
                  <c:v>260.89</c:v>
                </c:pt>
                <c:pt idx="1">
                  <c:v>116.6</c:v>
                </c:pt>
                <c:pt idx="2">
                  <c:v>144.38089633999999</c:v>
                </c:pt>
                <c:pt idx="3">
                  <c:v>229.83010134</c:v>
                </c:pt>
                <c:pt idx="4">
                  <c:v>123.7984902</c:v>
                </c:pt>
                <c:pt idx="5">
                  <c:v>43.45</c:v>
                </c:pt>
                <c:pt idx="6">
                  <c:v>106.37243768</c:v>
                </c:pt>
                <c:pt idx="7">
                  <c:v>79.69</c:v>
                </c:pt>
                <c:pt idx="8">
                  <c:v>109.19</c:v>
                </c:pt>
                <c:pt idx="9">
                  <c:v>102.78</c:v>
                </c:pt>
                <c:pt idx="10">
                  <c:v>90.86999999999999</c:v>
                </c:pt>
                <c:pt idx="11">
                  <c:v>0</c:v>
                </c:pt>
              </c:numCache>
            </c:numRef>
          </c:val>
          <c:extLst>
            <c:ext xmlns:c16="http://schemas.microsoft.com/office/drawing/2014/chart" uri="{C3380CC4-5D6E-409C-BE32-E72D297353CC}">
              <c16:uniqueId val="{00000000-FF12-4540-9510-85998175952E}"/>
            </c:ext>
          </c:extLst>
        </c:ser>
        <c:ser>
          <c:idx val="1"/>
          <c:order val="1"/>
          <c:tx>
            <c:strRef>
              <c:f>Sheet1!$KS$110:$KS$112</c:f>
              <c:strCache>
                <c:ptCount val="1"/>
                <c:pt idx="0">
                  <c:v>CIP (No using date) - MB</c:v>
                </c:pt>
              </c:strCache>
            </c:strRef>
          </c:tx>
          <c:spPr>
            <a:solidFill>
              <a:schemeClr val="accent2"/>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bg1"/>
                    </a:solidFill>
                    <a:latin typeface="+mn-lt"/>
                    <a:ea typeface="+mn-ea"/>
                    <a:cs typeface="+mn-cs"/>
                  </a:defRPr>
                </a:pPr>
                <a:endParaRPr lang="th-TH"/>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Sheet1!$KP$113:$KP$124</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Sheet1!$KS$113:$KS$124</c:f>
              <c:numCache>
                <c:formatCode>General</c:formatCode>
                <c:ptCount val="12"/>
                <c:pt idx="0">
                  <c:v>293.83999999999997</c:v>
                </c:pt>
                <c:pt idx="1">
                  <c:v>136.14837893000001</c:v>
                </c:pt>
                <c:pt idx="2">
                  <c:v>87.89</c:v>
                </c:pt>
                <c:pt idx="3">
                  <c:v>52.483282179999996</c:v>
                </c:pt>
                <c:pt idx="4">
                  <c:v>92.235686011328895</c:v>
                </c:pt>
                <c:pt idx="5">
                  <c:v>119.24000000000001</c:v>
                </c:pt>
                <c:pt idx="6">
                  <c:v>96.106466879999999</c:v>
                </c:pt>
                <c:pt idx="7">
                  <c:v>76.5</c:v>
                </c:pt>
                <c:pt idx="8">
                  <c:v>85.82</c:v>
                </c:pt>
                <c:pt idx="9">
                  <c:v>78.830000000000013</c:v>
                </c:pt>
                <c:pt idx="10">
                  <c:v>83.4</c:v>
                </c:pt>
                <c:pt idx="11">
                  <c:v>0</c:v>
                </c:pt>
              </c:numCache>
            </c:numRef>
          </c:val>
          <c:extLst>
            <c:ext xmlns:c16="http://schemas.microsoft.com/office/drawing/2014/chart" uri="{C3380CC4-5D6E-409C-BE32-E72D297353CC}">
              <c16:uniqueId val="{00000001-FF12-4540-9510-85998175952E}"/>
            </c:ext>
          </c:extLst>
        </c:ser>
        <c:ser>
          <c:idx val="2"/>
          <c:order val="2"/>
          <c:tx>
            <c:strRef>
              <c:f>Sheet1!$KU$110:$KU$112</c:f>
              <c:strCache>
                <c:ptCount val="1"/>
                <c:pt idx="0">
                  <c:v>CIP &gt;12 Month  - MB</c:v>
                </c:pt>
              </c:strCache>
            </c:strRef>
          </c:tx>
          <c:spPr>
            <a:solidFill>
              <a:schemeClr val="accent3"/>
            </a:solidFill>
            <a:ln>
              <a:noFill/>
            </a:ln>
            <a:effectLst/>
          </c:spPr>
          <c:invertIfNegative val="0"/>
          <c:dPt>
            <c:idx val="1"/>
            <c:invertIfNegative val="0"/>
            <c:bubble3D val="0"/>
            <c:extLst>
              <c:ext xmlns:c16="http://schemas.microsoft.com/office/drawing/2014/chart" uri="{C3380CC4-5D6E-409C-BE32-E72D297353CC}">
                <c16:uniqueId val="{00000000-07B7-4EBD-8028-C5FEFA57BB7D}"/>
              </c:ext>
            </c:extLst>
          </c:dPt>
          <c:dLbls>
            <c:dLbl>
              <c:idx val="1"/>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bg1"/>
                      </a:solidFill>
                      <a:latin typeface="+mn-lt"/>
                      <a:ea typeface="+mn-ea"/>
                      <a:cs typeface="+mn-cs"/>
                    </a:defRPr>
                  </a:pPr>
                  <a:endParaRPr lang="th-TH"/>
                </a:p>
              </c:txPr>
              <c:showLegendKey val="1"/>
              <c:showVal val="1"/>
              <c:showCatName val="1"/>
              <c:showSerName val="1"/>
              <c:showPercent val="1"/>
              <c:showBubbleSize val="1"/>
              <c:extLst>
                <c:ext xmlns:c15="http://schemas.microsoft.com/office/drawing/2012/chart" uri="{CE6537A1-D6FC-4f65-9D91-7224C49458BB}"/>
                <c:ext xmlns:c16="http://schemas.microsoft.com/office/drawing/2014/chart" uri="{C3380CC4-5D6E-409C-BE32-E72D297353CC}">
                  <c16:uniqueId val="{00000000-07B7-4EBD-8028-C5FEFA57BB7D}"/>
                </c:ext>
              </c:extLst>
            </c:dLbl>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Sheet1!$KP$113:$KP$124</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Sheet1!$KU$113:$KU$124</c:f>
              <c:numCache>
                <c:formatCode>General</c:formatCode>
                <c:ptCount val="12"/>
                <c:pt idx="0">
                  <c:v>18.010000000000002</c:v>
                </c:pt>
                <c:pt idx="1">
                  <c:v>30.48</c:v>
                </c:pt>
                <c:pt idx="2">
                  <c:v>18.669999999999998</c:v>
                </c:pt>
                <c:pt idx="3">
                  <c:v>11.282604630000002</c:v>
                </c:pt>
                <c:pt idx="4">
                  <c:v>10.9093635</c:v>
                </c:pt>
                <c:pt idx="5">
                  <c:v>0</c:v>
                </c:pt>
                <c:pt idx="6">
                  <c:v>40.187393960000001</c:v>
                </c:pt>
                <c:pt idx="7">
                  <c:v>36.300000000000004</c:v>
                </c:pt>
                <c:pt idx="8">
                  <c:v>35.79</c:v>
                </c:pt>
                <c:pt idx="9">
                  <c:v>6.6400000000000006</c:v>
                </c:pt>
                <c:pt idx="10">
                  <c:v>0.94</c:v>
                </c:pt>
                <c:pt idx="11">
                  <c:v>0</c:v>
                </c:pt>
              </c:numCache>
            </c:numRef>
          </c:val>
          <c:extLst>
            <c:ext xmlns:c16="http://schemas.microsoft.com/office/drawing/2014/chart" uri="{C3380CC4-5D6E-409C-BE32-E72D297353CC}">
              <c16:uniqueId val="{00000002-FF12-4540-9510-85998175952E}"/>
            </c:ext>
          </c:extLst>
        </c:ser>
        <c:ser>
          <c:idx val="3"/>
          <c:order val="3"/>
          <c:tx>
            <c:strRef>
              <c:f>Sheet1!$KW$110:$KW$112</c:f>
              <c:strCache>
                <c:ptCount val="1"/>
                <c:pt idx="0">
                  <c:v>CIP &gt;18 Month  - MB</c:v>
                </c:pt>
              </c:strCache>
            </c:strRef>
          </c:tx>
          <c:spPr>
            <a:solidFill>
              <a:schemeClr val="accent4"/>
            </a:solidFill>
            <a:ln>
              <a:noFill/>
            </a:ln>
            <a:effectLst/>
          </c:spPr>
          <c:invertIfNegative val="0"/>
          <c:cat>
            <c:strRef>
              <c:f>Sheet1!$KP$113:$KP$124</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Sheet1!$KW$113:$KW$124</c:f>
              <c:numCache>
                <c:formatCode>General</c:formatCode>
                <c:ptCount val="12"/>
                <c:pt idx="0">
                  <c:v>0</c:v>
                </c:pt>
                <c:pt idx="1">
                  <c:v>19.87</c:v>
                </c:pt>
                <c:pt idx="2">
                  <c:v>18.100000000000001</c:v>
                </c:pt>
                <c:pt idx="3">
                  <c:v>15.724513330000001</c:v>
                </c:pt>
                <c:pt idx="4">
                  <c:v>13.508749999999999</c:v>
                </c:pt>
                <c:pt idx="5">
                  <c:v>0.22</c:v>
                </c:pt>
                <c:pt idx="6">
                  <c:v>11.8232</c:v>
                </c:pt>
                <c:pt idx="7">
                  <c:v>10.65</c:v>
                </c:pt>
                <c:pt idx="8">
                  <c:v>10.095000000000001</c:v>
                </c:pt>
                <c:pt idx="9">
                  <c:v>0</c:v>
                </c:pt>
                <c:pt idx="10">
                  <c:v>0</c:v>
                </c:pt>
                <c:pt idx="11">
                  <c:v>0</c:v>
                </c:pt>
              </c:numCache>
            </c:numRef>
          </c:val>
          <c:extLst>
            <c:ext xmlns:c16="http://schemas.microsoft.com/office/drawing/2014/chart" uri="{C3380CC4-5D6E-409C-BE32-E72D297353CC}">
              <c16:uniqueId val="{00000003-FF12-4540-9510-85998175952E}"/>
            </c:ext>
          </c:extLst>
        </c:ser>
        <c:ser>
          <c:idx val="4"/>
          <c:order val="4"/>
          <c:tx>
            <c:strRef>
              <c:f>Sheet1!$KY$110:$KY$112</c:f>
              <c:strCache>
                <c:ptCount val="1"/>
                <c:pt idx="0">
                  <c:v>Special purchasing - MB</c:v>
                </c:pt>
              </c:strCache>
            </c:strRef>
          </c:tx>
          <c:spPr>
            <a:solidFill>
              <a:schemeClr val="accent5"/>
            </a:solidFill>
            <a:ln>
              <a:noFill/>
            </a:ln>
            <a:effectLst/>
          </c:spPr>
          <c:invertIfNegative val="0"/>
          <c:cat>
            <c:strRef>
              <c:f>Sheet1!$KP$113:$KP$124</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Sheet1!$KY$113:$KY$124</c:f>
              <c:numCache>
                <c:formatCode>General</c:formatCode>
                <c:ptCount val="12"/>
                <c:pt idx="0">
                  <c:v>1.63</c:v>
                </c:pt>
                <c:pt idx="1">
                  <c:v>1.68</c:v>
                </c:pt>
                <c:pt idx="2">
                  <c:v>0.92</c:v>
                </c:pt>
                <c:pt idx="3">
                  <c:v>0</c:v>
                </c:pt>
                <c:pt idx="4">
                  <c:v>5.86</c:v>
                </c:pt>
                <c:pt idx="5">
                  <c:v>0</c:v>
                </c:pt>
                <c:pt idx="6">
                  <c:v>19.686</c:v>
                </c:pt>
                <c:pt idx="7">
                  <c:v>0.245</c:v>
                </c:pt>
                <c:pt idx="8">
                  <c:v>8.5</c:v>
                </c:pt>
                <c:pt idx="9">
                  <c:v>0</c:v>
                </c:pt>
                <c:pt idx="10">
                  <c:v>7.9228000000000005</c:v>
                </c:pt>
                <c:pt idx="11">
                  <c:v>0</c:v>
                </c:pt>
              </c:numCache>
            </c:numRef>
          </c:val>
          <c:extLst>
            <c:ext xmlns:c16="http://schemas.microsoft.com/office/drawing/2014/chart" uri="{C3380CC4-5D6E-409C-BE32-E72D297353CC}">
              <c16:uniqueId val="{00000004-FF12-4540-9510-85998175952E}"/>
            </c:ext>
          </c:extLst>
        </c:ser>
        <c:ser>
          <c:idx val="5"/>
          <c:order val="5"/>
          <c:tx>
            <c:strRef>
              <c:f>Sheet1!$LA$110:$LA$112</c:f>
              <c:strCache>
                <c:ptCount val="1"/>
                <c:pt idx="0">
                  <c:v>Un-received Order &gt;12 [expense] - MB</c:v>
                </c:pt>
              </c:strCache>
            </c:strRef>
          </c:tx>
          <c:spPr>
            <a:solidFill>
              <a:schemeClr val="accent6"/>
            </a:solidFill>
            <a:ln>
              <a:noFill/>
            </a:ln>
            <a:effectLst/>
          </c:spPr>
          <c:invertIfNegative val="0"/>
          <c:cat>
            <c:strRef>
              <c:f>Sheet1!$KP$113:$KP$124</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Sheet1!$LA$113:$LA$124</c:f>
              <c:numCache>
                <c:formatCode>General</c:formatCode>
                <c:ptCount val="12"/>
                <c:pt idx="0">
                  <c:v>2.4888629500000001</c:v>
                </c:pt>
                <c:pt idx="1">
                  <c:v>2.11321191</c:v>
                </c:pt>
                <c:pt idx="2">
                  <c:v>0.11883000000000001</c:v>
                </c:pt>
                <c:pt idx="3">
                  <c:v>0</c:v>
                </c:pt>
                <c:pt idx="4">
                  <c:v>0</c:v>
                </c:pt>
                <c:pt idx="5">
                  <c:v>0</c:v>
                </c:pt>
                <c:pt idx="6">
                  <c:v>0</c:v>
                </c:pt>
                <c:pt idx="7">
                  <c:v>0</c:v>
                </c:pt>
                <c:pt idx="8">
                  <c:v>2.1399999999999997</c:v>
                </c:pt>
                <c:pt idx="9">
                  <c:v>2.0349999999999997</c:v>
                </c:pt>
                <c:pt idx="10">
                  <c:v>2.1430000000000002</c:v>
                </c:pt>
                <c:pt idx="11">
                  <c:v>0</c:v>
                </c:pt>
              </c:numCache>
            </c:numRef>
          </c:val>
          <c:extLst>
            <c:ext xmlns:c16="http://schemas.microsoft.com/office/drawing/2014/chart" uri="{C3380CC4-5D6E-409C-BE32-E72D297353CC}">
              <c16:uniqueId val="{00000005-FF12-4540-9510-85998175952E}"/>
            </c:ext>
          </c:extLst>
        </c:ser>
        <c:ser>
          <c:idx val="6"/>
          <c:order val="6"/>
          <c:tx>
            <c:strRef>
              <c:f>Sheet1!$LC$110:$LC$112</c:f>
              <c:strCache>
                <c:ptCount val="1"/>
                <c:pt idx="0">
                  <c:v>Un-received Order &gt;18 [Investment] - MB</c:v>
                </c:pt>
              </c:strCache>
            </c:strRef>
          </c:tx>
          <c:spPr>
            <a:solidFill>
              <a:schemeClr val="accent1">
                <a:lumMod val="60000"/>
              </a:schemeClr>
            </a:solidFill>
            <a:ln>
              <a:noFill/>
            </a:ln>
            <a:effectLst/>
          </c:spPr>
          <c:invertIfNegative val="0"/>
          <c:dPt>
            <c:idx val="1"/>
            <c:invertIfNegative val="0"/>
            <c:bubble3D val="0"/>
            <c:spPr>
              <a:solidFill>
                <a:schemeClr val="accent1">
                  <a:lumMod val="60000"/>
                </a:schemeClr>
              </a:solidFill>
              <a:ln>
                <a:noFill/>
              </a:ln>
              <a:effectLst/>
            </c:spPr>
            <c:extLst>
              <c:ext xmlns:c16="http://schemas.microsoft.com/office/drawing/2014/chart" uri="{C3380CC4-5D6E-409C-BE32-E72D297353CC}">
                <c16:uniqueId val="{00000001-07B7-4EBD-8028-C5FEFA57BB7D}"/>
              </c:ext>
            </c:extLst>
          </c:dPt>
          <c:dLbls>
            <c:dLbl>
              <c:idx val="1"/>
              <c:layout>
                <c:manualLayout>
                  <c:x val="-6.3102663561772701E-3"/>
                  <c:y val="-3.344075407583876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7B7-4EBD-8028-C5FEFA57BB7D}"/>
                </c:ext>
              </c:extLst>
            </c:dLbl>
            <c:numFmt formatCode="#,##0.00" sourceLinked="0"/>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bg1"/>
                    </a:solidFill>
                    <a:latin typeface="+mn-lt"/>
                    <a:ea typeface="+mn-ea"/>
                    <a:cs typeface="+mn-cs"/>
                  </a:defRPr>
                </a:pPr>
                <a:endParaRPr lang="th-TH"/>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Sheet1!$KP$113:$KP$124</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Sheet1!$LC$113:$LC$124</c:f>
              <c:numCache>
                <c:formatCode>General</c:formatCode>
                <c:ptCount val="12"/>
                <c:pt idx="0">
                  <c:v>49.62760978</c:v>
                </c:pt>
                <c:pt idx="1">
                  <c:v>32.299001279999999</c:v>
                </c:pt>
                <c:pt idx="2">
                  <c:v>10.15</c:v>
                </c:pt>
                <c:pt idx="3">
                  <c:v>0</c:v>
                </c:pt>
                <c:pt idx="4">
                  <c:v>2.0699999999999998</c:v>
                </c:pt>
                <c:pt idx="5">
                  <c:v>0</c:v>
                </c:pt>
                <c:pt idx="6">
                  <c:v>0</c:v>
                </c:pt>
                <c:pt idx="7">
                  <c:v>0</c:v>
                </c:pt>
                <c:pt idx="8">
                  <c:v>47.87</c:v>
                </c:pt>
                <c:pt idx="9">
                  <c:v>42.55</c:v>
                </c:pt>
                <c:pt idx="10">
                  <c:v>46.741999999999997</c:v>
                </c:pt>
                <c:pt idx="11">
                  <c:v>0</c:v>
                </c:pt>
              </c:numCache>
            </c:numRef>
          </c:val>
          <c:extLst>
            <c:ext xmlns:c16="http://schemas.microsoft.com/office/drawing/2014/chart" uri="{C3380CC4-5D6E-409C-BE32-E72D297353CC}">
              <c16:uniqueId val="{00000006-FF12-4540-9510-85998175952E}"/>
            </c:ext>
          </c:extLst>
        </c:ser>
        <c:ser>
          <c:idx val="7"/>
          <c:order val="7"/>
          <c:tx>
            <c:strRef>
              <c:f>Sheet1!$LE$110:$LE$112</c:f>
              <c:strCache>
                <c:ptCount val="1"/>
                <c:pt idx="0">
                  <c:v>Urgent purchasing - MB</c:v>
                </c:pt>
              </c:strCache>
            </c:strRef>
          </c:tx>
          <c:spPr>
            <a:solidFill>
              <a:schemeClr val="accent2">
                <a:lumMod val="60000"/>
              </a:schemeClr>
            </a:solidFill>
            <a:ln>
              <a:noFill/>
            </a:ln>
            <a:effectLst/>
          </c:spPr>
          <c:invertIfNegative val="0"/>
          <c:dPt>
            <c:idx val="1"/>
            <c:invertIfNegative val="0"/>
            <c:bubble3D val="0"/>
            <c:extLst>
              <c:ext xmlns:c16="http://schemas.microsoft.com/office/drawing/2014/chart" uri="{C3380CC4-5D6E-409C-BE32-E72D297353CC}">
                <c16:uniqueId val="{00000002-07B7-4EBD-8028-C5FEFA57BB7D}"/>
              </c:ext>
            </c:extLst>
          </c:dPt>
          <c:dLbls>
            <c:dLbl>
              <c:idx val="1"/>
              <c:layout>
                <c:manualLayout>
                  <c:x val="-1.9281146684200951E-17"/>
                  <c:y val="8.3601885189596124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07B7-4EBD-8028-C5FEFA57BB7D}"/>
                </c:ext>
              </c:extLst>
            </c:dLbl>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bg1"/>
                    </a:solidFill>
                    <a:latin typeface="+mn-lt"/>
                    <a:ea typeface="+mn-ea"/>
                    <a:cs typeface="+mn-cs"/>
                  </a:defRPr>
                </a:pPr>
                <a:endParaRPr lang="th-TH"/>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Sheet1!$KP$113:$KP$124</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Sheet1!$LE$113:$LE$124</c:f>
              <c:numCache>
                <c:formatCode>General</c:formatCode>
                <c:ptCount val="12"/>
                <c:pt idx="0">
                  <c:v>2.3250000000000002</c:v>
                </c:pt>
                <c:pt idx="1">
                  <c:v>3.7799999999999999E-3</c:v>
                </c:pt>
                <c:pt idx="2">
                  <c:v>2.5089999999999999</c:v>
                </c:pt>
                <c:pt idx="3">
                  <c:v>10.528400000000001</c:v>
                </c:pt>
                <c:pt idx="4">
                  <c:v>6.1307</c:v>
                </c:pt>
                <c:pt idx="5">
                  <c:v>5.4116999999999997</c:v>
                </c:pt>
                <c:pt idx="6">
                  <c:v>5.4999000000000002</c:v>
                </c:pt>
                <c:pt idx="7">
                  <c:v>2.1299000000000001</c:v>
                </c:pt>
                <c:pt idx="8">
                  <c:v>9.0830510000000011</c:v>
                </c:pt>
                <c:pt idx="9">
                  <c:v>2.886752</c:v>
                </c:pt>
                <c:pt idx="10">
                  <c:v>3.754</c:v>
                </c:pt>
                <c:pt idx="11">
                  <c:v>0</c:v>
                </c:pt>
              </c:numCache>
            </c:numRef>
          </c:val>
          <c:extLst>
            <c:ext xmlns:c16="http://schemas.microsoft.com/office/drawing/2014/chart" uri="{C3380CC4-5D6E-409C-BE32-E72D297353CC}">
              <c16:uniqueId val="{00000007-FF12-4540-9510-85998175952E}"/>
            </c:ext>
          </c:extLst>
        </c:ser>
        <c:ser>
          <c:idx val="8"/>
          <c:order val="8"/>
          <c:tx>
            <c:strRef>
              <c:f>Sheet1!$LG$110:$LG$112</c:f>
              <c:strCache>
                <c:ptCount val="1"/>
                <c:pt idx="0">
                  <c:v>Urgent purchasing clear within3 Month - MB</c:v>
                </c:pt>
              </c:strCache>
            </c:strRef>
          </c:tx>
          <c:spPr>
            <a:solidFill>
              <a:schemeClr val="accent3">
                <a:lumMod val="60000"/>
              </a:schemeClr>
            </a:solidFill>
            <a:ln>
              <a:noFill/>
            </a:ln>
            <a:effectLst/>
          </c:spPr>
          <c:invertIfNegative val="0"/>
          <c:cat>
            <c:strRef>
              <c:f>Sheet1!$KP$113:$KP$124</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Sheet1!$LG$113:$LG$124</c:f>
              <c:numCache>
                <c:formatCode>General</c:formatCode>
                <c:ptCount val="12"/>
                <c:pt idx="0">
                  <c:v>0</c:v>
                </c:pt>
                <c:pt idx="1">
                  <c:v>0</c:v>
                </c:pt>
                <c:pt idx="2">
                  <c:v>0.93</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8-FF12-4540-9510-85998175952E}"/>
            </c:ext>
          </c:extLst>
        </c:ser>
        <c:dLbls>
          <c:showLegendKey val="0"/>
          <c:showVal val="0"/>
          <c:showCatName val="0"/>
          <c:showSerName val="0"/>
          <c:showPercent val="0"/>
          <c:showBubbleSize val="0"/>
        </c:dLbls>
        <c:gapWidth val="40"/>
        <c:overlap val="100"/>
        <c:axId val="1076202671"/>
        <c:axId val="1076190671"/>
      </c:barChart>
      <c:catAx>
        <c:axId val="10762026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th-TH"/>
          </a:p>
        </c:txPr>
        <c:crossAx val="1076190671"/>
        <c:crosses val="autoZero"/>
        <c:auto val="1"/>
        <c:lblAlgn val="ctr"/>
        <c:lblOffset val="100"/>
        <c:noMultiLvlLbl val="0"/>
      </c:catAx>
      <c:valAx>
        <c:axId val="10761906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th-TH"/>
          </a:p>
        </c:txPr>
        <c:crossAx val="1076202671"/>
        <c:crosses val="autoZero"/>
        <c:crossBetween val="between"/>
        <c:majorUnit val="100"/>
      </c:valAx>
      <c:spPr>
        <a:noFill/>
        <a:ln>
          <a:noFill/>
        </a:ln>
        <a:effectLst/>
      </c:spPr>
    </c:plotArea>
    <c:legend>
      <c:legendPos val="r"/>
      <c:layout>
        <c:manualLayout>
          <c:xMode val="edge"/>
          <c:yMode val="edge"/>
          <c:x val="0.12656321140667917"/>
          <c:y val="7.9049672430013074E-4"/>
          <c:w val="0.84970206805662929"/>
          <c:h val="0.28280936009390062"/>
        </c:manualLayout>
      </c:layout>
      <c:overlay val="0"/>
      <c:spPr>
        <a:noFill/>
        <a:ln>
          <a:noFill/>
        </a:ln>
        <a:effectLst/>
      </c:spPr>
      <c:txPr>
        <a:bodyPr rot="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th-TH"/>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th-TH"/>
    </a:p>
  </c:txPr>
  <c:printSettings>
    <c:headerFooter/>
    <c:pageMargins b="0.75" l="0.7" r="0.7" t="0.75" header="0.3" footer="0.3"/>
    <c:pageSetup/>
  </c:printSettings>
  <c:extLst>
    <c:ext xmlns:c14="http://schemas.microsoft.com/office/drawing/2007/8/2/chart" uri="{781A3756-C4B2-4CAC-9D66-4F8BD8637D16}">
      <c14:pivotOptions>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[FY25 Company KPI summary result rev2.xlsx]Sheet1!PivotTable92</c:name>
    <c:fmtId val="3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8982083086661909E-2"/>
          <c:y val="0.12924587067874416"/>
          <c:w val="0.91290915937408823"/>
          <c:h val="0.77367854445806672"/>
        </c:manualLayout>
      </c:layout>
      <c:barChart>
        <c:barDir val="col"/>
        <c:grouping val="stacked"/>
        <c:varyColors val="0"/>
        <c:ser>
          <c:idx val="0"/>
          <c:order val="0"/>
          <c:tx>
            <c:strRef>
              <c:f>Sheet1!$LK$110:$LK$112</c:f>
              <c:strCache>
                <c:ptCount val="1"/>
                <c:pt idx="0">
                  <c:v>CIP (Docufment not complete) - MB</c:v>
                </c:pt>
              </c:strCache>
            </c:strRef>
          </c:tx>
          <c:spPr>
            <a:solidFill>
              <a:schemeClr val="accent1"/>
            </a:solidFill>
            <a:ln>
              <a:noFill/>
            </a:ln>
            <a:effectLst/>
          </c:spPr>
          <c:invertIfNegative val="0"/>
          <c:cat>
            <c:strRef>
              <c:f>Sheet1!$LJ$113:$LJ$124</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Sheet1!$LK$113:$LK$124</c:f>
              <c:numCache>
                <c:formatCode>General</c:formatCode>
                <c:ptCount val="12"/>
              </c:numCache>
            </c:numRef>
          </c:val>
          <c:extLst>
            <c:ext xmlns:c16="http://schemas.microsoft.com/office/drawing/2014/chart" uri="{C3380CC4-5D6E-409C-BE32-E72D297353CC}">
              <c16:uniqueId val="{00000000-D236-4809-86CA-64230BBAB492}"/>
            </c:ext>
          </c:extLst>
        </c:ser>
        <c:ser>
          <c:idx val="1"/>
          <c:order val="1"/>
          <c:tx>
            <c:strRef>
              <c:f>Sheet1!$LM$110:$LM$112</c:f>
              <c:strCache>
                <c:ptCount val="1"/>
                <c:pt idx="0">
                  <c:v>CIP (No using date) - MB</c:v>
                </c:pt>
              </c:strCache>
            </c:strRef>
          </c:tx>
          <c:spPr>
            <a:solidFill>
              <a:schemeClr val="accent2"/>
            </a:solidFill>
            <a:ln>
              <a:noFill/>
            </a:ln>
            <a:effectLst/>
          </c:spPr>
          <c:invertIfNegative val="0"/>
          <c:cat>
            <c:strRef>
              <c:f>Sheet1!$LJ$113:$LJ$124</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Sheet1!$LM$113:$LM$124</c:f>
              <c:numCache>
                <c:formatCode>General</c:formatCode>
                <c:ptCount val="12"/>
              </c:numCache>
            </c:numRef>
          </c:val>
          <c:extLst>
            <c:ext xmlns:c16="http://schemas.microsoft.com/office/drawing/2014/chart" uri="{C3380CC4-5D6E-409C-BE32-E72D297353CC}">
              <c16:uniqueId val="{00000001-D236-4809-86CA-64230BBAB492}"/>
            </c:ext>
          </c:extLst>
        </c:ser>
        <c:ser>
          <c:idx val="2"/>
          <c:order val="2"/>
          <c:tx>
            <c:strRef>
              <c:f>Sheet1!$LO$110:$LO$112</c:f>
              <c:strCache>
                <c:ptCount val="1"/>
                <c:pt idx="0">
                  <c:v>CIP &gt;12 Month  - MB</c:v>
                </c:pt>
              </c:strCache>
            </c:strRef>
          </c:tx>
          <c:spPr>
            <a:solidFill>
              <a:schemeClr val="accent3"/>
            </a:solidFill>
            <a:ln>
              <a:noFill/>
            </a:ln>
            <a:effectLst/>
          </c:spPr>
          <c:invertIfNegative val="0"/>
          <c:cat>
            <c:strRef>
              <c:f>Sheet1!$LJ$113:$LJ$124</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Sheet1!$LO$113:$LO$124</c:f>
              <c:numCache>
                <c:formatCode>General</c:formatCode>
                <c:ptCount val="12"/>
              </c:numCache>
            </c:numRef>
          </c:val>
          <c:extLst>
            <c:ext xmlns:c16="http://schemas.microsoft.com/office/drawing/2014/chart" uri="{C3380CC4-5D6E-409C-BE32-E72D297353CC}">
              <c16:uniqueId val="{00000002-D236-4809-86CA-64230BBAB492}"/>
            </c:ext>
          </c:extLst>
        </c:ser>
        <c:ser>
          <c:idx val="3"/>
          <c:order val="3"/>
          <c:tx>
            <c:strRef>
              <c:f>Sheet1!$LQ$110:$LQ$112</c:f>
              <c:strCache>
                <c:ptCount val="1"/>
                <c:pt idx="0">
                  <c:v>CIP &gt;18 Month  - MB</c:v>
                </c:pt>
              </c:strCache>
            </c:strRef>
          </c:tx>
          <c:spPr>
            <a:solidFill>
              <a:schemeClr val="accent4"/>
            </a:solidFill>
            <a:ln>
              <a:noFill/>
            </a:ln>
            <a:effectLst/>
          </c:spPr>
          <c:invertIfNegative val="0"/>
          <c:cat>
            <c:strRef>
              <c:f>Sheet1!$LJ$113:$LJ$124</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Sheet1!$LQ$113:$LQ$124</c:f>
              <c:numCache>
                <c:formatCode>General</c:formatCode>
                <c:ptCount val="12"/>
              </c:numCache>
            </c:numRef>
          </c:val>
          <c:extLst>
            <c:ext xmlns:c16="http://schemas.microsoft.com/office/drawing/2014/chart" uri="{C3380CC4-5D6E-409C-BE32-E72D297353CC}">
              <c16:uniqueId val="{00000003-D236-4809-86CA-64230BBAB492}"/>
            </c:ext>
          </c:extLst>
        </c:ser>
        <c:ser>
          <c:idx val="4"/>
          <c:order val="4"/>
          <c:tx>
            <c:strRef>
              <c:f>Sheet1!$LS$110:$LS$112</c:f>
              <c:strCache>
                <c:ptCount val="1"/>
                <c:pt idx="0">
                  <c:v>Special purchasing - MB</c:v>
                </c:pt>
              </c:strCache>
            </c:strRef>
          </c:tx>
          <c:spPr>
            <a:solidFill>
              <a:schemeClr val="accent5"/>
            </a:solidFill>
            <a:ln>
              <a:noFill/>
            </a:ln>
            <a:effectLst/>
          </c:spPr>
          <c:invertIfNegative val="0"/>
          <c:cat>
            <c:strRef>
              <c:f>Sheet1!$LJ$113:$LJ$124</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Sheet1!$LS$113:$LS$124</c:f>
              <c:numCache>
                <c:formatCode>General</c:formatCode>
                <c:ptCount val="12"/>
              </c:numCache>
            </c:numRef>
          </c:val>
          <c:extLst>
            <c:ext xmlns:c16="http://schemas.microsoft.com/office/drawing/2014/chart" uri="{C3380CC4-5D6E-409C-BE32-E72D297353CC}">
              <c16:uniqueId val="{00000004-D236-4809-86CA-64230BBAB492}"/>
            </c:ext>
          </c:extLst>
        </c:ser>
        <c:ser>
          <c:idx val="5"/>
          <c:order val="5"/>
          <c:tx>
            <c:strRef>
              <c:f>Sheet1!$LU$110:$LU$112</c:f>
              <c:strCache>
                <c:ptCount val="1"/>
                <c:pt idx="0">
                  <c:v>Un-received Order &gt;12 [expense] - MB</c:v>
                </c:pt>
              </c:strCache>
            </c:strRef>
          </c:tx>
          <c:spPr>
            <a:solidFill>
              <a:schemeClr val="accent6"/>
            </a:solidFill>
            <a:ln>
              <a:noFill/>
            </a:ln>
            <a:effectLst/>
          </c:spPr>
          <c:invertIfNegative val="0"/>
          <c:cat>
            <c:strRef>
              <c:f>Sheet1!$LJ$113:$LJ$124</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Sheet1!$LU$113:$LU$124</c:f>
              <c:numCache>
                <c:formatCode>General</c:formatCode>
                <c:ptCount val="12"/>
              </c:numCache>
            </c:numRef>
          </c:val>
          <c:extLst>
            <c:ext xmlns:c16="http://schemas.microsoft.com/office/drawing/2014/chart" uri="{C3380CC4-5D6E-409C-BE32-E72D297353CC}">
              <c16:uniqueId val="{00000005-D236-4809-86CA-64230BBAB492}"/>
            </c:ext>
          </c:extLst>
        </c:ser>
        <c:ser>
          <c:idx val="6"/>
          <c:order val="6"/>
          <c:tx>
            <c:strRef>
              <c:f>Sheet1!$LW$110:$LW$112</c:f>
              <c:strCache>
                <c:ptCount val="1"/>
                <c:pt idx="0">
                  <c:v>Un-received Order &gt;18 [Investment] - MB</c:v>
                </c:pt>
              </c:strCache>
            </c:strRef>
          </c:tx>
          <c:spPr>
            <a:solidFill>
              <a:schemeClr val="accent1">
                <a:lumMod val="60000"/>
              </a:schemeClr>
            </a:solidFill>
            <a:ln>
              <a:noFill/>
            </a:ln>
            <a:effectLst/>
          </c:spPr>
          <c:invertIfNegative val="0"/>
          <c:cat>
            <c:strRef>
              <c:f>Sheet1!$LJ$113:$LJ$124</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Sheet1!$LW$113:$LW$124</c:f>
              <c:numCache>
                <c:formatCode>General</c:formatCode>
                <c:ptCount val="12"/>
              </c:numCache>
            </c:numRef>
          </c:val>
          <c:extLst>
            <c:ext xmlns:c16="http://schemas.microsoft.com/office/drawing/2014/chart" uri="{C3380CC4-5D6E-409C-BE32-E72D297353CC}">
              <c16:uniqueId val="{00000006-D236-4809-86CA-64230BBAB492}"/>
            </c:ext>
          </c:extLst>
        </c:ser>
        <c:ser>
          <c:idx val="7"/>
          <c:order val="7"/>
          <c:tx>
            <c:strRef>
              <c:f>Sheet1!$LY$110:$LY$112</c:f>
              <c:strCache>
                <c:ptCount val="1"/>
                <c:pt idx="0">
                  <c:v>Urgent purchasing - MB</c:v>
                </c:pt>
              </c:strCache>
            </c:strRef>
          </c:tx>
          <c:spPr>
            <a:solidFill>
              <a:schemeClr val="accent2">
                <a:lumMod val="60000"/>
              </a:schemeClr>
            </a:solidFill>
            <a:ln>
              <a:noFill/>
            </a:ln>
            <a:effectLst/>
          </c:spPr>
          <c:invertIfNegative val="0"/>
          <c:cat>
            <c:strRef>
              <c:f>Sheet1!$LJ$113:$LJ$124</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Sheet1!$LY$113:$LY$124</c:f>
              <c:numCache>
                <c:formatCode>General</c:formatCode>
                <c:ptCount val="12"/>
              </c:numCache>
            </c:numRef>
          </c:val>
          <c:extLst>
            <c:ext xmlns:c16="http://schemas.microsoft.com/office/drawing/2014/chart" uri="{C3380CC4-5D6E-409C-BE32-E72D297353CC}">
              <c16:uniqueId val="{00000007-D236-4809-86CA-64230BBAB492}"/>
            </c:ext>
          </c:extLst>
        </c:ser>
        <c:ser>
          <c:idx val="8"/>
          <c:order val="8"/>
          <c:tx>
            <c:strRef>
              <c:f>Sheet1!$MA$110:$MA$112</c:f>
              <c:strCache>
                <c:ptCount val="1"/>
                <c:pt idx="0">
                  <c:v>Urgent purchasing clear within3 Month - MB</c:v>
                </c:pt>
              </c:strCache>
            </c:strRef>
          </c:tx>
          <c:spPr>
            <a:solidFill>
              <a:schemeClr val="accent3">
                <a:lumMod val="60000"/>
              </a:schemeClr>
            </a:solidFill>
            <a:ln>
              <a:noFill/>
            </a:ln>
            <a:effectLst/>
          </c:spPr>
          <c:invertIfNegative val="0"/>
          <c:cat>
            <c:strRef>
              <c:f>Sheet1!$LJ$113:$LJ$124</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Sheet1!$MA$113:$MA$124</c:f>
              <c:numCache>
                <c:formatCode>General</c:formatCode>
                <c:ptCount val="12"/>
              </c:numCache>
            </c:numRef>
          </c:val>
          <c:extLst>
            <c:ext xmlns:c16="http://schemas.microsoft.com/office/drawing/2014/chart" uri="{C3380CC4-5D6E-409C-BE32-E72D297353CC}">
              <c16:uniqueId val="{00000008-D236-4809-86CA-64230BBAB492}"/>
            </c:ext>
          </c:extLst>
        </c:ser>
        <c:dLbls>
          <c:showLegendKey val="0"/>
          <c:showVal val="0"/>
          <c:showCatName val="0"/>
          <c:showSerName val="0"/>
          <c:showPercent val="0"/>
          <c:showBubbleSize val="0"/>
        </c:dLbls>
        <c:gapWidth val="40"/>
        <c:overlap val="100"/>
        <c:axId val="733398495"/>
        <c:axId val="733401375"/>
      </c:barChart>
      <c:catAx>
        <c:axId val="7333984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th-TH"/>
          </a:p>
        </c:txPr>
        <c:crossAx val="733401375"/>
        <c:crosses val="autoZero"/>
        <c:auto val="1"/>
        <c:lblAlgn val="ctr"/>
        <c:lblOffset val="100"/>
        <c:noMultiLvlLbl val="0"/>
      </c:catAx>
      <c:valAx>
        <c:axId val="7334013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th-TH"/>
          </a:p>
        </c:txPr>
        <c:crossAx val="733398495"/>
        <c:crosses val="autoZero"/>
        <c:crossBetween val="between"/>
        <c:majorUnit val="2"/>
      </c:valAx>
      <c:spPr>
        <a:noFill/>
        <a:ln>
          <a:noFill/>
        </a:ln>
        <a:effectLst/>
      </c:spPr>
    </c:plotArea>
    <c:legend>
      <c:legendPos val="r"/>
      <c:layout>
        <c:manualLayout>
          <c:xMode val="edge"/>
          <c:yMode val="edge"/>
          <c:x val="0.276333545402769"/>
          <c:y val="3.5166515235076027E-3"/>
          <c:w val="0.72164092301082028"/>
          <c:h val="0.29919179174651545"/>
        </c:manualLayout>
      </c:layout>
      <c:overlay val="0"/>
      <c:spPr>
        <a:noFill/>
        <a:ln>
          <a:noFill/>
        </a:ln>
        <a:effectLst/>
      </c:spPr>
      <c:txPr>
        <a:bodyPr rot="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th-TH"/>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th-TH"/>
    </a:p>
  </c:txPr>
  <c:printSettings>
    <c:headerFooter/>
    <c:pageMargins b="0.75" l="0.7" r="0.7" t="0.75" header="0.3" footer="0.3"/>
    <c:pageSetup/>
  </c:printSettings>
  <c:extLst>
    <c:ext xmlns:c14="http://schemas.microsoft.com/office/drawing/2007/8/2/chart" uri="{781A3756-C4B2-4CAC-9D66-4F8BD8637D16}">
      <c14:pivotOptions>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[FY25 Company KPI summary result rev2.xlsx]Sheet1!PivotTable93</c:name>
    <c:fmtId val="3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bg1"/>
                  </a:solidFill>
                  <a:latin typeface="+mn-lt"/>
                  <a:ea typeface="+mn-ea"/>
                  <a:cs typeface="+mn-cs"/>
                </a:defRPr>
              </a:pPr>
              <a:endParaRPr lang="th-TH"/>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dLbl>
          <c:idx val="0"/>
          <c:layout>
            <c:manualLayout>
              <c:x val="0"/>
              <c:y val="-3.6859398646811897E-2"/>
            </c:manualLayout>
          </c:layout>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bg1"/>
                  </a:solidFill>
                  <a:latin typeface="+mn-lt"/>
                  <a:ea typeface="+mn-ea"/>
                  <a:cs typeface="+mn-cs"/>
                </a:defRPr>
              </a:pPr>
              <a:endParaRPr lang="th-TH"/>
            </a:p>
          </c:txP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6"/>
          </a:solidFill>
          <a:ln>
            <a:noFill/>
          </a:ln>
          <a:effectLst/>
        </c:spPr>
        <c:dLbl>
          <c:idx val="0"/>
          <c:layout>
            <c:manualLayout>
              <c:x val="0"/>
              <c:y val="-3.6859398646811897E-2"/>
            </c:manualLayout>
          </c:layout>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2816614164385827E-2"/>
          <c:y val="0.12967832212373881"/>
          <c:w val="0.93148709212766767"/>
          <c:h val="0.77292128204056421"/>
        </c:manualLayout>
      </c:layout>
      <c:barChart>
        <c:barDir val="col"/>
        <c:grouping val="stacked"/>
        <c:varyColors val="0"/>
        <c:ser>
          <c:idx val="0"/>
          <c:order val="0"/>
          <c:tx>
            <c:strRef>
              <c:f>Sheet1!$ME$110:$ME$112</c:f>
              <c:strCache>
                <c:ptCount val="1"/>
                <c:pt idx="0">
                  <c:v>CIP (Docufment not complete) - MB</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bg1"/>
                    </a:solidFill>
                    <a:latin typeface="+mn-lt"/>
                    <a:ea typeface="+mn-ea"/>
                    <a:cs typeface="+mn-cs"/>
                  </a:defRPr>
                </a:pPr>
                <a:endParaRPr lang="th-TH"/>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Sheet1!$MD$113:$MD$124</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Sheet1!$ME$113:$ME$124</c:f>
              <c:numCache>
                <c:formatCode>General</c:formatCode>
                <c:ptCount val="12"/>
                <c:pt idx="0">
                  <c:v>0.69</c:v>
                </c:pt>
                <c:pt idx="1">
                  <c:v>2.39</c:v>
                </c:pt>
                <c:pt idx="2">
                  <c:v>2.57</c:v>
                </c:pt>
                <c:pt idx="3">
                  <c:v>2</c:v>
                </c:pt>
                <c:pt idx="4">
                  <c:v>2.0499999999999998</c:v>
                </c:pt>
                <c:pt idx="5">
                  <c:v>0</c:v>
                </c:pt>
                <c:pt idx="6">
                  <c:v>1.9</c:v>
                </c:pt>
                <c:pt idx="7">
                  <c:v>0</c:v>
                </c:pt>
                <c:pt idx="8">
                  <c:v>0</c:v>
                </c:pt>
                <c:pt idx="9">
                  <c:v>0</c:v>
                </c:pt>
                <c:pt idx="10">
                  <c:v>0</c:v>
                </c:pt>
                <c:pt idx="11">
                  <c:v>0</c:v>
                </c:pt>
              </c:numCache>
            </c:numRef>
          </c:val>
          <c:extLst>
            <c:ext xmlns:c16="http://schemas.microsoft.com/office/drawing/2014/chart" uri="{C3380CC4-5D6E-409C-BE32-E72D297353CC}">
              <c16:uniqueId val="{00000000-C1E8-4B28-9163-C1A244191587}"/>
            </c:ext>
          </c:extLst>
        </c:ser>
        <c:ser>
          <c:idx val="1"/>
          <c:order val="1"/>
          <c:tx>
            <c:strRef>
              <c:f>Sheet1!$MG$110:$MG$112</c:f>
              <c:strCache>
                <c:ptCount val="1"/>
                <c:pt idx="0">
                  <c:v>CIP (No using date) - MB</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Sheet1!$MD$113:$MD$124</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Sheet1!$MG$113:$MG$124</c:f>
              <c:numCache>
                <c:formatCode>General</c:formatCode>
                <c:ptCount val="12"/>
                <c:pt idx="0">
                  <c:v>2.19</c:v>
                </c:pt>
                <c:pt idx="1">
                  <c:v>3.0999999999999996</c:v>
                </c:pt>
                <c:pt idx="2">
                  <c:v>2.96</c:v>
                </c:pt>
                <c:pt idx="3">
                  <c:v>5.4</c:v>
                </c:pt>
                <c:pt idx="4">
                  <c:v>7.7</c:v>
                </c:pt>
                <c:pt idx="5">
                  <c:v>3.1</c:v>
                </c:pt>
                <c:pt idx="6">
                  <c:v>8.4499999999999993</c:v>
                </c:pt>
                <c:pt idx="7">
                  <c:v>8.18</c:v>
                </c:pt>
                <c:pt idx="8">
                  <c:v>8.27</c:v>
                </c:pt>
                <c:pt idx="9">
                  <c:v>8.27</c:v>
                </c:pt>
                <c:pt idx="10">
                  <c:v>8.7799999999999994</c:v>
                </c:pt>
                <c:pt idx="11">
                  <c:v>0</c:v>
                </c:pt>
              </c:numCache>
            </c:numRef>
          </c:val>
          <c:extLst>
            <c:ext xmlns:c16="http://schemas.microsoft.com/office/drawing/2014/chart" uri="{C3380CC4-5D6E-409C-BE32-E72D297353CC}">
              <c16:uniqueId val="{00000001-C1E8-4B28-9163-C1A244191587}"/>
            </c:ext>
          </c:extLst>
        </c:ser>
        <c:ser>
          <c:idx val="2"/>
          <c:order val="2"/>
          <c:tx>
            <c:strRef>
              <c:f>Sheet1!$MI$110:$MI$112</c:f>
              <c:strCache>
                <c:ptCount val="1"/>
                <c:pt idx="0">
                  <c:v>CIP &gt;12 Month  - MB</c:v>
                </c:pt>
              </c:strCache>
            </c:strRef>
          </c:tx>
          <c:spPr>
            <a:solidFill>
              <a:schemeClr val="accent3"/>
            </a:solidFill>
            <a:ln>
              <a:noFill/>
            </a:ln>
            <a:effectLst/>
          </c:spPr>
          <c:invertIfNegative val="0"/>
          <c:cat>
            <c:strRef>
              <c:f>Sheet1!$MD$113:$MD$124</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Sheet1!$MI$113:$MI$124</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2-C1E8-4B28-9163-C1A244191587}"/>
            </c:ext>
          </c:extLst>
        </c:ser>
        <c:ser>
          <c:idx val="3"/>
          <c:order val="3"/>
          <c:tx>
            <c:strRef>
              <c:f>Sheet1!$MK$110:$MK$112</c:f>
              <c:strCache>
                <c:ptCount val="1"/>
                <c:pt idx="0">
                  <c:v>CIP &gt;18 Month  - MB</c:v>
                </c:pt>
              </c:strCache>
            </c:strRef>
          </c:tx>
          <c:spPr>
            <a:solidFill>
              <a:schemeClr val="accent4"/>
            </a:solidFill>
            <a:ln>
              <a:noFill/>
            </a:ln>
            <a:effectLst/>
          </c:spPr>
          <c:invertIfNegative val="0"/>
          <c:cat>
            <c:strRef>
              <c:f>Sheet1!$MD$113:$MD$124</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Sheet1!$MK$113:$MK$124</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3-C1E8-4B28-9163-C1A244191587}"/>
            </c:ext>
          </c:extLst>
        </c:ser>
        <c:ser>
          <c:idx val="4"/>
          <c:order val="4"/>
          <c:tx>
            <c:strRef>
              <c:f>Sheet1!$MM$110:$MM$112</c:f>
              <c:strCache>
                <c:ptCount val="1"/>
                <c:pt idx="0">
                  <c:v>Special purchasing - MB</c:v>
                </c:pt>
              </c:strCache>
            </c:strRef>
          </c:tx>
          <c:spPr>
            <a:solidFill>
              <a:schemeClr val="accent5"/>
            </a:solidFill>
            <a:ln>
              <a:noFill/>
            </a:ln>
            <a:effectLst/>
          </c:spPr>
          <c:invertIfNegative val="0"/>
          <c:cat>
            <c:strRef>
              <c:f>Sheet1!$MD$113:$MD$124</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Sheet1!$MM$113:$MM$124</c:f>
              <c:numCache>
                <c:formatCode>General</c:formatCode>
                <c:ptCount val="12"/>
                <c:pt idx="0">
                  <c:v>0.17</c:v>
                </c:pt>
                <c:pt idx="1">
                  <c:v>0</c:v>
                </c:pt>
                <c:pt idx="2">
                  <c:v>0</c:v>
                </c:pt>
                <c:pt idx="3">
                  <c:v>0</c:v>
                </c:pt>
                <c:pt idx="4">
                  <c:v>0.34</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4-C1E8-4B28-9163-C1A244191587}"/>
            </c:ext>
          </c:extLst>
        </c:ser>
        <c:ser>
          <c:idx val="5"/>
          <c:order val="5"/>
          <c:tx>
            <c:strRef>
              <c:f>Sheet1!$MO$110:$MO$112</c:f>
              <c:strCache>
                <c:ptCount val="1"/>
                <c:pt idx="0">
                  <c:v>Un-received Order &gt;12 [expense] - MB</c:v>
                </c:pt>
              </c:strCache>
            </c:strRef>
          </c:tx>
          <c:spPr>
            <a:solidFill>
              <a:schemeClr val="accent6"/>
            </a:solidFill>
            <a:ln>
              <a:noFill/>
            </a:ln>
            <a:effectLst/>
          </c:spPr>
          <c:invertIfNegative val="0"/>
          <c:dPt>
            <c:idx val="0"/>
            <c:invertIfNegative val="0"/>
            <c:bubble3D val="0"/>
            <c:spPr>
              <a:solidFill>
                <a:schemeClr val="accent6"/>
              </a:solidFill>
              <a:ln>
                <a:noFill/>
              </a:ln>
              <a:effectLst/>
            </c:spPr>
            <c:extLst>
              <c:ext xmlns:c16="http://schemas.microsoft.com/office/drawing/2014/chart" uri="{C3380CC4-5D6E-409C-BE32-E72D297353CC}">
                <c16:uniqueId val="{00000009-C1E8-4B28-9163-C1A244191587}"/>
              </c:ext>
            </c:extLst>
          </c:dPt>
          <c:dLbls>
            <c:dLbl>
              <c:idx val="0"/>
              <c:layout>
                <c:manualLayout>
                  <c:x val="0"/>
                  <c:y val="-3.685939864681189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C1E8-4B28-9163-C1A244191587}"/>
                </c:ext>
              </c:extLst>
            </c:dLbl>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Sheet1!$MD$113:$MD$124</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Sheet1!$MO$113:$MO$124</c:f>
              <c:numCache>
                <c:formatCode>General</c:formatCode>
                <c:ptCount val="12"/>
                <c:pt idx="0">
                  <c:v>7.1999999999999998E-3</c:v>
                </c:pt>
                <c:pt idx="1">
                  <c:v>7.1999999999999998E-3</c:v>
                </c:pt>
                <c:pt idx="2">
                  <c:v>7.1999999999999998E-3</c:v>
                </c:pt>
                <c:pt idx="3">
                  <c:v>0</c:v>
                </c:pt>
                <c:pt idx="4">
                  <c:v>0</c:v>
                </c:pt>
                <c:pt idx="5">
                  <c:v>0</c:v>
                </c:pt>
                <c:pt idx="6">
                  <c:v>0</c:v>
                </c:pt>
                <c:pt idx="7">
                  <c:v>0</c:v>
                </c:pt>
                <c:pt idx="8">
                  <c:v>3.3599999999999998E-4</c:v>
                </c:pt>
                <c:pt idx="9">
                  <c:v>0</c:v>
                </c:pt>
                <c:pt idx="10">
                  <c:v>8.9999999999999993E-3</c:v>
                </c:pt>
                <c:pt idx="11">
                  <c:v>0</c:v>
                </c:pt>
              </c:numCache>
            </c:numRef>
          </c:val>
          <c:extLst>
            <c:ext xmlns:c16="http://schemas.microsoft.com/office/drawing/2014/chart" uri="{C3380CC4-5D6E-409C-BE32-E72D297353CC}">
              <c16:uniqueId val="{00000005-C1E8-4B28-9163-C1A244191587}"/>
            </c:ext>
          </c:extLst>
        </c:ser>
        <c:ser>
          <c:idx val="6"/>
          <c:order val="6"/>
          <c:tx>
            <c:strRef>
              <c:f>Sheet1!$MQ$110:$MQ$112</c:f>
              <c:strCache>
                <c:ptCount val="1"/>
                <c:pt idx="0">
                  <c:v>Un-received Order &gt;18 [Investment] - MB</c:v>
                </c:pt>
              </c:strCache>
            </c:strRef>
          </c:tx>
          <c:spPr>
            <a:solidFill>
              <a:schemeClr val="accent1">
                <a:lumMod val="60000"/>
              </a:schemeClr>
            </a:solidFill>
            <a:ln>
              <a:noFill/>
            </a:ln>
            <a:effectLst/>
          </c:spPr>
          <c:invertIfNegative val="0"/>
          <c:cat>
            <c:strRef>
              <c:f>Sheet1!$MD$113:$MD$124</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Sheet1!$MQ$113:$MQ$124</c:f>
              <c:numCache>
                <c:formatCode>General</c:formatCode>
                <c:ptCount val="12"/>
                <c:pt idx="0">
                  <c:v>0</c:v>
                </c:pt>
                <c:pt idx="1">
                  <c:v>0</c:v>
                </c:pt>
                <c:pt idx="2">
                  <c:v>0</c:v>
                </c:pt>
                <c:pt idx="3">
                  <c:v>0</c:v>
                </c:pt>
                <c:pt idx="4">
                  <c:v>0</c:v>
                </c:pt>
                <c:pt idx="5">
                  <c:v>0</c:v>
                </c:pt>
                <c:pt idx="6">
                  <c:v>0</c:v>
                </c:pt>
                <c:pt idx="7">
                  <c:v>0</c:v>
                </c:pt>
                <c:pt idx="8">
                  <c:v>3.0800000000000001E-2</c:v>
                </c:pt>
                <c:pt idx="9">
                  <c:v>0</c:v>
                </c:pt>
                <c:pt idx="10">
                  <c:v>0</c:v>
                </c:pt>
                <c:pt idx="11">
                  <c:v>0</c:v>
                </c:pt>
              </c:numCache>
            </c:numRef>
          </c:val>
          <c:extLst>
            <c:ext xmlns:c16="http://schemas.microsoft.com/office/drawing/2014/chart" uri="{C3380CC4-5D6E-409C-BE32-E72D297353CC}">
              <c16:uniqueId val="{00000006-C1E8-4B28-9163-C1A244191587}"/>
            </c:ext>
          </c:extLst>
        </c:ser>
        <c:ser>
          <c:idx val="7"/>
          <c:order val="7"/>
          <c:tx>
            <c:strRef>
              <c:f>Sheet1!$MS$110:$MS$112</c:f>
              <c:strCache>
                <c:ptCount val="1"/>
                <c:pt idx="0">
                  <c:v>Urgent purchasing - MB</c:v>
                </c:pt>
              </c:strCache>
            </c:strRef>
          </c:tx>
          <c:spPr>
            <a:solidFill>
              <a:schemeClr val="accent2">
                <a:lumMod val="60000"/>
              </a:schemeClr>
            </a:solidFill>
            <a:ln>
              <a:noFill/>
            </a:ln>
            <a:effectLst/>
          </c:spPr>
          <c:invertIfNegative val="0"/>
          <c:cat>
            <c:strRef>
              <c:f>Sheet1!$MD$113:$MD$124</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Sheet1!$MS$113:$MS$124</c:f>
              <c:numCache>
                <c:formatCode>General</c:formatCode>
                <c:ptCount val="12"/>
                <c:pt idx="0">
                  <c:v>0</c:v>
                </c:pt>
                <c:pt idx="1">
                  <c:v>0</c:v>
                </c:pt>
                <c:pt idx="2">
                  <c:v>0</c:v>
                </c:pt>
                <c:pt idx="3">
                  <c:v>0</c:v>
                </c:pt>
                <c:pt idx="4">
                  <c:v>0</c:v>
                </c:pt>
                <c:pt idx="5">
                  <c:v>0</c:v>
                </c:pt>
                <c:pt idx="6">
                  <c:v>0</c:v>
                </c:pt>
                <c:pt idx="7">
                  <c:v>0</c:v>
                </c:pt>
                <c:pt idx="8">
                  <c:v>0.28499999999999998</c:v>
                </c:pt>
                <c:pt idx="9">
                  <c:v>0</c:v>
                </c:pt>
                <c:pt idx="10">
                  <c:v>0</c:v>
                </c:pt>
                <c:pt idx="11">
                  <c:v>0</c:v>
                </c:pt>
              </c:numCache>
            </c:numRef>
          </c:val>
          <c:extLst>
            <c:ext xmlns:c16="http://schemas.microsoft.com/office/drawing/2014/chart" uri="{C3380CC4-5D6E-409C-BE32-E72D297353CC}">
              <c16:uniqueId val="{00000007-C1E8-4B28-9163-C1A244191587}"/>
            </c:ext>
          </c:extLst>
        </c:ser>
        <c:ser>
          <c:idx val="8"/>
          <c:order val="8"/>
          <c:tx>
            <c:strRef>
              <c:f>Sheet1!$MU$110:$MU$112</c:f>
              <c:strCache>
                <c:ptCount val="1"/>
                <c:pt idx="0">
                  <c:v>Urgent purchasing clear within3 Month - MB</c:v>
                </c:pt>
              </c:strCache>
            </c:strRef>
          </c:tx>
          <c:spPr>
            <a:solidFill>
              <a:schemeClr val="accent3">
                <a:lumMod val="60000"/>
              </a:schemeClr>
            </a:solidFill>
            <a:ln>
              <a:noFill/>
            </a:ln>
            <a:effectLst/>
          </c:spPr>
          <c:invertIfNegative val="0"/>
          <c:cat>
            <c:strRef>
              <c:f>Sheet1!$MD$113:$MD$124</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Sheet1!$MU$113:$MU$124</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8-C1E8-4B28-9163-C1A244191587}"/>
            </c:ext>
          </c:extLst>
        </c:ser>
        <c:dLbls>
          <c:showLegendKey val="0"/>
          <c:showVal val="0"/>
          <c:showCatName val="0"/>
          <c:showSerName val="0"/>
          <c:showPercent val="0"/>
          <c:showBubbleSize val="0"/>
        </c:dLbls>
        <c:gapWidth val="40"/>
        <c:overlap val="100"/>
        <c:axId val="707585167"/>
        <c:axId val="707591887"/>
      </c:barChart>
      <c:catAx>
        <c:axId val="7075851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th-TH"/>
          </a:p>
        </c:txPr>
        <c:crossAx val="707591887"/>
        <c:crosses val="autoZero"/>
        <c:auto val="1"/>
        <c:lblAlgn val="ctr"/>
        <c:lblOffset val="100"/>
        <c:noMultiLvlLbl val="0"/>
      </c:catAx>
      <c:valAx>
        <c:axId val="707591887"/>
        <c:scaling>
          <c:orientation val="minMax"/>
          <c:max val="1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th-TH"/>
          </a:p>
        </c:txPr>
        <c:crossAx val="707585167"/>
        <c:crosses val="autoZero"/>
        <c:crossBetween val="between"/>
        <c:majorUnit val="2"/>
      </c:valAx>
      <c:spPr>
        <a:noFill/>
        <a:ln>
          <a:noFill/>
        </a:ln>
        <a:effectLst/>
      </c:spPr>
    </c:plotArea>
    <c:legend>
      <c:legendPos val="r"/>
      <c:layout>
        <c:manualLayout>
          <c:xMode val="edge"/>
          <c:yMode val="edge"/>
          <c:x val="0.24506757335394833"/>
          <c:y val="2.6466453156899299E-3"/>
          <c:w val="0.75493242664605176"/>
          <c:h val="0.22277402134168792"/>
        </c:manualLayout>
      </c:layout>
      <c:overlay val="0"/>
      <c:spPr>
        <a:noFill/>
        <a:ln>
          <a:noFill/>
        </a:ln>
        <a:effectLst/>
      </c:spPr>
      <c:txPr>
        <a:bodyPr rot="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th-TH"/>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th-TH"/>
    </a:p>
  </c:txPr>
  <c:printSettings>
    <c:headerFooter/>
    <c:pageMargins b="0.75" l="0.7" r="0.7" t="0.75" header="0.3" footer="0.3"/>
    <c:pageSetup/>
  </c:printSettings>
  <c:extLst>
    <c:ext xmlns:c14="http://schemas.microsoft.com/office/drawing/2007/8/2/chart" uri="{781A3756-C4B2-4CAC-9D66-4F8BD8637D16}">
      <c14:pivotOptions>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311912965456912E-2"/>
          <c:y val="6.33300507643592E-2"/>
          <c:w val="0.9437404592029901"/>
          <c:h val="0.83180641328343718"/>
        </c:manualLayout>
      </c:layout>
      <c:barChart>
        <c:barDir val="col"/>
        <c:grouping val="clustered"/>
        <c:varyColors val="0"/>
        <c:ser>
          <c:idx val="0"/>
          <c:order val="0"/>
          <c:tx>
            <c:strRef>
              <c:f>Data!$AD$102</c:f>
              <c:strCache>
                <c:ptCount val="1"/>
                <c:pt idx="0">
                  <c:v>Target</c:v>
                </c:pt>
              </c:strCache>
            </c:strRef>
          </c:tx>
          <c:spPr>
            <a:solidFill>
              <a:schemeClr val="bg1">
                <a:lumMod val="50000"/>
              </a:schemeClr>
            </a:solidFill>
            <a:ln>
              <a:noFill/>
            </a:ln>
            <a:effectLst/>
          </c:spPr>
          <c:invertIfNegative val="0"/>
          <c:dLbls>
            <c:dLbl>
              <c:idx val="1"/>
              <c:layout>
                <c:manualLayout>
                  <c:x val="-3.732472162050491E-2"/>
                  <c:y val="0.133641187442288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E3D-42DF-AD2C-8D74F54D2FDE}"/>
                </c:ext>
              </c:extLst>
            </c:dLbl>
            <c:dLbl>
              <c:idx val="2"/>
              <c:layout>
                <c:manualLayout>
                  <c:x val="8.7822874401188022E-3"/>
                  <c:y val="2.784191405047662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E3D-42DF-AD2C-8D74F54D2FDE}"/>
                </c:ext>
              </c:extLst>
            </c:dLbl>
            <c:dLbl>
              <c:idx val="3"/>
              <c:layout>
                <c:manualLayout>
                  <c:x val="0"/>
                  <c:y val="5.5683828100953469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2E3D-42DF-AD2C-8D74F54D2FD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Data!$U$103:$U$110</c:f>
              <c:numCache>
                <c:formatCode>B1mmm\-yy</c:formatCode>
                <c:ptCount val="8"/>
                <c:pt idx="0">
                  <c:v>45870</c:v>
                </c:pt>
                <c:pt idx="1">
                  <c:v>45901</c:v>
                </c:pt>
                <c:pt idx="2">
                  <c:v>45931</c:v>
                </c:pt>
                <c:pt idx="3">
                  <c:v>45962</c:v>
                </c:pt>
                <c:pt idx="4">
                  <c:v>45992</c:v>
                </c:pt>
                <c:pt idx="5">
                  <c:v>46023</c:v>
                </c:pt>
                <c:pt idx="6">
                  <c:v>46054</c:v>
                </c:pt>
                <c:pt idx="7">
                  <c:v>46082</c:v>
                </c:pt>
              </c:numCache>
            </c:numRef>
          </c:cat>
          <c:val>
            <c:numRef>
              <c:f>Data!$AD$103:$AD$110</c:f>
              <c:numCache>
                <c:formatCode>0.00</c:formatCode>
                <c:ptCount val="8"/>
                <c:pt idx="0">
                  <c:v>0</c:v>
                </c:pt>
                <c:pt idx="1">
                  <c:v>1.75</c:v>
                </c:pt>
                <c:pt idx="2">
                  <c:v>3.45</c:v>
                </c:pt>
                <c:pt idx="3">
                  <c:v>0.6</c:v>
                </c:pt>
                <c:pt idx="4">
                  <c:v>1.6</c:v>
                </c:pt>
                <c:pt idx="5">
                  <c:v>1.44</c:v>
                </c:pt>
                <c:pt idx="6">
                  <c:v>2.6399999999999997</c:v>
                </c:pt>
                <c:pt idx="7">
                  <c:v>3.5</c:v>
                </c:pt>
              </c:numCache>
            </c:numRef>
          </c:val>
          <c:extLst>
            <c:ext xmlns:c16="http://schemas.microsoft.com/office/drawing/2014/chart" uri="{C3380CC4-5D6E-409C-BE32-E72D297353CC}">
              <c16:uniqueId val="{00000004-8197-4E79-8916-2AC78FF2D1A7}"/>
            </c:ext>
          </c:extLst>
        </c:ser>
        <c:ser>
          <c:idx val="1"/>
          <c:order val="1"/>
          <c:tx>
            <c:strRef>
              <c:f>Data!$AE$102</c:f>
              <c:strCache>
                <c:ptCount val="1"/>
                <c:pt idx="0">
                  <c:v>Result</c:v>
                </c:pt>
              </c:strCache>
            </c:strRef>
          </c:tx>
          <c:spPr>
            <a:solidFill>
              <a:schemeClr val="tx2">
                <a:lumMod val="50000"/>
                <a:lumOff val="50000"/>
              </a:schemeClr>
            </a:solidFill>
            <a:ln>
              <a:noFill/>
            </a:ln>
            <a:effectLst/>
          </c:spPr>
          <c:invertIfNegative val="0"/>
          <c:dLbls>
            <c:dLbl>
              <c:idx val="2"/>
              <c:layout>
                <c:manualLayout>
                  <c:x val="2.1955718600297006E-2"/>
                  <c:y val="1.113676562019069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2E3D-42DF-AD2C-8D74F54D2FD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Data!$U$103:$U$110</c:f>
              <c:numCache>
                <c:formatCode>B1mmm\-yy</c:formatCode>
                <c:ptCount val="8"/>
                <c:pt idx="0">
                  <c:v>45870</c:v>
                </c:pt>
                <c:pt idx="1">
                  <c:v>45901</c:v>
                </c:pt>
                <c:pt idx="2">
                  <c:v>45931</c:v>
                </c:pt>
                <c:pt idx="3">
                  <c:v>45962</c:v>
                </c:pt>
                <c:pt idx="4">
                  <c:v>45992</c:v>
                </c:pt>
                <c:pt idx="5">
                  <c:v>46023</c:v>
                </c:pt>
                <c:pt idx="6">
                  <c:v>46054</c:v>
                </c:pt>
                <c:pt idx="7">
                  <c:v>46082</c:v>
                </c:pt>
              </c:numCache>
            </c:numRef>
          </c:cat>
          <c:val>
            <c:numRef>
              <c:f>Data!$AE$103:$AE$110</c:f>
              <c:numCache>
                <c:formatCode>0.00</c:formatCode>
                <c:ptCount val="8"/>
                <c:pt idx="0">
                  <c:v>0</c:v>
                </c:pt>
                <c:pt idx="1">
                  <c:v>0</c:v>
                </c:pt>
                <c:pt idx="2">
                  <c:v>3.05</c:v>
                </c:pt>
                <c:pt idx="3">
                  <c:v>0</c:v>
                </c:pt>
                <c:pt idx="4">
                  <c:v>0</c:v>
                </c:pt>
                <c:pt idx="5">
                  <c:v>2.2999999999999998</c:v>
                </c:pt>
              </c:numCache>
            </c:numRef>
          </c:val>
          <c:extLst>
            <c:ext xmlns:c16="http://schemas.microsoft.com/office/drawing/2014/chart" uri="{C3380CC4-5D6E-409C-BE32-E72D297353CC}">
              <c16:uniqueId val="{00000000-4C9C-412B-B22B-DB5A411A5BB8}"/>
            </c:ext>
          </c:extLst>
        </c:ser>
        <c:dLbls>
          <c:showLegendKey val="0"/>
          <c:showVal val="0"/>
          <c:showCatName val="0"/>
          <c:showSerName val="0"/>
          <c:showPercent val="0"/>
          <c:showBubbleSize val="0"/>
        </c:dLbls>
        <c:gapWidth val="150"/>
        <c:axId val="754326975"/>
        <c:axId val="754327455"/>
      </c:barChart>
      <c:lineChart>
        <c:grouping val="standard"/>
        <c:varyColors val="0"/>
        <c:ser>
          <c:idx val="2"/>
          <c:order val="2"/>
          <c:tx>
            <c:strRef>
              <c:f>Data!$AF$102</c:f>
              <c:strCache>
                <c:ptCount val="1"/>
                <c:pt idx="0">
                  <c:v>Target Remain &gt; 12M</c:v>
                </c:pt>
              </c:strCache>
            </c:strRef>
          </c:tx>
          <c:spPr>
            <a:ln w="28575" cap="rnd">
              <a:solidFill>
                <a:schemeClr val="bg1">
                  <a:lumMod val="50000"/>
                </a:schemeClr>
              </a:solidFill>
              <a:round/>
            </a:ln>
            <a:effectLst/>
          </c:spPr>
          <c:marker>
            <c:symbol val="circle"/>
            <c:size val="5"/>
            <c:spPr>
              <a:solidFill>
                <a:schemeClr val="bg1">
                  <a:lumMod val="50000"/>
                </a:schemeClr>
              </a:solidFill>
              <a:ln w="9525">
                <a:solidFill>
                  <a:schemeClr val="accent3"/>
                </a:solidFill>
              </a:ln>
              <a:effectLst/>
            </c:spPr>
          </c:marker>
          <c:dLbls>
            <c:dLbl>
              <c:idx val="1"/>
              <c:layout>
                <c:manualLayout>
                  <c:x val="-1.1482840827955336E-2"/>
                  <c:y val="-2.501606938818818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2E3D-42DF-AD2C-8D74F54D2FDE}"/>
                </c:ext>
              </c:extLst>
            </c:dLbl>
            <c:dLbl>
              <c:idx val="2"/>
              <c:layout>
                <c:manualLayout>
                  <c:x val="-7.5154424768816619E-2"/>
                  <c:y val="-7.513151467904630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2E3D-42DF-AD2C-8D74F54D2FDE}"/>
                </c:ext>
              </c:extLst>
            </c:dLbl>
            <c:dLbl>
              <c:idx val="3"/>
              <c:layout>
                <c:manualLayout>
                  <c:x val="-1.3678412687985036E-2"/>
                  <c:y val="-8.06998974891416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E3D-42DF-AD2C-8D74F54D2FD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Data!$U$103:$U$110</c:f>
              <c:numCache>
                <c:formatCode>B1mmm\-yy</c:formatCode>
                <c:ptCount val="8"/>
                <c:pt idx="0">
                  <c:v>45870</c:v>
                </c:pt>
                <c:pt idx="1">
                  <c:v>45901</c:v>
                </c:pt>
                <c:pt idx="2">
                  <c:v>45931</c:v>
                </c:pt>
                <c:pt idx="3">
                  <c:v>45962</c:v>
                </c:pt>
                <c:pt idx="4">
                  <c:v>45992</c:v>
                </c:pt>
                <c:pt idx="5">
                  <c:v>46023</c:v>
                </c:pt>
                <c:pt idx="6">
                  <c:v>46054</c:v>
                </c:pt>
                <c:pt idx="7">
                  <c:v>46082</c:v>
                </c:pt>
              </c:numCache>
            </c:numRef>
          </c:cat>
          <c:val>
            <c:numRef>
              <c:f>Data!$AF$103:$AF$110</c:f>
              <c:numCache>
                <c:formatCode>0.00</c:formatCode>
                <c:ptCount val="8"/>
                <c:pt idx="0">
                  <c:v>0</c:v>
                </c:pt>
                <c:pt idx="1">
                  <c:v>5.35</c:v>
                </c:pt>
                <c:pt idx="2">
                  <c:v>3.3399999999999994</c:v>
                </c:pt>
                <c:pt idx="3">
                  <c:v>5.7599999999999989</c:v>
                </c:pt>
                <c:pt idx="4">
                  <c:v>4.1599999999999984</c:v>
                </c:pt>
                <c:pt idx="5">
                  <c:v>6.14</c:v>
                </c:pt>
                <c:pt idx="6">
                  <c:v>3.5</c:v>
                </c:pt>
                <c:pt idx="7">
                  <c:v>0</c:v>
                </c:pt>
              </c:numCache>
            </c:numRef>
          </c:val>
          <c:smooth val="0"/>
          <c:extLst>
            <c:ext xmlns:c16="http://schemas.microsoft.com/office/drawing/2014/chart" uri="{C3380CC4-5D6E-409C-BE32-E72D297353CC}">
              <c16:uniqueId val="{00000001-4C9C-412B-B22B-DB5A411A5BB8}"/>
            </c:ext>
          </c:extLst>
        </c:ser>
        <c:ser>
          <c:idx val="3"/>
          <c:order val="3"/>
          <c:tx>
            <c:strRef>
              <c:f>Data!$AG$102</c:f>
              <c:strCache>
                <c:ptCount val="1"/>
                <c:pt idx="0">
                  <c:v>Act.Remain &gt;12 M</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dLbls>
            <c:dLbl>
              <c:idx val="1"/>
              <c:layout>
                <c:manualLayout>
                  <c:x val="-4.9422322569268561E-2"/>
                  <c:y val="-9.740504591942769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E3D-42DF-AD2C-8D74F54D2FD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Data!$U$103:$U$110</c:f>
              <c:numCache>
                <c:formatCode>B1mmm\-yy</c:formatCode>
                <c:ptCount val="8"/>
                <c:pt idx="0">
                  <c:v>45870</c:v>
                </c:pt>
                <c:pt idx="1">
                  <c:v>45901</c:v>
                </c:pt>
                <c:pt idx="2">
                  <c:v>45931</c:v>
                </c:pt>
                <c:pt idx="3">
                  <c:v>45962</c:v>
                </c:pt>
                <c:pt idx="4">
                  <c:v>45992</c:v>
                </c:pt>
                <c:pt idx="5">
                  <c:v>46023</c:v>
                </c:pt>
                <c:pt idx="6">
                  <c:v>46054</c:v>
                </c:pt>
                <c:pt idx="7">
                  <c:v>46082</c:v>
                </c:pt>
              </c:numCache>
            </c:numRef>
          </c:cat>
          <c:val>
            <c:numRef>
              <c:f>Data!$AG$103:$AG$110</c:f>
              <c:numCache>
                <c:formatCode>0.00</c:formatCode>
                <c:ptCount val="8"/>
                <c:pt idx="0">
                  <c:v>20.059999999999999</c:v>
                </c:pt>
                <c:pt idx="1">
                  <c:v>3.07</c:v>
                </c:pt>
                <c:pt idx="2">
                  <c:v>4</c:v>
                </c:pt>
                <c:pt idx="3">
                  <c:v>8.14</c:v>
                </c:pt>
                <c:pt idx="4">
                  <c:v>6.7600000000000007</c:v>
                </c:pt>
                <c:pt idx="5">
                  <c:v>4.5</c:v>
                </c:pt>
              </c:numCache>
            </c:numRef>
          </c:val>
          <c:smooth val="0"/>
          <c:extLst>
            <c:ext xmlns:c16="http://schemas.microsoft.com/office/drawing/2014/chart" uri="{C3380CC4-5D6E-409C-BE32-E72D297353CC}">
              <c16:uniqueId val="{00000002-4C9C-412B-B22B-DB5A411A5BB8}"/>
            </c:ext>
          </c:extLst>
        </c:ser>
        <c:dLbls>
          <c:showLegendKey val="0"/>
          <c:showVal val="0"/>
          <c:showCatName val="0"/>
          <c:showSerName val="0"/>
          <c:showPercent val="0"/>
          <c:showBubbleSize val="0"/>
        </c:dLbls>
        <c:marker val="1"/>
        <c:smooth val="0"/>
        <c:axId val="483008480"/>
        <c:axId val="483004640"/>
      </c:lineChart>
      <c:dateAx>
        <c:axId val="754326975"/>
        <c:scaling>
          <c:orientation val="minMax"/>
        </c:scaling>
        <c:delete val="0"/>
        <c:axPos val="b"/>
        <c:numFmt formatCode="B1mmm"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th-TH"/>
          </a:p>
        </c:txPr>
        <c:crossAx val="754327455"/>
        <c:crosses val="autoZero"/>
        <c:auto val="1"/>
        <c:lblOffset val="100"/>
        <c:baseTimeUnit val="months"/>
      </c:dateAx>
      <c:valAx>
        <c:axId val="754327455"/>
        <c:scaling>
          <c:orientation val="minMax"/>
          <c:max val="50"/>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th-TH"/>
          </a:p>
        </c:txPr>
        <c:crossAx val="754326975"/>
        <c:crosses val="autoZero"/>
        <c:crossBetween val="between"/>
        <c:majorUnit val="10"/>
      </c:valAx>
      <c:valAx>
        <c:axId val="483004640"/>
        <c:scaling>
          <c:orientation val="minMax"/>
          <c:max val="50"/>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h-TH"/>
          </a:p>
        </c:txPr>
        <c:crossAx val="483008480"/>
        <c:crosses val="max"/>
        <c:crossBetween val="between"/>
        <c:majorUnit val="10"/>
      </c:valAx>
      <c:dateAx>
        <c:axId val="483008480"/>
        <c:scaling>
          <c:orientation val="minMax"/>
        </c:scaling>
        <c:delete val="1"/>
        <c:axPos val="b"/>
        <c:numFmt formatCode="B1mmm\-yy" sourceLinked="1"/>
        <c:majorTickMark val="out"/>
        <c:minorTickMark val="none"/>
        <c:tickLblPos val="nextTo"/>
        <c:crossAx val="483004640"/>
        <c:crosses val="autoZero"/>
        <c:auto val="1"/>
        <c:lblOffset val="100"/>
        <c:baseTimeUnit val="months"/>
      </c:dateAx>
      <c:spPr>
        <a:noFill/>
        <a:ln>
          <a:noFill/>
        </a:ln>
        <a:effectLst/>
      </c:spPr>
    </c:plotArea>
    <c:legend>
      <c:legendPos val="r"/>
      <c:layout>
        <c:manualLayout>
          <c:xMode val="edge"/>
          <c:yMode val="edge"/>
          <c:x val="0.54933743864932572"/>
          <c:y val="4.754910575863442E-2"/>
          <c:w val="0.42668795391719411"/>
          <c:h val="0.27438359756113601"/>
        </c:manualLayout>
      </c:layout>
      <c:overlay val="0"/>
      <c:spPr>
        <a:noFill/>
        <a:ln>
          <a:noFill/>
        </a:ln>
        <a:effectLst/>
      </c:spPr>
      <c:txPr>
        <a:bodyPr rot="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th-TH"/>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lumMod val="50000"/>
        </a:schemeClr>
      </a:solidFill>
      <a:round/>
    </a:ln>
    <a:effectLst/>
  </c:spPr>
  <c:txPr>
    <a:bodyPr/>
    <a:lstStyle/>
    <a:p>
      <a:pPr>
        <a:defRPr/>
      </a:pPr>
      <a:endParaRPr lang="th-TH"/>
    </a:p>
  </c:txPr>
  <c:printSettings>
    <c:headerFooter/>
    <c:pageMargins b="0.75" l="0.7" r="0.7" t="0.75" header="0.3" footer="0.3"/>
    <c:pageSetup/>
  </c:printSettings>
</c:chartSpace>
</file>

<file path=xl/charts/chart1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1591806459128029"/>
          <c:y val="0.13587451338656292"/>
          <c:w val="0.88006889763779539"/>
          <c:h val="0.74828073249587701"/>
        </c:manualLayout>
      </c:layout>
      <c:barChart>
        <c:barDir val="col"/>
        <c:grouping val="clustered"/>
        <c:varyColors val="0"/>
        <c:ser>
          <c:idx val="0"/>
          <c:order val="0"/>
          <c:tx>
            <c:strRef>
              <c:f>Data!$BN$84</c:f>
              <c:strCache>
                <c:ptCount val="1"/>
                <c:pt idx="0">
                  <c:v>No. of case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Data!$A$85:$A$96</c:f>
              <c:numCache>
                <c:formatCode>B1mmm\-yy</c:formatCode>
                <c:ptCount val="12"/>
                <c:pt idx="0">
                  <c:v>45748</c:v>
                </c:pt>
                <c:pt idx="1">
                  <c:v>45778</c:v>
                </c:pt>
                <c:pt idx="2">
                  <c:v>45809</c:v>
                </c:pt>
                <c:pt idx="3">
                  <c:v>45839</c:v>
                </c:pt>
                <c:pt idx="4">
                  <c:v>45870</c:v>
                </c:pt>
                <c:pt idx="5">
                  <c:v>45901</c:v>
                </c:pt>
                <c:pt idx="6">
                  <c:v>45931</c:v>
                </c:pt>
                <c:pt idx="7">
                  <c:v>45962</c:v>
                </c:pt>
                <c:pt idx="8">
                  <c:v>45992</c:v>
                </c:pt>
                <c:pt idx="9">
                  <c:v>46023</c:v>
                </c:pt>
                <c:pt idx="10">
                  <c:v>46054</c:v>
                </c:pt>
                <c:pt idx="11">
                  <c:v>46082</c:v>
                </c:pt>
              </c:numCache>
            </c:numRef>
          </c:cat>
          <c:val>
            <c:numRef>
              <c:f>Data!$BN$85:$BN$96</c:f>
              <c:numCache>
                <c:formatCode>General</c:formatCode>
                <c:ptCount val="12"/>
                <c:pt idx="0">
                  <c:v>14</c:v>
                </c:pt>
                <c:pt idx="1">
                  <c:v>24</c:v>
                </c:pt>
                <c:pt idx="2">
                  <c:v>27</c:v>
                </c:pt>
                <c:pt idx="3">
                  <c:v>26</c:v>
                </c:pt>
                <c:pt idx="4">
                  <c:v>35</c:v>
                </c:pt>
                <c:pt idx="5">
                  <c:v>17</c:v>
                </c:pt>
                <c:pt idx="6">
                  <c:v>21</c:v>
                </c:pt>
                <c:pt idx="7">
                  <c:v>30</c:v>
                </c:pt>
                <c:pt idx="8">
                  <c:v>27</c:v>
                </c:pt>
                <c:pt idx="9">
                  <c:v>20</c:v>
                </c:pt>
                <c:pt idx="10">
                  <c:v>30</c:v>
                </c:pt>
              </c:numCache>
            </c:numRef>
          </c:val>
          <c:extLst>
            <c:ext xmlns:c16="http://schemas.microsoft.com/office/drawing/2014/chart" uri="{C3380CC4-5D6E-409C-BE32-E72D297353CC}">
              <c16:uniqueId val="{00000000-6D8C-45AE-A52B-956A47DA1241}"/>
            </c:ext>
          </c:extLst>
        </c:ser>
        <c:ser>
          <c:idx val="2"/>
          <c:order val="1"/>
          <c:tx>
            <c:strRef>
              <c:f>Data!$BO$84</c:f>
              <c:strCache>
                <c:ptCount val="1"/>
                <c:pt idx="0">
                  <c:v>Improved</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Data!$A$85:$A$96</c:f>
              <c:numCache>
                <c:formatCode>B1mmm\-yy</c:formatCode>
                <c:ptCount val="12"/>
                <c:pt idx="0">
                  <c:v>45748</c:v>
                </c:pt>
                <c:pt idx="1">
                  <c:v>45778</c:v>
                </c:pt>
                <c:pt idx="2">
                  <c:v>45809</c:v>
                </c:pt>
                <c:pt idx="3">
                  <c:v>45839</c:v>
                </c:pt>
                <c:pt idx="4">
                  <c:v>45870</c:v>
                </c:pt>
                <c:pt idx="5">
                  <c:v>45901</c:v>
                </c:pt>
                <c:pt idx="6">
                  <c:v>45931</c:v>
                </c:pt>
                <c:pt idx="7">
                  <c:v>45962</c:v>
                </c:pt>
                <c:pt idx="8">
                  <c:v>45992</c:v>
                </c:pt>
                <c:pt idx="9">
                  <c:v>46023</c:v>
                </c:pt>
                <c:pt idx="10">
                  <c:v>46054</c:v>
                </c:pt>
                <c:pt idx="11">
                  <c:v>46082</c:v>
                </c:pt>
              </c:numCache>
            </c:numRef>
          </c:cat>
          <c:val>
            <c:numRef>
              <c:f>Data!$BO$85:$BO$96</c:f>
              <c:numCache>
                <c:formatCode>_(* #,##0_);_(* \(#,##0\);_(* "-"??_);_(@_)</c:formatCode>
                <c:ptCount val="12"/>
                <c:pt idx="0">
                  <c:v>13</c:v>
                </c:pt>
                <c:pt idx="1">
                  <c:v>17</c:v>
                </c:pt>
                <c:pt idx="2">
                  <c:v>21</c:v>
                </c:pt>
                <c:pt idx="3">
                  <c:v>23</c:v>
                </c:pt>
                <c:pt idx="4">
                  <c:v>32</c:v>
                </c:pt>
                <c:pt idx="5">
                  <c:v>16</c:v>
                </c:pt>
                <c:pt idx="6">
                  <c:v>17</c:v>
                </c:pt>
                <c:pt idx="7">
                  <c:v>22</c:v>
                </c:pt>
                <c:pt idx="8">
                  <c:v>24</c:v>
                </c:pt>
                <c:pt idx="9">
                  <c:v>13</c:v>
                </c:pt>
                <c:pt idx="10">
                  <c:v>25</c:v>
                </c:pt>
              </c:numCache>
            </c:numRef>
          </c:val>
          <c:extLst>
            <c:ext xmlns:c16="http://schemas.microsoft.com/office/drawing/2014/chart" uri="{C3380CC4-5D6E-409C-BE32-E72D297353CC}">
              <c16:uniqueId val="{00000001-6D8C-45AE-A52B-956A47DA1241}"/>
            </c:ext>
          </c:extLst>
        </c:ser>
        <c:dLbls>
          <c:showLegendKey val="0"/>
          <c:showVal val="0"/>
          <c:showCatName val="0"/>
          <c:showSerName val="0"/>
          <c:showPercent val="0"/>
          <c:showBubbleSize val="0"/>
        </c:dLbls>
        <c:gapWidth val="35"/>
        <c:axId val="754326975"/>
        <c:axId val="754327455"/>
      </c:barChart>
      <c:lineChart>
        <c:grouping val="standard"/>
        <c:varyColors val="0"/>
        <c:ser>
          <c:idx val="3"/>
          <c:order val="2"/>
          <c:tx>
            <c:strRef>
              <c:f>Data!$BP$84</c:f>
              <c:strCache>
                <c:ptCount val="1"/>
                <c:pt idx="0">
                  <c:v>Accu.case</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dLbls>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Data!$A$85:$A$96</c:f>
              <c:numCache>
                <c:formatCode>B1mmm\-yy</c:formatCode>
                <c:ptCount val="12"/>
                <c:pt idx="0">
                  <c:v>45748</c:v>
                </c:pt>
                <c:pt idx="1">
                  <c:v>45778</c:v>
                </c:pt>
                <c:pt idx="2">
                  <c:v>45809</c:v>
                </c:pt>
                <c:pt idx="3">
                  <c:v>45839</c:v>
                </c:pt>
                <c:pt idx="4">
                  <c:v>45870</c:v>
                </c:pt>
                <c:pt idx="5">
                  <c:v>45901</c:v>
                </c:pt>
                <c:pt idx="6">
                  <c:v>45931</c:v>
                </c:pt>
                <c:pt idx="7">
                  <c:v>45962</c:v>
                </c:pt>
                <c:pt idx="8">
                  <c:v>45992</c:v>
                </c:pt>
                <c:pt idx="9">
                  <c:v>46023</c:v>
                </c:pt>
                <c:pt idx="10">
                  <c:v>46054</c:v>
                </c:pt>
                <c:pt idx="11">
                  <c:v>46082</c:v>
                </c:pt>
              </c:numCache>
            </c:numRef>
          </c:cat>
          <c:val>
            <c:numRef>
              <c:f>Data!$BP$85:$BP$96</c:f>
              <c:numCache>
                <c:formatCode>General</c:formatCode>
                <c:ptCount val="12"/>
                <c:pt idx="0">
                  <c:v>14</c:v>
                </c:pt>
                <c:pt idx="1">
                  <c:v>38</c:v>
                </c:pt>
                <c:pt idx="2">
                  <c:v>65</c:v>
                </c:pt>
                <c:pt idx="3">
                  <c:v>91</c:v>
                </c:pt>
                <c:pt idx="4">
                  <c:v>126</c:v>
                </c:pt>
                <c:pt idx="5">
                  <c:v>143</c:v>
                </c:pt>
                <c:pt idx="6">
                  <c:v>164</c:v>
                </c:pt>
                <c:pt idx="7">
                  <c:v>194</c:v>
                </c:pt>
                <c:pt idx="8">
                  <c:v>221</c:v>
                </c:pt>
                <c:pt idx="9">
                  <c:v>241</c:v>
                </c:pt>
                <c:pt idx="10">
                  <c:v>271</c:v>
                </c:pt>
              </c:numCache>
            </c:numRef>
          </c:val>
          <c:smooth val="0"/>
          <c:extLst>
            <c:ext xmlns:c16="http://schemas.microsoft.com/office/drawing/2014/chart" uri="{C3380CC4-5D6E-409C-BE32-E72D297353CC}">
              <c16:uniqueId val="{00000002-6D8C-45AE-A52B-956A47DA1241}"/>
            </c:ext>
          </c:extLst>
        </c:ser>
        <c:ser>
          <c:idx val="4"/>
          <c:order val="3"/>
          <c:tx>
            <c:strRef>
              <c:f>Data!$BQ$84</c:f>
              <c:strCache>
                <c:ptCount val="1"/>
                <c:pt idx="0">
                  <c:v>Accu.Improved</c:v>
                </c:pt>
              </c:strCache>
            </c:strRef>
          </c:tx>
          <c:spPr>
            <a:ln w="28575" cap="rnd">
              <a:solidFill>
                <a:schemeClr val="accent5"/>
              </a:solidFill>
              <a:round/>
            </a:ln>
            <a:effectLst/>
          </c:spPr>
          <c:marker>
            <c:symbol val="circle"/>
            <c:size val="2"/>
            <c:spPr>
              <a:solidFill>
                <a:schemeClr val="tx1">
                  <a:lumMod val="50000"/>
                  <a:lumOff val="50000"/>
                </a:schemeClr>
              </a:solidFill>
              <a:ln w="9525">
                <a:solidFill>
                  <a:schemeClr val="tx1">
                    <a:lumMod val="50000"/>
                    <a:lumOff val="50000"/>
                  </a:schemeClr>
                </a:solidFill>
              </a:ln>
              <a:effectLst/>
            </c:spPr>
          </c:marker>
          <c:dLbls>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Data!$A$85:$A$96</c:f>
              <c:numCache>
                <c:formatCode>B1mmm\-yy</c:formatCode>
                <c:ptCount val="12"/>
                <c:pt idx="0">
                  <c:v>45748</c:v>
                </c:pt>
                <c:pt idx="1">
                  <c:v>45778</c:v>
                </c:pt>
                <c:pt idx="2">
                  <c:v>45809</c:v>
                </c:pt>
                <c:pt idx="3">
                  <c:v>45839</c:v>
                </c:pt>
                <c:pt idx="4">
                  <c:v>45870</c:v>
                </c:pt>
                <c:pt idx="5">
                  <c:v>45901</c:v>
                </c:pt>
                <c:pt idx="6">
                  <c:v>45931</c:v>
                </c:pt>
                <c:pt idx="7">
                  <c:v>45962</c:v>
                </c:pt>
                <c:pt idx="8">
                  <c:v>45992</c:v>
                </c:pt>
                <c:pt idx="9">
                  <c:v>46023</c:v>
                </c:pt>
                <c:pt idx="10">
                  <c:v>46054</c:v>
                </c:pt>
                <c:pt idx="11">
                  <c:v>46082</c:v>
                </c:pt>
              </c:numCache>
            </c:numRef>
          </c:cat>
          <c:val>
            <c:numRef>
              <c:f>Data!$BQ$85:$BQ$96</c:f>
              <c:numCache>
                <c:formatCode>General</c:formatCode>
                <c:ptCount val="12"/>
                <c:pt idx="0">
                  <c:v>13</c:v>
                </c:pt>
                <c:pt idx="1">
                  <c:v>30</c:v>
                </c:pt>
                <c:pt idx="2">
                  <c:v>51</c:v>
                </c:pt>
                <c:pt idx="3">
                  <c:v>74</c:v>
                </c:pt>
                <c:pt idx="4">
                  <c:v>106</c:v>
                </c:pt>
                <c:pt idx="5">
                  <c:v>122</c:v>
                </c:pt>
                <c:pt idx="6">
                  <c:v>139</c:v>
                </c:pt>
                <c:pt idx="7">
                  <c:v>161</c:v>
                </c:pt>
                <c:pt idx="8">
                  <c:v>185</c:v>
                </c:pt>
                <c:pt idx="9">
                  <c:v>198</c:v>
                </c:pt>
                <c:pt idx="10">
                  <c:v>223</c:v>
                </c:pt>
              </c:numCache>
            </c:numRef>
          </c:val>
          <c:smooth val="0"/>
          <c:extLst>
            <c:ext xmlns:c16="http://schemas.microsoft.com/office/drawing/2014/chart" uri="{C3380CC4-5D6E-409C-BE32-E72D297353CC}">
              <c16:uniqueId val="{00000003-6D8C-45AE-A52B-956A47DA1241}"/>
            </c:ext>
          </c:extLst>
        </c:ser>
        <c:dLbls>
          <c:showLegendKey val="0"/>
          <c:showVal val="0"/>
          <c:showCatName val="0"/>
          <c:showSerName val="0"/>
          <c:showPercent val="0"/>
          <c:showBubbleSize val="0"/>
        </c:dLbls>
        <c:marker val="1"/>
        <c:smooth val="0"/>
        <c:axId val="1370912288"/>
        <c:axId val="1370915648"/>
      </c:lineChart>
      <c:dateAx>
        <c:axId val="754326975"/>
        <c:scaling>
          <c:orientation val="minMax"/>
        </c:scaling>
        <c:delete val="0"/>
        <c:axPos val="b"/>
        <c:numFmt formatCode="B1mmm"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th-TH"/>
          </a:p>
        </c:txPr>
        <c:crossAx val="754327455"/>
        <c:crosses val="autoZero"/>
        <c:auto val="1"/>
        <c:lblOffset val="100"/>
        <c:baseTimeUnit val="months"/>
      </c:dateAx>
      <c:valAx>
        <c:axId val="754327455"/>
        <c:scaling>
          <c:orientation val="minMax"/>
          <c:max val="8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th-TH"/>
          </a:p>
        </c:txPr>
        <c:crossAx val="754326975"/>
        <c:crosses val="autoZero"/>
        <c:crossBetween val="between"/>
        <c:majorUnit val="20"/>
      </c:valAx>
      <c:valAx>
        <c:axId val="1370915648"/>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th-TH"/>
          </a:p>
        </c:txPr>
        <c:crossAx val="1370912288"/>
        <c:crosses val="max"/>
        <c:crossBetween val="between"/>
      </c:valAx>
      <c:dateAx>
        <c:axId val="1370912288"/>
        <c:scaling>
          <c:orientation val="minMax"/>
        </c:scaling>
        <c:delete val="1"/>
        <c:axPos val="b"/>
        <c:numFmt formatCode="B1mmm\-yy" sourceLinked="1"/>
        <c:majorTickMark val="out"/>
        <c:minorTickMark val="none"/>
        <c:tickLblPos val="nextTo"/>
        <c:crossAx val="1370915648"/>
        <c:crosses val="autoZero"/>
        <c:auto val="1"/>
        <c:lblOffset val="100"/>
        <c:baseTimeUnit val="months"/>
      </c:dateAx>
      <c:spPr>
        <a:noFill/>
        <a:ln>
          <a:noFill/>
        </a:ln>
        <a:effectLst/>
      </c:spPr>
    </c:plotArea>
    <c:legend>
      <c:legendPos val="r"/>
      <c:layout>
        <c:manualLayout>
          <c:xMode val="edge"/>
          <c:yMode val="edge"/>
          <c:x val="0.52029256846450378"/>
          <c:y val="1.7924420141112975E-2"/>
          <c:w val="0.42413102017181731"/>
          <c:h val="0.17709107537224866"/>
        </c:manualLayout>
      </c:layout>
      <c:overlay val="0"/>
      <c:spPr>
        <a:noFill/>
        <a:ln>
          <a:noFill/>
        </a:ln>
        <a:effectLst/>
      </c:spPr>
      <c:txPr>
        <a:bodyPr rot="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th-TH"/>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th-TH"/>
    </a:p>
  </c:txPr>
  <c:printSettings>
    <c:headerFooter/>
    <c:pageMargins b="0.75" l="0.7" r="0.7" t="0.75" header="0.3" footer="0.3"/>
    <c:pageSetup/>
  </c:printSettings>
</c:chartSpace>
</file>

<file path=xl/charts/chart1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1591806459128029"/>
          <c:y val="0.13587451338656292"/>
          <c:w val="0.88006889763779539"/>
          <c:h val="0.74828073249587701"/>
        </c:manualLayout>
      </c:layout>
      <c:barChart>
        <c:barDir val="col"/>
        <c:grouping val="clustered"/>
        <c:varyColors val="0"/>
        <c:ser>
          <c:idx val="0"/>
          <c:order val="0"/>
          <c:tx>
            <c:strRef>
              <c:f>Data!$V$102</c:f>
              <c:strCache>
                <c:ptCount val="1"/>
                <c:pt idx="0">
                  <c:v>Target</c:v>
                </c:pt>
              </c:strCache>
            </c:strRef>
          </c:tx>
          <c:spPr>
            <a:solidFill>
              <a:schemeClr val="bg1">
                <a:lumMod val="6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Data!$U$103:$U$110</c:f>
              <c:numCache>
                <c:formatCode>B1mmm\-yy</c:formatCode>
                <c:ptCount val="8"/>
                <c:pt idx="0">
                  <c:v>45870</c:v>
                </c:pt>
                <c:pt idx="1">
                  <c:v>45901</c:v>
                </c:pt>
                <c:pt idx="2">
                  <c:v>45931</c:v>
                </c:pt>
                <c:pt idx="3">
                  <c:v>45962</c:v>
                </c:pt>
                <c:pt idx="4">
                  <c:v>45992</c:v>
                </c:pt>
                <c:pt idx="5">
                  <c:v>46023</c:v>
                </c:pt>
                <c:pt idx="6">
                  <c:v>46054</c:v>
                </c:pt>
                <c:pt idx="7">
                  <c:v>46082</c:v>
                </c:pt>
              </c:numCache>
            </c:numRef>
          </c:cat>
          <c:val>
            <c:numRef>
              <c:f>Data!$V$103:$V$110</c:f>
              <c:numCache>
                <c:formatCode>General</c:formatCode>
                <c:ptCount val="8"/>
                <c:pt idx="0">
                  <c:v>0</c:v>
                </c:pt>
                <c:pt idx="1">
                  <c:v>0</c:v>
                </c:pt>
                <c:pt idx="2">
                  <c:v>0</c:v>
                </c:pt>
                <c:pt idx="3">
                  <c:v>0</c:v>
                </c:pt>
                <c:pt idx="4">
                  <c:v>1.8899999999999997</c:v>
                </c:pt>
                <c:pt idx="5">
                  <c:v>0.79</c:v>
                </c:pt>
                <c:pt idx="6">
                  <c:v>32.53</c:v>
                </c:pt>
                <c:pt idx="7">
                  <c:v>1.1200000000000001</c:v>
                </c:pt>
              </c:numCache>
            </c:numRef>
          </c:val>
          <c:extLst>
            <c:ext xmlns:c16="http://schemas.microsoft.com/office/drawing/2014/chart" uri="{C3380CC4-5D6E-409C-BE32-E72D297353CC}">
              <c16:uniqueId val="{00000000-6062-48D1-8E67-9955F4F169FD}"/>
            </c:ext>
          </c:extLst>
        </c:ser>
        <c:ser>
          <c:idx val="1"/>
          <c:order val="1"/>
          <c:tx>
            <c:strRef>
              <c:f>Data!$W$102</c:f>
              <c:strCache>
                <c:ptCount val="1"/>
                <c:pt idx="0">
                  <c:v>Result</c:v>
                </c:pt>
              </c:strCache>
            </c:strRef>
          </c:tx>
          <c:spPr>
            <a:solidFill>
              <a:schemeClr val="tx2">
                <a:lumMod val="50000"/>
                <a:lumOff val="50000"/>
              </a:schemeClr>
            </a:solidFill>
            <a:ln>
              <a:noFill/>
            </a:ln>
            <a:effectLst/>
          </c:spPr>
          <c:invertIfNegative val="0"/>
          <c:cat>
            <c:numRef>
              <c:f>Data!$U$103:$U$110</c:f>
              <c:numCache>
                <c:formatCode>B1mmm\-yy</c:formatCode>
                <c:ptCount val="8"/>
                <c:pt idx="0">
                  <c:v>45870</c:v>
                </c:pt>
                <c:pt idx="1">
                  <c:v>45901</c:v>
                </c:pt>
                <c:pt idx="2">
                  <c:v>45931</c:v>
                </c:pt>
                <c:pt idx="3">
                  <c:v>45962</c:v>
                </c:pt>
                <c:pt idx="4">
                  <c:v>45992</c:v>
                </c:pt>
                <c:pt idx="5">
                  <c:v>46023</c:v>
                </c:pt>
                <c:pt idx="6">
                  <c:v>46054</c:v>
                </c:pt>
                <c:pt idx="7">
                  <c:v>46082</c:v>
                </c:pt>
              </c:numCache>
            </c:numRef>
          </c:cat>
          <c:val>
            <c:numRef>
              <c:f>Data!$W$103:$W$110</c:f>
              <c:numCache>
                <c:formatCode>General</c:formatCode>
                <c:ptCount val="8"/>
                <c:pt idx="0">
                  <c:v>0</c:v>
                </c:pt>
                <c:pt idx="1">
                  <c:v>0</c:v>
                </c:pt>
                <c:pt idx="2">
                  <c:v>0</c:v>
                </c:pt>
                <c:pt idx="3">
                  <c:v>1.61</c:v>
                </c:pt>
                <c:pt idx="4">
                  <c:v>2.25</c:v>
                </c:pt>
                <c:pt idx="5">
                  <c:v>27.36</c:v>
                </c:pt>
              </c:numCache>
            </c:numRef>
          </c:val>
          <c:extLst>
            <c:ext xmlns:c16="http://schemas.microsoft.com/office/drawing/2014/chart" uri="{C3380CC4-5D6E-409C-BE32-E72D297353CC}">
              <c16:uniqueId val="{00000000-349C-4F9C-9C1F-732E04FC49C0}"/>
            </c:ext>
          </c:extLst>
        </c:ser>
        <c:dLbls>
          <c:showLegendKey val="0"/>
          <c:showVal val="0"/>
          <c:showCatName val="0"/>
          <c:showSerName val="0"/>
          <c:showPercent val="0"/>
          <c:showBubbleSize val="0"/>
        </c:dLbls>
        <c:gapWidth val="150"/>
        <c:axId val="754326975"/>
        <c:axId val="754327455"/>
      </c:barChart>
      <c:lineChart>
        <c:grouping val="standard"/>
        <c:varyColors val="0"/>
        <c:ser>
          <c:idx val="2"/>
          <c:order val="2"/>
          <c:tx>
            <c:strRef>
              <c:f>Data!$X$102</c:f>
              <c:strCache>
                <c:ptCount val="1"/>
                <c:pt idx="0">
                  <c:v>T. Remain &gt; 12M</c:v>
                </c:pt>
              </c:strCache>
            </c:strRef>
          </c:tx>
          <c:spPr>
            <a:ln w="28575" cap="rnd">
              <a:solidFill>
                <a:schemeClr val="bg1">
                  <a:lumMod val="50000"/>
                </a:schemeClr>
              </a:solidFill>
              <a:round/>
            </a:ln>
            <a:effectLst/>
          </c:spPr>
          <c:marker>
            <c:symbol val="circle"/>
            <c:size val="4"/>
            <c:spPr>
              <a:solidFill>
                <a:schemeClr val="bg1">
                  <a:lumMod val="50000"/>
                </a:schemeClr>
              </a:solidFill>
              <a:ln w="9525">
                <a:solidFill>
                  <a:schemeClr val="bg1">
                    <a:lumMod val="50000"/>
                  </a:schemeClr>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Data!$U$103:$U$110</c:f>
              <c:numCache>
                <c:formatCode>B1mmm\-yy</c:formatCode>
                <c:ptCount val="8"/>
                <c:pt idx="0">
                  <c:v>45870</c:v>
                </c:pt>
                <c:pt idx="1">
                  <c:v>45901</c:v>
                </c:pt>
                <c:pt idx="2">
                  <c:v>45931</c:v>
                </c:pt>
                <c:pt idx="3">
                  <c:v>45962</c:v>
                </c:pt>
                <c:pt idx="4">
                  <c:v>45992</c:v>
                </c:pt>
                <c:pt idx="5">
                  <c:v>46023</c:v>
                </c:pt>
                <c:pt idx="6">
                  <c:v>46054</c:v>
                </c:pt>
                <c:pt idx="7">
                  <c:v>46082</c:v>
                </c:pt>
              </c:numCache>
            </c:numRef>
          </c:cat>
          <c:val>
            <c:numRef>
              <c:f>Data!$X$103:$X$110</c:f>
              <c:numCache>
                <c:formatCode>General</c:formatCode>
                <c:ptCount val="8"/>
                <c:pt idx="0">
                  <c:v>36.33</c:v>
                </c:pt>
                <c:pt idx="1">
                  <c:v>36.33</c:v>
                </c:pt>
                <c:pt idx="2">
                  <c:v>36.33</c:v>
                </c:pt>
                <c:pt idx="3">
                  <c:v>36.33</c:v>
                </c:pt>
                <c:pt idx="4">
                  <c:v>34.44</c:v>
                </c:pt>
                <c:pt idx="5">
                  <c:v>33.65</c:v>
                </c:pt>
                <c:pt idx="6">
                  <c:v>1.1199999999999974</c:v>
                </c:pt>
                <c:pt idx="7">
                  <c:v>0</c:v>
                </c:pt>
              </c:numCache>
            </c:numRef>
          </c:val>
          <c:smooth val="0"/>
          <c:extLst>
            <c:ext xmlns:c16="http://schemas.microsoft.com/office/drawing/2014/chart" uri="{C3380CC4-5D6E-409C-BE32-E72D297353CC}">
              <c16:uniqueId val="{00000001-349C-4F9C-9C1F-732E04FC49C0}"/>
            </c:ext>
          </c:extLst>
        </c:ser>
        <c:ser>
          <c:idx val="3"/>
          <c:order val="3"/>
          <c:tx>
            <c:strRef>
              <c:f>Data!$Y$102</c:f>
              <c:strCache>
                <c:ptCount val="1"/>
                <c:pt idx="0">
                  <c:v>Act.Remain &gt;12 M</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Data!$U$103:$U$110</c:f>
              <c:numCache>
                <c:formatCode>B1mmm\-yy</c:formatCode>
                <c:ptCount val="8"/>
                <c:pt idx="0">
                  <c:v>45870</c:v>
                </c:pt>
                <c:pt idx="1">
                  <c:v>45901</c:v>
                </c:pt>
                <c:pt idx="2">
                  <c:v>45931</c:v>
                </c:pt>
                <c:pt idx="3">
                  <c:v>45962</c:v>
                </c:pt>
                <c:pt idx="4">
                  <c:v>45992</c:v>
                </c:pt>
                <c:pt idx="5">
                  <c:v>46023</c:v>
                </c:pt>
                <c:pt idx="6">
                  <c:v>46054</c:v>
                </c:pt>
                <c:pt idx="7">
                  <c:v>46082</c:v>
                </c:pt>
              </c:numCache>
            </c:numRef>
          </c:cat>
          <c:val>
            <c:numRef>
              <c:f>Data!$Y$103:$Y$110</c:f>
              <c:numCache>
                <c:formatCode>General</c:formatCode>
                <c:ptCount val="8"/>
                <c:pt idx="0">
                  <c:v>3.2</c:v>
                </c:pt>
                <c:pt idx="1">
                  <c:v>13.18</c:v>
                </c:pt>
                <c:pt idx="2">
                  <c:v>38.6</c:v>
                </c:pt>
                <c:pt idx="3">
                  <c:v>36.82</c:v>
                </c:pt>
                <c:pt idx="4">
                  <c:v>34.090000000000003</c:v>
                </c:pt>
                <c:pt idx="5">
                  <c:v>6.3</c:v>
                </c:pt>
              </c:numCache>
            </c:numRef>
          </c:val>
          <c:smooth val="0"/>
          <c:extLst>
            <c:ext xmlns:c16="http://schemas.microsoft.com/office/drawing/2014/chart" uri="{C3380CC4-5D6E-409C-BE32-E72D297353CC}">
              <c16:uniqueId val="{0000000F-1C25-4B9E-B5A0-3C755EFC1765}"/>
            </c:ext>
          </c:extLst>
        </c:ser>
        <c:dLbls>
          <c:showLegendKey val="0"/>
          <c:showVal val="0"/>
          <c:showCatName val="0"/>
          <c:showSerName val="0"/>
          <c:showPercent val="0"/>
          <c:showBubbleSize val="0"/>
        </c:dLbls>
        <c:marker val="1"/>
        <c:smooth val="0"/>
        <c:axId val="157645615"/>
        <c:axId val="157662895"/>
      </c:lineChart>
      <c:dateAx>
        <c:axId val="754326975"/>
        <c:scaling>
          <c:orientation val="minMax"/>
        </c:scaling>
        <c:delete val="0"/>
        <c:axPos val="b"/>
        <c:numFmt formatCode="B1mmm"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th-TH"/>
          </a:p>
        </c:txPr>
        <c:crossAx val="754327455"/>
        <c:crosses val="autoZero"/>
        <c:auto val="1"/>
        <c:lblOffset val="100"/>
        <c:baseTimeUnit val="months"/>
      </c:dateAx>
      <c:valAx>
        <c:axId val="754327455"/>
        <c:scaling>
          <c:orientation val="minMax"/>
          <c:max val="5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th-TH"/>
          </a:p>
        </c:txPr>
        <c:crossAx val="754326975"/>
        <c:crosses val="autoZero"/>
        <c:crossBetween val="between"/>
        <c:majorUnit val="10"/>
      </c:valAx>
      <c:valAx>
        <c:axId val="157662895"/>
        <c:scaling>
          <c:orientation val="minMax"/>
          <c:max val="50"/>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h-TH"/>
          </a:p>
        </c:txPr>
        <c:crossAx val="157645615"/>
        <c:crosses val="max"/>
        <c:crossBetween val="between"/>
        <c:majorUnit val="10"/>
      </c:valAx>
      <c:dateAx>
        <c:axId val="157645615"/>
        <c:scaling>
          <c:orientation val="minMax"/>
        </c:scaling>
        <c:delete val="1"/>
        <c:axPos val="b"/>
        <c:numFmt formatCode="B1mmm\-yy" sourceLinked="1"/>
        <c:majorTickMark val="out"/>
        <c:minorTickMark val="none"/>
        <c:tickLblPos val="nextTo"/>
        <c:crossAx val="157662895"/>
        <c:crosses val="autoZero"/>
        <c:auto val="1"/>
        <c:lblOffset val="100"/>
        <c:baseTimeUnit val="months"/>
      </c:dateAx>
      <c:spPr>
        <a:noFill/>
        <a:ln>
          <a:noFill/>
        </a:ln>
        <a:effectLst/>
      </c:spPr>
    </c:plotArea>
    <c:legend>
      <c:legendPos val="r"/>
      <c:layout>
        <c:manualLayout>
          <c:xMode val="edge"/>
          <c:yMode val="edge"/>
          <c:x val="0.4686033607778361"/>
          <c:y val="5.4619225265026819E-3"/>
          <c:w val="0.51513481098292291"/>
          <c:h val="0.3087325485655532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h-TH"/>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th-TH"/>
    </a:p>
  </c:txPr>
  <c:printSettings>
    <c:headerFooter/>
    <c:pageMargins b="0.75" l="0.7" r="0.7" t="0.75" header="0.3" footer="0.3"/>
    <c:pageSetup/>
  </c:printSettings>
</c:chartSpace>
</file>

<file path=xl/charts/chart1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9454408336364265E-2"/>
          <c:y val="0.1361121341085364"/>
          <c:w val="0.88006889763779539"/>
          <c:h val="0.74828073249587701"/>
        </c:manualLayout>
      </c:layout>
      <c:barChart>
        <c:barDir val="col"/>
        <c:grouping val="clustered"/>
        <c:varyColors val="0"/>
        <c:ser>
          <c:idx val="1"/>
          <c:order val="0"/>
          <c:tx>
            <c:strRef>
              <c:f>Data!$K$84</c:f>
              <c:strCache>
                <c:ptCount val="1"/>
                <c:pt idx="0">
                  <c:v>SKD-Idle FA</c:v>
                </c:pt>
              </c:strCache>
            </c:strRef>
          </c:tx>
          <c:spPr>
            <a:solidFill>
              <a:schemeClr val="accent2"/>
            </a:solidFill>
            <a:ln>
              <a:noFill/>
            </a:ln>
            <a:effectLst/>
          </c:spPr>
          <c:invertIfNegative val="0"/>
          <c:cat>
            <c:numRef>
              <c:f>Data!$A$85:$A$96</c:f>
              <c:numCache>
                <c:formatCode>B1mmm\-yy</c:formatCode>
                <c:ptCount val="12"/>
                <c:pt idx="0">
                  <c:v>45748</c:v>
                </c:pt>
                <c:pt idx="1">
                  <c:v>45778</c:v>
                </c:pt>
                <c:pt idx="2">
                  <c:v>45809</c:v>
                </c:pt>
                <c:pt idx="3">
                  <c:v>45839</c:v>
                </c:pt>
                <c:pt idx="4">
                  <c:v>45870</c:v>
                </c:pt>
                <c:pt idx="5">
                  <c:v>45901</c:v>
                </c:pt>
                <c:pt idx="6">
                  <c:v>45931</c:v>
                </c:pt>
                <c:pt idx="7">
                  <c:v>45962</c:v>
                </c:pt>
                <c:pt idx="8">
                  <c:v>45992</c:v>
                </c:pt>
                <c:pt idx="9">
                  <c:v>46023</c:v>
                </c:pt>
                <c:pt idx="10">
                  <c:v>46054</c:v>
                </c:pt>
                <c:pt idx="11">
                  <c:v>46082</c:v>
                </c:pt>
              </c:numCache>
            </c:numRef>
          </c:cat>
          <c:val>
            <c:numRef>
              <c:f>Data!$K$85:$K$96</c:f>
              <c:numCache>
                <c:formatCode>General</c:formatCode>
                <c:ptCount val="12"/>
                <c:pt idx="0">
                  <c:v>0</c:v>
                </c:pt>
                <c:pt idx="1">
                  <c:v>0</c:v>
                </c:pt>
                <c:pt idx="2">
                  <c:v>0</c:v>
                </c:pt>
                <c:pt idx="3">
                  <c:v>0</c:v>
                </c:pt>
                <c:pt idx="4">
                  <c:v>0</c:v>
                </c:pt>
                <c:pt idx="5">
                  <c:v>0</c:v>
                </c:pt>
                <c:pt idx="6">
                  <c:v>0</c:v>
                </c:pt>
                <c:pt idx="7">
                  <c:v>0</c:v>
                </c:pt>
                <c:pt idx="8">
                  <c:v>0</c:v>
                </c:pt>
                <c:pt idx="9">
                  <c:v>0</c:v>
                </c:pt>
                <c:pt idx="10">
                  <c:v>0</c:v>
                </c:pt>
              </c:numCache>
            </c:numRef>
          </c:val>
          <c:extLst>
            <c:ext xmlns:c16="http://schemas.microsoft.com/office/drawing/2014/chart" uri="{C3380CC4-5D6E-409C-BE32-E72D297353CC}">
              <c16:uniqueId val="{00000001-B492-4D75-9D37-260D27753478}"/>
            </c:ext>
          </c:extLst>
        </c:ser>
        <c:ser>
          <c:idx val="0"/>
          <c:order val="1"/>
          <c:tx>
            <c:strRef>
              <c:f>Data!$O$84</c:f>
              <c:strCache>
                <c:ptCount val="1"/>
                <c:pt idx="0">
                  <c:v>SKD-No using date</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Data!$A$85:$A$96</c:f>
              <c:numCache>
                <c:formatCode>B1mmm\-yy</c:formatCode>
                <c:ptCount val="12"/>
                <c:pt idx="0">
                  <c:v>45748</c:v>
                </c:pt>
                <c:pt idx="1">
                  <c:v>45778</c:v>
                </c:pt>
                <c:pt idx="2">
                  <c:v>45809</c:v>
                </c:pt>
                <c:pt idx="3">
                  <c:v>45839</c:v>
                </c:pt>
                <c:pt idx="4">
                  <c:v>45870</c:v>
                </c:pt>
                <c:pt idx="5">
                  <c:v>45901</c:v>
                </c:pt>
                <c:pt idx="6">
                  <c:v>45931</c:v>
                </c:pt>
                <c:pt idx="7">
                  <c:v>45962</c:v>
                </c:pt>
                <c:pt idx="8">
                  <c:v>45992</c:v>
                </c:pt>
                <c:pt idx="9">
                  <c:v>46023</c:v>
                </c:pt>
                <c:pt idx="10">
                  <c:v>46054</c:v>
                </c:pt>
                <c:pt idx="11">
                  <c:v>46082</c:v>
                </c:pt>
              </c:numCache>
            </c:numRef>
          </c:cat>
          <c:val>
            <c:numRef>
              <c:f>Data!$O$85:$O$96</c:f>
              <c:numCache>
                <c:formatCode>_(* #,##0_);_(* \(#,##0\);_(* "-"??_);_(@_)</c:formatCode>
                <c:ptCount val="12"/>
                <c:pt idx="0">
                  <c:v>208</c:v>
                </c:pt>
                <c:pt idx="1">
                  <c:v>176</c:v>
                </c:pt>
                <c:pt idx="2">
                  <c:v>115</c:v>
                </c:pt>
                <c:pt idx="3">
                  <c:v>107</c:v>
                </c:pt>
                <c:pt idx="4">
                  <c:v>74</c:v>
                </c:pt>
                <c:pt idx="5">
                  <c:v>69</c:v>
                </c:pt>
                <c:pt idx="6">
                  <c:v>0</c:v>
                </c:pt>
                <c:pt idx="7">
                  <c:v>73</c:v>
                </c:pt>
                <c:pt idx="8">
                  <c:v>83</c:v>
                </c:pt>
                <c:pt idx="9">
                  <c:v>74</c:v>
                </c:pt>
                <c:pt idx="10">
                  <c:v>28</c:v>
                </c:pt>
              </c:numCache>
            </c:numRef>
          </c:val>
          <c:extLst>
            <c:ext xmlns:c16="http://schemas.microsoft.com/office/drawing/2014/chart" uri="{C3380CC4-5D6E-409C-BE32-E72D297353CC}">
              <c16:uniqueId val="{00000000-BB68-41B5-816C-70DF392990A1}"/>
            </c:ext>
          </c:extLst>
        </c:ser>
        <c:ser>
          <c:idx val="2"/>
          <c:order val="2"/>
          <c:tx>
            <c:strRef>
              <c:f>Data!$S$84</c:f>
              <c:strCache>
                <c:ptCount val="1"/>
                <c:pt idx="0">
                  <c:v>SKD-Doc. Not complete</c:v>
                </c:pt>
              </c:strCache>
            </c:strRef>
          </c:tx>
          <c:spPr>
            <a:solidFill>
              <a:schemeClr val="tx2">
                <a:lumMod val="75000"/>
                <a:lumOff val="2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Data!$A$85:$A$96</c:f>
              <c:numCache>
                <c:formatCode>B1mmm\-yy</c:formatCode>
                <c:ptCount val="12"/>
                <c:pt idx="0">
                  <c:v>45748</c:v>
                </c:pt>
                <c:pt idx="1">
                  <c:v>45778</c:v>
                </c:pt>
                <c:pt idx="2">
                  <c:v>45809</c:v>
                </c:pt>
                <c:pt idx="3">
                  <c:v>45839</c:v>
                </c:pt>
                <c:pt idx="4">
                  <c:v>45870</c:v>
                </c:pt>
                <c:pt idx="5">
                  <c:v>45901</c:v>
                </c:pt>
                <c:pt idx="6">
                  <c:v>45931</c:v>
                </c:pt>
                <c:pt idx="7">
                  <c:v>45962</c:v>
                </c:pt>
                <c:pt idx="8">
                  <c:v>45992</c:v>
                </c:pt>
                <c:pt idx="9">
                  <c:v>46023</c:v>
                </c:pt>
                <c:pt idx="10">
                  <c:v>46054</c:v>
                </c:pt>
                <c:pt idx="11">
                  <c:v>46082</c:v>
                </c:pt>
              </c:numCache>
            </c:numRef>
          </c:cat>
          <c:val>
            <c:numRef>
              <c:f>Data!$S$85:$S$96</c:f>
              <c:numCache>
                <c:formatCode>_(* #,##0_);_(* \(#,##0\);_(* "-"??_);_(@_)</c:formatCode>
                <c:ptCount val="12"/>
                <c:pt idx="0">
                  <c:v>72</c:v>
                </c:pt>
                <c:pt idx="1">
                  <c:v>86</c:v>
                </c:pt>
                <c:pt idx="2">
                  <c:v>108</c:v>
                </c:pt>
                <c:pt idx="3">
                  <c:v>94</c:v>
                </c:pt>
                <c:pt idx="4">
                  <c:v>74</c:v>
                </c:pt>
                <c:pt idx="5">
                  <c:v>69</c:v>
                </c:pt>
                <c:pt idx="6">
                  <c:v>69</c:v>
                </c:pt>
                <c:pt idx="7">
                  <c:v>50</c:v>
                </c:pt>
                <c:pt idx="8">
                  <c:v>84</c:v>
                </c:pt>
                <c:pt idx="9">
                  <c:v>54</c:v>
                </c:pt>
                <c:pt idx="10">
                  <c:v>19</c:v>
                </c:pt>
              </c:numCache>
            </c:numRef>
          </c:val>
          <c:extLst>
            <c:ext xmlns:c16="http://schemas.microsoft.com/office/drawing/2014/chart" uri="{C3380CC4-5D6E-409C-BE32-E72D297353CC}">
              <c16:uniqueId val="{00000001-BB68-41B5-816C-70DF392990A1}"/>
            </c:ext>
          </c:extLst>
        </c:ser>
        <c:dLbls>
          <c:showLegendKey val="0"/>
          <c:showVal val="0"/>
          <c:showCatName val="0"/>
          <c:showSerName val="0"/>
          <c:showPercent val="0"/>
          <c:showBubbleSize val="0"/>
        </c:dLbls>
        <c:gapWidth val="35"/>
        <c:axId val="754326975"/>
        <c:axId val="754327455"/>
      </c:barChart>
      <c:dateAx>
        <c:axId val="754326975"/>
        <c:scaling>
          <c:orientation val="minMax"/>
        </c:scaling>
        <c:delete val="0"/>
        <c:axPos val="b"/>
        <c:numFmt formatCode="B1mmm"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ja-JP" sz="1000" b="0" i="0" u="none" strike="noStrike" kern="1200" baseline="0">
                <a:solidFill>
                  <a:schemeClr val="tx1">
                    <a:lumMod val="65000"/>
                    <a:lumOff val="35000"/>
                  </a:schemeClr>
                </a:solidFill>
                <a:latin typeface="+mn-lt"/>
                <a:ea typeface="+mn-ea"/>
                <a:cs typeface="+mn-cs"/>
              </a:defRPr>
            </a:pPr>
            <a:endParaRPr lang="th-TH"/>
          </a:p>
        </c:txPr>
        <c:crossAx val="754327455"/>
        <c:crosses val="autoZero"/>
        <c:auto val="1"/>
        <c:lblOffset val="100"/>
        <c:baseTimeUnit val="months"/>
      </c:dateAx>
      <c:valAx>
        <c:axId val="754327455"/>
        <c:scaling>
          <c:orientation val="minMax"/>
          <c:max val="600"/>
        </c:scaling>
        <c:delete val="0"/>
        <c:axPos val="l"/>
        <c:majorGridlines>
          <c:spPr>
            <a:ln w="6350" cap="flat" cmpd="sng" algn="ctr">
              <a:solidFill>
                <a:schemeClr val="bg1">
                  <a:lumMod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th-TH"/>
          </a:p>
        </c:txPr>
        <c:crossAx val="754326975"/>
        <c:crosses val="autoZero"/>
        <c:crossBetween val="between"/>
      </c:valAx>
      <c:spPr>
        <a:noFill/>
        <a:ln>
          <a:noFill/>
        </a:ln>
        <a:effectLst/>
      </c:spPr>
    </c:plotArea>
    <c:legend>
      <c:legendPos val="r"/>
      <c:layout>
        <c:manualLayout>
          <c:xMode val="edge"/>
          <c:yMode val="edge"/>
          <c:x val="0.53406633005553483"/>
          <c:y val="3.1300428468087814E-5"/>
          <c:w val="0.27676089664343967"/>
          <c:h val="0.23643832227741141"/>
        </c:manualLayout>
      </c:layout>
      <c:overlay val="0"/>
      <c:spPr>
        <a:noFill/>
        <a:ln>
          <a:noFill/>
        </a:ln>
        <a:effectLst/>
      </c:spPr>
      <c:txPr>
        <a:bodyPr rot="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th-TH"/>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th-TH"/>
    </a:p>
  </c:txPr>
  <c:printSettings>
    <c:headerFooter/>
    <c:pageMargins b="0.75" l="0.7" r="0.7" t="0.75" header="0.3" footer="0.3"/>
    <c:pageSetup/>
  </c:printSettings>
</c:chartSpace>
</file>

<file path=xl/charts/chart1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7044037651265135E-2"/>
          <c:y val="0.21344312839638468"/>
          <c:w val="0.88006889763779539"/>
          <c:h val="0.65960563572955022"/>
        </c:manualLayout>
      </c:layout>
      <c:barChart>
        <c:barDir val="col"/>
        <c:grouping val="clustered"/>
        <c:varyColors val="0"/>
        <c:ser>
          <c:idx val="2"/>
          <c:order val="1"/>
          <c:tx>
            <c:strRef>
              <c:f>Data!$AY$84</c:f>
              <c:strCache>
                <c:ptCount val="1"/>
                <c:pt idx="0">
                  <c:v>SKD-Result</c:v>
                </c:pt>
              </c:strCache>
            </c:strRef>
          </c:tx>
          <c:spPr>
            <a:solidFill>
              <a:schemeClr val="accent3"/>
            </a:solidFill>
            <a:ln>
              <a:noFill/>
            </a:ln>
            <a:effectLst/>
          </c:spPr>
          <c:invertIfNegative val="0"/>
          <c:dLbls>
            <c:dLbl>
              <c:idx val="2"/>
              <c:layout>
                <c:manualLayout>
                  <c:x val="2.1845459713618065E-2"/>
                  <c:y val="4.409155768182549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6847-4306-8F9C-E26D77CF72E3}"/>
                </c:ext>
              </c:extLst>
            </c:dLbl>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Data!$A$85:$A$96</c:f>
              <c:numCache>
                <c:formatCode>B1mmm\-yy</c:formatCode>
                <c:ptCount val="12"/>
                <c:pt idx="0">
                  <c:v>45748</c:v>
                </c:pt>
                <c:pt idx="1">
                  <c:v>45778</c:v>
                </c:pt>
                <c:pt idx="2">
                  <c:v>45809</c:v>
                </c:pt>
                <c:pt idx="3">
                  <c:v>45839</c:v>
                </c:pt>
                <c:pt idx="4">
                  <c:v>45870</c:v>
                </c:pt>
                <c:pt idx="5">
                  <c:v>45901</c:v>
                </c:pt>
                <c:pt idx="6">
                  <c:v>45931</c:v>
                </c:pt>
                <c:pt idx="7">
                  <c:v>45962</c:v>
                </c:pt>
                <c:pt idx="8">
                  <c:v>45992</c:v>
                </c:pt>
                <c:pt idx="9">
                  <c:v>46023</c:v>
                </c:pt>
                <c:pt idx="10">
                  <c:v>46054</c:v>
                </c:pt>
                <c:pt idx="11">
                  <c:v>46082</c:v>
                </c:pt>
              </c:numCache>
            </c:numRef>
          </c:cat>
          <c:val>
            <c:numRef>
              <c:f>Data!$AY$85:$AY$96</c:f>
              <c:numCache>
                <c:formatCode>_(* #,##0_);_(* \(#,##0\);_(* "-"??_);_(@_)</c:formatCode>
                <c:ptCount val="12"/>
                <c:pt idx="2" formatCode="_(* #,##0.00_);_(* \(#,##0.00\);_(* &quot;-&quot;??_);_(@_)">
                  <c:v>0.52</c:v>
                </c:pt>
                <c:pt idx="5" formatCode="_(* #,##0.00_);_(* \(#,##0.00\);_(* &quot;-&quot;??_);_(@_)">
                  <c:v>0.88</c:v>
                </c:pt>
                <c:pt idx="8" formatCode="_(* #,##0.00_);_(* \(#,##0.00\);_(* &quot;-&quot;??_);_(@_)">
                  <c:v>0.9</c:v>
                </c:pt>
              </c:numCache>
            </c:numRef>
          </c:val>
          <c:extLst>
            <c:ext xmlns:c16="http://schemas.microsoft.com/office/drawing/2014/chart" uri="{C3380CC4-5D6E-409C-BE32-E72D297353CC}">
              <c16:uniqueId val="{00000000-6847-4306-8F9C-E26D77CF72E3}"/>
            </c:ext>
          </c:extLst>
        </c:ser>
        <c:ser>
          <c:idx val="3"/>
          <c:order val="3"/>
          <c:tx>
            <c:strRef>
              <c:f>Data!$BA$84</c:f>
              <c:strCache>
                <c:ptCount val="1"/>
                <c:pt idx="0">
                  <c:v>SDM-Result</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Data!$A$85:$A$96</c:f>
              <c:numCache>
                <c:formatCode>B1mmm\-yy</c:formatCode>
                <c:ptCount val="12"/>
                <c:pt idx="0">
                  <c:v>45748</c:v>
                </c:pt>
                <c:pt idx="1">
                  <c:v>45778</c:v>
                </c:pt>
                <c:pt idx="2">
                  <c:v>45809</c:v>
                </c:pt>
                <c:pt idx="3">
                  <c:v>45839</c:v>
                </c:pt>
                <c:pt idx="4">
                  <c:v>45870</c:v>
                </c:pt>
                <c:pt idx="5">
                  <c:v>45901</c:v>
                </c:pt>
                <c:pt idx="6">
                  <c:v>45931</c:v>
                </c:pt>
                <c:pt idx="7">
                  <c:v>45962</c:v>
                </c:pt>
                <c:pt idx="8">
                  <c:v>45992</c:v>
                </c:pt>
                <c:pt idx="9">
                  <c:v>46023</c:v>
                </c:pt>
                <c:pt idx="10">
                  <c:v>46054</c:v>
                </c:pt>
                <c:pt idx="11">
                  <c:v>46082</c:v>
                </c:pt>
              </c:numCache>
            </c:numRef>
          </c:cat>
          <c:val>
            <c:numRef>
              <c:f>Data!$BA$85:$BA$96</c:f>
              <c:numCache>
                <c:formatCode>General</c:formatCode>
                <c:ptCount val="12"/>
                <c:pt idx="2" formatCode="0.00">
                  <c:v>5.4324015499999998</c:v>
                </c:pt>
                <c:pt idx="5" formatCode="0.00">
                  <c:v>5.5206797600000002</c:v>
                </c:pt>
                <c:pt idx="8" formatCode="0.00">
                  <c:v>5.25</c:v>
                </c:pt>
              </c:numCache>
            </c:numRef>
          </c:val>
          <c:extLst>
            <c:ext xmlns:c16="http://schemas.microsoft.com/office/drawing/2014/chart" uri="{C3380CC4-5D6E-409C-BE32-E72D297353CC}">
              <c16:uniqueId val="{00000008-6847-4306-8F9C-E26D77CF72E3}"/>
            </c:ext>
          </c:extLst>
        </c:ser>
        <c:dLbls>
          <c:showLegendKey val="0"/>
          <c:showVal val="0"/>
          <c:showCatName val="0"/>
          <c:showSerName val="0"/>
          <c:showPercent val="0"/>
          <c:showBubbleSize val="0"/>
        </c:dLbls>
        <c:gapWidth val="120"/>
        <c:axId val="754326975"/>
        <c:axId val="754327455"/>
      </c:barChart>
      <c:lineChart>
        <c:grouping val="standard"/>
        <c:varyColors val="0"/>
        <c:ser>
          <c:idx val="0"/>
          <c:order val="0"/>
          <c:tx>
            <c:strRef>
              <c:f>Data!$AX$84</c:f>
              <c:strCache>
                <c:ptCount val="1"/>
                <c:pt idx="0">
                  <c:v>SKD-Target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Data!$A$85:$A$96</c:f>
              <c:numCache>
                <c:formatCode>B1mmm\-yy</c:formatCode>
                <c:ptCount val="12"/>
                <c:pt idx="0">
                  <c:v>45748</c:v>
                </c:pt>
                <c:pt idx="1">
                  <c:v>45778</c:v>
                </c:pt>
                <c:pt idx="2">
                  <c:v>45809</c:v>
                </c:pt>
                <c:pt idx="3">
                  <c:v>45839</c:v>
                </c:pt>
                <c:pt idx="4">
                  <c:v>45870</c:v>
                </c:pt>
                <c:pt idx="5">
                  <c:v>45901</c:v>
                </c:pt>
                <c:pt idx="6">
                  <c:v>45931</c:v>
                </c:pt>
                <c:pt idx="7">
                  <c:v>45962</c:v>
                </c:pt>
                <c:pt idx="8">
                  <c:v>45992</c:v>
                </c:pt>
                <c:pt idx="9">
                  <c:v>46023</c:v>
                </c:pt>
                <c:pt idx="10">
                  <c:v>46054</c:v>
                </c:pt>
                <c:pt idx="11">
                  <c:v>46082</c:v>
                </c:pt>
              </c:numCache>
            </c:numRef>
          </c:cat>
          <c:val>
            <c:numRef>
              <c:f>Data!$AX$85:$AX$96</c:f>
              <c:numCache>
                <c:formatCode>General</c:formatCode>
                <c:ptCount val="12"/>
                <c:pt idx="2" formatCode="0.00">
                  <c:v>2</c:v>
                </c:pt>
                <c:pt idx="5" formatCode="0.00">
                  <c:v>2</c:v>
                </c:pt>
                <c:pt idx="8" formatCode="0.00">
                  <c:v>2</c:v>
                </c:pt>
                <c:pt idx="11" formatCode="0.00">
                  <c:v>2</c:v>
                </c:pt>
              </c:numCache>
            </c:numRef>
          </c:val>
          <c:smooth val="0"/>
          <c:extLst>
            <c:ext xmlns:c16="http://schemas.microsoft.com/office/drawing/2014/chart" uri="{C3380CC4-5D6E-409C-BE32-E72D297353CC}">
              <c16:uniqueId val="{00000004-6847-4306-8F9C-E26D77CF72E3}"/>
            </c:ext>
          </c:extLst>
        </c:ser>
        <c:ser>
          <c:idx val="1"/>
          <c:order val="2"/>
          <c:tx>
            <c:strRef>
              <c:f>Data!$AZ$84</c:f>
              <c:strCache>
                <c:ptCount val="1"/>
                <c:pt idx="0">
                  <c:v>SDM-Target</c:v>
                </c:pt>
              </c:strCache>
            </c:strRef>
          </c:tx>
          <c:spPr>
            <a:ln w="28575" cap="rnd">
              <a:solidFill>
                <a:schemeClr val="bg1">
                  <a:lumMod val="50000"/>
                </a:schemeClr>
              </a:solidFill>
              <a:round/>
            </a:ln>
            <a:effectLst/>
          </c:spPr>
          <c:marker>
            <c:symbol val="circle"/>
            <c:size val="5"/>
            <c:spPr>
              <a:solidFill>
                <a:schemeClr val="bg1">
                  <a:lumMod val="50000"/>
                </a:schemeClr>
              </a:solidFill>
              <a:ln w="9525">
                <a:solidFill>
                  <a:schemeClr val="bg1">
                    <a:lumMod val="50000"/>
                  </a:schemeClr>
                </a:solidFill>
              </a:ln>
              <a:effectLst/>
            </c:spPr>
          </c:marker>
          <c:dLbls>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Data!$A$85:$A$96</c:f>
              <c:numCache>
                <c:formatCode>B1mmm\-yy</c:formatCode>
                <c:ptCount val="12"/>
                <c:pt idx="0">
                  <c:v>45748</c:v>
                </c:pt>
                <c:pt idx="1">
                  <c:v>45778</c:v>
                </c:pt>
                <c:pt idx="2">
                  <c:v>45809</c:v>
                </c:pt>
                <c:pt idx="3">
                  <c:v>45839</c:v>
                </c:pt>
                <c:pt idx="4">
                  <c:v>45870</c:v>
                </c:pt>
                <c:pt idx="5">
                  <c:v>45901</c:v>
                </c:pt>
                <c:pt idx="6">
                  <c:v>45931</c:v>
                </c:pt>
                <c:pt idx="7">
                  <c:v>45962</c:v>
                </c:pt>
                <c:pt idx="8">
                  <c:v>45992</c:v>
                </c:pt>
                <c:pt idx="9">
                  <c:v>46023</c:v>
                </c:pt>
                <c:pt idx="10">
                  <c:v>46054</c:v>
                </c:pt>
                <c:pt idx="11">
                  <c:v>46082</c:v>
                </c:pt>
              </c:numCache>
            </c:numRef>
          </c:cat>
          <c:val>
            <c:numRef>
              <c:f>Data!$AZ$85:$AZ$96</c:f>
              <c:numCache>
                <c:formatCode>General</c:formatCode>
                <c:ptCount val="12"/>
                <c:pt idx="2">
                  <c:v>5.84</c:v>
                </c:pt>
                <c:pt idx="5">
                  <c:v>5.84</c:v>
                </c:pt>
                <c:pt idx="8">
                  <c:v>5.84</c:v>
                </c:pt>
                <c:pt idx="11">
                  <c:v>3.17</c:v>
                </c:pt>
              </c:numCache>
            </c:numRef>
          </c:val>
          <c:smooth val="0"/>
          <c:extLst>
            <c:ext xmlns:c16="http://schemas.microsoft.com/office/drawing/2014/chart" uri="{C3380CC4-5D6E-409C-BE32-E72D297353CC}">
              <c16:uniqueId val="{00000007-6847-4306-8F9C-E26D77CF72E3}"/>
            </c:ext>
          </c:extLst>
        </c:ser>
        <c:dLbls>
          <c:showLegendKey val="0"/>
          <c:showVal val="0"/>
          <c:showCatName val="0"/>
          <c:showSerName val="0"/>
          <c:showPercent val="0"/>
          <c:showBubbleSize val="0"/>
        </c:dLbls>
        <c:marker val="1"/>
        <c:smooth val="0"/>
        <c:axId val="754326975"/>
        <c:axId val="754327455"/>
      </c:lineChart>
      <c:dateAx>
        <c:axId val="754326975"/>
        <c:scaling>
          <c:orientation val="minMax"/>
        </c:scaling>
        <c:delete val="0"/>
        <c:axPos val="b"/>
        <c:numFmt formatCode="B1mmm"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th-TH"/>
          </a:p>
        </c:txPr>
        <c:crossAx val="754327455"/>
        <c:crosses val="autoZero"/>
        <c:auto val="1"/>
        <c:lblOffset val="100"/>
        <c:baseTimeUnit val="months"/>
      </c:dateAx>
      <c:valAx>
        <c:axId val="754327455"/>
        <c:scaling>
          <c:orientation val="minMax"/>
          <c:max val="8"/>
          <c:min val="0"/>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th-TH"/>
          </a:p>
        </c:txPr>
        <c:crossAx val="754326975"/>
        <c:crosses val="autoZero"/>
        <c:crossBetween val="between"/>
        <c:majorUnit val="2"/>
      </c:valAx>
      <c:spPr>
        <a:noFill/>
        <a:ln>
          <a:noFill/>
        </a:ln>
        <a:effectLst/>
      </c:spPr>
    </c:plotArea>
    <c:legend>
      <c:legendPos val="r"/>
      <c:layout>
        <c:manualLayout>
          <c:xMode val="edge"/>
          <c:yMode val="edge"/>
          <c:x val="0.60626019181278912"/>
          <c:y val="2.3632742792451593E-4"/>
          <c:w val="0.32828026306662078"/>
          <c:h val="0.23109051735099315"/>
        </c:manualLayout>
      </c:layout>
      <c:overlay val="0"/>
      <c:spPr>
        <a:noFill/>
        <a:ln>
          <a:noFill/>
        </a:ln>
        <a:effectLst/>
      </c:spPr>
      <c:txPr>
        <a:bodyPr rot="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th-TH"/>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th-TH"/>
    </a:p>
  </c:txPr>
  <c:printSettings>
    <c:headerFooter/>
    <c:pageMargins b="0.75" l="0.7" r="0.7" t="0.75" header="0.3" footer="0.3"/>
    <c:pageSetup/>
  </c:printSettings>
</c:chartSpace>
</file>

<file path=xl/charts/chart1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1591806459128029"/>
          <c:y val="0.20223103683997404"/>
          <c:w val="0.88006889763779539"/>
          <c:h val="0.68192442166770439"/>
        </c:manualLayout>
      </c:layout>
      <c:barChart>
        <c:barDir val="col"/>
        <c:grouping val="clustered"/>
        <c:varyColors val="0"/>
        <c:ser>
          <c:idx val="2"/>
          <c:order val="1"/>
          <c:tx>
            <c:strRef>
              <c:f>Data!$AU$84</c:f>
              <c:strCache>
                <c:ptCount val="1"/>
                <c:pt idx="0">
                  <c:v>SKD-Result</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Data!$A$85:$A$96</c:f>
              <c:numCache>
                <c:formatCode>B1mmm\-yy</c:formatCode>
                <c:ptCount val="12"/>
                <c:pt idx="0">
                  <c:v>45748</c:v>
                </c:pt>
                <c:pt idx="1">
                  <c:v>45778</c:v>
                </c:pt>
                <c:pt idx="2">
                  <c:v>45809</c:v>
                </c:pt>
                <c:pt idx="3">
                  <c:v>45839</c:v>
                </c:pt>
                <c:pt idx="4">
                  <c:v>45870</c:v>
                </c:pt>
                <c:pt idx="5">
                  <c:v>45901</c:v>
                </c:pt>
                <c:pt idx="6">
                  <c:v>45931</c:v>
                </c:pt>
                <c:pt idx="7">
                  <c:v>45962</c:v>
                </c:pt>
                <c:pt idx="8">
                  <c:v>45992</c:v>
                </c:pt>
                <c:pt idx="9">
                  <c:v>46023</c:v>
                </c:pt>
                <c:pt idx="10">
                  <c:v>46054</c:v>
                </c:pt>
                <c:pt idx="11">
                  <c:v>46082</c:v>
                </c:pt>
              </c:numCache>
            </c:numRef>
          </c:cat>
          <c:val>
            <c:numRef>
              <c:f>Data!$AU$85:$AU$96</c:f>
              <c:numCache>
                <c:formatCode>_(* #,##0_);_(* \(#,##0\);_(* "-"??_);_(@_)</c:formatCode>
                <c:ptCount val="12"/>
                <c:pt idx="2" formatCode="0.000">
                  <c:v>0.04</c:v>
                </c:pt>
                <c:pt idx="5" formatCode="0.000">
                  <c:v>0.04</c:v>
                </c:pt>
                <c:pt idx="8" formatCode="0.000">
                  <c:v>0.4</c:v>
                </c:pt>
              </c:numCache>
            </c:numRef>
          </c:val>
          <c:extLst>
            <c:ext xmlns:c16="http://schemas.microsoft.com/office/drawing/2014/chart" uri="{C3380CC4-5D6E-409C-BE32-E72D297353CC}">
              <c16:uniqueId val="{00000000-DAB4-4805-A30F-929374F99132}"/>
            </c:ext>
          </c:extLst>
        </c:ser>
        <c:ser>
          <c:idx val="3"/>
          <c:order val="3"/>
          <c:tx>
            <c:strRef>
              <c:f>Data!$AW$84</c:f>
              <c:strCache>
                <c:ptCount val="1"/>
                <c:pt idx="0">
                  <c:v>SDM-Result</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Data!$A$85:$A$96</c:f>
              <c:numCache>
                <c:formatCode>B1mmm\-yy</c:formatCode>
                <c:ptCount val="12"/>
                <c:pt idx="0">
                  <c:v>45748</c:v>
                </c:pt>
                <c:pt idx="1">
                  <c:v>45778</c:v>
                </c:pt>
                <c:pt idx="2">
                  <c:v>45809</c:v>
                </c:pt>
                <c:pt idx="3">
                  <c:v>45839</c:v>
                </c:pt>
                <c:pt idx="4">
                  <c:v>45870</c:v>
                </c:pt>
                <c:pt idx="5">
                  <c:v>45901</c:v>
                </c:pt>
                <c:pt idx="6">
                  <c:v>45931</c:v>
                </c:pt>
                <c:pt idx="7">
                  <c:v>45962</c:v>
                </c:pt>
                <c:pt idx="8">
                  <c:v>45992</c:v>
                </c:pt>
                <c:pt idx="9">
                  <c:v>46023</c:v>
                </c:pt>
                <c:pt idx="10">
                  <c:v>46054</c:v>
                </c:pt>
                <c:pt idx="11">
                  <c:v>46082</c:v>
                </c:pt>
              </c:numCache>
            </c:numRef>
          </c:cat>
          <c:val>
            <c:numRef>
              <c:f>Data!$AW$85:$AW$96</c:f>
              <c:numCache>
                <c:formatCode>General</c:formatCode>
                <c:ptCount val="12"/>
                <c:pt idx="2" formatCode="0.00">
                  <c:v>1.3136653199999999</c:v>
                </c:pt>
                <c:pt idx="5" formatCode="0.00">
                  <c:v>0.69707109</c:v>
                </c:pt>
                <c:pt idx="8" formatCode="0.00">
                  <c:v>0.77</c:v>
                </c:pt>
              </c:numCache>
            </c:numRef>
          </c:val>
          <c:extLst>
            <c:ext xmlns:c16="http://schemas.microsoft.com/office/drawing/2014/chart" uri="{C3380CC4-5D6E-409C-BE32-E72D297353CC}">
              <c16:uniqueId val="{00000008-DAB4-4805-A30F-929374F99132}"/>
            </c:ext>
          </c:extLst>
        </c:ser>
        <c:dLbls>
          <c:showLegendKey val="0"/>
          <c:showVal val="0"/>
          <c:showCatName val="0"/>
          <c:showSerName val="0"/>
          <c:showPercent val="0"/>
          <c:showBubbleSize val="0"/>
        </c:dLbls>
        <c:gapWidth val="150"/>
        <c:axId val="754326975"/>
        <c:axId val="754327455"/>
      </c:barChart>
      <c:lineChart>
        <c:grouping val="standard"/>
        <c:varyColors val="0"/>
        <c:ser>
          <c:idx val="0"/>
          <c:order val="0"/>
          <c:tx>
            <c:strRef>
              <c:f>Data!$AT$84</c:f>
              <c:strCache>
                <c:ptCount val="1"/>
                <c:pt idx="0">
                  <c:v>SKD-Target</c:v>
                </c:pt>
              </c:strCache>
            </c:strRef>
          </c:tx>
          <c:spPr>
            <a:ln w="28575" cap="rnd">
              <a:solidFill>
                <a:schemeClr val="accent1"/>
              </a:solidFill>
              <a:round/>
            </a:ln>
            <a:effectLst/>
          </c:spPr>
          <c:marker>
            <c:symbol val="circle"/>
            <c:size val="3"/>
            <c:spPr>
              <a:solidFill>
                <a:schemeClr val="accent1"/>
              </a:solidFill>
              <a:ln w="9525">
                <a:solidFill>
                  <a:schemeClr val="bg1">
                    <a:lumMod val="50000"/>
                  </a:schemeClr>
                </a:solidFill>
              </a:ln>
              <a:effectLst/>
            </c:spPr>
          </c:marker>
          <c:dLbls>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Data!$A$85:$A$96</c:f>
              <c:numCache>
                <c:formatCode>B1mmm\-yy</c:formatCode>
                <c:ptCount val="12"/>
                <c:pt idx="0">
                  <c:v>45748</c:v>
                </c:pt>
                <c:pt idx="1">
                  <c:v>45778</c:v>
                </c:pt>
                <c:pt idx="2">
                  <c:v>45809</c:v>
                </c:pt>
                <c:pt idx="3">
                  <c:v>45839</c:v>
                </c:pt>
                <c:pt idx="4">
                  <c:v>45870</c:v>
                </c:pt>
                <c:pt idx="5">
                  <c:v>45901</c:v>
                </c:pt>
                <c:pt idx="6">
                  <c:v>45931</c:v>
                </c:pt>
                <c:pt idx="7">
                  <c:v>45962</c:v>
                </c:pt>
                <c:pt idx="8">
                  <c:v>45992</c:v>
                </c:pt>
                <c:pt idx="9">
                  <c:v>46023</c:v>
                </c:pt>
                <c:pt idx="10">
                  <c:v>46054</c:v>
                </c:pt>
                <c:pt idx="11">
                  <c:v>46082</c:v>
                </c:pt>
              </c:numCache>
            </c:numRef>
          </c:cat>
          <c:val>
            <c:numRef>
              <c:f>Data!$AT$85:$AT$96</c:f>
              <c:numCache>
                <c:formatCode>General</c:formatCode>
                <c:ptCount val="12"/>
                <c:pt idx="2">
                  <c:v>0.12</c:v>
                </c:pt>
                <c:pt idx="5">
                  <c:v>0.12</c:v>
                </c:pt>
                <c:pt idx="8">
                  <c:v>0.12</c:v>
                </c:pt>
                <c:pt idx="11">
                  <c:v>0.12</c:v>
                </c:pt>
              </c:numCache>
            </c:numRef>
          </c:val>
          <c:smooth val="0"/>
          <c:extLst>
            <c:ext xmlns:c16="http://schemas.microsoft.com/office/drawing/2014/chart" uri="{C3380CC4-5D6E-409C-BE32-E72D297353CC}">
              <c16:uniqueId val="{00000004-DAB4-4805-A30F-929374F99132}"/>
            </c:ext>
          </c:extLst>
        </c:ser>
        <c:ser>
          <c:idx val="1"/>
          <c:order val="2"/>
          <c:tx>
            <c:strRef>
              <c:f>Data!$AV$84</c:f>
              <c:strCache>
                <c:ptCount val="1"/>
                <c:pt idx="0">
                  <c:v>SDM-Target</c:v>
                </c:pt>
              </c:strCache>
            </c:strRef>
          </c:tx>
          <c:spPr>
            <a:ln w="28575" cap="rnd">
              <a:solidFill>
                <a:schemeClr val="tx1">
                  <a:lumMod val="50000"/>
                  <a:lumOff val="50000"/>
                </a:schemeClr>
              </a:solidFill>
              <a:round/>
            </a:ln>
            <a:effectLst/>
          </c:spPr>
          <c:marker>
            <c:symbol val="circle"/>
            <c:size val="3"/>
            <c:spPr>
              <a:solidFill>
                <a:schemeClr val="accent2"/>
              </a:solidFill>
              <a:ln w="9525">
                <a:solidFill>
                  <a:schemeClr val="bg1">
                    <a:lumMod val="50000"/>
                  </a:schemeClr>
                </a:solidFill>
              </a:ln>
              <a:effectLst/>
            </c:spPr>
          </c:marker>
          <c:dLbls>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Data!$A$85:$A$96</c:f>
              <c:numCache>
                <c:formatCode>B1mmm\-yy</c:formatCode>
                <c:ptCount val="12"/>
                <c:pt idx="0">
                  <c:v>45748</c:v>
                </c:pt>
                <c:pt idx="1">
                  <c:v>45778</c:v>
                </c:pt>
                <c:pt idx="2">
                  <c:v>45809</c:v>
                </c:pt>
                <c:pt idx="3">
                  <c:v>45839</c:v>
                </c:pt>
                <c:pt idx="4">
                  <c:v>45870</c:v>
                </c:pt>
                <c:pt idx="5">
                  <c:v>45901</c:v>
                </c:pt>
                <c:pt idx="6">
                  <c:v>45931</c:v>
                </c:pt>
                <c:pt idx="7">
                  <c:v>45962</c:v>
                </c:pt>
                <c:pt idx="8">
                  <c:v>45992</c:v>
                </c:pt>
                <c:pt idx="9">
                  <c:v>46023</c:v>
                </c:pt>
                <c:pt idx="10">
                  <c:v>46054</c:v>
                </c:pt>
                <c:pt idx="11">
                  <c:v>46082</c:v>
                </c:pt>
              </c:numCache>
            </c:numRef>
          </c:cat>
          <c:val>
            <c:numRef>
              <c:f>Data!$AV$85:$AV$96</c:f>
              <c:numCache>
                <c:formatCode>General</c:formatCode>
                <c:ptCount val="12"/>
                <c:pt idx="2">
                  <c:v>3.17</c:v>
                </c:pt>
                <c:pt idx="5">
                  <c:v>3.17</c:v>
                </c:pt>
                <c:pt idx="8">
                  <c:v>3.17</c:v>
                </c:pt>
                <c:pt idx="11">
                  <c:v>82.305811260000013</c:v>
                </c:pt>
              </c:numCache>
            </c:numRef>
          </c:val>
          <c:smooth val="0"/>
          <c:extLst>
            <c:ext xmlns:c16="http://schemas.microsoft.com/office/drawing/2014/chart" uri="{C3380CC4-5D6E-409C-BE32-E72D297353CC}">
              <c16:uniqueId val="{00000007-DAB4-4805-A30F-929374F99132}"/>
            </c:ext>
          </c:extLst>
        </c:ser>
        <c:dLbls>
          <c:showLegendKey val="0"/>
          <c:showVal val="0"/>
          <c:showCatName val="0"/>
          <c:showSerName val="0"/>
          <c:showPercent val="0"/>
          <c:showBubbleSize val="0"/>
        </c:dLbls>
        <c:marker val="1"/>
        <c:smooth val="0"/>
        <c:axId val="754326975"/>
        <c:axId val="754327455"/>
      </c:lineChart>
      <c:dateAx>
        <c:axId val="754326975"/>
        <c:scaling>
          <c:orientation val="minMax"/>
        </c:scaling>
        <c:delete val="0"/>
        <c:axPos val="b"/>
        <c:numFmt formatCode="B1mmm"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th-TH"/>
          </a:p>
        </c:txPr>
        <c:crossAx val="754327455"/>
        <c:crosses val="autoZero"/>
        <c:auto val="1"/>
        <c:lblOffset val="100"/>
        <c:baseTimeUnit val="months"/>
      </c:dateAx>
      <c:valAx>
        <c:axId val="754327455"/>
        <c:scaling>
          <c:orientation val="minMax"/>
          <c:max val="4"/>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th-TH"/>
          </a:p>
        </c:txPr>
        <c:crossAx val="754326975"/>
        <c:crosses val="autoZero"/>
        <c:crossBetween val="between"/>
        <c:majorUnit val="1"/>
      </c:valAx>
      <c:spPr>
        <a:noFill/>
        <a:ln w="25400">
          <a:noFill/>
        </a:ln>
        <a:effectLst/>
      </c:spPr>
    </c:plotArea>
    <c:legend>
      <c:legendPos val="r"/>
      <c:layout>
        <c:manualLayout>
          <c:xMode val="edge"/>
          <c:yMode val="edge"/>
          <c:x val="0.45090328986727585"/>
          <c:y val="1.4428326417119604E-2"/>
          <c:w val="0.50878374935966042"/>
          <c:h val="0.19077716191562635"/>
        </c:manualLayout>
      </c:layout>
      <c:overlay val="0"/>
      <c:spPr>
        <a:noFill/>
        <a:ln>
          <a:noFill/>
        </a:ln>
        <a:effectLst/>
      </c:spPr>
      <c:txPr>
        <a:bodyPr rot="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th-TH"/>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th-TH"/>
    </a:p>
  </c:txPr>
  <c:printSettings>
    <c:headerFooter/>
    <c:pageMargins b="0.75" l="0.7" r="0.7" t="0.75" header="0.3" footer="0.3"/>
    <c:pageSetup/>
  </c:printSettings>
</c:chartSpace>
</file>

<file path=xl/charts/chart1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9454408336364265E-2"/>
          <c:y val="0.1361121341085364"/>
          <c:w val="0.88006889763779539"/>
          <c:h val="0.74828073249587701"/>
        </c:manualLayout>
      </c:layout>
      <c:barChart>
        <c:barDir val="col"/>
        <c:grouping val="clustered"/>
        <c:varyColors val="0"/>
        <c:ser>
          <c:idx val="0"/>
          <c:order val="1"/>
          <c:tx>
            <c:strRef>
              <c:f>Data!$BS$84:$BS$86</c:f>
              <c:strCache>
                <c:ptCount val="3"/>
                <c:pt idx="0">
                  <c:v>Near miss_result</c:v>
                </c:pt>
                <c:pt idx="1">
                  <c:v> -   </c:v>
                </c:pt>
                <c:pt idx="2">
                  <c:v> -   </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Data!$A$87:$A$96</c:f>
              <c:numCache>
                <c:formatCode>B1mmm\-yy</c:formatCode>
                <c:ptCount val="10"/>
                <c:pt idx="0">
                  <c:v>45809</c:v>
                </c:pt>
                <c:pt idx="1">
                  <c:v>45839</c:v>
                </c:pt>
                <c:pt idx="2">
                  <c:v>45870</c:v>
                </c:pt>
                <c:pt idx="3">
                  <c:v>45901</c:v>
                </c:pt>
                <c:pt idx="4">
                  <c:v>45931</c:v>
                </c:pt>
                <c:pt idx="5">
                  <c:v>45962</c:v>
                </c:pt>
                <c:pt idx="6">
                  <c:v>45992</c:v>
                </c:pt>
                <c:pt idx="7">
                  <c:v>46023</c:v>
                </c:pt>
                <c:pt idx="8">
                  <c:v>46054</c:v>
                </c:pt>
                <c:pt idx="9">
                  <c:v>46082</c:v>
                </c:pt>
              </c:numCache>
            </c:numRef>
          </c:cat>
          <c:val>
            <c:numRef>
              <c:f>Data!$BS$87:$BS$96</c:f>
              <c:numCache>
                <c:formatCode>_(* #,##0_);_(* \(#,##0\);_(* "-"??_);_(@_)</c:formatCode>
                <c:ptCount val="10"/>
                <c:pt idx="0">
                  <c:v>0</c:v>
                </c:pt>
                <c:pt idx="1">
                  <c:v>0</c:v>
                </c:pt>
                <c:pt idx="2">
                  <c:v>0</c:v>
                </c:pt>
                <c:pt idx="3">
                  <c:v>0</c:v>
                </c:pt>
                <c:pt idx="4">
                  <c:v>0</c:v>
                </c:pt>
                <c:pt idx="5">
                  <c:v>1</c:v>
                </c:pt>
                <c:pt idx="6">
                  <c:v>0</c:v>
                </c:pt>
                <c:pt idx="7">
                  <c:v>0</c:v>
                </c:pt>
                <c:pt idx="8">
                  <c:v>0</c:v>
                </c:pt>
              </c:numCache>
            </c:numRef>
          </c:val>
          <c:extLst>
            <c:ext xmlns:c16="http://schemas.microsoft.com/office/drawing/2014/chart" uri="{C3380CC4-5D6E-409C-BE32-E72D297353CC}">
              <c16:uniqueId val="{0000000D-535D-46DD-A264-621B60812B33}"/>
            </c:ext>
          </c:extLst>
        </c:ser>
        <c:ser>
          <c:idx val="3"/>
          <c:order val="3"/>
          <c:tx>
            <c:strRef>
              <c:f>Data!$BU$84:$BU$86</c:f>
              <c:strCache>
                <c:ptCount val="3"/>
                <c:pt idx="0">
                  <c:v>E-Mail Training_Target</c:v>
                </c:pt>
                <c:pt idx="1">
                  <c:v>0</c:v>
                </c:pt>
                <c:pt idx="2">
                  <c:v>-</c:v>
                </c:pt>
              </c:strCache>
            </c:strRef>
          </c:tx>
          <c:spPr>
            <a:solidFill>
              <a:schemeClr val="bg1">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Data!$A$87:$A$96</c:f>
              <c:numCache>
                <c:formatCode>B1mmm\-yy</c:formatCode>
                <c:ptCount val="10"/>
                <c:pt idx="0">
                  <c:v>45809</c:v>
                </c:pt>
                <c:pt idx="1">
                  <c:v>45839</c:v>
                </c:pt>
                <c:pt idx="2">
                  <c:v>45870</c:v>
                </c:pt>
                <c:pt idx="3">
                  <c:v>45901</c:v>
                </c:pt>
                <c:pt idx="4">
                  <c:v>45931</c:v>
                </c:pt>
                <c:pt idx="5">
                  <c:v>45962</c:v>
                </c:pt>
                <c:pt idx="6">
                  <c:v>45992</c:v>
                </c:pt>
                <c:pt idx="7">
                  <c:v>46023</c:v>
                </c:pt>
                <c:pt idx="8">
                  <c:v>46054</c:v>
                </c:pt>
                <c:pt idx="9">
                  <c:v>46082</c:v>
                </c:pt>
              </c:numCache>
            </c:numRef>
          </c:cat>
          <c:val>
            <c:numRef>
              <c:f>Data!$BU$87:$BU$96</c:f>
              <c:numCache>
                <c:formatCode>General</c:formatCode>
                <c:ptCount val="10"/>
                <c:pt idx="0">
                  <c:v>2</c:v>
                </c:pt>
                <c:pt idx="1">
                  <c:v>0</c:v>
                </c:pt>
                <c:pt idx="2">
                  <c:v>0</c:v>
                </c:pt>
                <c:pt idx="3">
                  <c:v>0</c:v>
                </c:pt>
                <c:pt idx="4">
                  <c:v>0</c:v>
                </c:pt>
                <c:pt idx="5">
                  <c:v>0</c:v>
                </c:pt>
                <c:pt idx="6">
                  <c:v>1</c:v>
                </c:pt>
                <c:pt idx="9">
                  <c:v>1</c:v>
                </c:pt>
              </c:numCache>
            </c:numRef>
          </c:val>
          <c:extLst>
            <c:ext xmlns:c16="http://schemas.microsoft.com/office/drawing/2014/chart" uri="{C3380CC4-5D6E-409C-BE32-E72D297353CC}">
              <c16:uniqueId val="{0000000F-535D-46DD-A264-621B60812B33}"/>
            </c:ext>
          </c:extLst>
        </c:ser>
        <c:ser>
          <c:idx val="4"/>
          <c:order val="4"/>
          <c:tx>
            <c:strRef>
              <c:f>Data!$BV$84:$BV$86</c:f>
              <c:strCache>
                <c:ptCount val="3"/>
                <c:pt idx="0">
                  <c:v>E-Mail Training_Result</c:v>
                </c:pt>
                <c:pt idx="1">
                  <c:v>0</c:v>
                </c:pt>
                <c:pt idx="2">
                  <c:v>-</c:v>
                </c:pt>
              </c:strCache>
            </c:strRef>
          </c:tx>
          <c:spPr>
            <a:solidFill>
              <a:schemeClr val="accent5"/>
            </a:solidFill>
            <a:ln>
              <a:noFill/>
            </a:ln>
            <a:effectLst/>
          </c:spPr>
          <c:invertIfNegative val="0"/>
          <c:dLbls>
            <c:dLbl>
              <c:idx val="1"/>
              <c:delete val="1"/>
              <c:extLst>
                <c:ext xmlns:c15="http://schemas.microsoft.com/office/drawing/2012/chart" uri="{CE6537A1-D6FC-4f65-9D91-7224C49458BB}"/>
                <c:ext xmlns:c16="http://schemas.microsoft.com/office/drawing/2014/chart" uri="{C3380CC4-5D6E-409C-BE32-E72D297353CC}">
                  <c16:uniqueId val="{00000000-FC73-4EA1-9732-A7212CEF57CB}"/>
                </c:ext>
              </c:extLst>
            </c:dLbl>
            <c:dLbl>
              <c:idx val="2"/>
              <c:delete val="1"/>
              <c:extLst>
                <c:ext xmlns:c15="http://schemas.microsoft.com/office/drawing/2012/chart" uri="{CE6537A1-D6FC-4f65-9D91-7224C49458BB}"/>
                <c:ext xmlns:c16="http://schemas.microsoft.com/office/drawing/2014/chart" uri="{C3380CC4-5D6E-409C-BE32-E72D297353CC}">
                  <c16:uniqueId val="{00000001-FC73-4EA1-9732-A7212CEF57CB}"/>
                </c:ext>
              </c:extLst>
            </c:dLbl>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Data!$A$87:$A$96</c:f>
              <c:numCache>
                <c:formatCode>B1mmm\-yy</c:formatCode>
                <c:ptCount val="10"/>
                <c:pt idx="0">
                  <c:v>45809</c:v>
                </c:pt>
                <c:pt idx="1">
                  <c:v>45839</c:v>
                </c:pt>
                <c:pt idx="2">
                  <c:v>45870</c:v>
                </c:pt>
                <c:pt idx="3">
                  <c:v>45901</c:v>
                </c:pt>
                <c:pt idx="4">
                  <c:v>45931</c:v>
                </c:pt>
                <c:pt idx="5">
                  <c:v>45962</c:v>
                </c:pt>
                <c:pt idx="6">
                  <c:v>45992</c:v>
                </c:pt>
                <c:pt idx="7">
                  <c:v>46023</c:v>
                </c:pt>
                <c:pt idx="8">
                  <c:v>46054</c:v>
                </c:pt>
                <c:pt idx="9">
                  <c:v>46082</c:v>
                </c:pt>
              </c:numCache>
            </c:numRef>
          </c:cat>
          <c:val>
            <c:numRef>
              <c:f>Data!$BV$87:$BV$96</c:f>
              <c:numCache>
                <c:formatCode>General</c:formatCode>
                <c:ptCount val="10"/>
                <c:pt idx="0">
                  <c:v>3</c:v>
                </c:pt>
                <c:pt idx="1">
                  <c:v>0</c:v>
                </c:pt>
                <c:pt idx="2">
                  <c:v>0</c:v>
                </c:pt>
                <c:pt idx="3">
                  <c:v>0</c:v>
                </c:pt>
                <c:pt idx="4">
                  <c:v>0</c:v>
                </c:pt>
                <c:pt idx="5">
                  <c:v>0</c:v>
                </c:pt>
                <c:pt idx="6">
                  <c:v>0</c:v>
                </c:pt>
              </c:numCache>
            </c:numRef>
          </c:val>
          <c:extLst>
            <c:ext xmlns:c16="http://schemas.microsoft.com/office/drawing/2014/chart" uri="{C3380CC4-5D6E-409C-BE32-E72D297353CC}">
              <c16:uniqueId val="{00000010-535D-46DD-A264-621B60812B33}"/>
            </c:ext>
          </c:extLst>
        </c:ser>
        <c:dLbls>
          <c:showLegendKey val="0"/>
          <c:showVal val="0"/>
          <c:showCatName val="0"/>
          <c:showSerName val="0"/>
          <c:showPercent val="0"/>
          <c:showBubbleSize val="0"/>
        </c:dLbls>
        <c:gapWidth val="45"/>
        <c:axId val="754326975"/>
        <c:axId val="754327455"/>
      </c:barChart>
      <c:lineChart>
        <c:grouping val="standard"/>
        <c:varyColors val="0"/>
        <c:ser>
          <c:idx val="1"/>
          <c:order val="0"/>
          <c:tx>
            <c:strRef>
              <c:f>Data!$BR$84:$BR$86</c:f>
              <c:strCache>
                <c:ptCount val="3"/>
                <c:pt idx="0">
                  <c:v>Near miss_Target</c:v>
                </c:pt>
                <c:pt idx="1">
                  <c:v>0</c:v>
                </c:pt>
                <c:pt idx="2">
                  <c:v>0</c:v>
                </c:pt>
              </c:strCache>
            </c:strRef>
          </c:tx>
          <c:spPr>
            <a:ln w="28575" cap="rnd">
              <a:solidFill>
                <a:schemeClr val="bg1">
                  <a:lumMod val="50000"/>
                </a:schemeClr>
              </a:solidFill>
              <a:round/>
            </a:ln>
            <a:effectLst/>
          </c:spPr>
          <c:marker>
            <c:symbol val="circle"/>
            <c:size val="3"/>
            <c:spPr>
              <a:solidFill>
                <a:schemeClr val="bg1">
                  <a:lumMod val="50000"/>
                </a:schemeClr>
              </a:solidFill>
              <a:ln w="9525">
                <a:solidFill>
                  <a:schemeClr val="bg1">
                    <a:lumMod val="50000"/>
                  </a:schemeClr>
                </a:solidFill>
              </a:ln>
              <a:effectLst/>
            </c:spPr>
          </c:marker>
          <c:cat>
            <c:numRef>
              <c:f>Data!$A$87:$A$96</c:f>
              <c:numCache>
                <c:formatCode>B1mmm\-yy</c:formatCode>
                <c:ptCount val="10"/>
                <c:pt idx="0">
                  <c:v>45809</c:v>
                </c:pt>
                <c:pt idx="1">
                  <c:v>45839</c:v>
                </c:pt>
                <c:pt idx="2">
                  <c:v>45870</c:v>
                </c:pt>
                <c:pt idx="3">
                  <c:v>45901</c:v>
                </c:pt>
                <c:pt idx="4">
                  <c:v>45931</c:v>
                </c:pt>
                <c:pt idx="5">
                  <c:v>45962</c:v>
                </c:pt>
                <c:pt idx="6">
                  <c:v>45992</c:v>
                </c:pt>
                <c:pt idx="7">
                  <c:v>46023</c:v>
                </c:pt>
                <c:pt idx="8">
                  <c:v>46054</c:v>
                </c:pt>
                <c:pt idx="9">
                  <c:v>46082</c:v>
                </c:pt>
              </c:numCache>
            </c:numRef>
          </c:cat>
          <c:val>
            <c:numRef>
              <c:f>Data!$BR$87:$BR$96</c:f>
              <c:numCache>
                <c:formatCode>General</c:formatCode>
                <c:ptCount val="10"/>
                <c:pt idx="0">
                  <c:v>0</c:v>
                </c:pt>
                <c:pt idx="1">
                  <c:v>0</c:v>
                </c:pt>
                <c:pt idx="2">
                  <c:v>0</c:v>
                </c:pt>
                <c:pt idx="3">
                  <c:v>0</c:v>
                </c:pt>
                <c:pt idx="4">
                  <c:v>0</c:v>
                </c:pt>
                <c:pt idx="5">
                  <c:v>0</c:v>
                </c:pt>
                <c:pt idx="6">
                  <c:v>0</c:v>
                </c:pt>
                <c:pt idx="7">
                  <c:v>0</c:v>
                </c:pt>
                <c:pt idx="8">
                  <c:v>0</c:v>
                </c:pt>
                <c:pt idx="9">
                  <c:v>0</c:v>
                </c:pt>
              </c:numCache>
            </c:numRef>
          </c:val>
          <c:smooth val="0"/>
          <c:extLst>
            <c:ext xmlns:c16="http://schemas.microsoft.com/office/drawing/2014/chart" uri="{C3380CC4-5D6E-409C-BE32-E72D297353CC}">
              <c16:uniqueId val="{00000001-B492-4D75-9D37-260D27753478}"/>
            </c:ext>
          </c:extLst>
        </c:ser>
        <c:ser>
          <c:idx val="2"/>
          <c:order val="2"/>
          <c:tx>
            <c:strRef>
              <c:f>Data!$BT$84:$BT$86</c:f>
              <c:strCache>
                <c:ptCount val="3"/>
                <c:pt idx="0">
                  <c:v>Near miss_result Accu.</c:v>
                </c:pt>
                <c:pt idx="1">
                  <c:v> -   </c:v>
                </c:pt>
                <c:pt idx="2">
                  <c:v> -   </c:v>
                </c:pt>
              </c:strCache>
            </c:strRef>
          </c:tx>
          <c:spPr>
            <a:ln w="28575" cap="rnd">
              <a:solidFill>
                <a:schemeClr val="accent3"/>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tx1">
                        <a:lumMod val="75000"/>
                        <a:lumOff val="25000"/>
                      </a:schemeClr>
                    </a:solidFill>
                    <a:latin typeface="+mn-lt"/>
                    <a:ea typeface="+mn-ea"/>
                    <a:cs typeface="+mn-cs"/>
                  </a:defRPr>
                </a:pPr>
                <a:endParaRPr lang="th-TH"/>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Data!$A$87:$A$96</c:f>
              <c:numCache>
                <c:formatCode>B1mmm\-yy</c:formatCode>
                <c:ptCount val="10"/>
                <c:pt idx="0">
                  <c:v>45809</c:v>
                </c:pt>
                <c:pt idx="1">
                  <c:v>45839</c:v>
                </c:pt>
                <c:pt idx="2">
                  <c:v>45870</c:v>
                </c:pt>
                <c:pt idx="3">
                  <c:v>45901</c:v>
                </c:pt>
                <c:pt idx="4">
                  <c:v>45931</c:v>
                </c:pt>
                <c:pt idx="5">
                  <c:v>45962</c:v>
                </c:pt>
                <c:pt idx="6">
                  <c:v>45992</c:v>
                </c:pt>
                <c:pt idx="7">
                  <c:v>46023</c:v>
                </c:pt>
                <c:pt idx="8">
                  <c:v>46054</c:v>
                </c:pt>
                <c:pt idx="9">
                  <c:v>46082</c:v>
                </c:pt>
              </c:numCache>
            </c:numRef>
          </c:cat>
          <c:val>
            <c:numRef>
              <c:f>Data!$BT$87:$BT$96</c:f>
              <c:numCache>
                <c:formatCode>_(* #,##0_);_(* \(#,##0\);_(* "-"??_);_(@_)</c:formatCode>
                <c:ptCount val="10"/>
                <c:pt idx="0">
                  <c:v>0</c:v>
                </c:pt>
                <c:pt idx="1">
                  <c:v>0</c:v>
                </c:pt>
                <c:pt idx="2">
                  <c:v>0</c:v>
                </c:pt>
                <c:pt idx="3">
                  <c:v>0</c:v>
                </c:pt>
                <c:pt idx="4">
                  <c:v>0</c:v>
                </c:pt>
                <c:pt idx="5">
                  <c:v>1</c:v>
                </c:pt>
                <c:pt idx="6">
                  <c:v>1</c:v>
                </c:pt>
                <c:pt idx="7">
                  <c:v>1</c:v>
                </c:pt>
                <c:pt idx="8">
                  <c:v>1</c:v>
                </c:pt>
              </c:numCache>
            </c:numRef>
          </c:val>
          <c:smooth val="0"/>
          <c:extLst>
            <c:ext xmlns:c16="http://schemas.microsoft.com/office/drawing/2014/chart" uri="{C3380CC4-5D6E-409C-BE32-E72D297353CC}">
              <c16:uniqueId val="{0000000E-535D-46DD-A264-621B60812B33}"/>
            </c:ext>
          </c:extLst>
        </c:ser>
        <c:dLbls>
          <c:showLegendKey val="0"/>
          <c:showVal val="0"/>
          <c:showCatName val="0"/>
          <c:showSerName val="0"/>
          <c:showPercent val="0"/>
          <c:showBubbleSize val="0"/>
        </c:dLbls>
        <c:marker val="1"/>
        <c:smooth val="0"/>
        <c:axId val="754326975"/>
        <c:axId val="754327455"/>
      </c:lineChart>
      <c:dateAx>
        <c:axId val="754326975"/>
        <c:scaling>
          <c:orientation val="minMax"/>
        </c:scaling>
        <c:delete val="0"/>
        <c:axPos val="b"/>
        <c:numFmt formatCode="B1mmm"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ja-JP" sz="1000" b="0" i="0" u="none" strike="noStrike" kern="1200" baseline="0">
                <a:solidFill>
                  <a:schemeClr val="tx1">
                    <a:lumMod val="65000"/>
                    <a:lumOff val="35000"/>
                  </a:schemeClr>
                </a:solidFill>
                <a:latin typeface="+mn-lt"/>
                <a:ea typeface="+mn-ea"/>
                <a:cs typeface="+mn-cs"/>
              </a:defRPr>
            </a:pPr>
            <a:endParaRPr lang="th-TH"/>
          </a:p>
        </c:txPr>
        <c:crossAx val="754327455"/>
        <c:crosses val="autoZero"/>
        <c:auto val="1"/>
        <c:lblOffset val="100"/>
        <c:baseTimeUnit val="months"/>
      </c:dateAx>
      <c:valAx>
        <c:axId val="754327455"/>
        <c:scaling>
          <c:orientation val="minMax"/>
        </c:scaling>
        <c:delete val="0"/>
        <c:axPos val="l"/>
        <c:majorGridlines>
          <c:spPr>
            <a:ln w="6350" cap="flat" cmpd="sng" algn="ctr">
              <a:solidFill>
                <a:schemeClr val="bg1">
                  <a:lumMod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th-TH"/>
          </a:p>
        </c:txPr>
        <c:crossAx val="754326975"/>
        <c:crosses val="autoZero"/>
        <c:crossBetween val="between"/>
        <c:majorUnit val="2"/>
      </c:valAx>
      <c:spPr>
        <a:noFill/>
        <a:ln>
          <a:noFill/>
        </a:ln>
        <a:effectLst/>
      </c:spPr>
    </c:plotArea>
    <c:legend>
      <c:legendPos val="r"/>
      <c:layout>
        <c:manualLayout>
          <c:xMode val="edge"/>
          <c:yMode val="edge"/>
          <c:x val="0.63551849337273125"/>
          <c:y val="3.1415408123239498E-5"/>
          <c:w val="0.36188900480808317"/>
          <c:h val="0.46368944459279504"/>
        </c:manualLayout>
      </c:layout>
      <c:overlay val="0"/>
      <c:spPr>
        <a:noFill/>
        <a:ln>
          <a:noFill/>
        </a:ln>
        <a:effectLst/>
      </c:spPr>
      <c:txPr>
        <a:bodyPr rot="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th-TH"/>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th-TH"/>
    </a:p>
  </c:txPr>
  <c:printSettings>
    <c:headerFooter/>
    <c:pageMargins b="0.75" l="0.7" r="0.7" t="0.75" header="0.3" footer="0.3"/>
    <c:pageSetup/>
  </c:printSettings>
</c:chartSpace>
</file>

<file path=xl/charts/chart1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4479398793645634E-2"/>
          <c:y val="5.7761642628363211E-2"/>
          <c:w val="0.9437404592029901"/>
          <c:h val="0.83180641328343718"/>
        </c:manualLayout>
      </c:layout>
      <c:barChart>
        <c:barDir val="col"/>
        <c:grouping val="clustered"/>
        <c:varyColors val="0"/>
        <c:ser>
          <c:idx val="0"/>
          <c:order val="0"/>
          <c:tx>
            <c:strRef>
              <c:f>Data!$AH$102</c:f>
              <c:strCache>
                <c:ptCount val="1"/>
                <c:pt idx="0">
                  <c:v>Target</c:v>
                </c:pt>
              </c:strCache>
            </c:strRef>
          </c:tx>
          <c:spPr>
            <a:solidFill>
              <a:schemeClr val="bg1">
                <a:lumMod val="50000"/>
              </a:schemeClr>
            </a:solidFill>
            <a:ln>
              <a:noFill/>
            </a:ln>
            <a:effectLst/>
          </c:spPr>
          <c:invertIfNegative val="0"/>
          <c:dLbls>
            <c:dLbl>
              <c:idx val="2"/>
              <c:layout>
                <c:manualLayout>
                  <c:x val="4.681172157083073E-2"/>
                  <c:y val="0.1329227613220930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3B7-4A38-B970-325FD80DA93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Data!$U$103:$U$110</c:f>
              <c:numCache>
                <c:formatCode>B1mmm\-yy</c:formatCode>
                <c:ptCount val="8"/>
                <c:pt idx="0">
                  <c:v>45870</c:v>
                </c:pt>
                <c:pt idx="1">
                  <c:v>45901</c:v>
                </c:pt>
                <c:pt idx="2">
                  <c:v>45931</c:v>
                </c:pt>
                <c:pt idx="3">
                  <c:v>45962</c:v>
                </c:pt>
                <c:pt idx="4">
                  <c:v>45992</c:v>
                </c:pt>
                <c:pt idx="5">
                  <c:v>46023</c:v>
                </c:pt>
                <c:pt idx="6">
                  <c:v>46054</c:v>
                </c:pt>
                <c:pt idx="7">
                  <c:v>46082</c:v>
                </c:pt>
              </c:numCache>
            </c:numRef>
          </c:cat>
          <c:val>
            <c:numRef>
              <c:f>Data!$AH$103:$AH$110</c:f>
              <c:numCache>
                <c:formatCode>General</c:formatCode>
                <c:ptCount val="8"/>
                <c:pt idx="0">
                  <c:v>0</c:v>
                </c:pt>
                <c:pt idx="1">
                  <c:v>0</c:v>
                </c:pt>
                <c:pt idx="2">
                  <c:v>19.96</c:v>
                </c:pt>
                <c:pt idx="3">
                  <c:v>0</c:v>
                </c:pt>
                <c:pt idx="4">
                  <c:v>0</c:v>
                </c:pt>
                <c:pt idx="5">
                  <c:v>0</c:v>
                </c:pt>
                <c:pt idx="6">
                  <c:v>1.76</c:v>
                </c:pt>
                <c:pt idx="7">
                  <c:v>1.5500000000000005</c:v>
                </c:pt>
              </c:numCache>
            </c:numRef>
          </c:val>
          <c:extLst>
            <c:ext xmlns:c16="http://schemas.microsoft.com/office/drawing/2014/chart" uri="{C3380CC4-5D6E-409C-BE32-E72D297353CC}">
              <c16:uniqueId val="{00000000-147B-42D3-B19C-089A8AC9D2AC}"/>
            </c:ext>
          </c:extLst>
        </c:ser>
        <c:ser>
          <c:idx val="2"/>
          <c:order val="1"/>
          <c:tx>
            <c:strRef>
              <c:f>Data!$AI$102</c:f>
              <c:strCache>
                <c:ptCount val="1"/>
                <c:pt idx="0">
                  <c:v>Result</c:v>
                </c:pt>
              </c:strCache>
            </c:strRef>
          </c:tx>
          <c:spPr>
            <a:solidFill>
              <a:schemeClr val="accent1">
                <a:lumMod val="40000"/>
                <a:lumOff val="60000"/>
              </a:schemeClr>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Data!$U$103:$U$110</c:f>
              <c:numCache>
                <c:formatCode>B1mmm\-yy</c:formatCode>
                <c:ptCount val="8"/>
                <c:pt idx="0">
                  <c:v>45870</c:v>
                </c:pt>
                <c:pt idx="1">
                  <c:v>45901</c:v>
                </c:pt>
                <c:pt idx="2">
                  <c:v>45931</c:v>
                </c:pt>
                <c:pt idx="3">
                  <c:v>45962</c:v>
                </c:pt>
                <c:pt idx="4">
                  <c:v>45992</c:v>
                </c:pt>
                <c:pt idx="5">
                  <c:v>46023</c:v>
                </c:pt>
                <c:pt idx="6">
                  <c:v>46054</c:v>
                </c:pt>
                <c:pt idx="7">
                  <c:v>46082</c:v>
                </c:pt>
              </c:numCache>
            </c:numRef>
          </c:cat>
          <c:val>
            <c:numRef>
              <c:f>Data!$AI$103:$AI$110</c:f>
              <c:numCache>
                <c:formatCode>General</c:formatCode>
                <c:ptCount val="8"/>
                <c:pt idx="0">
                  <c:v>0</c:v>
                </c:pt>
                <c:pt idx="1">
                  <c:v>0</c:v>
                </c:pt>
                <c:pt idx="2">
                  <c:v>3.24</c:v>
                </c:pt>
                <c:pt idx="3">
                  <c:v>0</c:v>
                </c:pt>
                <c:pt idx="4">
                  <c:v>1.55</c:v>
                </c:pt>
                <c:pt idx="5">
                  <c:v>0</c:v>
                </c:pt>
              </c:numCache>
            </c:numRef>
          </c:val>
          <c:extLst>
            <c:ext xmlns:c16="http://schemas.microsoft.com/office/drawing/2014/chart" uri="{C3380CC4-5D6E-409C-BE32-E72D297353CC}">
              <c16:uniqueId val="{00000001-147B-42D3-B19C-089A8AC9D2AC}"/>
            </c:ext>
          </c:extLst>
        </c:ser>
        <c:dLbls>
          <c:showLegendKey val="0"/>
          <c:showVal val="0"/>
          <c:showCatName val="0"/>
          <c:showSerName val="0"/>
          <c:showPercent val="0"/>
          <c:showBubbleSize val="0"/>
        </c:dLbls>
        <c:gapWidth val="150"/>
        <c:axId val="754326975"/>
        <c:axId val="754327455"/>
      </c:barChart>
      <c:lineChart>
        <c:grouping val="standard"/>
        <c:varyColors val="0"/>
        <c:ser>
          <c:idx val="3"/>
          <c:order val="2"/>
          <c:tx>
            <c:strRef>
              <c:f>Data!$AJ$102</c:f>
              <c:strCache>
                <c:ptCount val="1"/>
                <c:pt idx="0">
                  <c:v>Target Remain &gt; 18M</c:v>
                </c:pt>
              </c:strCache>
            </c:strRef>
          </c:tx>
          <c:spPr>
            <a:ln w="28575" cap="rnd">
              <a:solidFill>
                <a:schemeClr val="bg1">
                  <a:lumMod val="50000"/>
                </a:schemeClr>
              </a:solidFill>
              <a:round/>
            </a:ln>
            <a:effectLst/>
          </c:spPr>
          <c:marker>
            <c:symbol val="circle"/>
            <c:size val="5"/>
            <c:spPr>
              <a:solidFill>
                <a:schemeClr val="bg1">
                  <a:lumMod val="50000"/>
                </a:schemeClr>
              </a:solidFill>
              <a:ln w="9525">
                <a:solidFill>
                  <a:schemeClr val="bg1">
                    <a:lumMod val="50000"/>
                  </a:schemeClr>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Data!$U$103:$U$110</c:f>
              <c:numCache>
                <c:formatCode>B1mmm\-yy</c:formatCode>
                <c:ptCount val="8"/>
                <c:pt idx="0">
                  <c:v>45870</c:v>
                </c:pt>
                <c:pt idx="1">
                  <c:v>45901</c:v>
                </c:pt>
                <c:pt idx="2">
                  <c:v>45931</c:v>
                </c:pt>
                <c:pt idx="3">
                  <c:v>45962</c:v>
                </c:pt>
                <c:pt idx="4">
                  <c:v>45992</c:v>
                </c:pt>
                <c:pt idx="5">
                  <c:v>46023</c:v>
                </c:pt>
                <c:pt idx="6">
                  <c:v>46054</c:v>
                </c:pt>
                <c:pt idx="7">
                  <c:v>46082</c:v>
                </c:pt>
              </c:numCache>
            </c:numRef>
          </c:cat>
          <c:val>
            <c:numRef>
              <c:f>Data!$AJ$103:$AJ$110</c:f>
              <c:numCache>
                <c:formatCode>General</c:formatCode>
                <c:ptCount val="8"/>
                <c:pt idx="0">
                  <c:v>0</c:v>
                </c:pt>
                <c:pt idx="1">
                  <c:v>19.96</c:v>
                </c:pt>
                <c:pt idx="2">
                  <c:v>16.72</c:v>
                </c:pt>
                <c:pt idx="3">
                  <c:v>16.72</c:v>
                </c:pt>
                <c:pt idx="4">
                  <c:v>15.169999999999998</c:v>
                </c:pt>
                <c:pt idx="5">
                  <c:v>0</c:v>
                </c:pt>
                <c:pt idx="6">
                  <c:v>-1.76</c:v>
                </c:pt>
                <c:pt idx="7">
                  <c:v>0</c:v>
                </c:pt>
              </c:numCache>
            </c:numRef>
          </c:val>
          <c:smooth val="0"/>
          <c:extLst>
            <c:ext xmlns:c16="http://schemas.microsoft.com/office/drawing/2014/chart" uri="{C3380CC4-5D6E-409C-BE32-E72D297353CC}">
              <c16:uniqueId val="{00000005-147B-42D3-B19C-089A8AC9D2AC}"/>
            </c:ext>
          </c:extLst>
        </c:ser>
        <c:ser>
          <c:idx val="4"/>
          <c:order val="3"/>
          <c:tx>
            <c:strRef>
              <c:f>Data!$AK$102</c:f>
              <c:strCache>
                <c:ptCount val="1"/>
                <c:pt idx="0">
                  <c:v>Act.Remain &gt;18 M</c:v>
                </c:pt>
              </c:strCache>
            </c:strRef>
          </c:tx>
          <c:spPr>
            <a:ln w="28575" cap="rnd">
              <a:solidFill>
                <a:schemeClr val="tx2">
                  <a:lumMod val="50000"/>
                  <a:lumOff val="50000"/>
                </a:schemeClr>
              </a:solidFill>
              <a:round/>
            </a:ln>
            <a:effectLst/>
          </c:spPr>
          <c:marker>
            <c:symbol val="circle"/>
            <c:size val="5"/>
            <c:spPr>
              <a:solidFill>
                <a:schemeClr val="tx2">
                  <a:lumMod val="50000"/>
                  <a:lumOff val="50000"/>
                </a:schemeClr>
              </a:solidFill>
              <a:ln w="9525">
                <a:solidFill>
                  <a:schemeClr val="tx2">
                    <a:lumMod val="50000"/>
                    <a:lumOff val="50000"/>
                  </a:schemeClr>
                </a:solidFill>
              </a:ln>
              <a:effectLst/>
            </c:spPr>
          </c:marker>
          <c:dLbls>
            <c:dLbl>
              <c:idx val="2"/>
              <c:layout>
                <c:manualLayout>
                  <c:x val="-5.142601983995556E-2"/>
                  <c:y val="-9.68814174590209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13B7-4A38-B970-325FD80DA93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Data!$U$103:$U$110</c:f>
              <c:numCache>
                <c:formatCode>B1mmm\-yy</c:formatCode>
                <c:ptCount val="8"/>
                <c:pt idx="0">
                  <c:v>45870</c:v>
                </c:pt>
                <c:pt idx="1">
                  <c:v>45901</c:v>
                </c:pt>
                <c:pt idx="2">
                  <c:v>45931</c:v>
                </c:pt>
                <c:pt idx="3">
                  <c:v>45962</c:v>
                </c:pt>
                <c:pt idx="4">
                  <c:v>45992</c:v>
                </c:pt>
                <c:pt idx="5">
                  <c:v>46023</c:v>
                </c:pt>
                <c:pt idx="6">
                  <c:v>46054</c:v>
                </c:pt>
                <c:pt idx="7">
                  <c:v>46082</c:v>
                </c:pt>
              </c:numCache>
            </c:numRef>
          </c:cat>
          <c:val>
            <c:numRef>
              <c:f>Data!$AK$103:$AK$110</c:f>
              <c:numCache>
                <c:formatCode>General</c:formatCode>
                <c:ptCount val="8"/>
                <c:pt idx="0">
                  <c:v>47.28</c:v>
                </c:pt>
                <c:pt idx="1">
                  <c:v>34.72</c:v>
                </c:pt>
                <c:pt idx="2">
                  <c:v>37.96</c:v>
                </c:pt>
                <c:pt idx="3">
                  <c:v>31.5</c:v>
                </c:pt>
                <c:pt idx="4">
                  <c:v>1.7600000000000016</c:v>
                </c:pt>
                <c:pt idx="5">
                  <c:v>1.76</c:v>
                </c:pt>
              </c:numCache>
            </c:numRef>
          </c:val>
          <c:smooth val="0"/>
          <c:extLst>
            <c:ext xmlns:c16="http://schemas.microsoft.com/office/drawing/2014/chart" uri="{C3380CC4-5D6E-409C-BE32-E72D297353CC}">
              <c16:uniqueId val="{00000002-147B-42D3-B19C-089A8AC9D2AC}"/>
            </c:ext>
          </c:extLst>
        </c:ser>
        <c:dLbls>
          <c:showLegendKey val="0"/>
          <c:showVal val="0"/>
          <c:showCatName val="0"/>
          <c:showSerName val="0"/>
          <c:showPercent val="0"/>
          <c:showBubbleSize val="0"/>
        </c:dLbls>
        <c:marker val="1"/>
        <c:smooth val="0"/>
        <c:axId val="180836335"/>
        <c:axId val="180818095"/>
      </c:lineChart>
      <c:dateAx>
        <c:axId val="754326975"/>
        <c:scaling>
          <c:orientation val="minMax"/>
        </c:scaling>
        <c:delete val="0"/>
        <c:axPos val="b"/>
        <c:numFmt formatCode="B1mmm"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th-TH"/>
          </a:p>
        </c:txPr>
        <c:crossAx val="754327455"/>
        <c:crosses val="autoZero"/>
        <c:auto val="1"/>
        <c:lblOffset val="100"/>
        <c:baseTimeUnit val="months"/>
      </c:dateAx>
      <c:valAx>
        <c:axId val="754327455"/>
        <c:scaling>
          <c:orientation val="minMax"/>
          <c:max val="3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th-TH"/>
          </a:p>
        </c:txPr>
        <c:crossAx val="754326975"/>
        <c:crosses val="autoZero"/>
        <c:crossBetween val="between"/>
        <c:majorUnit val="10"/>
      </c:valAx>
      <c:valAx>
        <c:axId val="180818095"/>
        <c:scaling>
          <c:orientation val="minMax"/>
          <c:max val="50"/>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h-TH"/>
          </a:p>
        </c:txPr>
        <c:crossAx val="180836335"/>
        <c:crosses val="max"/>
        <c:crossBetween val="between"/>
        <c:majorUnit val="10"/>
      </c:valAx>
      <c:dateAx>
        <c:axId val="180836335"/>
        <c:scaling>
          <c:orientation val="minMax"/>
        </c:scaling>
        <c:delete val="1"/>
        <c:axPos val="b"/>
        <c:numFmt formatCode="B1mmm\-yy" sourceLinked="1"/>
        <c:majorTickMark val="out"/>
        <c:minorTickMark val="none"/>
        <c:tickLblPos val="nextTo"/>
        <c:crossAx val="180818095"/>
        <c:crosses val="autoZero"/>
        <c:auto val="1"/>
        <c:lblOffset val="100"/>
        <c:baseTimeUnit val="months"/>
      </c:dateAx>
      <c:spPr>
        <a:noFill/>
        <a:ln>
          <a:noFill/>
        </a:ln>
        <a:effectLst/>
      </c:spPr>
    </c:plotArea>
    <c:legend>
      <c:legendPos val="r"/>
      <c:layout>
        <c:manualLayout>
          <c:xMode val="edge"/>
          <c:yMode val="edge"/>
          <c:x val="0.71513865098342355"/>
          <c:y val="7.4922559844679243E-2"/>
          <c:w val="0.23362199958430938"/>
          <c:h val="0.3758683056120066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h-TH"/>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th-TH"/>
    </a:p>
  </c:txPr>
  <c:printSettings>
    <c:headerFooter/>
    <c:pageMargins b="0.75" l="0.7" r="0.7" t="0.75" header="0.3" footer="0.3"/>
    <c:pageSetup/>
  </c:printSettings>
</c:chartSpace>
</file>

<file path=xl/charts/chart1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1591806459128029"/>
          <c:y val="0.13587451338656292"/>
          <c:w val="0.88006889763779539"/>
          <c:h val="0.74828073249587701"/>
        </c:manualLayout>
      </c:layout>
      <c:barChart>
        <c:barDir val="col"/>
        <c:grouping val="clustered"/>
        <c:varyColors val="0"/>
        <c:ser>
          <c:idx val="0"/>
          <c:order val="0"/>
          <c:tx>
            <c:strRef>
              <c:f>Data!$Z$102</c:f>
              <c:strCache>
                <c:ptCount val="1"/>
                <c:pt idx="0">
                  <c:v>Target</c:v>
                </c:pt>
              </c:strCache>
            </c:strRef>
          </c:tx>
          <c:spPr>
            <a:solidFill>
              <a:schemeClr val="bg1">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Data!$U$103:$U$110</c:f>
              <c:numCache>
                <c:formatCode>B1mmm\-yy</c:formatCode>
                <c:ptCount val="8"/>
                <c:pt idx="0">
                  <c:v>45870</c:v>
                </c:pt>
                <c:pt idx="1">
                  <c:v>45901</c:v>
                </c:pt>
                <c:pt idx="2">
                  <c:v>45931</c:v>
                </c:pt>
                <c:pt idx="3">
                  <c:v>45962</c:v>
                </c:pt>
                <c:pt idx="4">
                  <c:v>45992</c:v>
                </c:pt>
                <c:pt idx="5">
                  <c:v>46023</c:v>
                </c:pt>
                <c:pt idx="6">
                  <c:v>46054</c:v>
                </c:pt>
                <c:pt idx="7">
                  <c:v>46082</c:v>
                </c:pt>
              </c:numCache>
            </c:numRef>
          </c:cat>
          <c:val>
            <c:numRef>
              <c:f>Data!$Z$103:$Z$110</c:f>
              <c:numCache>
                <c:formatCode>General</c:formatCode>
                <c:ptCount val="8"/>
                <c:pt idx="0">
                  <c:v>0</c:v>
                </c:pt>
                <c:pt idx="1">
                  <c:v>0</c:v>
                </c:pt>
                <c:pt idx="2">
                  <c:v>0</c:v>
                </c:pt>
                <c:pt idx="3">
                  <c:v>0.39</c:v>
                </c:pt>
                <c:pt idx="4">
                  <c:v>1.0500000000000007</c:v>
                </c:pt>
                <c:pt idx="5">
                  <c:v>0</c:v>
                </c:pt>
                <c:pt idx="6">
                  <c:v>1.35</c:v>
                </c:pt>
                <c:pt idx="7">
                  <c:v>0.33</c:v>
                </c:pt>
              </c:numCache>
            </c:numRef>
          </c:val>
          <c:extLst>
            <c:ext xmlns:c16="http://schemas.microsoft.com/office/drawing/2014/chart" uri="{C3380CC4-5D6E-409C-BE32-E72D297353CC}">
              <c16:uniqueId val="{00000000-3D70-4E7E-9FAA-3D588ADE56C7}"/>
            </c:ext>
          </c:extLst>
        </c:ser>
        <c:ser>
          <c:idx val="1"/>
          <c:order val="1"/>
          <c:tx>
            <c:strRef>
              <c:f>Data!$AA$102</c:f>
              <c:strCache>
                <c:ptCount val="1"/>
                <c:pt idx="0">
                  <c:v>Result</c:v>
                </c:pt>
              </c:strCache>
            </c:strRef>
          </c:tx>
          <c:spPr>
            <a:solidFill>
              <a:schemeClr val="accent2"/>
            </a:solidFill>
            <a:ln>
              <a:noFill/>
            </a:ln>
            <a:effectLst/>
          </c:spPr>
          <c:invertIfNegative val="0"/>
          <c:cat>
            <c:numRef>
              <c:f>Data!$U$103:$U$110</c:f>
              <c:numCache>
                <c:formatCode>B1mmm\-yy</c:formatCode>
                <c:ptCount val="8"/>
                <c:pt idx="0">
                  <c:v>45870</c:v>
                </c:pt>
                <c:pt idx="1">
                  <c:v>45901</c:v>
                </c:pt>
                <c:pt idx="2">
                  <c:v>45931</c:v>
                </c:pt>
                <c:pt idx="3">
                  <c:v>45962</c:v>
                </c:pt>
                <c:pt idx="4">
                  <c:v>45992</c:v>
                </c:pt>
                <c:pt idx="5">
                  <c:v>46023</c:v>
                </c:pt>
                <c:pt idx="6">
                  <c:v>46054</c:v>
                </c:pt>
                <c:pt idx="7">
                  <c:v>46082</c:v>
                </c:pt>
              </c:numCache>
            </c:numRef>
          </c:cat>
          <c:val>
            <c:numRef>
              <c:f>Data!$AA$103:$AA$110</c:f>
              <c:numCache>
                <c:formatCode>General</c:formatCode>
                <c:ptCount val="8"/>
                <c:pt idx="0">
                  <c:v>0</c:v>
                </c:pt>
                <c:pt idx="1">
                  <c:v>0</c:v>
                </c:pt>
                <c:pt idx="2">
                  <c:v>0</c:v>
                </c:pt>
                <c:pt idx="3">
                  <c:v>1.4900000000000002</c:v>
                </c:pt>
                <c:pt idx="4">
                  <c:v>1.05</c:v>
                </c:pt>
                <c:pt idx="5">
                  <c:v>1.35</c:v>
                </c:pt>
              </c:numCache>
            </c:numRef>
          </c:val>
          <c:extLst>
            <c:ext xmlns:c16="http://schemas.microsoft.com/office/drawing/2014/chart" uri="{C3380CC4-5D6E-409C-BE32-E72D297353CC}">
              <c16:uniqueId val="{00000001-3D70-4E7E-9FAA-3D588ADE56C7}"/>
            </c:ext>
          </c:extLst>
        </c:ser>
        <c:dLbls>
          <c:showLegendKey val="0"/>
          <c:showVal val="0"/>
          <c:showCatName val="0"/>
          <c:showSerName val="0"/>
          <c:showPercent val="0"/>
          <c:showBubbleSize val="0"/>
        </c:dLbls>
        <c:gapWidth val="150"/>
        <c:axId val="754326975"/>
        <c:axId val="754327455"/>
      </c:barChart>
      <c:lineChart>
        <c:grouping val="standard"/>
        <c:varyColors val="0"/>
        <c:ser>
          <c:idx val="2"/>
          <c:order val="2"/>
          <c:tx>
            <c:strRef>
              <c:f>Data!$AB$102</c:f>
              <c:strCache>
                <c:ptCount val="1"/>
                <c:pt idx="0">
                  <c:v>Target Remain &gt; 18M</c:v>
                </c:pt>
              </c:strCache>
            </c:strRef>
          </c:tx>
          <c:spPr>
            <a:ln w="28575" cap="rnd">
              <a:solidFill>
                <a:schemeClr val="tx1">
                  <a:lumMod val="50000"/>
                  <a:lumOff val="50000"/>
                </a:schemeClr>
              </a:solidFill>
              <a:round/>
            </a:ln>
            <a:effectLst/>
          </c:spPr>
          <c:marker>
            <c:symbol val="circle"/>
            <c:size val="5"/>
            <c:spPr>
              <a:solidFill>
                <a:schemeClr val="accent3"/>
              </a:solidFill>
              <a:ln w="9525">
                <a:solidFill>
                  <a:schemeClr val="accent3"/>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Data!$U$103:$U$110</c:f>
              <c:numCache>
                <c:formatCode>B1mmm\-yy</c:formatCode>
                <c:ptCount val="8"/>
                <c:pt idx="0">
                  <c:v>45870</c:v>
                </c:pt>
                <c:pt idx="1">
                  <c:v>45901</c:v>
                </c:pt>
                <c:pt idx="2">
                  <c:v>45931</c:v>
                </c:pt>
                <c:pt idx="3">
                  <c:v>45962</c:v>
                </c:pt>
                <c:pt idx="4">
                  <c:v>45992</c:v>
                </c:pt>
                <c:pt idx="5">
                  <c:v>46023</c:v>
                </c:pt>
                <c:pt idx="6">
                  <c:v>46054</c:v>
                </c:pt>
                <c:pt idx="7">
                  <c:v>46082</c:v>
                </c:pt>
              </c:numCache>
            </c:numRef>
          </c:cat>
          <c:val>
            <c:numRef>
              <c:f>Data!$AB$103:$AB$110</c:f>
              <c:numCache>
                <c:formatCode>General</c:formatCode>
                <c:ptCount val="8"/>
                <c:pt idx="0">
                  <c:v>0</c:v>
                </c:pt>
                <c:pt idx="1">
                  <c:v>3.120000000000001</c:v>
                </c:pt>
                <c:pt idx="2">
                  <c:v>3.120000000000001</c:v>
                </c:pt>
                <c:pt idx="3">
                  <c:v>2.7300000000000009</c:v>
                </c:pt>
                <c:pt idx="4">
                  <c:v>1.6800000000000002</c:v>
                </c:pt>
                <c:pt idx="5">
                  <c:v>1.6800000000000002</c:v>
                </c:pt>
                <c:pt idx="6">
                  <c:v>0.33000000000000007</c:v>
                </c:pt>
                <c:pt idx="7">
                  <c:v>0</c:v>
                </c:pt>
              </c:numCache>
            </c:numRef>
          </c:val>
          <c:smooth val="0"/>
          <c:extLst>
            <c:ext xmlns:c16="http://schemas.microsoft.com/office/drawing/2014/chart" uri="{C3380CC4-5D6E-409C-BE32-E72D297353CC}">
              <c16:uniqueId val="{00000004-3D70-4E7E-9FAA-3D588ADE56C7}"/>
            </c:ext>
          </c:extLst>
        </c:ser>
        <c:ser>
          <c:idx val="3"/>
          <c:order val="3"/>
          <c:tx>
            <c:strRef>
              <c:f>Data!$AC$102</c:f>
              <c:strCache>
                <c:ptCount val="1"/>
                <c:pt idx="0">
                  <c:v>Act.Remain &gt;18 M</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Data!$U$103:$U$110</c:f>
              <c:numCache>
                <c:formatCode>B1mmm\-yy</c:formatCode>
                <c:ptCount val="8"/>
                <c:pt idx="0">
                  <c:v>45870</c:v>
                </c:pt>
                <c:pt idx="1">
                  <c:v>45901</c:v>
                </c:pt>
                <c:pt idx="2">
                  <c:v>45931</c:v>
                </c:pt>
                <c:pt idx="3">
                  <c:v>45962</c:v>
                </c:pt>
                <c:pt idx="4">
                  <c:v>45992</c:v>
                </c:pt>
                <c:pt idx="5">
                  <c:v>46023</c:v>
                </c:pt>
                <c:pt idx="6">
                  <c:v>46054</c:v>
                </c:pt>
                <c:pt idx="7">
                  <c:v>46082</c:v>
                </c:pt>
              </c:numCache>
            </c:numRef>
          </c:cat>
          <c:val>
            <c:numRef>
              <c:f>Data!$AC$103:$AC$110</c:f>
              <c:numCache>
                <c:formatCode>General</c:formatCode>
                <c:ptCount val="8"/>
                <c:pt idx="0">
                  <c:v>11.65</c:v>
                </c:pt>
                <c:pt idx="1">
                  <c:v>11.65</c:v>
                </c:pt>
                <c:pt idx="2">
                  <c:v>11.65</c:v>
                </c:pt>
                <c:pt idx="3">
                  <c:v>10.09</c:v>
                </c:pt>
                <c:pt idx="4">
                  <c:v>1.3499999999999996</c:v>
                </c:pt>
                <c:pt idx="5">
                  <c:v>0</c:v>
                </c:pt>
              </c:numCache>
            </c:numRef>
          </c:val>
          <c:smooth val="0"/>
          <c:extLst>
            <c:ext xmlns:c16="http://schemas.microsoft.com/office/drawing/2014/chart" uri="{C3380CC4-5D6E-409C-BE32-E72D297353CC}">
              <c16:uniqueId val="{00000005-3D70-4E7E-9FAA-3D588ADE56C7}"/>
            </c:ext>
          </c:extLst>
        </c:ser>
        <c:dLbls>
          <c:showLegendKey val="0"/>
          <c:showVal val="0"/>
          <c:showCatName val="0"/>
          <c:showSerName val="0"/>
          <c:showPercent val="0"/>
          <c:showBubbleSize val="0"/>
        </c:dLbls>
        <c:marker val="1"/>
        <c:smooth val="0"/>
        <c:axId val="157645615"/>
        <c:axId val="157662895"/>
      </c:lineChart>
      <c:dateAx>
        <c:axId val="754326975"/>
        <c:scaling>
          <c:orientation val="minMax"/>
        </c:scaling>
        <c:delete val="0"/>
        <c:axPos val="b"/>
        <c:numFmt formatCode="B1mmm"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th-TH"/>
          </a:p>
        </c:txPr>
        <c:crossAx val="754327455"/>
        <c:crosses val="autoZero"/>
        <c:auto val="1"/>
        <c:lblOffset val="100"/>
        <c:baseTimeUnit val="months"/>
      </c:dateAx>
      <c:valAx>
        <c:axId val="754327455"/>
        <c:scaling>
          <c:orientation val="minMax"/>
          <c:max val="3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th-TH"/>
          </a:p>
        </c:txPr>
        <c:crossAx val="754326975"/>
        <c:crosses val="autoZero"/>
        <c:crossBetween val="between"/>
        <c:majorUnit val="10"/>
      </c:valAx>
      <c:valAx>
        <c:axId val="157662895"/>
        <c:scaling>
          <c:orientation val="minMax"/>
          <c:max val="50"/>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h-TH"/>
          </a:p>
        </c:txPr>
        <c:crossAx val="157645615"/>
        <c:crosses val="max"/>
        <c:crossBetween val="between"/>
        <c:majorUnit val="10"/>
      </c:valAx>
      <c:dateAx>
        <c:axId val="157645615"/>
        <c:scaling>
          <c:orientation val="minMax"/>
        </c:scaling>
        <c:delete val="1"/>
        <c:axPos val="b"/>
        <c:numFmt formatCode="B1mmm\-yy" sourceLinked="1"/>
        <c:majorTickMark val="out"/>
        <c:minorTickMark val="none"/>
        <c:tickLblPos val="nextTo"/>
        <c:crossAx val="157662895"/>
        <c:crosses val="autoZero"/>
        <c:auto val="1"/>
        <c:lblOffset val="100"/>
        <c:baseTimeUnit val="months"/>
      </c:dateAx>
      <c:spPr>
        <a:noFill/>
        <a:ln>
          <a:noFill/>
        </a:ln>
        <a:effectLst/>
      </c:spPr>
    </c:plotArea>
    <c:legend>
      <c:legendPos val="r"/>
      <c:layout>
        <c:manualLayout>
          <c:xMode val="edge"/>
          <c:yMode val="edge"/>
          <c:x val="0.47673427489745657"/>
          <c:y val="5.4619225265026819E-3"/>
          <c:w val="0.50700389686330249"/>
          <c:h val="0.3087325485655532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h-TH"/>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th-TH"/>
    </a:p>
  </c:txPr>
  <c:printSettings>
    <c:headerFooter/>
    <c:pageMargins b="0.75" l="0.7" r="0.7" t="0.75" header="0.3" footer="0.3"/>
    <c:pageSetup/>
  </c:printSettings>
</c:chartSpace>
</file>

<file path=xl/charts/chart1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1591806459128029"/>
          <c:y val="0.13587451338656292"/>
          <c:w val="0.88006889763779539"/>
          <c:h val="0.74828073249587701"/>
        </c:manualLayout>
      </c:layout>
      <c:barChart>
        <c:barDir val="col"/>
        <c:grouping val="clustered"/>
        <c:varyColors val="0"/>
        <c:ser>
          <c:idx val="0"/>
          <c:order val="0"/>
          <c:tx>
            <c:strRef>
              <c:f>Data!$BW$84</c:f>
              <c:strCache>
                <c:ptCount val="1"/>
                <c:pt idx="0">
                  <c:v>Target</c:v>
                </c:pt>
              </c:strCache>
            </c:strRef>
          </c:tx>
          <c:spPr>
            <a:solidFill>
              <a:schemeClr val="bg1">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Data!$A$85:$A$96</c:f>
              <c:numCache>
                <c:formatCode>B1mmm\-yy</c:formatCode>
                <c:ptCount val="12"/>
                <c:pt idx="0">
                  <c:v>45748</c:v>
                </c:pt>
                <c:pt idx="1">
                  <c:v>45778</c:v>
                </c:pt>
                <c:pt idx="2">
                  <c:v>45809</c:v>
                </c:pt>
                <c:pt idx="3">
                  <c:v>45839</c:v>
                </c:pt>
                <c:pt idx="4">
                  <c:v>45870</c:v>
                </c:pt>
                <c:pt idx="5">
                  <c:v>45901</c:v>
                </c:pt>
                <c:pt idx="6">
                  <c:v>45931</c:v>
                </c:pt>
                <c:pt idx="7">
                  <c:v>45962</c:v>
                </c:pt>
                <c:pt idx="8">
                  <c:v>45992</c:v>
                </c:pt>
                <c:pt idx="9">
                  <c:v>46023</c:v>
                </c:pt>
                <c:pt idx="10">
                  <c:v>46054</c:v>
                </c:pt>
                <c:pt idx="11">
                  <c:v>46082</c:v>
                </c:pt>
              </c:numCache>
            </c:numRef>
          </c:cat>
          <c:val>
            <c:numRef>
              <c:f>Data!$BW$85:$BW$96</c:f>
              <c:numCache>
                <c:formatCode>General</c:formatCode>
                <c:ptCount val="12"/>
                <c:pt idx="0">
                  <c:v>2.5</c:v>
                </c:pt>
                <c:pt idx="1">
                  <c:v>2.5</c:v>
                </c:pt>
                <c:pt idx="2">
                  <c:v>0</c:v>
                </c:pt>
                <c:pt idx="3">
                  <c:v>2.5</c:v>
                </c:pt>
                <c:pt idx="4">
                  <c:v>2.5</c:v>
                </c:pt>
                <c:pt idx="5">
                  <c:v>2.5</c:v>
                </c:pt>
                <c:pt idx="6">
                  <c:v>2.5</c:v>
                </c:pt>
                <c:pt idx="7">
                  <c:v>2.5</c:v>
                </c:pt>
                <c:pt idx="8">
                  <c:v>2.5</c:v>
                </c:pt>
                <c:pt idx="9">
                  <c:v>2.5</c:v>
                </c:pt>
                <c:pt idx="10">
                  <c:v>2.5</c:v>
                </c:pt>
                <c:pt idx="11">
                  <c:v>2.5</c:v>
                </c:pt>
              </c:numCache>
            </c:numRef>
          </c:val>
          <c:extLst>
            <c:ext xmlns:c16="http://schemas.microsoft.com/office/drawing/2014/chart" uri="{C3380CC4-5D6E-409C-BE32-E72D297353CC}">
              <c16:uniqueId val="{00000000-D98F-4725-AB0D-FDBFCE297494}"/>
            </c:ext>
          </c:extLst>
        </c:ser>
        <c:ser>
          <c:idx val="2"/>
          <c:order val="1"/>
          <c:tx>
            <c:strRef>
              <c:f>Data!$BX$84</c:f>
              <c:strCache>
                <c:ptCount val="1"/>
                <c:pt idx="0">
                  <c:v>Result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Data!$A$85:$A$96</c:f>
              <c:numCache>
                <c:formatCode>B1mmm\-yy</c:formatCode>
                <c:ptCount val="12"/>
                <c:pt idx="0">
                  <c:v>45748</c:v>
                </c:pt>
                <c:pt idx="1">
                  <c:v>45778</c:v>
                </c:pt>
                <c:pt idx="2">
                  <c:v>45809</c:v>
                </c:pt>
                <c:pt idx="3">
                  <c:v>45839</c:v>
                </c:pt>
                <c:pt idx="4">
                  <c:v>45870</c:v>
                </c:pt>
                <c:pt idx="5">
                  <c:v>45901</c:v>
                </c:pt>
                <c:pt idx="6">
                  <c:v>45931</c:v>
                </c:pt>
                <c:pt idx="7">
                  <c:v>45962</c:v>
                </c:pt>
                <c:pt idx="8">
                  <c:v>45992</c:v>
                </c:pt>
                <c:pt idx="9">
                  <c:v>46023</c:v>
                </c:pt>
                <c:pt idx="10">
                  <c:v>46054</c:v>
                </c:pt>
                <c:pt idx="11">
                  <c:v>46082</c:v>
                </c:pt>
              </c:numCache>
            </c:numRef>
          </c:cat>
          <c:val>
            <c:numRef>
              <c:f>Data!$BX$85:$BX$96</c:f>
              <c:numCache>
                <c:formatCode>_(* #,##0_);_(* \(#,##0\);_(* "-"??_);_(@_)</c:formatCode>
                <c:ptCount val="12"/>
                <c:pt idx="0">
                  <c:v>3</c:v>
                </c:pt>
                <c:pt idx="1">
                  <c:v>2</c:v>
                </c:pt>
                <c:pt idx="2">
                  <c:v>7</c:v>
                </c:pt>
                <c:pt idx="3">
                  <c:v>4</c:v>
                </c:pt>
                <c:pt idx="4">
                  <c:v>1</c:v>
                </c:pt>
                <c:pt idx="5">
                  <c:v>1</c:v>
                </c:pt>
                <c:pt idx="6">
                  <c:v>1</c:v>
                </c:pt>
                <c:pt idx="7">
                  <c:v>0</c:v>
                </c:pt>
                <c:pt idx="8">
                  <c:v>5</c:v>
                </c:pt>
                <c:pt idx="9">
                  <c:v>3</c:v>
                </c:pt>
                <c:pt idx="10">
                  <c:v>1</c:v>
                </c:pt>
              </c:numCache>
            </c:numRef>
          </c:val>
          <c:extLst>
            <c:ext xmlns:c16="http://schemas.microsoft.com/office/drawing/2014/chart" uri="{C3380CC4-5D6E-409C-BE32-E72D297353CC}">
              <c16:uniqueId val="{00000001-D98F-4725-AB0D-FDBFCE297494}"/>
            </c:ext>
          </c:extLst>
        </c:ser>
        <c:dLbls>
          <c:showLegendKey val="0"/>
          <c:showVal val="0"/>
          <c:showCatName val="0"/>
          <c:showSerName val="0"/>
          <c:showPercent val="0"/>
          <c:showBubbleSize val="0"/>
        </c:dLbls>
        <c:gapWidth val="35"/>
        <c:axId val="754326975"/>
        <c:axId val="754327455"/>
      </c:barChart>
      <c:lineChart>
        <c:grouping val="standard"/>
        <c:varyColors val="0"/>
        <c:ser>
          <c:idx val="3"/>
          <c:order val="2"/>
          <c:tx>
            <c:strRef>
              <c:f>Data!$BY$84</c:f>
              <c:strCache>
                <c:ptCount val="1"/>
                <c:pt idx="0">
                  <c:v>Accu. Target</c:v>
                </c:pt>
              </c:strCache>
            </c:strRef>
          </c:tx>
          <c:spPr>
            <a:ln w="28575" cap="rnd">
              <a:solidFill>
                <a:schemeClr val="bg1">
                  <a:lumMod val="50000"/>
                </a:schemeClr>
              </a:solidFill>
              <a:prstDash val="solid"/>
              <a:round/>
            </a:ln>
            <a:effectLst/>
          </c:spPr>
          <c:marker>
            <c:symbol val="circle"/>
            <c:size val="5"/>
            <c:spPr>
              <a:solidFill>
                <a:schemeClr val="tx1">
                  <a:lumMod val="50000"/>
                  <a:lumOff val="50000"/>
                </a:schemeClr>
              </a:solidFill>
              <a:ln w="9525">
                <a:solidFill>
                  <a:schemeClr val="bg1">
                    <a:lumMod val="50000"/>
                  </a:schemeClr>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Data!$A$85:$A$96</c:f>
              <c:numCache>
                <c:formatCode>B1mmm\-yy</c:formatCode>
                <c:ptCount val="12"/>
                <c:pt idx="0">
                  <c:v>45748</c:v>
                </c:pt>
                <c:pt idx="1">
                  <c:v>45778</c:v>
                </c:pt>
                <c:pt idx="2">
                  <c:v>45809</c:v>
                </c:pt>
                <c:pt idx="3">
                  <c:v>45839</c:v>
                </c:pt>
                <c:pt idx="4">
                  <c:v>45870</c:v>
                </c:pt>
                <c:pt idx="5">
                  <c:v>45901</c:v>
                </c:pt>
                <c:pt idx="6">
                  <c:v>45931</c:v>
                </c:pt>
                <c:pt idx="7">
                  <c:v>45962</c:v>
                </c:pt>
                <c:pt idx="8">
                  <c:v>45992</c:v>
                </c:pt>
                <c:pt idx="9">
                  <c:v>46023</c:v>
                </c:pt>
                <c:pt idx="10">
                  <c:v>46054</c:v>
                </c:pt>
                <c:pt idx="11">
                  <c:v>46082</c:v>
                </c:pt>
              </c:numCache>
            </c:numRef>
          </c:cat>
          <c:val>
            <c:numRef>
              <c:f>Data!$BY$85:$BY$96</c:f>
              <c:numCache>
                <c:formatCode>General</c:formatCode>
                <c:ptCount val="12"/>
                <c:pt idx="0">
                  <c:v>2.5</c:v>
                </c:pt>
                <c:pt idx="1">
                  <c:v>5</c:v>
                </c:pt>
                <c:pt idx="2">
                  <c:v>5</c:v>
                </c:pt>
                <c:pt idx="3">
                  <c:v>7.5</c:v>
                </c:pt>
                <c:pt idx="4">
                  <c:v>10</c:v>
                </c:pt>
                <c:pt idx="5">
                  <c:v>12.5</c:v>
                </c:pt>
                <c:pt idx="6">
                  <c:v>15</c:v>
                </c:pt>
                <c:pt idx="7">
                  <c:v>17.5</c:v>
                </c:pt>
                <c:pt idx="8">
                  <c:v>20</c:v>
                </c:pt>
                <c:pt idx="9">
                  <c:v>22.5</c:v>
                </c:pt>
                <c:pt idx="10">
                  <c:v>25</c:v>
                </c:pt>
              </c:numCache>
            </c:numRef>
          </c:val>
          <c:smooth val="0"/>
          <c:extLst>
            <c:ext xmlns:c16="http://schemas.microsoft.com/office/drawing/2014/chart" uri="{C3380CC4-5D6E-409C-BE32-E72D297353CC}">
              <c16:uniqueId val="{00000002-D98F-4725-AB0D-FDBFCE297494}"/>
            </c:ext>
          </c:extLst>
        </c:ser>
        <c:ser>
          <c:idx val="4"/>
          <c:order val="3"/>
          <c:tx>
            <c:strRef>
              <c:f>Data!$BZ$84</c:f>
              <c:strCache>
                <c:ptCount val="1"/>
                <c:pt idx="0">
                  <c:v>Accu. Result</c:v>
                </c:pt>
              </c:strCache>
            </c:strRef>
          </c:tx>
          <c:spPr>
            <a:ln w="28575" cap="rnd">
              <a:solidFill>
                <a:schemeClr val="tx2">
                  <a:lumMod val="50000"/>
                  <a:lumOff val="50000"/>
                </a:schemeClr>
              </a:solidFill>
              <a:round/>
            </a:ln>
            <a:effectLst/>
          </c:spPr>
          <c:marker>
            <c:symbol val="circle"/>
            <c:size val="2"/>
            <c:spPr>
              <a:solidFill>
                <a:schemeClr val="tx2">
                  <a:lumMod val="50000"/>
                  <a:lumOff val="50000"/>
                </a:schemeClr>
              </a:solidFill>
              <a:ln w="9525">
                <a:solidFill>
                  <a:schemeClr val="tx1">
                    <a:lumMod val="50000"/>
                    <a:lumOff val="50000"/>
                  </a:schemeClr>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Data!$A$85:$A$96</c:f>
              <c:numCache>
                <c:formatCode>B1mmm\-yy</c:formatCode>
                <c:ptCount val="12"/>
                <c:pt idx="0">
                  <c:v>45748</c:v>
                </c:pt>
                <c:pt idx="1">
                  <c:v>45778</c:v>
                </c:pt>
                <c:pt idx="2">
                  <c:v>45809</c:v>
                </c:pt>
                <c:pt idx="3">
                  <c:v>45839</c:v>
                </c:pt>
                <c:pt idx="4">
                  <c:v>45870</c:v>
                </c:pt>
                <c:pt idx="5">
                  <c:v>45901</c:v>
                </c:pt>
                <c:pt idx="6">
                  <c:v>45931</c:v>
                </c:pt>
                <c:pt idx="7">
                  <c:v>45962</c:v>
                </c:pt>
                <c:pt idx="8">
                  <c:v>45992</c:v>
                </c:pt>
                <c:pt idx="9">
                  <c:v>46023</c:v>
                </c:pt>
                <c:pt idx="10">
                  <c:v>46054</c:v>
                </c:pt>
                <c:pt idx="11">
                  <c:v>46082</c:v>
                </c:pt>
              </c:numCache>
            </c:numRef>
          </c:cat>
          <c:val>
            <c:numRef>
              <c:f>Data!$BZ$85:$BZ$96</c:f>
              <c:numCache>
                <c:formatCode>General</c:formatCode>
                <c:ptCount val="12"/>
                <c:pt idx="0">
                  <c:v>3</c:v>
                </c:pt>
                <c:pt idx="1">
                  <c:v>5</c:v>
                </c:pt>
                <c:pt idx="2">
                  <c:v>12</c:v>
                </c:pt>
                <c:pt idx="3">
                  <c:v>16</c:v>
                </c:pt>
                <c:pt idx="4">
                  <c:v>17</c:v>
                </c:pt>
                <c:pt idx="5">
                  <c:v>18</c:v>
                </c:pt>
                <c:pt idx="6">
                  <c:v>19</c:v>
                </c:pt>
                <c:pt idx="7">
                  <c:v>19</c:v>
                </c:pt>
                <c:pt idx="8">
                  <c:v>24</c:v>
                </c:pt>
                <c:pt idx="9">
                  <c:v>27</c:v>
                </c:pt>
                <c:pt idx="10">
                  <c:v>28</c:v>
                </c:pt>
              </c:numCache>
            </c:numRef>
          </c:val>
          <c:smooth val="0"/>
          <c:extLst>
            <c:ext xmlns:c16="http://schemas.microsoft.com/office/drawing/2014/chart" uri="{C3380CC4-5D6E-409C-BE32-E72D297353CC}">
              <c16:uniqueId val="{00000003-D98F-4725-AB0D-FDBFCE297494}"/>
            </c:ext>
          </c:extLst>
        </c:ser>
        <c:dLbls>
          <c:showLegendKey val="0"/>
          <c:showVal val="0"/>
          <c:showCatName val="0"/>
          <c:showSerName val="0"/>
          <c:showPercent val="0"/>
          <c:showBubbleSize val="0"/>
        </c:dLbls>
        <c:marker val="1"/>
        <c:smooth val="0"/>
        <c:axId val="1370912288"/>
        <c:axId val="1370915648"/>
      </c:lineChart>
      <c:dateAx>
        <c:axId val="754326975"/>
        <c:scaling>
          <c:orientation val="minMax"/>
        </c:scaling>
        <c:delete val="0"/>
        <c:axPos val="b"/>
        <c:numFmt formatCode="B1mmm"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th-TH"/>
          </a:p>
        </c:txPr>
        <c:crossAx val="754327455"/>
        <c:crosses val="autoZero"/>
        <c:auto val="1"/>
        <c:lblOffset val="100"/>
        <c:baseTimeUnit val="months"/>
      </c:dateAx>
      <c:valAx>
        <c:axId val="754327455"/>
        <c:scaling>
          <c:orientation val="minMax"/>
          <c:max val="2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th-TH"/>
          </a:p>
        </c:txPr>
        <c:crossAx val="754326975"/>
        <c:crosses val="autoZero"/>
        <c:crossBetween val="between"/>
        <c:majorUnit val="5"/>
      </c:valAx>
      <c:valAx>
        <c:axId val="1370915648"/>
        <c:scaling>
          <c:orientation val="minMax"/>
          <c:max val="35"/>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th-TH"/>
          </a:p>
        </c:txPr>
        <c:crossAx val="1370912288"/>
        <c:crosses val="max"/>
        <c:crossBetween val="between"/>
      </c:valAx>
      <c:dateAx>
        <c:axId val="1370912288"/>
        <c:scaling>
          <c:orientation val="minMax"/>
        </c:scaling>
        <c:delete val="1"/>
        <c:axPos val="b"/>
        <c:numFmt formatCode="B1mmm\-yy" sourceLinked="1"/>
        <c:majorTickMark val="out"/>
        <c:minorTickMark val="none"/>
        <c:tickLblPos val="nextTo"/>
        <c:crossAx val="1370915648"/>
        <c:crosses val="autoZero"/>
        <c:auto val="1"/>
        <c:lblOffset val="100"/>
        <c:baseTimeUnit val="months"/>
      </c:dateAx>
      <c:spPr>
        <a:noFill/>
        <a:ln>
          <a:noFill/>
        </a:ln>
        <a:effectLst/>
      </c:spPr>
    </c:plotArea>
    <c:legend>
      <c:legendPos val="r"/>
      <c:layout>
        <c:manualLayout>
          <c:xMode val="edge"/>
          <c:yMode val="edge"/>
          <c:x val="0.52029256846450378"/>
          <c:y val="1.7924420141112975E-2"/>
          <c:w val="0.42413102017181731"/>
          <c:h val="0.17709107537224866"/>
        </c:manualLayout>
      </c:layout>
      <c:overlay val="0"/>
      <c:spPr>
        <a:noFill/>
        <a:ln>
          <a:noFill/>
        </a:ln>
        <a:effectLst/>
      </c:spPr>
      <c:txPr>
        <a:bodyPr rot="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th-TH"/>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th-TH"/>
    </a:p>
  </c:txPr>
  <c:printSettings>
    <c:headerFooter/>
    <c:pageMargins b="0.75" l="0.7" r="0.7" t="0.75" header="0.3" footer="0.3"/>
    <c:pageSetup/>
  </c:printSettings>
</c:chartSpace>
</file>

<file path=xl/charts/chart1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5580937938246097E-2"/>
          <c:y val="0.10264696494260592"/>
          <c:w val="0.84183166305227264"/>
          <c:h val="0.78150831041116864"/>
        </c:manualLayout>
      </c:layout>
      <c:barChart>
        <c:barDir val="col"/>
        <c:grouping val="clustered"/>
        <c:varyColors val="0"/>
        <c:ser>
          <c:idx val="0"/>
          <c:order val="0"/>
          <c:tx>
            <c:strRef>
              <c:f>Data!$CA$84</c:f>
              <c:strCache>
                <c:ptCount val="1"/>
                <c:pt idx="0">
                  <c:v>Target</c:v>
                </c:pt>
              </c:strCache>
            </c:strRef>
          </c:tx>
          <c:spPr>
            <a:solidFill>
              <a:schemeClr val="bg1">
                <a:lumMod val="50000"/>
              </a:schemeClr>
            </a:solidFill>
            <a:ln>
              <a:noFill/>
            </a:ln>
            <a:effectLst/>
          </c:spPr>
          <c:invertIfNegative val="0"/>
          <c:dLbls>
            <c:dLbl>
              <c:idx val="0"/>
              <c:layout>
                <c:manualLayout>
                  <c:x val="-1.1651398587016967E-17"/>
                  <c:y val="-2.768974232405468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511-48BC-A479-A6586B08FE84}"/>
                </c:ext>
              </c:extLst>
            </c:dLbl>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Data!$A$85:$A$96</c:f>
              <c:numCache>
                <c:formatCode>B1mmm\-yy</c:formatCode>
                <c:ptCount val="12"/>
                <c:pt idx="0">
                  <c:v>45748</c:v>
                </c:pt>
                <c:pt idx="1">
                  <c:v>45778</c:v>
                </c:pt>
                <c:pt idx="2">
                  <c:v>45809</c:v>
                </c:pt>
                <c:pt idx="3">
                  <c:v>45839</c:v>
                </c:pt>
                <c:pt idx="4">
                  <c:v>45870</c:v>
                </c:pt>
                <c:pt idx="5">
                  <c:v>45901</c:v>
                </c:pt>
                <c:pt idx="6">
                  <c:v>45931</c:v>
                </c:pt>
                <c:pt idx="7">
                  <c:v>45962</c:v>
                </c:pt>
                <c:pt idx="8">
                  <c:v>45992</c:v>
                </c:pt>
                <c:pt idx="9">
                  <c:v>46023</c:v>
                </c:pt>
                <c:pt idx="10">
                  <c:v>46054</c:v>
                </c:pt>
                <c:pt idx="11">
                  <c:v>46082</c:v>
                </c:pt>
              </c:numCache>
            </c:numRef>
          </c:cat>
          <c:val>
            <c:numRef>
              <c:f>Data!$CA$85:$CA$96</c:f>
              <c:numCache>
                <c:formatCode>0.000</c:formatCode>
                <c:ptCount val="12"/>
                <c:pt idx="0">
                  <c:v>1.2650274699999999</c:v>
                </c:pt>
                <c:pt idx="1">
                  <c:v>1.7869494099999998</c:v>
                </c:pt>
                <c:pt idx="2">
                  <c:v>22.057090290000001</c:v>
                </c:pt>
                <c:pt idx="3">
                  <c:v>17.52067044</c:v>
                </c:pt>
                <c:pt idx="4">
                  <c:v>25.9207906</c:v>
                </c:pt>
                <c:pt idx="5">
                  <c:v>2.2729146</c:v>
                </c:pt>
                <c:pt idx="6">
                  <c:v>2.2729146</c:v>
                </c:pt>
                <c:pt idx="7">
                  <c:v>2.39071005</c:v>
                </c:pt>
                <c:pt idx="8">
                  <c:v>2.2729146</c:v>
                </c:pt>
                <c:pt idx="9">
                  <c:v>2.2729146</c:v>
                </c:pt>
                <c:pt idx="10">
                  <c:v>2.2729146</c:v>
                </c:pt>
                <c:pt idx="11">
                  <c:v>2.2729146</c:v>
                </c:pt>
              </c:numCache>
            </c:numRef>
          </c:val>
          <c:extLst>
            <c:ext xmlns:c16="http://schemas.microsoft.com/office/drawing/2014/chart" uri="{C3380CC4-5D6E-409C-BE32-E72D297353CC}">
              <c16:uniqueId val="{00000000-D98F-4725-AB0D-FDBFCE297494}"/>
            </c:ext>
          </c:extLst>
        </c:ser>
        <c:ser>
          <c:idx val="2"/>
          <c:order val="1"/>
          <c:tx>
            <c:strRef>
              <c:f>Data!$CB$84</c:f>
              <c:strCache>
                <c:ptCount val="1"/>
                <c:pt idx="0">
                  <c:v>Result</c:v>
                </c:pt>
              </c:strCache>
            </c:strRef>
          </c:tx>
          <c:spPr>
            <a:solidFill>
              <a:schemeClr val="accent2"/>
            </a:solidFill>
            <a:ln>
              <a:noFill/>
            </a:ln>
            <a:effectLst/>
          </c:spPr>
          <c:invertIfNegative val="0"/>
          <c:dLbls>
            <c:dLbl>
              <c:idx val="1"/>
              <c:layout>
                <c:manualLayout>
                  <c:x val="-2.3302797174033934E-17"/>
                  <c:y val="-4.984153618329824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511-48BC-A479-A6586B08FE8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Data!$A$85:$A$96</c:f>
              <c:numCache>
                <c:formatCode>B1mmm\-yy</c:formatCode>
                <c:ptCount val="12"/>
                <c:pt idx="0">
                  <c:v>45748</c:v>
                </c:pt>
                <c:pt idx="1">
                  <c:v>45778</c:v>
                </c:pt>
                <c:pt idx="2">
                  <c:v>45809</c:v>
                </c:pt>
                <c:pt idx="3">
                  <c:v>45839</c:v>
                </c:pt>
                <c:pt idx="4">
                  <c:v>45870</c:v>
                </c:pt>
                <c:pt idx="5">
                  <c:v>45901</c:v>
                </c:pt>
                <c:pt idx="6">
                  <c:v>45931</c:v>
                </c:pt>
                <c:pt idx="7">
                  <c:v>45962</c:v>
                </c:pt>
                <c:pt idx="8">
                  <c:v>45992</c:v>
                </c:pt>
                <c:pt idx="9">
                  <c:v>46023</c:v>
                </c:pt>
                <c:pt idx="10">
                  <c:v>46054</c:v>
                </c:pt>
                <c:pt idx="11">
                  <c:v>46082</c:v>
                </c:pt>
              </c:numCache>
            </c:numRef>
          </c:cat>
          <c:val>
            <c:numRef>
              <c:f>Data!$CB$85:$CB$96</c:f>
              <c:numCache>
                <c:formatCode>_(* #,##0.00_);_(* \(#,##0.00\);_(* "-"??_);_(@_)</c:formatCode>
                <c:ptCount val="12"/>
                <c:pt idx="0">
                  <c:v>1.30109947</c:v>
                </c:pt>
                <c:pt idx="1">
                  <c:v>1.54652104</c:v>
                </c:pt>
                <c:pt idx="2">
                  <c:v>2.8936533500000001</c:v>
                </c:pt>
                <c:pt idx="3">
                  <c:v>1.6606108700000002</c:v>
                </c:pt>
                <c:pt idx="4">
                  <c:v>19.870010069999999</c:v>
                </c:pt>
                <c:pt idx="5">
                  <c:v>9.4295284400000003</c:v>
                </c:pt>
                <c:pt idx="6">
                  <c:v>6.1844210500000001</c:v>
                </c:pt>
                <c:pt idx="7">
                  <c:v>5.5363383700000002</c:v>
                </c:pt>
                <c:pt idx="8">
                  <c:v>27.38224744</c:v>
                </c:pt>
                <c:pt idx="9">
                  <c:v>7.0435394100000002</c:v>
                </c:pt>
                <c:pt idx="10">
                  <c:v>6.5564865700000006</c:v>
                </c:pt>
              </c:numCache>
            </c:numRef>
          </c:val>
          <c:extLst>
            <c:ext xmlns:c16="http://schemas.microsoft.com/office/drawing/2014/chart" uri="{C3380CC4-5D6E-409C-BE32-E72D297353CC}">
              <c16:uniqueId val="{00000001-D98F-4725-AB0D-FDBFCE297494}"/>
            </c:ext>
          </c:extLst>
        </c:ser>
        <c:dLbls>
          <c:showLegendKey val="0"/>
          <c:showVal val="0"/>
          <c:showCatName val="0"/>
          <c:showSerName val="0"/>
          <c:showPercent val="0"/>
          <c:showBubbleSize val="0"/>
        </c:dLbls>
        <c:gapWidth val="35"/>
        <c:axId val="754326975"/>
        <c:axId val="754327455"/>
      </c:barChart>
      <c:lineChart>
        <c:grouping val="standard"/>
        <c:varyColors val="0"/>
        <c:ser>
          <c:idx val="3"/>
          <c:order val="2"/>
          <c:tx>
            <c:strRef>
              <c:f>Data!$CC$84</c:f>
              <c:strCache>
                <c:ptCount val="1"/>
                <c:pt idx="0">
                  <c:v>Accu. Target</c:v>
                </c:pt>
              </c:strCache>
            </c:strRef>
          </c:tx>
          <c:spPr>
            <a:ln w="28575" cap="rnd">
              <a:solidFill>
                <a:schemeClr val="bg1">
                  <a:lumMod val="65000"/>
                </a:schemeClr>
              </a:solidFill>
              <a:round/>
            </a:ln>
            <a:effectLst/>
          </c:spPr>
          <c:marker>
            <c:symbol val="circle"/>
            <c:size val="5"/>
            <c:spPr>
              <a:solidFill>
                <a:schemeClr val="tx1">
                  <a:lumMod val="50000"/>
                  <a:lumOff val="50000"/>
                </a:schemeClr>
              </a:solidFill>
              <a:ln w="9525">
                <a:solidFill>
                  <a:schemeClr val="bg1">
                    <a:lumMod val="50000"/>
                  </a:schemeClr>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Data!$A$85:$A$96</c:f>
              <c:numCache>
                <c:formatCode>B1mmm\-yy</c:formatCode>
                <c:ptCount val="12"/>
                <c:pt idx="0">
                  <c:v>45748</c:v>
                </c:pt>
                <c:pt idx="1">
                  <c:v>45778</c:v>
                </c:pt>
                <c:pt idx="2">
                  <c:v>45809</c:v>
                </c:pt>
                <c:pt idx="3">
                  <c:v>45839</c:v>
                </c:pt>
                <c:pt idx="4">
                  <c:v>45870</c:v>
                </c:pt>
                <c:pt idx="5">
                  <c:v>45901</c:v>
                </c:pt>
                <c:pt idx="6">
                  <c:v>45931</c:v>
                </c:pt>
                <c:pt idx="7">
                  <c:v>45962</c:v>
                </c:pt>
                <c:pt idx="8">
                  <c:v>45992</c:v>
                </c:pt>
                <c:pt idx="9">
                  <c:v>46023</c:v>
                </c:pt>
                <c:pt idx="10">
                  <c:v>46054</c:v>
                </c:pt>
                <c:pt idx="11">
                  <c:v>46082</c:v>
                </c:pt>
              </c:numCache>
            </c:numRef>
          </c:cat>
          <c:val>
            <c:numRef>
              <c:f>Data!$CC$85:$CC$96</c:f>
              <c:numCache>
                <c:formatCode>0.00</c:formatCode>
                <c:ptCount val="12"/>
                <c:pt idx="0">
                  <c:v>1.2650274699999999</c:v>
                </c:pt>
                <c:pt idx="1">
                  <c:v>3.0519768799999998</c:v>
                </c:pt>
                <c:pt idx="2">
                  <c:v>25.109067169999996</c:v>
                </c:pt>
                <c:pt idx="3">
                  <c:v>42.629737609999992</c:v>
                </c:pt>
                <c:pt idx="4">
                  <c:v>68.550528209999996</c:v>
                </c:pt>
                <c:pt idx="5">
                  <c:v>70.823442809999989</c:v>
                </c:pt>
                <c:pt idx="6">
                  <c:v>73.096357409999996</c:v>
                </c:pt>
                <c:pt idx="7">
                  <c:v>75.487067460000006</c:v>
                </c:pt>
                <c:pt idx="8">
                  <c:v>77.759982059999999</c:v>
                </c:pt>
                <c:pt idx="9">
                  <c:v>80.032896660000006</c:v>
                </c:pt>
                <c:pt idx="10">
                  <c:v>82.305811260000013</c:v>
                </c:pt>
                <c:pt idx="11">
                  <c:v>84.57872586000002</c:v>
                </c:pt>
              </c:numCache>
            </c:numRef>
          </c:val>
          <c:smooth val="0"/>
          <c:extLst>
            <c:ext xmlns:c16="http://schemas.microsoft.com/office/drawing/2014/chart" uri="{C3380CC4-5D6E-409C-BE32-E72D297353CC}">
              <c16:uniqueId val="{00000002-D98F-4725-AB0D-FDBFCE297494}"/>
            </c:ext>
          </c:extLst>
        </c:ser>
        <c:ser>
          <c:idx val="4"/>
          <c:order val="3"/>
          <c:tx>
            <c:strRef>
              <c:f>Data!$CD$84</c:f>
              <c:strCache>
                <c:ptCount val="1"/>
                <c:pt idx="0">
                  <c:v>Accu. Result</c:v>
                </c:pt>
              </c:strCache>
            </c:strRef>
          </c:tx>
          <c:spPr>
            <a:ln w="28575" cap="rnd">
              <a:solidFill>
                <a:schemeClr val="accent4"/>
              </a:solidFill>
              <a:round/>
            </a:ln>
            <a:effectLst/>
          </c:spPr>
          <c:marker>
            <c:symbol val="circle"/>
            <c:size val="2"/>
            <c:spPr>
              <a:solidFill>
                <a:schemeClr val="tx2">
                  <a:lumMod val="50000"/>
                  <a:lumOff val="50000"/>
                </a:schemeClr>
              </a:solidFill>
              <a:ln w="9525">
                <a:solidFill>
                  <a:schemeClr val="accent4"/>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Data!$A$85:$A$96</c:f>
              <c:numCache>
                <c:formatCode>B1mmm\-yy</c:formatCode>
                <c:ptCount val="12"/>
                <c:pt idx="0">
                  <c:v>45748</c:v>
                </c:pt>
                <c:pt idx="1">
                  <c:v>45778</c:v>
                </c:pt>
                <c:pt idx="2">
                  <c:v>45809</c:v>
                </c:pt>
                <c:pt idx="3">
                  <c:v>45839</c:v>
                </c:pt>
                <c:pt idx="4">
                  <c:v>45870</c:v>
                </c:pt>
                <c:pt idx="5">
                  <c:v>45901</c:v>
                </c:pt>
                <c:pt idx="6">
                  <c:v>45931</c:v>
                </c:pt>
                <c:pt idx="7">
                  <c:v>45962</c:v>
                </c:pt>
                <c:pt idx="8">
                  <c:v>45992</c:v>
                </c:pt>
                <c:pt idx="9">
                  <c:v>46023</c:v>
                </c:pt>
                <c:pt idx="10">
                  <c:v>46054</c:v>
                </c:pt>
                <c:pt idx="11">
                  <c:v>46082</c:v>
                </c:pt>
              </c:numCache>
            </c:numRef>
          </c:cat>
          <c:val>
            <c:numRef>
              <c:f>Data!$CD$85:$CD$96</c:f>
              <c:numCache>
                <c:formatCode>0.00</c:formatCode>
                <c:ptCount val="12"/>
                <c:pt idx="0">
                  <c:v>1.30109947</c:v>
                </c:pt>
                <c:pt idx="1">
                  <c:v>2.84762051</c:v>
                </c:pt>
                <c:pt idx="2">
                  <c:v>5.7412738599999997</c:v>
                </c:pt>
                <c:pt idx="3">
                  <c:v>7.4018847299999999</c:v>
                </c:pt>
                <c:pt idx="4">
                  <c:v>27.271894799999998</c:v>
                </c:pt>
                <c:pt idx="5">
                  <c:v>36.701423239999997</c:v>
                </c:pt>
                <c:pt idx="6">
                  <c:v>42.885844289999994</c:v>
                </c:pt>
                <c:pt idx="7">
                  <c:v>48.422182659999997</c:v>
                </c:pt>
                <c:pt idx="8">
                  <c:v>75.80443009999999</c:v>
                </c:pt>
                <c:pt idx="9">
                  <c:v>82.847969509999984</c:v>
                </c:pt>
                <c:pt idx="10">
                  <c:v>89.404456079999989</c:v>
                </c:pt>
              </c:numCache>
            </c:numRef>
          </c:val>
          <c:smooth val="0"/>
          <c:extLst>
            <c:ext xmlns:c16="http://schemas.microsoft.com/office/drawing/2014/chart" uri="{C3380CC4-5D6E-409C-BE32-E72D297353CC}">
              <c16:uniqueId val="{00000003-D98F-4725-AB0D-FDBFCE297494}"/>
            </c:ext>
          </c:extLst>
        </c:ser>
        <c:dLbls>
          <c:showLegendKey val="0"/>
          <c:showVal val="0"/>
          <c:showCatName val="0"/>
          <c:showSerName val="0"/>
          <c:showPercent val="0"/>
          <c:showBubbleSize val="0"/>
        </c:dLbls>
        <c:marker val="1"/>
        <c:smooth val="0"/>
        <c:axId val="873942127"/>
        <c:axId val="873934927"/>
      </c:lineChart>
      <c:dateAx>
        <c:axId val="754326975"/>
        <c:scaling>
          <c:orientation val="minMax"/>
        </c:scaling>
        <c:delete val="0"/>
        <c:axPos val="b"/>
        <c:numFmt formatCode="B1mmm"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th-TH"/>
          </a:p>
        </c:txPr>
        <c:crossAx val="754327455"/>
        <c:crosses val="autoZero"/>
        <c:auto val="1"/>
        <c:lblOffset val="100"/>
        <c:baseTimeUnit val="months"/>
      </c:dateAx>
      <c:valAx>
        <c:axId val="754327455"/>
        <c:scaling>
          <c:orientation val="minMax"/>
          <c:max val="50"/>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th-TH"/>
          </a:p>
        </c:txPr>
        <c:crossAx val="754326975"/>
        <c:crosses val="autoZero"/>
        <c:crossBetween val="between"/>
        <c:majorUnit val="10"/>
      </c:valAx>
      <c:valAx>
        <c:axId val="873934927"/>
        <c:scaling>
          <c:orientation val="minMax"/>
          <c:max val="100"/>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h-TH"/>
          </a:p>
        </c:txPr>
        <c:crossAx val="873942127"/>
        <c:crosses val="max"/>
        <c:crossBetween val="between"/>
        <c:majorUnit val="20"/>
      </c:valAx>
      <c:dateAx>
        <c:axId val="873942127"/>
        <c:scaling>
          <c:orientation val="minMax"/>
        </c:scaling>
        <c:delete val="1"/>
        <c:axPos val="b"/>
        <c:numFmt formatCode="B1mmm\-yy" sourceLinked="1"/>
        <c:majorTickMark val="out"/>
        <c:minorTickMark val="none"/>
        <c:tickLblPos val="nextTo"/>
        <c:crossAx val="873934927"/>
        <c:crosses val="autoZero"/>
        <c:auto val="1"/>
        <c:lblOffset val="100"/>
        <c:baseTimeUnit val="months"/>
        <c:majorUnit val="1"/>
        <c:minorUnit val="1"/>
      </c:dateAx>
      <c:spPr>
        <a:noFill/>
        <a:ln>
          <a:noFill/>
        </a:ln>
        <a:effectLst/>
      </c:spPr>
    </c:plotArea>
    <c:legend>
      <c:legendPos val="r"/>
      <c:layout>
        <c:manualLayout>
          <c:xMode val="edge"/>
          <c:yMode val="edge"/>
          <c:x val="0.52283473645482992"/>
          <c:y val="5.7126428160704018E-3"/>
          <c:w val="0.38599866366839447"/>
          <c:h val="0.12171146154745106"/>
        </c:manualLayout>
      </c:layout>
      <c:overlay val="0"/>
      <c:spPr>
        <a:noFill/>
        <a:ln>
          <a:noFill/>
        </a:ln>
        <a:effectLst/>
      </c:spPr>
      <c:txPr>
        <a:bodyPr rot="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th-TH"/>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th-TH"/>
    </a:p>
  </c:txPr>
  <c:printSettings>
    <c:headerFooter/>
    <c:pageMargins b="0.75" l="0.7" r="0.7" t="0.75" header="0.3" footer="0.3"/>
    <c:pageSetup/>
  </c:printSettings>
</c:chartSpace>
</file>

<file path=xl/charts/chart1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9153465853811712E-2"/>
          <c:y val="0.25080634542393376"/>
          <c:w val="0.81144552307763662"/>
          <c:h val="0.62529858734010868"/>
        </c:manualLayout>
      </c:layout>
      <c:lineChart>
        <c:grouping val="standard"/>
        <c:varyColors val="0"/>
        <c:ser>
          <c:idx val="0"/>
          <c:order val="0"/>
          <c:tx>
            <c:strRef>
              <c:f>Data!$D$68</c:f>
              <c:strCache>
                <c:ptCount val="1"/>
                <c:pt idx="0">
                  <c:v>Accu.Target</c:v>
                </c:pt>
              </c:strCache>
            </c:strRef>
          </c:tx>
          <c:spPr>
            <a:ln w="28575" cap="rnd">
              <a:solidFill>
                <a:schemeClr val="tx1">
                  <a:lumMod val="50000"/>
                  <a:lumOff val="50000"/>
                </a:schemeClr>
              </a:solidFill>
              <a:round/>
            </a:ln>
            <a:effectLst/>
          </c:spPr>
          <c:marker>
            <c:symbol val="circle"/>
            <c:size val="5"/>
            <c:spPr>
              <a:solidFill>
                <a:schemeClr val="tx1">
                  <a:lumMod val="50000"/>
                  <a:lumOff val="50000"/>
                </a:schemeClr>
              </a:solidFill>
              <a:ln w="9525">
                <a:solidFill>
                  <a:schemeClr val="tx1">
                    <a:lumMod val="50000"/>
                    <a:lumOff val="50000"/>
                  </a:schemeClr>
                </a:solidFill>
              </a:ln>
              <a:effectLst/>
            </c:spPr>
          </c:marker>
          <c:dLbls>
            <c:numFmt formatCode="0.00%" sourceLinked="0"/>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tx1">
                        <a:lumMod val="75000"/>
                        <a:lumOff val="25000"/>
                      </a:schemeClr>
                    </a:solidFill>
                    <a:latin typeface="+mn-lt"/>
                    <a:ea typeface="+mn-ea"/>
                    <a:cs typeface="+mn-cs"/>
                  </a:defRPr>
                </a:pPr>
                <a:endParaRPr lang="th-TH"/>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Data!$A$69:$A$80</c:f>
              <c:numCache>
                <c:formatCode>B1mmm\-yy</c:formatCode>
                <c:ptCount val="12"/>
                <c:pt idx="0">
                  <c:v>45748</c:v>
                </c:pt>
                <c:pt idx="1">
                  <c:v>45778</c:v>
                </c:pt>
                <c:pt idx="2">
                  <c:v>45809</c:v>
                </c:pt>
                <c:pt idx="3">
                  <c:v>45839</c:v>
                </c:pt>
                <c:pt idx="4">
                  <c:v>45870</c:v>
                </c:pt>
                <c:pt idx="5">
                  <c:v>45901</c:v>
                </c:pt>
                <c:pt idx="6">
                  <c:v>45931</c:v>
                </c:pt>
                <c:pt idx="7">
                  <c:v>45962</c:v>
                </c:pt>
                <c:pt idx="8">
                  <c:v>45992</c:v>
                </c:pt>
                <c:pt idx="9">
                  <c:v>46023</c:v>
                </c:pt>
                <c:pt idx="10">
                  <c:v>46054</c:v>
                </c:pt>
                <c:pt idx="11">
                  <c:v>46082</c:v>
                </c:pt>
              </c:numCache>
            </c:numRef>
          </c:cat>
          <c:val>
            <c:numRef>
              <c:f>Data!$D$69:$D$80</c:f>
              <c:numCache>
                <c:formatCode>0.000%</c:formatCode>
                <c:ptCount val="12"/>
                <c:pt idx="0">
                  <c:v>-1.6670000000000001E-3</c:v>
                </c:pt>
                <c:pt idx="1">
                  <c:v>-3.3339999999999997E-3</c:v>
                </c:pt>
                <c:pt idx="2">
                  <c:v>-5.0009999999999994E-3</c:v>
                </c:pt>
                <c:pt idx="3">
                  <c:v>-6.6679999999999994E-3</c:v>
                </c:pt>
                <c:pt idx="4">
                  <c:v>-8.3349999999999987E-3</c:v>
                </c:pt>
                <c:pt idx="5">
                  <c:v>-1.0002E-2</c:v>
                </c:pt>
                <c:pt idx="6">
                  <c:v>-1.1669000000000001E-2</c:v>
                </c:pt>
                <c:pt idx="7">
                  <c:v>-1.3336000000000001E-2</c:v>
                </c:pt>
                <c:pt idx="8">
                  <c:v>-1.5003000000000001E-2</c:v>
                </c:pt>
                <c:pt idx="9">
                  <c:v>-1.6669999999999997E-2</c:v>
                </c:pt>
                <c:pt idx="10">
                  <c:v>-1.8336999999999996E-2</c:v>
                </c:pt>
                <c:pt idx="11">
                  <c:v>-2.0003999999999991E-2</c:v>
                </c:pt>
              </c:numCache>
            </c:numRef>
          </c:val>
          <c:smooth val="0"/>
          <c:extLst>
            <c:ext xmlns:c16="http://schemas.microsoft.com/office/drawing/2014/chart" uri="{C3380CC4-5D6E-409C-BE32-E72D297353CC}">
              <c16:uniqueId val="{00000002-0BC0-4C15-A061-411092F25EA5}"/>
            </c:ext>
          </c:extLst>
        </c:ser>
        <c:ser>
          <c:idx val="1"/>
          <c:order val="1"/>
          <c:tx>
            <c:strRef>
              <c:f>Data!$E$68</c:f>
              <c:strCache>
                <c:ptCount val="1"/>
                <c:pt idx="0">
                  <c:v>Accu.Result</c:v>
                </c:pt>
              </c:strCache>
            </c:strRef>
          </c:tx>
          <c:spPr>
            <a:ln w="28575" cap="rnd">
              <a:solidFill>
                <a:schemeClr val="accent4">
                  <a:lumMod val="60000"/>
                  <a:lumOff val="40000"/>
                </a:schemeClr>
              </a:solidFill>
              <a:round/>
            </a:ln>
            <a:effectLst/>
          </c:spPr>
          <c:marker>
            <c:symbol val="circle"/>
            <c:size val="4"/>
            <c:spPr>
              <a:solidFill>
                <a:schemeClr val="accent4">
                  <a:lumMod val="60000"/>
                  <a:lumOff val="40000"/>
                </a:schemeClr>
              </a:solidFill>
              <a:ln w="3175">
                <a:solidFill>
                  <a:schemeClr val="accent4">
                    <a:lumMod val="60000"/>
                    <a:lumOff val="40000"/>
                  </a:schemeClr>
                </a:solidFill>
              </a:ln>
              <a:effectLst/>
            </c:spPr>
          </c:marker>
          <c:dLbls>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Data!$A$69:$A$80</c:f>
              <c:numCache>
                <c:formatCode>B1mmm\-yy</c:formatCode>
                <c:ptCount val="12"/>
                <c:pt idx="0">
                  <c:v>45748</c:v>
                </c:pt>
                <c:pt idx="1">
                  <c:v>45778</c:v>
                </c:pt>
                <c:pt idx="2">
                  <c:v>45809</c:v>
                </c:pt>
                <c:pt idx="3">
                  <c:v>45839</c:v>
                </c:pt>
                <c:pt idx="4">
                  <c:v>45870</c:v>
                </c:pt>
                <c:pt idx="5">
                  <c:v>45901</c:v>
                </c:pt>
                <c:pt idx="6">
                  <c:v>45931</c:v>
                </c:pt>
                <c:pt idx="7">
                  <c:v>45962</c:v>
                </c:pt>
                <c:pt idx="8">
                  <c:v>45992</c:v>
                </c:pt>
                <c:pt idx="9">
                  <c:v>46023</c:v>
                </c:pt>
                <c:pt idx="10">
                  <c:v>46054</c:v>
                </c:pt>
                <c:pt idx="11">
                  <c:v>46082</c:v>
                </c:pt>
              </c:numCache>
            </c:numRef>
          </c:cat>
          <c:val>
            <c:numRef>
              <c:f>Data!$E$69:$E$80</c:f>
              <c:numCache>
                <c:formatCode>0.00%</c:formatCode>
                <c:ptCount val="12"/>
                <c:pt idx="0">
                  <c:v>-1.6670000000000001E-3</c:v>
                </c:pt>
                <c:pt idx="1">
                  <c:v>-3.3339999999999997E-3</c:v>
                </c:pt>
                <c:pt idx="2">
                  <c:v>-5.0009999999999994E-3</c:v>
                </c:pt>
                <c:pt idx="3">
                  <c:v>-6.6679999999999994E-3</c:v>
                </c:pt>
                <c:pt idx="4">
                  <c:v>-8.3349999999999987E-3</c:v>
                </c:pt>
                <c:pt idx="5">
                  <c:v>-1.0002E-2</c:v>
                </c:pt>
                <c:pt idx="6">
                  <c:v>-1.1669000000000001E-2</c:v>
                </c:pt>
                <c:pt idx="7">
                  <c:v>-1.3336000000000001E-2</c:v>
                </c:pt>
                <c:pt idx="8">
                  <c:v>-1.5003000000000001E-2</c:v>
                </c:pt>
                <c:pt idx="9">
                  <c:v>-1.6669999999999997E-2</c:v>
                </c:pt>
                <c:pt idx="10">
                  <c:v>-1.8336999999999996E-2</c:v>
                </c:pt>
              </c:numCache>
            </c:numRef>
          </c:val>
          <c:smooth val="0"/>
          <c:extLst>
            <c:ext xmlns:c16="http://schemas.microsoft.com/office/drawing/2014/chart" uri="{C3380CC4-5D6E-409C-BE32-E72D297353CC}">
              <c16:uniqueId val="{00000000-0BC0-4C15-A061-411092F25EA5}"/>
            </c:ext>
          </c:extLst>
        </c:ser>
        <c:dLbls>
          <c:showLegendKey val="0"/>
          <c:showVal val="0"/>
          <c:showCatName val="0"/>
          <c:showSerName val="0"/>
          <c:showPercent val="0"/>
          <c:showBubbleSize val="0"/>
        </c:dLbls>
        <c:marker val="1"/>
        <c:smooth val="0"/>
        <c:axId val="754326975"/>
        <c:axId val="754327455"/>
      </c:lineChart>
      <c:catAx>
        <c:axId val="754326975"/>
        <c:scaling>
          <c:orientation val="minMax"/>
        </c:scaling>
        <c:delete val="0"/>
        <c:axPos val="b"/>
        <c:numFmt formatCode="B1mmm" sourceLinked="0"/>
        <c:majorTickMark val="out"/>
        <c:minorTickMark val="none"/>
        <c:tickLblPos val="low"/>
        <c:spPr>
          <a:noFill/>
          <a:ln w="9525" cap="flat" cmpd="sng" algn="ctr">
            <a:solidFill>
              <a:srgbClr val="C00000"/>
            </a:solidFill>
            <a:round/>
          </a:ln>
          <a:effectLst/>
        </c:spPr>
        <c:txPr>
          <a:bodyPr rot="-60000000" spcFirstLastPara="1" vertOverflow="ellipsis" vert="horz" wrap="square" anchor="ctr" anchorCtr="1"/>
          <a:lstStyle/>
          <a:p>
            <a:pPr>
              <a:defRPr lang="ja-JP" sz="1050" b="0" i="0" u="none" strike="noStrike" kern="1200" baseline="0">
                <a:solidFill>
                  <a:schemeClr val="tx1">
                    <a:lumMod val="65000"/>
                    <a:lumOff val="35000"/>
                  </a:schemeClr>
                </a:solidFill>
                <a:latin typeface="+mn-lt"/>
                <a:ea typeface="+mn-ea"/>
                <a:cs typeface="+mn-cs"/>
              </a:defRPr>
            </a:pPr>
            <a:endParaRPr lang="th-TH"/>
          </a:p>
        </c:txPr>
        <c:crossAx val="754327455"/>
        <c:crosses val="autoZero"/>
        <c:auto val="0"/>
        <c:lblAlgn val="ctr"/>
        <c:lblOffset val="100"/>
        <c:noMultiLvlLbl val="1"/>
      </c:catAx>
      <c:valAx>
        <c:axId val="754327455"/>
        <c:scaling>
          <c:orientation val="minMax"/>
        </c:scaling>
        <c:delete val="0"/>
        <c:axPos val="l"/>
        <c:majorGridlines>
          <c:spPr>
            <a:ln w="6350" cap="flat" cmpd="sng" algn="ctr">
              <a:solidFill>
                <a:schemeClr val="bg1">
                  <a:lumMod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th-TH"/>
          </a:p>
        </c:txPr>
        <c:crossAx val="754326975"/>
        <c:crosses val="autoZero"/>
        <c:crossBetween val="between"/>
        <c:majorUnit val="8.0000000000000016E-2"/>
      </c:valAx>
      <c:spPr>
        <a:noFill/>
        <a:ln>
          <a:noFill/>
        </a:ln>
        <a:effectLst/>
      </c:spPr>
    </c:plotArea>
    <c:legend>
      <c:legendPos val="r"/>
      <c:layout>
        <c:manualLayout>
          <c:xMode val="edge"/>
          <c:yMode val="edge"/>
          <c:x val="0.56054774053722911"/>
          <c:y val="1.7005302908564987E-2"/>
          <c:w val="0.42546610062110019"/>
          <c:h val="0.11187033360477845"/>
        </c:manualLayout>
      </c:layout>
      <c:overlay val="0"/>
      <c:spPr>
        <a:noFill/>
        <a:ln>
          <a:noFill/>
        </a:ln>
        <a:effectLst/>
      </c:spPr>
      <c:txPr>
        <a:bodyPr rot="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th-TH"/>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th-TH"/>
    </a:p>
  </c:txPr>
  <c:printSettings>
    <c:headerFooter/>
    <c:pageMargins b="0.75" l="0.7" r="0.7" t="0.75" header="0.3" footer="0.3"/>
    <c:pageSetup/>
  </c:printSettings>
</c:chartSpace>
</file>

<file path=xl/charts/chart1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7771753869428746E-2"/>
          <c:y val="0.19239545815733716"/>
          <c:w val="0.80977637795275592"/>
          <c:h val="0.68636893231420637"/>
        </c:manualLayout>
      </c:layout>
      <c:barChart>
        <c:barDir val="col"/>
        <c:grouping val="clustered"/>
        <c:varyColors val="0"/>
        <c:ser>
          <c:idx val="0"/>
          <c:order val="0"/>
          <c:tx>
            <c:strRef>
              <c:f>Data!$F$68</c:f>
              <c:strCache>
                <c:ptCount val="1"/>
                <c:pt idx="0">
                  <c:v>Target</c:v>
                </c:pt>
              </c:strCache>
            </c:strRef>
          </c:tx>
          <c:spPr>
            <a:solidFill>
              <a:schemeClr val="bg1">
                <a:lumMod val="65000"/>
              </a:schemeClr>
            </a:solidFill>
            <a:ln>
              <a:solidFill>
                <a:schemeClr val="tx1">
                  <a:lumMod val="50000"/>
                  <a:lumOff val="50000"/>
                </a:schemeClr>
              </a:solidFill>
            </a:ln>
            <a:effectLst/>
          </c:spPr>
          <c:invertIfNegative val="0"/>
          <c:dLbls>
            <c:numFmt formatCode="0" sourceLinked="0"/>
            <c:spPr>
              <a:noFill/>
              <a:ln>
                <a:noFill/>
              </a:ln>
              <a:effectLst/>
            </c:spPr>
            <c:txPr>
              <a:bodyPr rot="0" spcFirstLastPara="1" vertOverflow="ellipsis" vert="horz" wrap="square" anchor="ctr" anchorCtr="1"/>
              <a:lstStyle/>
              <a:p>
                <a:pPr>
                  <a:defRPr lang="ja-JP"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Data!$A$69:$A$80</c:f>
              <c:numCache>
                <c:formatCode>B1mmm\-yy</c:formatCode>
                <c:ptCount val="12"/>
                <c:pt idx="0">
                  <c:v>45748</c:v>
                </c:pt>
                <c:pt idx="1">
                  <c:v>45778</c:v>
                </c:pt>
                <c:pt idx="2">
                  <c:v>45809</c:v>
                </c:pt>
                <c:pt idx="3">
                  <c:v>45839</c:v>
                </c:pt>
                <c:pt idx="4">
                  <c:v>45870</c:v>
                </c:pt>
                <c:pt idx="5">
                  <c:v>45901</c:v>
                </c:pt>
                <c:pt idx="6">
                  <c:v>45931</c:v>
                </c:pt>
                <c:pt idx="7">
                  <c:v>45962</c:v>
                </c:pt>
                <c:pt idx="8">
                  <c:v>45992</c:v>
                </c:pt>
                <c:pt idx="9">
                  <c:v>46023</c:v>
                </c:pt>
                <c:pt idx="10">
                  <c:v>46054</c:v>
                </c:pt>
                <c:pt idx="11">
                  <c:v>46082</c:v>
                </c:pt>
              </c:numCache>
            </c:numRef>
          </c:cat>
          <c:val>
            <c:numRef>
              <c:f>Data!$F$69:$F$80</c:f>
              <c:numCache>
                <c:formatCode>_(* #,##0_);_(* \(#,##0\);_(* "-"??_);_(@_)</c:formatCode>
                <c:ptCount val="12"/>
                <c:pt idx="0">
                  <c:v>2986</c:v>
                </c:pt>
                <c:pt idx="1">
                  <c:v>3655</c:v>
                </c:pt>
                <c:pt idx="2">
                  <c:v>3369</c:v>
                </c:pt>
                <c:pt idx="3">
                  <c:v>3278</c:v>
                </c:pt>
                <c:pt idx="4">
                  <c:v>3527</c:v>
                </c:pt>
                <c:pt idx="5">
                  <c:v>3713</c:v>
                </c:pt>
                <c:pt idx="6">
                  <c:v>3406</c:v>
                </c:pt>
                <c:pt idx="7">
                  <c:v>3664</c:v>
                </c:pt>
                <c:pt idx="8">
                  <c:v>3099</c:v>
                </c:pt>
                <c:pt idx="9">
                  <c:v>2767</c:v>
                </c:pt>
                <c:pt idx="10">
                  <c:v>3171</c:v>
                </c:pt>
                <c:pt idx="11">
                  <c:v>3609</c:v>
                </c:pt>
              </c:numCache>
            </c:numRef>
          </c:val>
          <c:extLst>
            <c:ext xmlns:c16="http://schemas.microsoft.com/office/drawing/2014/chart" uri="{C3380CC4-5D6E-409C-BE32-E72D297353CC}">
              <c16:uniqueId val="{00000002-9ACF-4E08-A5C4-65AE9AACEE63}"/>
            </c:ext>
          </c:extLst>
        </c:ser>
        <c:ser>
          <c:idx val="1"/>
          <c:order val="1"/>
          <c:tx>
            <c:strRef>
              <c:f>Data!$G$68</c:f>
              <c:strCache>
                <c:ptCount val="1"/>
                <c:pt idx="0">
                  <c:v>Result</c:v>
                </c:pt>
              </c:strCache>
            </c:strRef>
          </c:tx>
          <c:spPr>
            <a:solidFill>
              <a:schemeClr val="accent2"/>
            </a:solidFill>
            <a:ln>
              <a:noFill/>
            </a:ln>
            <a:effectLst/>
          </c:spPr>
          <c:invertIfNegative val="0"/>
          <c:dLbls>
            <c:spPr>
              <a:noFill/>
              <a:ln>
                <a:noFill/>
              </a:ln>
              <a:effectLst/>
            </c:spPr>
            <c:txPr>
              <a:bodyPr rot="0" spcFirstLastPara="1" vertOverflow="ellipsis" vert="horz" wrap="square" anchor="ctr" anchorCtr="1"/>
              <a:lstStyle/>
              <a:p>
                <a:pPr>
                  <a:defRPr lang="ja-JP" sz="1050" b="0" i="0" u="none" strike="noStrike" kern="1200" baseline="0">
                    <a:solidFill>
                      <a:schemeClr val="tx1">
                        <a:lumMod val="75000"/>
                        <a:lumOff val="25000"/>
                      </a:schemeClr>
                    </a:solidFill>
                    <a:latin typeface="+mn-lt"/>
                    <a:ea typeface="+mn-ea"/>
                    <a:cs typeface="+mn-cs"/>
                  </a:defRPr>
                </a:pPr>
                <a:endParaRPr lang="th-TH"/>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Data!$A$69:$A$80</c:f>
              <c:numCache>
                <c:formatCode>B1mmm\-yy</c:formatCode>
                <c:ptCount val="12"/>
                <c:pt idx="0">
                  <c:v>45748</c:v>
                </c:pt>
                <c:pt idx="1">
                  <c:v>45778</c:v>
                </c:pt>
                <c:pt idx="2">
                  <c:v>45809</c:v>
                </c:pt>
                <c:pt idx="3">
                  <c:v>45839</c:v>
                </c:pt>
                <c:pt idx="4">
                  <c:v>45870</c:v>
                </c:pt>
                <c:pt idx="5">
                  <c:v>45901</c:v>
                </c:pt>
                <c:pt idx="6">
                  <c:v>45931</c:v>
                </c:pt>
                <c:pt idx="7">
                  <c:v>45962</c:v>
                </c:pt>
                <c:pt idx="8">
                  <c:v>45992</c:v>
                </c:pt>
                <c:pt idx="9">
                  <c:v>46023</c:v>
                </c:pt>
                <c:pt idx="10">
                  <c:v>46054</c:v>
                </c:pt>
                <c:pt idx="11">
                  <c:v>46082</c:v>
                </c:pt>
              </c:numCache>
            </c:numRef>
          </c:cat>
          <c:val>
            <c:numRef>
              <c:f>Data!$G$69:$G$80</c:f>
              <c:numCache>
                <c:formatCode>_(* #,##0_);_(* \(#,##0\);_(* "-"??_);_(@_)</c:formatCode>
                <c:ptCount val="12"/>
                <c:pt idx="0">
                  <c:v>2793</c:v>
                </c:pt>
                <c:pt idx="1">
                  <c:v>3988</c:v>
                </c:pt>
                <c:pt idx="2">
                  <c:v>3709</c:v>
                </c:pt>
                <c:pt idx="3">
                  <c:v>3564</c:v>
                </c:pt>
                <c:pt idx="4">
                  <c:v>3626</c:v>
                </c:pt>
                <c:pt idx="5">
                  <c:v>3477</c:v>
                </c:pt>
                <c:pt idx="6">
                  <c:v>3204</c:v>
                </c:pt>
                <c:pt idx="7">
                  <c:v>3701</c:v>
                </c:pt>
                <c:pt idx="8">
                  <c:v>2928</c:v>
                </c:pt>
                <c:pt idx="9">
                  <c:v>2909</c:v>
                </c:pt>
                <c:pt idx="10">
                  <c:v>3598</c:v>
                </c:pt>
              </c:numCache>
            </c:numRef>
          </c:val>
          <c:extLst>
            <c:ext xmlns:c16="http://schemas.microsoft.com/office/drawing/2014/chart" uri="{C3380CC4-5D6E-409C-BE32-E72D297353CC}">
              <c16:uniqueId val="{00000000-9ACF-4E08-A5C4-65AE9AACEE63}"/>
            </c:ext>
          </c:extLst>
        </c:ser>
        <c:dLbls>
          <c:showLegendKey val="0"/>
          <c:showVal val="0"/>
          <c:showCatName val="0"/>
          <c:showSerName val="0"/>
          <c:showPercent val="0"/>
          <c:showBubbleSize val="0"/>
        </c:dLbls>
        <c:gapWidth val="35"/>
        <c:axId val="754326975"/>
        <c:axId val="754327455"/>
      </c:barChart>
      <c:lineChart>
        <c:grouping val="standard"/>
        <c:varyColors val="0"/>
        <c:ser>
          <c:idx val="2"/>
          <c:order val="2"/>
          <c:tx>
            <c:strRef>
              <c:f>Data!$H$68</c:f>
              <c:strCache>
                <c:ptCount val="1"/>
                <c:pt idx="0">
                  <c:v>Accu.Target</c:v>
                </c:pt>
              </c:strCache>
            </c:strRef>
          </c:tx>
          <c:spPr>
            <a:ln w="28575" cap="rnd">
              <a:solidFill>
                <a:schemeClr val="tx1">
                  <a:lumMod val="50000"/>
                  <a:lumOff val="50000"/>
                </a:schemeClr>
              </a:solidFill>
              <a:round/>
            </a:ln>
            <a:effectLst/>
          </c:spPr>
          <c:marker>
            <c:symbol val="circle"/>
            <c:size val="3"/>
            <c:spPr>
              <a:solidFill>
                <a:schemeClr val="accent3"/>
              </a:solidFill>
              <a:ln w="3175">
                <a:solidFill>
                  <a:schemeClr val="accent3"/>
                </a:solidFill>
              </a:ln>
              <a:effectLst/>
            </c:spPr>
          </c:marker>
          <c:dLbls>
            <c:dLbl>
              <c:idx val="11"/>
              <c:layout>
                <c:manualLayout>
                  <c:x val="-2.8571428571427522E-3"/>
                  <c:y val="-3.389623925228988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D098-47BD-AC21-B78254A100E1}"/>
                </c:ext>
              </c:extLst>
            </c:dLbl>
            <c:spPr>
              <a:noFill/>
              <a:ln>
                <a:noFill/>
              </a:ln>
              <a:effectLst/>
            </c:spPr>
            <c:txPr>
              <a:bodyPr rot="0" spcFirstLastPara="1" vertOverflow="ellipsis" vert="horz" wrap="square" anchor="ctr" anchorCtr="1"/>
              <a:lstStyle/>
              <a:p>
                <a:pPr>
                  <a:defRPr lang="ja-JP"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Data!$A$69:$A$80</c:f>
              <c:numCache>
                <c:formatCode>B1mmm\-yy</c:formatCode>
                <c:ptCount val="12"/>
                <c:pt idx="0">
                  <c:v>45748</c:v>
                </c:pt>
                <c:pt idx="1">
                  <c:v>45778</c:v>
                </c:pt>
                <c:pt idx="2">
                  <c:v>45809</c:v>
                </c:pt>
                <c:pt idx="3">
                  <c:v>45839</c:v>
                </c:pt>
                <c:pt idx="4">
                  <c:v>45870</c:v>
                </c:pt>
                <c:pt idx="5">
                  <c:v>45901</c:v>
                </c:pt>
                <c:pt idx="6">
                  <c:v>45931</c:v>
                </c:pt>
                <c:pt idx="7">
                  <c:v>45962</c:v>
                </c:pt>
                <c:pt idx="8">
                  <c:v>45992</c:v>
                </c:pt>
                <c:pt idx="9">
                  <c:v>46023</c:v>
                </c:pt>
                <c:pt idx="10">
                  <c:v>46054</c:v>
                </c:pt>
                <c:pt idx="11">
                  <c:v>46082</c:v>
                </c:pt>
              </c:numCache>
            </c:numRef>
          </c:cat>
          <c:val>
            <c:numRef>
              <c:f>Data!$H$69:$H$80</c:f>
              <c:numCache>
                <c:formatCode>_(* #,##0_);_(* \(#,##0\);_(* "-"??_);_(@_)</c:formatCode>
                <c:ptCount val="12"/>
                <c:pt idx="0">
                  <c:v>2986</c:v>
                </c:pt>
                <c:pt idx="1">
                  <c:v>6641</c:v>
                </c:pt>
                <c:pt idx="2">
                  <c:v>10010</c:v>
                </c:pt>
                <c:pt idx="3">
                  <c:v>13288</c:v>
                </c:pt>
                <c:pt idx="4">
                  <c:v>16815</c:v>
                </c:pt>
                <c:pt idx="5">
                  <c:v>20528</c:v>
                </c:pt>
                <c:pt idx="6">
                  <c:v>23934</c:v>
                </c:pt>
                <c:pt idx="7">
                  <c:v>27598</c:v>
                </c:pt>
                <c:pt idx="8">
                  <c:v>30697</c:v>
                </c:pt>
                <c:pt idx="9">
                  <c:v>33464</c:v>
                </c:pt>
                <c:pt idx="10">
                  <c:v>36635</c:v>
                </c:pt>
                <c:pt idx="11">
                  <c:v>40244</c:v>
                </c:pt>
              </c:numCache>
            </c:numRef>
          </c:val>
          <c:smooth val="0"/>
          <c:extLst>
            <c:ext xmlns:c16="http://schemas.microsoft.com/office/drawing/2014/chart" uri="{C3380CC4-5D6E-409C-BE32-E72D297353CC}">
              <c16:uniqueId val="{00000003-9ACF-4E08-A5C4-65AE9AACEE63}"/>
            </c:ext>
          </c:extLst>
        </c:ser>
        <c:ser>
          <c:idx val="3"/>
          <c:order val="3"/>
          <c:tx>
            <c:strRef>
              <c:f>Data!$I$68</c:f>
              <c:strCache>
                <c:ptCount val="1"/>
                <c:pt idx="0">
                  <c:v>Accu.Result</c:v>
                </c:pt>
              </c:strCache>
            </c:strRef>
          </c:tx>
          <c:spPr>
            <a:ln w="28575" cap="rnd">
              <a:solidFill>
                <a:schemeClr val="accent4"/>
              </a:solidFill>
              <a:round/>
            </a:ln>
            <a:effectLst/>
          </c:spPr>
          <c:marker>
            <c:symbol val="circle"/>
            <c:size val="3"/>
            <c:spPr>
              <a:solidFill>
                <a:schemeClr val="accent4"/>
              </a:solidFill>
              <a:ln w="9525">
                <a:solidFill>
                  <a:schemeClr val="accent4"/>
                </a:solidFill>
              </a:ln>
              <a:effectLst/>
            </c:spPr>
          </c:marker>
          <c:cat>
            <c:numRef>
              <c:f>Data!$A$69:$A$80</c:f>
              <c:numCache>
                <c:formatCode>B1mmm\-yy</c:formatCode>
                <c:ptCount val="12"/>
                <c:pt idx="0">
                  <c:v>45748</c:v>
                </c:pt>
                <c:pt idx="1">
                  <c:v>45778</c:v>
                </c:pt>
                <c:pt idx="2">
                  <c:v>45809</c:v>
                </c:pt>
                <c:pt idx="3">
                  <c:v>45839</c:v>
                </c:pt>
                <c:pt idx="4">
                  <c:v>45870</c:v>
                </c:pt>
                <c:pt idx="5">
                  <c:v>45901</c:v>
                </c:pt>
                <c:pt idx="6">
                  <c:v>45931</c:v>
                </c:pt>
                <c:pt idx="7">
                  <c:v>45962</c:v>
                </c:pt>
                <c:pt idx="8">
                  <c:v>45992</c:v>
                </c:pt>
                <c:pt idx="9">
                  <c:v>46023</c:v>
                </c:pt>
                <c:pt idx="10">
                  <c:v>46054</c:v>
                </c:pt>
                <c:pt idx="11">
                  <c:v>46082</c:v>
                </c:pt>
              </c:numCache>
            </c:numRef>
          </c:cat>
          <c:val>
            <c:numRef>
              <c:f>Data!$I$69:$I$80</c:f>
              <c:numCache>
                <c:formatCode>_(* #,##0_);_(* \(#,##0\);_(* "-"??_);_(@_)</c:formatCode>
                <c:ptCount val="12"/>
                <c:pt idx="0">
                  <c:v>2793</c:v>
                </c:pt>
                <c:pt idx="1">
                  <c:v>6781</c:v>
                </c:pt>
                <c:pt idx="2">
                  <c:v>10490</c:v>
                </c:pt>
                <c:pt idx="3">
                  <c:v>14054</c:v>
                </c:pt>
                <c:pt idx="4">
                  <c:v>17680</c:v>
                </c:pt>
                <c:pt idx="5">
                  <c:v>21157</c:v>
                </c:pt>
                <c:pt idx="6">
                  <c:v>24361</c:v>
                </c:pt>
                <c:pt idx="7">
                  <c:v>28062</c:v>
                </c:pt>
                <c:pt idx="8">
                  <c:v>30990</c:v>
                </c:pt>
                <c:pt idx="9">
                  <c:v>33899</c:v>
                </c:pt>
                <c:pt idx="10">
                  <c:v>37497</c:v>
                </c:pt>
              </c:numCache>
            </c:numRef>
          </c:val>
          <c:smooth val="0"/>
          <c:extLst>
            <c:ext xmlns:c16="http://schemas.microsoft.com/office/drawing/2014/chart" uri="{C3380CC4-5D6E-409C-BE32-E72D297353CC}">
              <c16:uniqueId val="{00000004-9ACF-4E08-A5C4-65AE9AACEE63}"/>
            </c:ext>
          </c:extLst>
        </c:ser>
        <c:dLbls>
          <c:showLegendKey val="0"/>
          <c:showVal val="0"/>
          <c:showCatName val="0"/>
          <c:showSerName val="0"/>
          <c:showPercent val="0"/>
          <c:showBubbleSize val="0"/>
        </c:dLbls>
        <c:marker val="1"/>
        <c:smooth val="0"/>
        <c:axId val="819095423"/>
        <c:axId val="730637327"/>
      </c:lineChart>
      <c:dateAx>
        <c:axId val="754326975"/>
        <c:scaling>
          <c:orientation val="minMax"/>
        </c:scaling>
        <c:delete val="0"/>
        <c:axPos val="b"/>
        <c:numFmt formatCode="B1mmm"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ja-JP" sz="1050" b="0" i="0" u="none" strike="noStrike" kern="1200" baseline="0">
                <a:solidFill>
                  <a:schemeClr val="tx1">
                    <a:lumMod val="65000"/>
                    <a:lumOff val="35000"/>
                  </a:schemeClr>
                </a:solidFill>
                <a:latin typeface="+mn-lt"/>
                <a:ea typeface="+mn-ea"/>
                <a:cs typeface="+mn-cs"/>
              </a:defRPr>
            </a:pPr>
            <a:endParaRPr lang="th-TH"/>
          </a:p>
        </c:txPr>
        <c:crossAx val="754327455"/>
        <c:crosses val="autoZero"/>
        <c:auto val="1"/>
        <c:lblOffset val="100"/>
        <c:baseTimeUnit val="months"/>
      </c:dateAx>
      <c:valAx>
        <c:axId val="754327455"/>
        <c:scaling>
          <c:orientation val="minMax"/>
          <c:max val="5000"/>
        </c:scaling>
        <c:delete val="0"/>
        <c:axPos val="l"/>
        <c:majorGridlines>
          <c:spPr>
            <a:ln w="6350" cap="flat" cmpd="sng" algn="ctr">
              <a:solidFill>
                <a:schemeClr val="bg1">
                  <a:lumMod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lang="ja-JP" sz="1050" b="0" i="0" u="none" strike="noStrike" kern="1200" baseline="0">
                <a:solidFill>
                  <a:schemeClr val="tx1">
                    <a:lumMod val="65000"/>
                    <a:lumOff val="35000"/>
                  </a:schemeClr>
                </a:solidFill>
                <a:latin typeface="+mn-lt"/>
                <a:ea typeface="+mn-ea"/>
                <a:cs typeface="+mn-cs"/>
              </a:defRPr>
            </a:pPr>
            <a:endParaRPr lang="th-TH"/>
          </a:p>
        </c:txPr>
        <c:crossAx val="754326975"/>
        <c:crosses val="autoZero"/>
        <c:crossBetween val="between"/>
        <c:majorUnit val="1000"/>
      </c:valAx>
      <c:valAx>
        <c:axId val="730637327"/>
        <c:scaling>
          <c:orientation val="minMax"/>
          <c:max val="60000"/>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lang="ja-JP" sz="1050" b="0" i="0" u="none" strike="noStrike" kern="1200" baseline="0">
                <a:solidFill>
                  <a:schemeClr val="tx1">
                    <a:lumMod val="65000"/>
                    <a:lumOff val="35000"/>
                  </a:schemeClr>
                </a:solidFill>
                <a:latin typeface="+mn-lt"/>
                <a:ea typeface="+mn-ea"/>
                <a:cs typeface="+mn-cs"/>
              </a:defRPr>
            </a:pPr>
            <a:endParaRPr lang="th-TH"/>
          </a:p>
        </c:txPr>
        <c:crossAx val="819095423"/>
        <c:crosses val="max"/>
        <c:crossBetween val="between"/>
        <c:majorUnit val="10000"/>
      </c:valAx>
      <c:dateAx>
        <c:axId val="819095423"/>
        <c:scaling>
          <c:orientation val="minMax"/>
        </c:scaling>
        <c:delete val="1"/>
        <c:axPos val="b"/>
        <c:numFmt formatCode="B1mmm\-yy" sourceLinked="1"/>
        <c:majorTickMark val="out"/>
        <c:minorTickMark val="none"/>
        <c:tickLblPos val="nextTo"/>
        <c:crossAx val="730637327"/>
        <c:crosses val="autoZero"/>
        <c:auto val="1"/>
        <c:lblOffset val="100"/>
        <c:baseTimeUnit val="months"/>
      </c:dateAx>
      <c:spPr>
        <a:noFill/>
        <a:ln>
          <a:noFill/>
        </a:ln>
        <a:effectLst/>
      </c:spPr>
    </c:plotArea>
    <c:legend>
      <c:legendPos val="r"/>
      <c:layout>
        <c:manualLayout>
          <c:xMode val="edge"/>
          <c:yMode val="edge"/>
          <c:x val="0.42828677852020791"/>
          <c:y val="4.2659440213839899E-3"/>
          <c:w val="0.45457032506153761"/>
          <c:h val="0.16670145596538974"/>
        </c:manualLayout>
      </c:layout>
      <c:overlay val="0"/>
      <c:spPr>
        <a:noFill/>
        <a:ln>
          <a:noFill/>
        </a:ln>
        <a:effectLst/>
      </c:spPr>
      <c:txPr>
        <a:bodyPr rot="0" spcFirstLastPara="1" vertOverflow="ellipsis" vert="horz" wrap="square" anchor="ctr" anchorCtr="1"/>
        <a:lstStyle/>
        <a:p>
          <a:pPr>
            <a:defRPr lang="ja-JP" sz="1050" b="0" i="0" u="none" strike="noStrike" kern="1200" baseline="0">
              <a:solidFill>
                <a:schemeClr val="tx1">
                  <a:lumMod val="65000"/>
                  <a:lumOff val="35000"/>
                </a:schemeClr>
              </a:solidFill>
              <a:latin typeface="+mn-lt"/>
              <a:ea typeface="+mn-ea"/>
              <a:cs typeface="+mn-cs"/>
            </a:defRPr>
          </a:pPr>
          <a:endParaRPr lang="th-TH"/>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050"/>
      </a:pPr>
      <a:endParaRPr lang="th-TH"/>
    </a:p>
  </c:txPr>
  <c:printSettings>
    <c:headerFooter/>
    <c:pageMargins b="0.75" l="0.7" r="0.7" t="0.75" header="0.3" footer="0.3"/>
    <c:pageSetup/>
  </c:printSettings>
</c:chartSpace>
</file>

<file path=xl/charts/chart1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690365583792792"/>
          <c:y val="0.20928906002919484"/>
          <c:w val="0.88006889763779539"/>
          <c:h val="0.68059897932485325"/>
        </c:manualLayout>
      </c:layout>
      <c:barChart>
        <c:barDir val="col"/>
        <c:grouping val="clustered"/>
        <c:varyColors val="0"/>
        <c:ser>
          <c:idx val="0"/>
          <c:order val="0"/>
          <c:tx>
            <c:strRef>
              <c:f>Data!$R$68</c:f>
              <c:strCache>
                <c:ptCount val="1"/>
                <c:pt idx="0">
                  <c:v>Target</c:v>
                </c:pt>
              </c:strCache>
            </c:strRef>
          </c:tx>
          <c:spPr>
            <a:solidFill>
              <a:schemeClr val="bg1">
                <a:lumMod val="65000"/>
              </a:schemeClr>
            </a:solidFill>
            <a:ln>
              <a:solidFill>
                <a:schemeClr val="tx1">
                  <a:lumMod val="50000"/>
                  <a:lumOff val="50000"/>
                </a:schemeClr>
              </a:solidFill>
            </a:ln>
            <a:effectLst/>
          </c:spPr>
          <c:invertIfNegative val="0"/>
          <c:dLbls>
            <c:numFmt formatCode="#,##0.0" sourceLinked="0"/>
            <c:spPr>
              <a:noFill/>
              <a:ln>
                <a:noFill/>
              </a:ln>
              <a:effectLst/>
            </c:spPr>
            <c:txPr>
              <a:bodyPr rot="0" spcFirstLastPara="1" vertOverflow="ellipsis" vert="horz" wrap="square" anchor="ctr" anchorCtr="1"/>
              <a:lstStyle/>
              <a:p>
                <a:pPr>
                  <a:defRPr lang="ja-JP" sz="105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Data!$A$69:$A$80</c:f>
              <c:numCache>
                <c:formatCode>B1mmm\-yy</c:formatCode>
                <c:ptCount val="12"/>
                <c:pt idx="0">
                  <c:v>45748</c:v>
                </c:pt>
                <c:pt idx="1">
                  <c:v>45778</c:v>
                </c:pt>
                <c:pt idx="2">
                  <c:v>45809</c:v>
                </c:pt>
                <c:pt idx="3">
                  <c:v>45839</c:v>
                </c:pt>
                <c:pt idx="4">
                  <c:v>45870</c:v>
                </c:pt>
                <c:pt idx="5">
                  <c:v>45901</c:v>
                </c:pt>
                <c:pt idx="6">
                  <c:v>45931</c:v>
                </c:pt>
                <c:pt idx="7">
                  <c:v>45962</c:v>
                </c:pt>
                <c:pt idx="8">
                  <c:v>45992</c:v>
                </c:pt>
                <c:pt idx="9">
                  <c:v>46023</c:v>
                </c:pt>
                <c:pt idx="10">
                  <c:v>46054</c:v>
                </c:pt>
                <c:pt idx="11">
                  <c:v>46082</c:v>
                </c:pt>
              </c:numCache>
            </c:numRef>
          </c:cat>
          <c:val>
            <c:numRef>
              <c:f>Data!$R$69:$R$80</c:f>
              <c:numCache>
                <c:formatCode>#,##0.0</c:formatCode>
                <c:ptCount val="12"/>
                <c:pt idx="0">
                  <c:v>17.827000000000002</c:v>
                </c:pt>
                <c:pt idx="1">
                  <c:v>21.405999999999999</c:v>
                </c:pt>
                <c:pt idx="2">
                  <c:v>20.818999999999999</c:v>
                </c:pt>
                <c:pt idx="3">
                  <c:v>20.617999999999999</c:v>
                </c:pt>
                <c:pt idx="4">
                  <c:v>21.396999999999998</c:v>
                </c:pt>
                <c:pt idx="5">
                  <c:v>22.747</c:v>
                </c:pt>
                <c:pt idx="6">
                  <c:v>24.183</c:v>
                </c:pt>
                <c:pt idx="7">
                  <c:v>24.183</c:v>
                </c:pt>
                <c:pt idx="8">
                  <c:v>21.984000000000002</c:v>
                </c:pt>
                <c:pt idx="9">
                  <c:v>21.984000000000002</c:v>
                </c:pt>
                <c:pt idx="10">
                  <c:v>20.885000000000002</c:v>
                </c:pt>
                <c:pt idx="11">
                  <c:v>25.280999999999999</c:v>
                </c:pt>
              </c:numCache>
            </c:numRef>
          </c:val>
          <c:extLst>
            <c:ext xmlns:c16="http://schemas.microsoft.com/office/drawing/2014/chart" uri="{C3380CC4-5D6E-409C-BE32-E72D297353CC}">
              <c16:uniqueId val="{00000001-DEBE-46A5-A581-5C828365F306}"/>
            </c:ext>
          </c:extLst>
        </c:ser>
        <c:ser>
          <c:idx val="1"/>
          <c:order val="1"/>
          <c:tx>
            <c:strRef>
              <c:f>Data!$S$68</c:f>
              <c:strCache>
                <c:ptCount val="1"/>
                <c:pt idx="0">
                  <c:v>Result</c:v>
                </c:pt>
              </c:strCache>
            </c:strRef>
          </c:tx>
          <c:spPr>
            <a:solidFill>
              <a:schemeClr val="accent2"/>
            </a:solidFill>
            <a:ln>
              <a:noFill/>
            </a:ln>
            <a:effectLst/>
          </c:spPr>
          <c:invertIfNegative val="0"/>
          <c:dLbls>
            <c:spPr>
              <a:noFill/>
              <a:ln>
                <a:noFill/>
              </a:ln>
              <a:effectLst/>
            </c:spPr>
            <c:txPr>
              <a:bodyPr rot="0" spcFirstLastPara="1" vertOverflow="ellipsis" vert="horz" wrap="square" anchor="ctr" anchorCtr="1"/>
              <a:lstStyle/>
              <a:p>
                <a:pPr>
                  <a:defRPr lang="ja-JP" sz="105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Data!$A$69:$A$80</c:f>
              <c:numCache>
                <c:formatCode>B1mmm\-yy</c:formatCode>
                <c:ptCount val="12"/>
                <c:pt idx="0">
                  <c:v>45748</c:v>
                </c:pt>
                <c:pt idx="1">
                  <c:v>45778</c:v>
                </c:pt>
                <c:pt idx="2">
                  <c:v>45809</c:v>
                </c:pt>
                <c:pt idx="3">
                  <c:v>45839</c:v>
                </c:pt>
                <c:pt idx="4">
                  <c:v>45870</c:v>
                </c:pt>
                <c:pt idx="5">
                  <c:v>45901</c:v>
                </c:pt>
                <c:pt idx="6">
                  <c:v>45931</c:v>
                </c:pt>
                <c:pt idx="7">
                  <c:v>45962</c:v>
                </c:pt>
                <c:pt idx="8">
                  <c:v>45992</c:v>
                </c:pt>
                <c:pt idx="9">
                  <c:v>46023</c:v>
                </c:pt>
                <c:pt idx="10">
                  <c:v>46054</c:v>
                </c:pt>
                <c:pt idx="11">
                  <c:v>46082</c:v>
                </c:pt>
              </c:numCache>
            </c:numRef>
          </c:cat>
          <c:val>
            <c:numRef>
              <c:f>Data!$S$69:$S$80</c:f>
              <c:numCache>
                <c:formatCode>0.00</c:formatCode>
                <c:ptCount val="12"/>
                <c:pt idx="0">
                  <c:v>18.262907999999999</c:v>
                </c:pt>
                <c:pt idx="1">
                  <c:v>24.117999999999999</c:v>
                </c:pt>
                <c:pt idx="2">
                  <c:v>23.155000000000001</c:v>
                </c:pt>
                <c:pt idx="3">
                  <c:v>22.053000000000001</c:v>
                </c:pt>
                <c:pt idx="4">
                  <c:v>22.672999999999998</c:v>
                </c:pt>
                <c:pt idx="5">
                  <c:v>21.32</c:v>
                </c:pt>
                <c:pt idx="6">
                  <c:v>19.260000000000002</c:v>
                </c:pt>
                <c:pt idx="7">
                  <c:v>21.635000000000002</c:v>
                </c:pt>
                <c:pt idx="8">
                  <c:v>16.527000000000001</c:v>
                </c:pt>
                <c:pt idx="9">
                  <c:v>16.294</c:v>
                </c:pt>
                <c:pt idx="10">
                  <c:v>20.795000000000002</c:v>
                </c:pt>
              </c:numCache>
            </c:numRef>
          </c:val>
          <c:extLst>
            <c:ext xmlns:c16="http://schemas.microsoft.com/office/drawing/2014/chart" uri="{C3380CC4-5D6E-409C-BE32-E72D297353CC}">
              <c16:uniqueId val="{00000000-DEBE-46A5-A581-5C828365F306}"/>
            </c:ext>
          </c:extLst>
        </c:ser>
        <c:dLbls>
          <c:showLegendKey val="0"/>
          <c:showVal val="0"/>
          <c:showCatName val="0"/>
          <c:showSerName val="0"/>
          <c:showPercent val="0"/>
          <c:showBubbleSize val="0"/>
        </c:dLbls>
        <c:gapWidth val="35"/>
        <c:axId val="754326975"/>
        <c:axId val="754327455"/>
      </c:barChart>
      <c:lineChart>
        <c:grouping val="standard"/>
        <c:varyColors val="0"/>
        <c:ser>
          <c:idx val="2"/>
          <c:order val="2"/>
          <c:tx>
            <c:strRef>
              <c:f>Data!$T$68</c:f>
              <c:strCache>
                <c:ptCount val="1"/>
                <c:pt idx="0">
                  <c:v>Accu.Target</c:v>
                </c:pt>
              </c:strCache>
            </c:strRef>
          </c:tx>
          <c:spPr>
            <a:ln w="28575" cap="rnd">
              <a:solidFill>
                <a:schemeClr val="tx1">
                  <a:lumMod val="50000"/>
                  <a:lumOff val="50000"/>
                </a:schemeClr>
              </a:solidFill>
              <a:round/>
            </a:ln>
            <a:effectLst/>
          </c:spPr>
          <c:marker>
            <c:symbol val="circle"/>
            <c:size val="5"/>
            <c:spPr>
              <a:solidFill>
                <a:schemeClr val="tx1">
                  <a:lumMod val="50000"/>
                  <a:lumOff val="50000"/>
                </a:schemeClr>
              </a:solidFill>
              <a:ln w="9525">
                <a:solidFill>
                  <a:schemeClr val="tx1">
                    <a:lumMod val="50000"/>
                    <a:lumOff val="50000"/>
                  </a:schemeClr>
                </a:solidFill>
              </a:ln>
              <a:effectLst/>
            </c:spPr>
          </c:marker>
          <c:dLbls>
            <c:numFmt formatCode="#,##0.0" sourceLinked="0"/>
            <c:spPr>
              <a:noFill/>
              <a:ln>
                <a:noFill/>
              </a:ln>
              <a:effectLst/>
            </c:spPr>
            <c:txPr>
              <a:bodyPr rot="0" spcFirstLastPara="1" vertOverflow="ellipsis" vert="horz" wrap="square" anchor="ctr" anchorCtr="1"/>
              <a:lstStyle/>
              <a:p>
                <a:pPr>
                  <a:defRPr lang="ja-JP" sz="1050" b="0" i="0" u="none" strike="noStrike" kern="1200" baseline="0">
                    <a:solidFill>
                      <a:schemeClr val="tx1">
                        <a:lumMod val="75000"/>
                        <a:lumOff val="25000"/>
                      </a:schemeClr>
                    </a:solidFill>
                    <a:latin typeface="+mn-lt"/>
                    <a:ea typeface="+mn-ea"/>
                    <a:cs typeface="+mn-cs"/>
                  </a:defRPr>
                </a:pPr>
                <a:endParaRPr lang="th-TH"/>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Data!$A$69:$A$80</c:f>
              <c:numCache>
                <c:formatCode>B1mmm\-yy</c:formatCode>
                <c:ptCount val="12"/>
                <c:pt idx="0">
                  <c:v>45748</c:v>
                </c:pt>
                <c:pt idx="1">
                  <c:v>45778</c:v>
                </c:pt>
                <c:pt idx="2">
                  <c:v>45809</c:v>
                </c:pt>
                <c:pt idx="3">
                  <c:v>45839</c:v>
                </c:pt>
                <c:pt idx="4">
                  <c:v>45870</c:v>
                </c:pt>
                <c:pt idx="5">
                  <c:v>45901</c:v>
                </c:pt>
                <c:pt idx="6">
                  <c:v>45931</c:v>
                </c:pt>
                <c:pt idx="7">
                  <c:v>45962</c:v>
                </c:pt>
                <c:pt idx="8">
                  <c:v>45992</c:v>
                </c:pt>
                <c:pt idx="9">
                  <c:v>46023</c:v>
                </c:pt>
                <c:pt idx="10">
                  <c:v>46054</c:v>
                </c:pt>
                <c:pt idx="11">
                  <c:v>46082</c:v>
                </c:pt>
              </c:numCache>
            </c:numRef>
          </c:cat>
          <c:val>
            <c:numRef>
              <c:f>Data!$T$69:$T$80</c:f>
              <c:numCache>
                <c:formatCode>#,##0.0</c:formatCode>
                <c:ptCount val="12"/>
                <c:pt idx="0">
                  <c:v>17.827000000000002</c:v>
                </c:pt>
                <c:pt idx="1">
                  <c:v>39.233000000000004</c:v>
                </c:pt>
                <c:pt idx="2">
                  <c:v>60.052000000000007</c:v>
                </c:pt>
                <c:pt idx="3">
                  <c:v>80.67</c:v>
                </c:pt>
                <c:pt idx="4">
                  <c:v>102.06700000000001</c:v>
                </c:pt>
                <c:pt idx="5">
                  <c:v>124.81400000000001</c:v>
                </c:pt>
                <c:pt idx="6">
                  <c:v>148.99700000000001</c:v>
                </c:pt>
                <c:pt idx="7">
                  <c:v>173.18</c:v>
                </c:pt>
                <c:pt idx="8">
                  <c:v>195.16400000000002</c:v>
                </c:pt>
                <c:pt idx="9">
                  <c:v>217.14800000000002</c:v>
                </c:pt>
                <c:pt idx="10">
                  <c:v>238.03300000000002</c:v>
                </c:pt>
                <c:pt idx="11">
                  <c:v>263.31400000000002</c:v>
                </c:pt>
              </c:numCache>
            </c:numRef>
          </c:val>
          <c:smooth val="0"/>
          <c:extLst>
            <c:ext xmlns:c16="http://schemas.microsoft.com/office/drawing/2014/chart" uri="{C3380CC4-5D6E-409C-BE32-E72D297353CC}">
              <c16:uniqueId val="{00000003-DEBE-46A5-A581-5C828365F306}"/>
            </c:ext>
          </c:extLst>
        </c:ser>
        <c:ser>
          <c:idx val="3"/>
          <c:order val="3"/>
          <c:tx>
            <c:strRef>
              <c:f>Data!$U$68</c:f>
              <c:strCache>
                <c:ptCount val="1"/>
                <c:pt idx="0">
                  <c:v>Accu.Result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numRef>
              <c:f>Data!$A$69:$A$80</c:f>
              <c:numCache>
                <c:formatCode>B1mmm\-yy</c:formatCode>
                <c:ptCount val="12"/>
                <c:pt idx="0">
                  <c:v>45748</c:v>
                </c:pt>
                <c:pt idx="1">
                  <c:v>45778</c:v>
                </c:pt>
                <c:pt idx="2">
                  <c:v>45809</c:v>
                </c:pt>
                <c:pt idx="3">
                  <c:v>45839</c:v>
                </c:pt>
                <c:pt idx="4">
                  <c:v>45870</c:v>
                </c:pt>
                <c:pt idx="5">
                  <c:v>45901</c:v>
                </c:pt>
                <c:pt idx="6">
                  <c:v>45931</c:v>
                </c:pt>
                <c:pt idx="7">
                  <c:v>45962</c:v>
                </c:pt>
                <c:pt idx="8">
                  <c:v>45992</c:v>
                </c:pt>
                <c:pt idx="9">
                  <c:v>46023</c:v>
                </c:pt>
                <c:pt idx="10">
                  <c:v>46054</c:v>
                </c:pt>
                <c:pt idx="11">
                  <c:v>46082</c:v>
                </c:pt>
              </c:numCache>
            </c:numRef>
          </c:cat>
          <c:val>
            <c:numRef>
              <c:f>Data!$U$69:$U$80</c:f>
              <c:numCache>
                <c:formatCode>#,##0.0</c:formatCode>
                <c:ptCount val="12"/>
                <c:pt idx="0">
                  <c:v>18.262907999999999</c:v>
                </c:pt>
                <c:pt idx="1">
                  <c:v>42.380907999999998</c:v>
                </c:pt>
                <c:pt idx="2">
                  <c:v>65.535908000000006</c:v>
                </c:pt>
                <c:pt idx="3">
                  <c:v>87.588908000000004</c:v>
                </c:pt>
                <c:pt idx="4">
                  <c:v>110.26190800000001</c:v>
                </c:pt>
                <c:pt idx="5">
                  <c:v>131.581908</c:v>
                </c:pt>
                <c:pt idx="6">
                  <c:v>150.84190799999999</c:v>
                </c:pt>
                <c:pt idx="7">
                  <c:v>172.47690799999998</c:v>
                </c:pt>
                <c:pt idx="8">
                  <c:v>189.00390799999997</c:v>
                </c:pt>
                <c:pt idx="9">
                  <c:v>205.29790799999998</c:v>
                </c:pt>
                <c:pt idx="10">
                  <c:v>226.09290799999997</c:v>
                </c:pt>
              </c:numCache>
            </c:numRef>
          </c:val>
          <c:smooth val="0"/>
          <c:extLst>
            <c:ext xmlns:c16="http://schemas.microsoft.com/office/drawing/2014/chart" uri="{C3380CC4-5D6E-409C-BE32-E72D297353CC}">
              <c16:uniqueId val="{00000004-DEBE-46A5-A581-5C828365F306}"/>
            </c:ext>
          </c:extLst>
        </c:ser>
        <c:dLbls>
          <c:showLegendKey val="0"/>
          <c:showVal val="0"/>
          <c:showCatName val="0"/>
          <c:showSerName val="0"/>
          <c:showPercent val="0"/>
          <c:showBubbleSize val="0"/>
        </c:dLbls>
        <c:marker val="1"/>
        <c:smooth val="0"/>
        <c:axId val="1023241776"/>
        <c:axId val="1224147104"/>
      </c:lineChart>
      <c:dateAx>
        <c:axId val="754326975"/>
        <c:scaling>
          <c:orientation val="minMax"/>
        </c:scaling>
        <c:delete val="0"/>
        <c:axPos val="b"/>
        <c:numFmt formatCode="B1mmm" sourceLinked="0"/>
        <c:majorTickMark val="out"/>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ja-JP" sz="1050" b="0" i="0" u="none" strike="noStrike" kern="1200" baseline="0">
                <a:solidFill>
                  <a:schemeClr val="tx1">
                    <a:lumMod val="65000"/>
                    <a:lumOff val="35000"/>
                  </a:schemeClr>
                </a:solidFill>
                <a:latin typeface="+mn-lt"/>
                <a:ea typeface="+mn-ea"/>
                <a:cs typeface="+mn-cs"/>
              </a:defRPr>
            </a:pPr>
            <a:endParaRPr lang="th-TH"/>
          </a:p>
        </c:txPr>
        <c:crossAx val="754327455"/>
        <c:crosses val="autoZero"/>
        <c:auto val="1"/>
        <c:lblOffset val="100"/>
        <c:baseTimeUnit val="months"/>
      </c:dateAx>
      <c:valAx>
        <c:axId val="754327455"/>
        <c:scaling>
          <c:orientation val="minMax"/>
        </c:scaling>
        <c:delete val="0"/>
        <c:axPos val="l"/>
        <c:majorGridlines>
          <c:spPr>
            <a:ln w="6350" cap="flat" cmpd="sng" algn="ctr">
              <a:solidFill>
                <a:schemeClr val="bg1">
                  <a:lumMod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lang="ja-JP" sz="1050" b="0" i="0" u="none" strike="noStrike" kern="1200" baseline="0">
                <a:solidFill>
                  <a:schemeClr val="tx1">
                    <a:lumMod val="65000"/>
                    <a:lumOff val="35000"/>
                  </a:schemeClr>
                </a:solidFill>
                <a:latin typeface="+mn-lt"/>
                <a:ea typeface="+mn-ea"/>
                <a:cs typeface="+mn-cs"/>
              </a:defRPr>
            </a:pPr>
            <a:endParaRPr lang="th-TH"/>
          </a:p>
        </c:txPr>
        <c:crossAx val="754326975"/>
        <c:crosses val="autoZero"/>
        <c:crossBetween val="between"/>
      </c:valAx>
      <c:valAx>
        <c:axId val="1224147104"/>
        <c:scaling>
          <c:orientation val="minMax"/>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lang="ja-JP" sz="1050" b="0" i="0" u="none" strike="noStrike" kern="1200" baseline="0">
                <a:solidFill>
                  <a:schemeClr val="tx1">
                    <a:lumMod val="65000"/>
                    <a:lumOff val="35000"/>
                  </a:schemeClr>
                </a:solidFill>
                <a:latin typeface="+mn-lt"/>
                <a:ea typeface="+mn-ea"/>
                <a:cs typeface="+mn-cs"/>
              </a:defRPr>
            </a:pPr>
            <a:endParaRPr lang="th-TH"/>
          </a:p>
        </c:txPr>
        <c:crossAx val="1023241776"/>
        <c:crosses val="max"/>
        <c:crossBetween val="between"/>
      </c:valAx>
      <c:dateAx>
        <c:axId val="1023241776"/>
        <c:scaling>
          <c:orientation val="minMax"/>
        </c:scaling>
        <c:delete val="1"/>
        <c:axPos val="b"/>
        <c:numFmt formatCode="B1mmm\-yy" sourceLinked="1"/>
        <c:majorTickMark val="out"/>
        <c:minorTickMark val="none"/>
        <c:tickLblPos val="nextTo"/>
        <c:crossAx val="1224147104"/>
        <c:crosses val="autoZero"/>
        <c:auto val="1"/>
        <c:lblOffset val="100"/>
        <c:baseTimeUnit val="months"/>
        <c:majorUnit val="1"/>
        <c:minorUnit val="1"/>
      </c:dateAx>
      <c:spPr>
        <a:noFill/>
        <a:ln>
          <a:noFill/>
        </a:ln>
        <a:effectLst/>
      </c:spPr>
    </c:plotArea>
    <c:legend>
      <c:legendPos val="r"/>
      <c:layout>
        <c:manualLayout>
          <c:xMode val="edge"/>
          <c:yMode val="edge"/>
          <c:x val="0.44708616211173013"/>
          <c:y val="6.4592841296164487E-3"/>
          <c:w val="0.54971908727402774"/>
          <c:h val="0.13097035066711221"/>
        </c:manualLayout>
      </c:layout>
      <c:overlay val="0"/>
      <c:spPr>
        <a:noFill/>
        <a:ln>
          <a:noFill/>
        </a:ln>
        <a:effectLst/>
      </c:spPr>
      <c:txPr>
        <a:bodyPr rot="0" spcFirstLastPara="1" vertOverflow="ellipsis" vert="horz" wrap="square" anchor="ctr" anchorCtr="1"/>
        <a:lstStyle/>
        <a:p>
          <a:pPr>
            <a:defRPr lang="ja-JP" sz="1050" b="0" i="0" u="none" strike="noStrike" kern="1200" baseline="0">
              <a:solidFill>
                <a:schemeClr val="tx1">
                  <a:lumMod val="65000"/>
                  <a:lumOff val="35000"/>
                </a:schemeClr>
              </a:solidFill>
              <a:latin typeface="+mn-lt"/>
              <a:ea typeface="+mn-ea"/>
              <a:cs typeface="+mn-cs"/>
            </a:defRPr>
          </a:pPr>
          <a:endParaRPr lang="th-TH"/>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050"/>
      </a:pPr>
      <a:endParaRPr lang="th-TH"/>
    </a:p>
  </c:txPr>
  <c:printSettings>
    <c:headerFooter/>
    <c:pageMargins b="0.75" l="0.7" r="0.7" t="0.75" header="0.3" footer="0.3"/>
    <c:pageSetup/>
  </c:printSettings>
</c:chartSpace>
</file>

<file path=xl/charts/chart1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7771753869428746E-2"/>
          <c:y val="0.25275156762352752"/>
          <c:w val="0.78481302119667951"/>
          <c:h val="0.62445727586052535"/>
        </c:manualLayout>
      </c:layout>
      <c:barChart>
        <c:barDir val="col"/>
        <c:grouping val="clustered"/>
        <c:varyColors val="0"/>
        <c:ser>
          <c:idx val="0"/>
          <c:order val="0"/>
          <c:tx>
            <c:strRef>
              <c:f>Data!$J$68</c:f>
              <c:strCache>
                <c:ptCount val="1"/>
                <c:pt idx="0">
                  <c:v>Target</c:v>
                </c:pt>
              </c:strCache>
            </c:strRef>
          </c:tx>
          <c:spPr>
            <a:solidFill>
              <a:schemeClr val="bg1">
                <a:lumMod val="65000"/>
              </a:schemeClr>
            </a:solidFill>
            <a:ln>
              <a:solidFill>
                <a:schemeClr val="tx1">
                  <a:lumMod val="50000"/>
                  <a:lumOff val="50000"/>
                </a:schemeClr>
              </a:solidFill>
            </a:ln>
            <a:effectLst/>
          </c:spPr>
          <c:invertIfNegative val="0"/>
          <c:dLbls>
            <c:dLbl>
              <c:idx val="0"/>
              <c:layout>
                <c:manualLayout>
                  <c:x val="-5.6835404566695516E-2"/>
                  <c:y val="-0.1044711452702958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37C-4B5D-A258-82D9D004F766}"/>
                </c:ext>
              </c:extLst>
            </c:dLbl>
            <c:numFmt formatCode="#,##0.00" sourceLinked="0"/>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Data!$A$69:$A$80</c:f>
              <c:numCache>
                <c:formatCode>B1mmm\-yy</c:formatCode>
                <c:ptCount val="12"/>
                <c:pt idx="0">
                  <c:v>45748</c:v>
                </c:pt>
                <c:pt idx="1">
                  <c:v>45778</c:v>
                </c:pt>
                <c:pt idx="2">
                  <c:v>45809</c:v>
                </c:pt>
                <c:pt idx="3">
                  <c:v>45839</c:v>
                </c:pt>
                <c:pt idx="4">
                  <c:v>45870</c:v>
                </c:pt>
                <c:pt idx="5">
                  <c:v>45901</c:v>
                </c:pt>
                <c:pt idx="6">
                  <c:v>45931</c:v>
                </c:pt>
                <c:pt idx="7">
                  <c:v>45962</c:v>
                </c:pt>
                <c:pt idx="8">
                  <c:v>45992</c:v>
                </c:pt>
                <c:pt idx="9">
                  <c:v>46023</c:v>
                </c:pt>
                <c:pt idx="10">
                  <c:v>46054</c:v>
                </c:pt>
                <c:pt idx="11">
                  <c:v>46082</c:v>
                </c:pt>
              </c:numCache>
            </c:numRef>
          </c:cat>
          <c:val>
            <c:numRef>
              <c:f>Data!$J$69:$J$80</c:f>
              <c:numCache>
                <c:formatCode>#,##0.0</c:formatCode>
                <c:ptCount val="12"/>
                <c:pt idx="0">
                  <c:v>-80.72</c:v>
                </c:pt>
                <c:pt idx="1">
                  <c:v>-115.72</c:v>
                </c:pt>
                <c:pt idx="2">
                  <c:v>-169.49</c:v>
                </c:pt>
                <c:pt idx="3">
                  <c:v>-165.49</c:v>
                </c:pt>
                <c:pt idx="4">
                  <c:v>-180.03</c:v>
                </c:pt>
                <c:pt idx="5">
                  <c:v>-238.97</c:v>
                </c:pt>
                <c:pt idx="6">
                  <c:v>-328.94</c:v>
                </c:pt>
                <c:pt idx="7">
                  <c:v>-384.58</c:v>
                </c:pt>
                <c:pt idx="8">
                  <c:v>-374.12</c:v>
                </c:pt>
                <c:pt idx="9">
                  <c:v>-315.24</c:v>
                </c:pt>
                <c:pt idx="10">
                  <c:v>-290</c:v>
                </c:pt>
                <c:pt idx="11">
                  <c:v>-376.7</c:v>
                </c:pt>
              </c:numCache>
            </c:numRef>
          </c:val>
          <c:extLst>
            <c:ext xmlns:c16="http://schemas.microsoft.com/office/drawing/2014/chart" uri="{C3380CC4-5D6E-409C-BE32-E72D297353CC}">
              <c16:uniqueId val="{00000002-146C-49F5-A087-95611927F8F4}"/>
            </c:ext>
          </c:extLst>
        </c:ser>
        <c:ser>
          <c:idx val="1"/>
          <c:order val="1"/>
          <c:tx>
            <c:strRef>
              <c:f>Data!$K$68</c:f>
              <c:strCache>
                <c:ptCount val="1"/>
                <c:pt idx="0">
                  <c:v>Result</c:v>
                </c:pt>
              </c:strCache>
            </c:strRef>
          </c:tx>
          <c:spPr>
            <a:solidFill>
              <a:schemeClr val="accent2"/>
            </a:solidFill>
            <a:ln>
              <a:noFill/>
            </a:ln>
            <a:effectLst/>
          </c:spPr>
          <c:invertIfNegative val="0"/>
          <c:dLbls>
            <c:dLbl>
              <c:idx val="0"/>
              <c:layout>
                <c:manualLayout>
                  <c:x val="5.6637174456099235E-3"/>
                  <c:y val="2.259749283485987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37C-4B5D-A258-82D9D004F766}"/>
                </c:ext>
              </c:extLst>
            </c:dLbl>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Data!$A$69:$A$80</c:f>
              <c:numCache>
                <c:formatCode>B1mmm\-yy</c:formatCode>
                <c:ptCount val="12"/>
                <c:pt idx="0">
                  <c:v>45748</c:v>
                </c:pt>
                <c:pt idx="1">
                  <c:v>45778</c:v>
                </c:pt>
                <c:pt idx="2">
                  <c:v>45809</c:v>
                </c:pt>
                <c:pt idx="3">
                  <c:v>45839</c:v>
                </c:pt>
                <c:pt idx="4">
                  <c:v>45870</c:v>
                </c:pt>
                <c:pt idx="5">
                  <c:v>45901</c:v>
                </c:pt>
                <c:pt idx="6">
                  <c:v>45931</c:v>
                </c:pt>
                <c:pt idx="7">
                  <c:v>45962</c:v>
                </c:pt>
                <c:pt idx="8">
                  <c:v>45992</c:v>
                </c:pt>
                <c:pt idx="9">
                  <c:v>46023</c:v>
                </c:pt>
                <c:pt idx="10">
                  <c:v>46054</c:v>
                </c:pt>
                <c:pt idx="11">
                  <c:v>46082</c:v>
                </c:pt>
              </c:numCache>
            </c:numRef>
          </c:cat>
          <c:val>
            <c:numRef>
              <c:f>Data!$K$69:$K$80</c:f>
              <c:numCache>
                <c:formatCode>#,##0.0</c:formatCode>
                <c:ptCount val="12"/>
                <c:pt idx="0">
                  <c:v>-90</c:v>
                </c:pt>
                <c:pt idx="1">
                  <c:v>-122.84</c:v>
                </c:pt>
                <c:pt idx="2">
                  <c:v>-178.58</c:v>
                </c:pt>
                <c:pt idx="3">
                  <c:v>-363.44</c:v>
                </c:pt>
                <c:pt idx="4">
                  <c:v>-191.15</c:v>
                </c:pt>
                <c:pt idx="5">
                  <c:v>-248.52</c:v>
                </c:pt>
                <c:pt idx="6">
                  <c:v>-343.67</c:v>
                </c:pt>
                <c:pt idx="7">
                  <c:v>-394.62</c:v>
                </c:pt>
                <c:pt idx="8">
                  <c:v>-381.89</c:v>
                </c:pt>
                <c:pt idx="9">
                  <c:v>-324.14999999999998</c:v>
                </c:pt>
                <c:pt idx="10">
                  <c:v>-299.48</c:v>
                </c:pt>
              </c:numCache>
            </c:numRef>
          </c:val>
          <c:extLst>
            <c:ext xmlns:c16="http://schemas.microsoft.com/office/drawing/2014/chart" uri="{C3380CC4-5D6E-409C-BE32-E72D297353CC}">
              <c16:uniqueId val="{00000000-146C-49F5-A087-95611927F8F4}"/>
            </c:ext>
          </c:extLst>
        </c:ser>
        <c:dLbls>
          <c:showLegendKey val="0"/>
          <c:showVal val="0"/>
          <c:showCatName val="0"/>
          <c:showSerName val="0"/>
          <c:showPercent val="0"/>
          <c:showBubbleSize val="0"/>
        </c:dLbls>
        <c:gapWidth val="35"/>
        <c:axId val="754326975"/>
        <c:axId val="754327455"/>
      </c:barChart>
      <c:lineChart>
        <c:grouping val="standard"/>
        <c:varyColors val="0"/>
        <c:ser>
          <c:idx val="2"/>
          <c:order val="2"/>
          <c:tx>
            <c:strRef>
              <c:f>Data!$L$68</c:f>
              <c:strCache>
                <c:ptCount val="1"/>
                <c:pt idx="0">
                  <c:v>Accu.Target</c:v>
                </c:pt>
              </c:strCache>
            </c:strRef>
          </c:tx>
          <c:spPr>
            <a:ln w="28575" cap="rnd">
              <a:solidFill>
                <a:schemeClr val="tx1">
                  <a:lumMod val="50000"/>
                  <a:lumOff val="50000"/>
                </a:schemeClr>
              </a:solidFill>
              <a:round/>
            </a:ln>
            <a:effectLst/>
          </c:spPr>
          <c:marker>
            <c:symbol val="circle"/>
            <c:size val="3"/>
            <c:spPr>
              <a:solidFill>
                <a:schemeClr val="accent3"/>
              </a:solidFill>
              <a:ln w="3175">
                <a:solidFill>
                  <a:schemeClr val="accent3"/>
                </a:solidFill>
              </a:ln>
              <a:effectLst/>
            </c:spPr>
          </c:marker>
          <c:dLbls>
            <c:numFmt formatCode="#,##0.00" sourceLinked="0"/>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Data!$A$69:$A$80</c:f>
              <c:numCache>
                <c:formatCode>B1mmm\-yy</c:formatCode>
                <c:ptCount val="12"/>
                <c:pt idx="0">
                  <c:v>45748</c:v>
                </c:pt>
                <c:pt idx="1">
                  <c:v>45778</c:v>
                </c:pt>
                <c:pt idx="2">
                  <c:v>45809</c:v>
                </c:pt>
                <c:pt idx="3">
                  <c:v>45839</c:v>
                </c:pt>
                <c:pt idx="4">
                  <c:v>45870</c:v>
                </c:pt>
                <c:pt idx="5">
                  <c:v>45901</c:v>
                </c:pt>
                <c:pt idx="6">
                  <c:v>45931</c:v>
                </c:pt>
                <c:pt idx="7">
                  <c:v>45962</c:v>
                </c:pt>
                <c:pt idx="8">
                  <c:v>45992</c:v>
                </c:pt>
                <c:pt idx="9">
                  <c:v>46023</c:v>
                </c:pt>
                <c:pt idx="10">
                  <c:v>46054</c:v>
                </c:pt>
                <c:pt idx="11">
                  <c:v>46082</c:v>
                </c:pt>
              </c:numCache>
            </c:numRef>
          </c:cat>
          <c:val>
            <c:numRef>
              <c:f>Data!$L$69:$L$80</c:f>
              <c:numCache>
                <c:formatCode>#,##0.0</c:formatCode>
                <c:ptCount val="12"/>
                <c:pt idx="0">
                  <c:v>-80.72</c:v>
                </c:pt>
                <c:pt idx="1">
                  <c:v>-196.44</c:v>
                </c:pt>
                <c:pt idx="2">
                  <c:v>-365.93</c:v>
                </c:pt>
                <c:pt idx="3">
                  <c:v>-531.42000000000007</c:v>
                </c:pt>
                <c:pt idx="4">
                  <c:v>-711.45</c:v>
                </c:pt>
                <c:pt idx="5">
                  <c:v>-950.42000000000007</c:v>
                </c:pt>
                <c:pt idx="6">
                  <c:v>-1279.3600000000001</c:v>
                </c:pt>
                <c:pt idx="7">
                  <c:v>-1663.94</c:v>
                </c:pt>
                <c:pt idx="8">
                  <c:v>-2038.06</c:v>
                </c:pt>
                <c:pt idx="9">
                  <c:v>-2353.3000000000002</c:v>
                </c:pt>
                <c:pt idx="10">
                  <c:v>-2643.3</c:v>
                </c:pt>
                <c:pt idx="11">
                  <c:v>-3020</c:v>
                </c:pt>
              </c:numCache>
            </c:numRef>
          </c:val>
          <c:smooth val="0"/>
          <c:extLst>
            <c:ext xmlns:c16="http://schemas.microsoft.com/office/drawing/2014/chart" uri="{C3380CC4-5D6E-409C-BE32-E72D297353CC}">
              <c16:uniqueId val="{00000003-146C-49F5-A087-95611927F8F4}"/>
            </c:ext>
          </c:extLst>
        </c:ser>
        <c:ser>
          <c:idx val="3"/>
          <c:order val="3"/>
          <c:tx>
            <c:strRef>
              <c:f>Data!$M$68</c:f>
              <c:strCache>
                <c:ptCount val="1"/>
                <c:pt idx="0">
                  <c:v>Accu.Result</c:v>
                </c:pt>
              </c:strCache>
            </c:strRef>
          </c:tx>
          <c:spPr>
            <a:ln w="28575" cap="rnd">
              <a:solidFill>
                <a:schemeClr val="accent4"/>
              </a:solidFill>
              <a:round/>
            </a:ln>
            <a:effectLst/>
          </c:spPr>
          <c:marker>
            <c:symbol val="circle"/>
            <c:size val="3"/>
            <c:spPr>
              <a:solidFill>
                <a:schemeClr val="accent4"/>
              </a:solidFill>
              <a:ln w="9525">
                <a:solidFill>
                  <a:schemeClr val="accent4"/>
                </a:solidFill>
              </a:ln>
              <a:effectLst/>
            </c:spPr>
          </c:marker>
          <c:cat>
            <c:numRef>
              <c:f>Data!$A$69:$A$80</c:f>
              <c:numCache>
                <c:formatCode>B1mmm\-yy</c:formatCode>
                <c:ptCount val="12"/>
                <c:pt idx="0">
                  <c:v>45748</c:v>
                </c:pt>
                <c:pt idx="1">
                  <c:v>45778</c:v>
                </c:pt>
                <c:pt idx="2">
                  <c:v>45809</c:v>
                </c:pt>
                <c:pt idx="3">
                  <c:v>45839</c:v>
                </c:pt>
                <c:pt idx="4">
                  <c:v>45870</c:v>
                </c:pt>
                <c:pt idx="5">
                  <c:v>45901</c:v>
                </c:pt>
                <c:pt idx="6">
                  <c:v>45931</c:v>
                </c:pt>
                <c:pt idx="7">
                  <c:v>45962</c:v>
                </c:pt>
                <c:pt idx="8">
                  <c:v>45992</c:v>
                </c:pt>
                <c:pt idx="9">
                  <c:v>46023</c:v>
                </c:pt>
                <c:pt idx="10">
                  <c:v>46054</c:v>
                </c:pt>
                <c:pt idx="11">
                  <c:v>46082</c:v>
                </c:pt>
              </c:numCache>
            </c:numRef>
          </c:cat>
          <c:val>
            <c:numRef>
              <c:f>Data!$M$69:$M$80</c:f>
              <c:numCache>
                <c:formatCode>#,##0.0</c:formatCode>
                <c:ptCount val="12"/>
                <c:pt idx="0">
                  <c:v>-90</c:v>
                </c:pt>
                <c:pt idx="1">
                  <c:v>-212.84</c:v>
                </c:pt>
                <c:pt idx="2">
                  <c:v>-391.42</c:v>
                </c:pt>
                <c:pt idx="3">
                  <c:v>-754.86</c:v>
                </c:pt>
                <c:pt idx="4">
                  <c:v>-946.01</c:v>
                </c:pt>
                <c:pt idx="5">
                  <c:v>-1194.53</c:v>
                </c:pt>
                <c:pt idx="6">
                  <c:v>-1538.2</c:v>
                </c:pt>
                <c:pt idx="7">
                  <c:v>-1932.8200000000002</c:v>
                </c:pt>
                <c:pt idx="8">
                  <c:v>-2314.71</c:v>
                </c:pt>
                <c:pt idx="9">
                  <c:v>-2638.86</c:v>
                </c:pt>
                <c:pt idx="10">
                  <c:v>-2938.34</c:v>
                </c:pt>
              </c:numCache>
            </c:numRef>
          </c:val>
          <c:smooth val="0"/>
          <c:extLst>
            <c:ext xmlns:c16="http://schemas.microsoft.com/office/drawing/2014/chart" uri="{C3380CC4-5D6E-409C-BE32-E72D297353CC}">
              <c16:uniqueId val="{00000004-146C-49F5-A087-95611927F8F4}"/>
            </c:ext>
          </c:extLst>
        </c:ser>
        <c:dLbls>
          <c:showLegendKey val="0"/>
          <c:showVal val="0"/>
          <c:showCatName val="0"/>
          <c:showSerName val="0"/>
          <c:showPercent val="0"/>
          <c:showBubbleSize val="0"/>
        </c:dLbls>
        <c:marker val="1"/>
        <c:smooth val="0"/>
        <c:axId val="819095423"/>
        <c:axId val="730637327"/>
      </c:lineChart>
      <c:dateAx>
        <c:axId val="754326975"/>
        <c:scaling>
          <c:orientation val="minMax"/>
        </c:scaling>
        <c:delete val="0"/>
        <c:axPos val="b"/>
        <c:numFmt formatCode="B1mmm" sourceLinked="0"/>
        <c:majorTickMark val="out"/>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ja-JP" sz="1100" b="0" i="0" u="none" strike="noStrike" kern="1200" baseline="0">
                <a:solidFill>
                  <a:schemeClr val="tx1">
                    <a:lumMod val="65000"/>
                    <a:lumOff val="35000"/>
                  </a:schemeClr>
                </a:solidFill>
                <a:latin typeface="+mn-lt"/>
                <a:ea typeface="+mn-ea"/>
                <a:cs typeface="+mn-cs"/>
              </a:defRPr>
            </a:pPr>
            <a:endParaRPr lang="th-TH"/>
          </a:p>
        </c:txPr>
        <c:crossAx val="754327455"/>
        <c:crosses val="autoZero"/>
        <c:auto val="1"/>
        <c:lblOffset val="100"/>
        <c:baseTimeUnit val="months"/>
      </c:dateAx>
      <c:valAx>
        <c:axId val="754327455"/>
        <c:scaling>
          <c:orientation val="minMax"/>
          <c:max val="30"/>
        </c:scaling>
        <c:delete val="0"/>
        <c:axPos val="l"/>
        <c:majorGridlines>
          <c:spPr>
            <a:ln w="6350" cap="flat" cmpd="sng" algn="ctr">
              <a:solidFill>
                <a:schemeClr val="bg1">
                  <a:lumMod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th-TH"/>
          </a:p>
        </c:txPr>
        <c:crossAx val="754326975"/>
        <c:crosses val="autoZero"/>
        <c:crossBetween val="midCat"/>
        <c:majorUnit val="100"/>
      </c:valAx>
      <c:valAx>
        <c:axId val="730637327"/>
        <c:scaling>
          <c:orientation val="minMax"/>
        </c:scaling>
        <c:delete val="0"/>
        <c:axPos val="r"/>
        <c:numFmt formatCode="General" sourceLinked="0"/>
        <c:majorTickMark val="out"/>
        <c:minorTickMark val="none"/>
        <c:tickLblPos val="nextTo"/>
        <c:spPr>
          <a:noFill/>
          <a:ln>
            <a:noFill/>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th-TH"/>
          </a:p>
        </c:txPr>
        <c:crossAx val="819095423"/>
        <c:crosses val="max"/>
        <c:crossBetween val="between"/>
        <c:majorUnit val="1000"/>
      </c:valAx>
      <c:dateAx>
        <c:axId val="819095423"/>
        <c:scaling>
          <c:orientation val="minMax"/>
        </c:scaling>
        <c:delete val="1"/>
        <c:axPos val="b"/>
        <c:numFmt formatCode="B1mmm\-yy" sourceLinked="1"/>
        <c:majorTickMark val="out"/>
        <c:minorTickMark val="none"/>
        <c:tickLblPos val="nextTo"/>
        <c:crossAx val="730637327"/>
        <c:crosses val="autoZero"/>
        <c:auto val="1"/>
        <c:lblOffset val="100"/>
        <c:baseTimeUnit val="months"/>
      </c:dateAx>
      <c:spPr>
        <a:noFill/>
        <a:ln>
          <a:noFill/>
        </a:ln>
        <a:effectLst/>
      </c:spPr>
    </c:plotArea>
    <c:legend>
      <c:legendPos val="r"/>
      <c:layout>
        <c:manualLayout>
          <c:xMode val="edge"/>
          <c:yMode val="edge"/>
          <c:x val="0.49530683058107189"/>
          <c:y val="4.3664336891591674E-2"/>
          <c:w val="0.49036532538391187"/>
          <c:h val="0.13841231260873371"/>
        </c:manualLayout>
      </c:layout>
      <c:overlay val="0"/>
      <c:spPr>
        <a:noFill/>
        <a:ln>
          <a:noFill/>
        </a:ln>
        <a:effectLst/>
      </c:spPr>
      <c:txPr>
        <a:bodyPr rot="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th-TH"/>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th-TH"/>
    </a:p>
  </c:txPr>
  <c:printSettings>
    <c:headerFooter/>
    <c:pageMargins b="0.75" l="0.7" r="0.7" t="0.75" header="0.3" footer="0.3"/>
    <c:pageSetup/>
  </c:printSettings>
</c:chartSpace>
</file>

<file path=xl/charts/chart1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512502509424282"/>
          <c:y val="0.16502148210206574"/>
          <c:w val="0.78354598380584861"/>
          <c:h val="0.67355221555926148"/>
        </c:manualLayout>
      </c:layout>
      <c:barChart>
        <c:barDir val="col"/>
        <c:grouping val="clustered"/>
        <c:varyColors val="0"/>
        <c:ser>
          <c:idx val="0"/>
          <c:order val="0"/>
          <c:tx>
            <c:strRef>
              <c:f>Data!$V$68</c:f>
              <c:strCache>
                <c:ptCount val="1"/>
                <c:pt idx="0">
                  <c:v>Target</c:v>
                </c:pt>
              </c:strCache>
            </c:strRef>
          </c:tx>
          <c:spPr>
            <a:solidFill>
              <a:schemeClr val="bg1">
                <a:lumMod val="65000"/>
              </a:schemeClr>
            </a:solidFill>
            <a:ln>
              <a:solidFill>
                <a:schemeClr val="tx1">
                  <a:lumMod val="50000"/>
                  <a:lumOff val="50000"/>
                </a:schemeClr>
              </a:solid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lang="ja-JP" sz="7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Data!$A$69:$A$80</c:f>
              <c:numCache>
                <c:formatCode>B1mmm\-yy</c:formatCode>
                <c:ptCount val="12"/>
                <c:pt idx="0">
                  <c:v>45748</c:v>
                </c:pt>
                <c:pt idx="1">
                  <c:v>45778</c:v>
                </c:pt>
                <c:pt idx="2">
                  <c:v>45809</c:v>
                </c:pt>
                <c:pt idx="3">
                  <c:v>45839</c:v>
                </c:pt>
                <c:pt idx="4">
                  <c:v>45870</c:v>
                </c:pt>
                <c:pt idx="5">
                  <c:v>45901</c:v>
                </c:pt>
                <c:pt idx="6">
                  <c:v>45931</c:v>
                </c:pt>
                <c:pt idx="7">
                  <c:v>45962</c:v>
                </c:pt>
                <c:pt idx="8">
                  <c:v>45992</c:v>
                </c:pt>
                <c:pt idx="9">
                  <c:v>46023</c:v>
                </c:pt>
                <c:pt idx="10">
                  <c:v>46054</c:v>
                </c:pt>
                <c:pt idx="11">
                  <c:v>46082</c:v>
                </c:pt>
              </c:numCache>
            </c:numRef>
          </c:cat>
          <c:val>
            <c:numRef>
              <c:f>Data!$V$69:$V$80</c:f>
              <c:numCache>
                <c:formatCode>#,##0.0</c:formatCode>
                <c:ptCount val="12"/>
                <c:pt idx="0">
                  <c:v>23223</c:v>
                </c:pt>
                <c:pt idx="1">
                  <c:v>23337</c:v>
                </c:pt>
                <c:pt idx="2">
                  <c:v>25735</c:v>
                </c:pt>
                <c:pt idx="3">
                  <c:v>24193</c:v>
                </c:pt>
                <c:pt idx="4">
                  <c:v>25498</c:v>
                </c:pt>
                <c:pt idx="5">
                  <c:v>25271</c:v>
                </c:pt>
                <c:pt idx="6">
                  <c:v>27345</c:v>
                </c:pt>
                <c:pt idx="7">
                  <c:v>26362</c:v>
                </c:pt>
                <c:pt idx="8">
                  <c:v>23721</c:v>
                </c:pt>
                <c:pt idx="9">
                  <c:v>26274</c:v>
                </c:pt>
                <c:pt idx="10">
                  <c:v>25286</c:v>
                </c:pt>
                <c:pt idx="11">
                  <c:v>30545</c:v>
                </c:pt>
              </c:numCache>
            </c:numRef>
          </c:val>
          <c:extLst>
            <c:ext xmlns:c16="http://schemas.microsoft.com/office/drawing/2014/chart" uri="{C3380CC4-5D6E-409C-BE32-E72D297353CC}">
              <c16:uniqueId val="{00000001-DEBE-46A5-A581-5C828365F306}"/>
            </c:ext>
          </c:extLst>
        </c:ser>
        <c:ser>
          <c:idx val="1"/>
          <c:order val="1"/>
          <c:tx>
            <c:strRef>
              <c:f>Data!$W$68</c:f>
              <c:strCache>
                <c:ptCount val="1"/>
                <c:pt idx="0">
                  <c:v>Result</c:v>
                </c:pt>
              </c:strCache>
            </c:strRef>
          </c:tx>
          <c:spPr>
            <a:solidFill>
              <a:schemeClr val="accent2"/>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Data!$A$69:$A$80</c:f>
              <c:numCache>
                <c:formatCode>B1mmm\-yy</c:formatCode>
                <c:ptCount val="12"/>
                <c:pt idx="0">
                  <c:v>45748</c:v>
                </c:pt>
                <c:pt idx="1">
                  <c:v>45778</c:v>
                </c:pt>
                <c:pt idx="2">
                  <c:v>45809</c:v>
                </c:pt>
                <c:pt idx="3">
                  <c:v>45839</c:v>
                </c:pt>
                <c:pt idx="4">
                  <c:v>45870</c:v>
                </c:pt>
                <c:pt idx="5">
                  <c:v>45901</c:v>
                </c:pt>
                <c:pt idx="6">
                  <c:v>45931</c:v>
                </c:pt>
                <c:pt idx="7">
                  <c:v>45962</c:v>
                </c:pt>
                <c:pt idx="8">
                  <c:v>45992</c:v>
                </c:pt>
                <c:pt idx="9">
                  <c:v>46023</c:v>
                </c:pt>
                <c:pt idx="10">
                  <c:v>46054</c:v>
                </c:pt>
                <c:pt idx="11">
                  <c:v>46082</c:v>
                </c:pt>
              </c:numCache>
            </c:numRef>
          </c:cat>
          <c:val>
            <c:numRef>
              <c:f>Data!$W$69:$W$80</c:f>
              <c:numCache>
                <c:formatCode>#,##0.0</c:formatCode>
                <c:ptCount val="12"/>
                <c:pt idx="0">
                  <c:v>18296</c:v>
                </c:pt>
                <c:pt idx="1">
                  <c:v>22866</c:v>
                </c:pt>
                <c:pt idx="2">
                  <c:v>23916</c:v>
                </c:pt>
                <c:pt idx="3">
                  <c:v>21452</c:v>
                </c:pt>
                <c:pt idx="4">
                  <c:v>22764</c:v>
                </c:pt>
                <c:pt idx="5">
                  <c:v>25515</c:v>
                </c:pt>
                <c:pt idx="6">
                  <c:v>26455</c:v>
                </c:pt>
                <c:pt idx="7">
                  <c:v>27970</c:v>
                </c:pt>
                <c:pt idx="8">
                  <c:v>29490</c:v>
                </c:pt>
                <c:pt idx="9">
                  <c:v>22398</c:v>
                </c:pt>
                <c:pt idx="10">
                  <c:v>28677</c:v>
                </c:pt>
              </c:numCache>
            </c:numRef>
          </c:val>
          <c:extLst>
            <c:ext xmlns:c16="http://schemas.microsoft.com/office/drawing/2014/chart" uri="{C3380CC4-5D6E-409C-BE32-E72D297353CC}">
              <c16:uniqueId val="{00000000-DEBE-46A5-A581-5C828365F306}"/>
            </c:ext>
          </c:extLst>
        </c:ser>
        <c:dLbls>
          <c:showLegendKey val="0"/>
          <c:showVal val="0"/>
          <c:showCatName val="0"/>
          <c:showSerName val="0"/>
          <c:showPercent val="0"/>
          <c:showBubbleSize val="0"/>
        </c:dLbls>
        <c:gapWidth val="35"/>
        <c:axId val="754326975"/>
        <c:axId val="754327455"/>
      </c:barChart>
      <c:lineChart>
        <c:grouping val="standard"/>
        <c:varyColors val="0"/>
        <c:ser>
          <c:idx val="2"/>
          <c:order val="2"/>
          <c:tx>
            <c:strRef>
              <c:f>Data!$X$68</c:f>
              <c:strCache>
                <c:ptCount val="1"/>
                <c:pt idx="0">
                  <c:v>Accu.Target</c:v>
                </c:pt>
              </c:strCache>
            </c:strRef>
          </c:tx>
          <c:spPr>
            <a:ln w="28575" cap="rnd">
              <a:solidFill>
                <a:schemeClr val="tx1">
                  <a:lumMod val="50000"/>
                  <a:lumOff val="50000"/>
                </a:schemeClr>
              </a:solidFill>
              <a:round/>
            </a:ln>
            <a:effectLst/>
          </c:spPr>
          <c:marker>
            <c:symbol val="circle"/>
            <c:size val="5"/>
            <c:spPr>
              <a:solidFill>
                <a:schemeClr val="tx1">
                  <a:lumMod val="50000"/>
                  <a:lumOff val="50000"/>
                </a:schemeClr>
              </a:solidFill>
              <a:ln w="9525">
                <a:solidFill>
                  <a:schemeClr val="tx1">
                    <a:lumMod val="50000"/>
                    <a:lumOff val="50000"/>
                  </a:schemeClr>
                </a:solidFill>
              </a:ln>
              <a:effectLst/>
            </c:spPr>
          </c:marker>
          <c:dLbls>
            <c:numFmt formatCode="#,##0" sourceLinked="0"/>
            <c:spPr>
              <a:noFill/>
              <a:ln>
                <a:noFill/>
              </a:ln>
              <a:effectLst/>
            </c:spPr>
            <c:txPr>
              <a:bodyPr rot="0" spcFirstLastPara="1" vertOverflow="ellipsis" vert="horz" wrap="square" lIns="38100" tIns="19050" rIns="38100" bIns="19050" anchor="ctr" anchorCtr="1">
                <a:spAutoFit/>
              </a:bodyPr>
              <a:lstStyle/>
              <a:p>
                <a:pPr>
                  <a:defRPr lang="ja-JP" sz="7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Data!$A$69:$A$80</c:f>
              <c:numCache>
                <c:formatCode>B1mmm\-yy</c:formatCode>
                <c:ptCount val="12"/>
                <c:pt idx="0">
                  <c:v>45748</c:v>
                </c:pt>
                <c:pt idx="1">
                  <c:v>45778</c:v>
                </c:pt>
                <c:pt idx="2">
                  <c:v>45809</c:v>
                </c:pt>
                <c:pt idx="3">
                  <c:v>45839</c:v>
                </c:pt>
                <c:pt idx="4">
                  <c:v>45870</c:v>
                </c:pt>
                <c:pt idx="5">
                  <c:v>45901</c:v>
                </c:pt>
                <c:pt idx="6">
                  <c:v>45931</c:v>
                </c:pt>
                <c:pt idx="7">
                  <c:v>45962</c:v>
                </c:pt>
                <c:pt idx="8">
                  <c:v>45992</c:v>
                </c:pt>
                <c:pt idx="9">
                  <c:v>46023</c:v>
                </c:pt>
                <c:pt idx="10">
                  <c:v>46054</c:v>
                </c:pt>
                <c:pt idx="11">
                  <c:v>46082</c:v>
                </c:pt>
              </c:numCache>
            </c:numRef>
          </c:cat>
          <c:val>
            <c:numRef>
              <c:f>Data!$X$69:$X$80</c:f>
              <c:numCache>
                <c:formatCode>#,##0.0</c:formatCode>
                <c:ptCount val="12"/>
                <c:pt idx="0">
                  <c:v>23223</c:v>
                </c:pt>
                <c:pt idx="1">
                  <c:v>46560</c:v>
                </c:pt>
                <c:pt idx="2">
                  <c:v>72295</c:v>
                </c:pt>
                <c:pt idx="3">
                  <c:v>96488</c:v>
                </c:pt>
                <c:pt idx="4">
                  <c:v>121986</c:v>
                </c:pt>
                <c:pt idx="5">
                  <c:v>147257</c:v>
                </c:pt>
                <c:pt idx="6">
                  <c:v>174602</c:v>
                </c:pt>
                <c:pt idx="7">
                  <c:v>200964</c:v>
                </c:pt>
                <c:pt idx="8">
                  <c:v>224685</c:v>
                </c:pt>
                <c:pt idx="9">
                  <c:v>250959</c:v>
                </c:pt>
                <c:pt idx="10">
                  <c:v>276245</c:v>
                </c:pt>
                <c:pt idx="11">
                  <c:v>306790</c:v>
                </c:pt>
              </c:numCache>
            </c:numRef>
          </c:val>
          <c:smooth val="0"/>
          <c:extLst>
            <c:ext xmlns:c16="http://schemas.microsoft.com/office/drawing/2014/chart" uri="{C3380CC4-5D6E-409C-BE32-E72D297353CC}">
              <c16:uniqueId val="{00000003-DEBE-46A5-A581-5C828365F306}"/>
            </c:ext>
          </c:extLst>
        </c:ser>
        <c:ser>
          <c:idx val="3"/>
          <c:order val="3"/>
          <c:tx>
            <c:strRef>
              <c:f>Data!$Y$68</c:f>
              <c:strCache>
                <c:ptCount val="1"/>
                <c:pt idx="0">
                  <c:v>Accu.Result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numRef>
              <c:f>Data!$A$69:$A$80</c:f>
              <c:numCache>
                <c:formatCode>B1mmm\-yy</c:formatCode>
                <c:ptCount val="12"/>
                <c:pt idx="0">
                  <c:v>45748</c:v>
                </c:pt>
                <c:pt idx="1">
                  <c:v>45778</c:v>
                </c:pt>
                <c:pt idx="2">
                  <c:v>45809</c:v>
                </c:pt>
                <c:pt idx="3">
                  <c:v>45839</c:v>
                </c:pt>
                <c:pt idx="4">
                  <c:v>45870</c:v>
                </c:pt>
                <c:pt idx="5">
                  <c:v>45901</c:v>
                </c:pt>
                <c:pt idx="6">
                  <c:v>45931</c:v>
                </c:pt>
                <c:pt idx="7">
                  <c:v>45962</c:v>
                </c:pt>
                <c:pt idx="8">
                  <c:v>45992</c:v>
                </c:pt>
                <c:pt idx="9">
                  <c:v>46023</c:v>
                </c:pt>
                <c:pt idx="10">
                  <c:v>46054</c:v>
                </c:pt>
                <c:pt idx="11">
                  <c:v>46082</c:v>
                </c:pt>
              </c:numCache>
            </c:numRef>
          </c:cat>
          <c:val>
            <c:numRef>
              <c:f>Data!$Y$69:$Y$80</c:f>
              <c:numCache>
                <c:formatCode>#,##0.0</c:formatCode>
                <c:ptCount val="12"/>
                <c:pt idx="0">
                  <c:v>18296</c:v>
                </c:pt>
                <c:pt idx="1">
                  <c:v>41162</c:v>
                </c:pt>
                <c:pt idx="2">
                  <c:v>65078</c:v>
                </c:pt>
                <c:pt idx="3">
                  <c:v>86530</c:v>
                </c:pt>
                <c:pt idx="4">
                  <c:v>109294</c:v>
                </c:pt>
                <c:pt idx="5">
                  <c:v>134809</c:v>
                </c:pt>
                <c:pt idx="6">
                  <c:v>161264</c:v>
                </c:pt>
                <c:pt idx="7">
                  <c:v>189234</c:v>
                </c:pt>
                <c:pt idx="8">
                  <c:v>218724</c:v>
                </c:pt>
                <c:pt idx="9">
                  <c:v>241122</c:v>
                </c:pt>
                <c:pt idx="10">
                  <c:v>269799</c:v>
                </c:pt>
              </c:numCache>
            </c:numRef>
          </c:val>
          <c:smooth val="0"/>
          <c:extLst>
            <c:ext xmlns:c16="http://schemas.microsoft.com/office/drawing/2014/chart" uri="{C3380CC4-5D6E-409C-BE32-E72D297353CC}">
              <c16:uniqueId val="{00000004-DEBE-46A5-A581-5C828365F306}"/>
            </c:ext>
          </c:extLst>
        </c:ser>
        <c:dLbls>
          <c:showLegendKey val="0"/>
          <c:showVal val="0"/>
          <c:showCatName val="0"/>
          <c:showSerName val="0"/>
          <c:showPercent val="0"/>
          <c:showBubbleSize val="0"/>
        </c:dLbls>
        <c:marker val="1"/>
        <c:smooth val="0"/>
        <c:axId val="1023241776"/>
        <c:axId val="1224147104"/>
      </c:lineChart>
      <c:dateAx>
        <c:axId val="754326975"/>
        <c:scaling>
          <c:orientation val="minMax"/>
        </c:scaling>
        <c:delete val="0"/>
        <c:axPos val="b"/>
        <c:numFmt formatCode="B1mmm"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ja-JP" sz="1050" b="0" i="0" u="none" strike="noStrike" kern="1200" baseline="0">
                <a:solidFill>
                  <a:schemeClr val="tx1">
                    <a:lumMod val="65000"/>
                    <a:lumOff val="35000"/>
                  </a:schemeClr>
                </a:solidFill>
                <a:latin typeface="+mn-lt"/>
                <a:ea typeface="+mn-ea"/>
                <a:cs typeface="+mn-cs"/>
              </a:defRPr>
            </a:pPr>
            <a:endParaRPr lang="th-TH"/>
          </a:p>
        </c:txPr>
        <c:crossAx val="754327455"/>
        <c:crosses val="autoZero"/>
        <c:auto val="1"/>
        <c:lblOffset val="100"/>
        <c:baseTimeUnit val="months"/>
      </c:dateAx>
      <c:valAx>
        <c:axId val="754327455"/>
        <c:scaling>
          <c:orientation val="minMax"/>
          <c:max val="40000"/>
          <c:min val="0"/>
        </c:scaling>
        <c:delete val="0"/>
        <c:axPos val="l"/>
        <c:majorGridlines>
          <c:spPr>
            <a:ln w="6350" cap="flat" cmpd="sng" algn="ctr">
              <a:solidFill>
                <a:schemeClr val="bg1">
                  <a:lumMod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th-TH"/>
          </a:p>
        </c:txPr>
        <c:crossAx val="754326975"/>
        <c:crosses val="autoZero"/>
        <c:crossBetween val="between"/>
        <c:majorUnit val="10000"/>
      </c:valAx>
      <c:valAx>
        <c:axId val="1224147104"/>
        <c:scaling>
          <c:orientation val="minMax"/>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th-TH"/>
          </a:p>
        </c:txPr>
        <c:crossAx val="1023241776"/>
        <c:crosses val="max"/>
        <c:crossBetween val="between"/>
        <c:majorUnit val="100000"/>
      </c:valAx>
      <c:dateAx>
        <c:axId val="1023241776"/>
        <c:scaling>
          <c:orientation val="minMax"/>
        </c:scaling>
        <c:delete val="1"/>
        <c:axPos val="b"/>
        <c:numFmt formatCode="B1mmm\-yy" sourceLinked="1"/>
        <c:majorTickMark val="out"/>
        <c:minorTickMark val="none"/>
        <c:tickLblPos val="nextTo"/>
        <c:crossAx val="1224147104"/>
        <c:crosses val="autoZero"/>
        <c:auto val="1"/>
        <c:lblOffset val="100"/>
        <c:baseTimeUnit val="months"/>
        <c:majorUnit val="1"/>
        <c:minorUnit val="1"/>
      </c:dateAx>
      <c:spPr>
        <a:noFill/>
        <a:ln>
          <a:noFill/>
        </a:ln>
        <a:effectLst/>
      </c:spPr>
    </c:plotArea>
    <c:legend>
      <c:legendPos val="r"/>
      <c:layout>
        <c:manualLayout>
          <c:xMode val="edge"/>
          <c:yMode val="edge"/>
          <c:x val="0.37370786516853932"/>
          <c:y val="2.8801081108700225E-2"/>
          <c:w val="0.52750840484827033"/>
          <c:h val="0.10845689265940014"/>
        </c:manualLayout>
      </c:layout>
      <c:overlay val="0"/>
      <c:spPr>
        <a:noFill/>
        <a:ln>
          <a:noFill/>
        </a:ln>
        <a:effectLst/>
      </c:spPr>
      <c:txPr>
        <a:bodyPr rot="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th-TH"/>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th-TH"/>
    </a:p>
  </c:txPr>
  <c:printSettings>
    <c:headerFooter/>
    <c:pageMargins b="0.75" l="0.7" r="0.7" t="0.75" header="0.3" footer="0.3"/>
    <c:pageSetup/>
  </c:printSettings>
</c:chartSpace>
</file>

<file path=xl/charts/chart1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512502509424282"/>
          <c:y val="0.15942741410462757"/>
          <c:w val="0.78354598380584861"/>
          <c:h val="0.67914628355669959"/>
        </c:manualLayout>
      </c:layout>
      <c:barChart>
        <c:barDir val="col"/>
        <c:grouping val="clustered"/>
        <c:varyColors val="0"/>
        <c:ser>
          <c:idx val="0"/>
          <c:order val="0"/>
          <c:tx>
            <c:strRef>
              <c:f>Data!$AD$68</c:f>
              <c:strCache>
                <c:ptCount val="1"/>
                <c:pt idx="0">
                  <c:v>Target</c:v>
                </c:pt>
              </c:strCache>
            </c:strRef>
          </c:tx>
          <c:spPr>
            <a:solidFill>
              <a:schemeClr val="bg1">
                <a:lumMod val="65000"/>
              </a:schemeClr>
            </a:solidFill>
            <a:ln>
              <a:solidFill>
                <a:schemeClr val="tx1">
                  <a:lumMod val="50000"/>
                  <a:lumOff val="50000"/>
                </a:schemeClr>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Data!$A$69:$A$80</c:f>
              <c:numCache>
                <c:formatCode>B1mmm\-yy</c:formatCode>
                <c:ptCount val="12"/>
                <c:pt idx="0">
                  <c:v>45748</c:v>
                </c:pt>
                <c:pt idx="1">
                  <c:v>45778</c:v>
                </c:pt>
                <c:pt idx="2">
                  <c:v>45809</c:v>
                </c:pt>
                <c:pt idx="3">
                  <c:v>45839</c:v>
                </c:pt>
                <c:pt idx="4">
                  <c:v>45870</c:v>
                </c:pt>
                <c:pt idx="5">
                  <c:v>45901</c:v>
                </c:pt>
                <c:pt idx="6">
                  <c:v>45931</c:v>
                </c:pt>
                <c:pt idx="7">
                  <c:v>45962</c:v>
                </c:pt>
                <c:pt idx="8">
                  <c:v>45992</c:v>
                </c:pt>
                <c:pt idx="9">
                  <c:v>46023</c:v>
                </c:pt>
                <c:pt idx="10">
                  <c:v>46054</c:v>
                </c:pt>
                <c:pt idx="11">
                  <c:v>46082</c:v>
                </c:pt>
              </c:numCache>
            </c:numRef>
          </c:cat>
          <c:val>
            <c:numRef>
              <c:f>Data!$AD$69:$AD$80</c:f>
              <c:numCache>
                <c:formatCode>#,##0.00</c:formatCode>
                <c:ptCount val="12"/>
                <c:pt idx="0">
                  <c:v>0.79158600000000001</c:v>
                </c:pt>
                <c:pt idx="1">
                  <c:v>0.82601000000000002</c:v>
                </c:pt>
                <c:pt idx="2">
                  <c:v>0.73975299999999999</c:v>
                </c:pt>
                <c:pt idx="3">
                  <c:v>0.72288699999999995</c:v>
                </c:pt>
                <c:pt idx="4">
                  <c:v>0.66636799999999996</c:v>
                </c:pt>
                <c:pt idx="5">
                  <c:v>0.76175999999999999</c:v>
                </c:pt>
                <c:pt idx="6">
                  <c:v>1.034</c:v>
                </c:pt>
                <c:pt idx="7">
                  <c:v>1.034</c:v>
                </c:pt>
                <c:pt idx="8">
                  <c:v>0.94</c:v>
                </c:pt>
                <c:pt idx="9">
                  <c:v>0.94</c:v>
                </c:pt>
                <c:pt idx="10">
                  <c:v>0.89300000000000002</c:v>
                </c:pt>
                <c:pt idx="11">
                  <c:v>1.081</c:v>
                </c:pt>
              </c:numCache>
            </c:numRef>
          </c:val>
          <c:extLst>
            <c:ext xmlns:c16="http://schemas.microsoft.com/office/drawing/2014/chart" uri="{C3380CC4-5D6E-409C-BE32-E72D297353CC}">
              <c16:uniqueId val="{00000001-DEBE-46A5-A581-5C828365F306}"/>
            </c:ext>
          </c:extLst>
        </c:ser>
        <c:ser>
          <c:idx val="1"/>
          <c:order val="1"/>
          <c:tx>
            <c:strRef>
              <c:f>Data!$AE$68</c:f>
              <c:strCache>
                <c:ptCount val="1"/>
                <c:pt idx="0">
                  <c:v>Result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Data!$A$69:$A$80</c:f>
              <c:numCache>
                <c:formatCode>B1mmm\-yy</c:formatCode>
                <c:ptCount val="12"/>
                <c:pt idx="0">
                  <c:v>45748</c:v>
                </c:pt>
                <c:pt idx="1">
                  <c:v>45778</c:v>
                </c:pt>
                <c:pt idx="2">
                  <c:v>45809</c:v>
                </c:pt>
                <c:pt idx="3">
                  <c:v>45839</c:v>
                </c:pt>
                <c:pt idx="4">
                  <c:v>45870</c:v>
                </c:pt>
                <c:pt idx="5">
                  <c:v>45901</c:v>
                </c:pt>
                <c:pt idx="6">
                  <c:v>45931</c:v>
                </c:pt>
                <c:pt idx="7">
                  <c:v>45962</c:v>
                </c:pt>
                <c:pt idx="8">
                  <c:v>45992</c:v>
                </c:pt>
                <c:pt idx="9">
                  <c:v>46023</c:v>
                </c:pt>
                <c:pt idx="10">
                  <c:v>46054</c:v>
                </c:pt>
                <c:pt idx="11">
                  <c:v>46082</c:v>
                </c:pt>
              </c:numCache>
            </c:numRef>
          </c:cat>
          <c:val>
            <c:numRef>
              <c:f>Data!$AE$69:$AE$80</c:f>
              <c:numCache>
                <c:formatCode>General</c:formatCode>
                <c:ptCount val="12"/>
                <c:pt idx="0">
                  <c:v>0.57999999999999996</c:v>
                </c:pt>
                <c:pt idx="1">
                  <c:v>0.78700000000000003</c:v>
                </c:pt>
                <c:pt idx="2">
                  <c:v>0.83</c:v>
                </c:pt>
                <c:pt idx="3" formatCode="0.000">
                  <c:v>0.72744933000000001</c:v>
                </c:pt>
                <c:pt idx="4">
                  <c:v>0.78</c:v>
                </c:pt>
                <c:pt idx="5">
                  <c:v>0.89</c:v>
                </c:pt>
                <c:pt idx="6">
                  <c:v>0.94</c:v>
                </c:pt>
                <c:pt idx="7">
                  <c:v>1</c:v>
                </c:pt>
                <c:pt idx="8">
                  <c:v>1.08</c:v>
                </c:pt>
                <c:pt idx="9">
                  <c:v>0.78</c:v>
                </c:pt>
                <c:pt idx="10">
                  <c:v>1.0489999999999999</c:v>
                </c:pt>
              </c:numCache>
            </c:numRef>
          </c:val>
          <c:extLst>
            <c:ext xmlns:c16="http://schemas.microsoft.com/office/drawing/2014/chart" uri="{C3380CC4-5D6E-409C-BE32-E72D297353CC}">
              <c16:uniqueId val="{00000000-DEBE-46A5-A581-5C828365F306}"/>
            </c:ext>
          </c:extLst>
        </c:ser>
        <c:dLbls>
          <c:showLegendKey val="0"/>
          <c:showVal val="0"/>
          <c:showCatName val="0"/>
          <c:showSerName val="0"/>
          <c:showPercent val="0"/>
          <c:showBubbleSize val="0"/>
        </c:dLbls>
        <c:gapWidth val="35"/>
        <c:axId val="754326975"/>
        <c:axId val="754327455"/>
      </c:barChart>
      <c:lineChart>
        <c:grouping val="standard"/>
        <c:varyColors val="0"/>
        <c:ser>
          <c:idx val="2"/>
          <c:order val="2"/>
          <c:tx>
            <c:strRef>
              <c:f>Data!$AF$68</c:f>
              <c:strCache>
                <c:ptCount val="1"/>
                <c:pt idx="0">
                  <c:v>Accu.Target</c:v>
                </c:pt>
              </c:strCache>
            </c:strRef>
          </c:tx>
          <c:spPr>
            <a:ln w="28575" cap="rnd">
              <a:solidFill>
                <a:schemeClr val="tx1">
                  <a:lumMod val="50000"/>
                  <a:lumOff val="50000"/>
                </a:schemeClr>
              </a:solidFill>
              <a:round/>
            </a:ln>
            <a:effectLst/>
          </c:spPr>
          <c:marker>
            <c:symbol val="circle"/>
            <c:size val="5"/>
            <c:spPr>
              <a:solidFill>
                <a:schemeClr val="tx1">
                  <a:lumMod val="50000"/>
                  <a:lumOff val="50000"/>
                </a:schemeClr>
              </a:solidFill>
              <a:ln w="9525">
                <a:solidFill>
                  <a:schemeClr val="tx1">
                    <a:lumMod val="50000"/>
                    <a:lumOff val="50000"/>
                  </a:schemeClr>
                </a:solidFill>
              </a:ln>
              <a:effectLst/>
            </c:spPr>
          </c:marker>
          <c:dLbls>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tx1">
                        <a:lumMod val="75000"/>
                        <a:lumOff val="25000"/>
                      </a:schemeClr>
                    </a:solidFill>
                    <a:latin typeface="+mn-lt"/>
                    <a:ea typeface="+mn-ea"/>
                    <a:cs typeface="+mn-cs"/>
                  </a:defRPr>
                </a:pPr>
                <a:endParaRPr lang="th-TH"/>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Data!$A$69:$A$80</c:f>
              <c:numCache>
                <c:formatCode>B1mmm\-yy</c:formatCode>
                <c:ptCount val="12"/>
                <c:pt idx="0">
                  <c:v>45748</c:v>
                </c:pt>
                <c:pt idx="1">
                  <c:v>45778</c:v>
                </c:pt>
                <c:pt idx="2">
                  <c:v>45809</c:v>
                </c:pt>
                <c:pt idx="3">
                  <c:v>45839</c:v>
                </c:pt>
                <c:pt idx="4">
                  <c:v>45870</c:v>
                </c:pt>
                <c:pt idx="5">
                  <c:v>45901</c:v>
                </c:pt>
                <c:pt idx="6">
                  <c:v>45931</c:v>
                </c:pt>
                <c:pt idx="7">
                  <c:v>45962</c:v>
                </c:pt>
                <c:pt idx="8">
                  <c:v>45992</c:v>
                </c:pt>
                <c:pt idx="9">
                  <c:v>46023</c:v>
                </c:pt>
                <c:pt idx="10">
                  <c:v>46054</c:v>
                </c:pt>
                <c:pt idx="11">
                  <c:v>46082</c:v>
                </c:pt>
              </c:numCache>
            </c:numRef>
          </c:cat>
          <c:val>
            <c:numRef>
              <c:f>Data!$AF$69:$AF$80</c:f>
              <c:numCache>
                <c:formatCode>#,##0.00</c:formatCode>
                <c:ptCount val="12"/>
                <c:pt idx="0">
                  <c:v>0.79158600000000001</c:v>
                </c:pt>
                <c:pt idx="1">
                  <c:v>1.617596</c:v>
                </c:pt>
                <c:pt idx="2">
                  <c:v>2.3573490000000001</c:v>
                </c:pt>
                <c:pt idx="3">
                  <c:v>3.0802360000000002</c:v>
                </c:pt>
                <c:pt idx="4">
                  <c:v>3.746604</c:v>
                </c:pt>
                <c:pt idx="5">
                  <c:v>4.5083640000000003</c:v>
                </c:pt>
                <c:pt idx="6">
                  <c:v>5.5423640000000001</c:v>
                </c:pt>
                <c:pt idx="7">
                  <c:v>6.5763639999999999</c:v>
                </c:pt>
                <c:pt idx="8">
                  <c:v>7.5163639999999994</c:v>
                </c:pt>
                <c:pt idx="9">
                  <c:v>8.4563639999999989</c:v>
                </c:pt>
                <c:pt idx="10">
                  <c:v>9.3493639999999996</c:v>
                </c:pt>
                <c:pt idx="11">
                  <c:v>10.430363999999999</c:v>
                </c:pt>
              </c:numCache>
            </c:numRef>
          </c:val>
          <c:smooth val="0"/>
          <c:extLst>
            <c:ext xmlns:c16="http://schemas.microsoft.com/office/drawing/2014/chart" uri="{C3380CC4-5D6E-409C-BE32-E72D297353CC}">
              <c16:uniqueId val="{00000003-DEBE-46A5-A581-5C828365F306}"/>
            </c:ext>
          </c:extLst>
        </c:ser>
        <c:ser>
          <c:idx val="3"/>
          <c:order val="3"/>
          <c:tx>
            <c:strRef>
              <c:f>Data!$AG$68</c:f>
              <c:strCache>
                <c:ptCount val="1"/>
                <c:pt idx="0">
                  <c:v>Accu.Result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numRef>
              <c:f>Data!$A$69:$A$80</c:f>
              <c:numCache>
                <c:formatCode>B1mmm\-yy</c:formatCode>
                <c:ptCount val="12"/>
                <c:pt idx="0">
                  <c:v>45748</c:v>
                </c:pt>
                <c:pt idx="1">
                  <c:v>45778</c:v>
                </c:pt>
                <c:pt idx="2">
                  <c:v>45809</c:v>
                </c:pt>
                <c:pt idx="3">
                  <c:v>45839</c:v>
                </c:pt>
                <c:pt idx="4">
                  <c:v>45870</c:v>
                </c:pt>
                <c:pt idx="5">
                  <c:v>45901</c:v>
                </c:pt>
                <c:pt idx="6">
                  <c:v>45931</c:v>
                </c:pt>
                <c:pt idx="7">
                  <c:v>45962</c:v>
                </c:pt>
                <c:pt idx="8">
                  <c:v>45992</c:v>
                </c:pt>
                <c:pt idx="9">
                  <c:v>46023</c:v>
                </c:pt>
                <c:pt idx="10">
                  <c:v>46054</c:v>
                </c:pt>
                <c:pt idx="11">
                  <c:v>46082</c:v>
                </c:pt>
              </c:numCache>
            </c:numRef>
          </c:cat>
          <c:val>
            <c:numRef>
              <c:f>Data!$AG$69:$AG$80</c:f>
              <c:numCache>
                <c:formatCode>#,##0.00</c:formatCode>
                <c:ptCount val="12"/>
                <c:pt idx="0">
                  <c:v>0.57999999999999996</c:v>
                </c:pt>
                <c:pt idx="1">
                  <c:v>1.367</c:v>
                </c:pt>
                <c:pt idx="2">
                  <c:v>2.1970000000000001</c:v>
                </c:pt>
                <c:pt idx="3">
                  <c:v>2.9244493299999998</c:v>
                </c:pt>
                <c:pt idx="4">
                  <c:v>3.7044493300000001</c:v>
                </c:pt>
                <c:pt idx="5">
                  <c:v>4.5944493299999998</c:v>
                </c:pt>
                <c:pt idx="6">
                  <c:v>5.5344493299999993</c:v>
                </c:pt>
                <c:pt idx="7">
                  <c:v>6.5344493299999993</c:v>
                </c:pt>
                <c:pt idx="8">
                  <c:v>7.6144493299999993</c:v>
                </c:pt>
                <c:pt idx="9">
                  <c:v>8.3944493299999987</c:v>
                </c:pt>
                <c:pt idx="10">
                  <c:v>9.4434493299999982</c:v>
                </c:pt>
              </c:numCache>
            </c:numRef>
          </c:val>
          <c:smooth val="0"/>
          <c:extLst>
            <c:ext xmlns:c16="http://schemas.microsoft.com/office/drawing/2014/chart" uri="{C3380CC4-5D6E-409C-BE32-E72D297353CC}">
              <c16:uniqueId val="{00000004-DEBE-46A5-A581-5C828365F306}"/>
            </c:ext>
          </c:extLst>
        </c:ser>
        <c:dLbls>
          <c:showLegendKey val="0"/>
          <c:showVal val="0"/>
          <c:showCatName val="0"/>
          <c:showSerName val="0"/>
          <c:showPercent val="0"/>
          <c:showBubbleSize val="0"/>
        </c:dLbls>
        <c:marker val="1"/>
        <c:smooth val="0"/>
        <c:axId val="1023241776"/>
        <c:axId val="1224147104"/>
      </c:lineChart>
      <c:dateAx>
        <c:axId val="754326975"/>
        <c:scaling>
          <c:orientation val="minMax"/>
        </c:scaling>
        <c:delete val="0"/>
        <c:axPos val="b"/>
        <c:numFmt formatCode="B1mmm"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ja-JP" sz="1050" b="0" i="0" u="none" strike="noStrike" kern="1200" baseline="0">
                <a:solidFill>
                  <a:schemeClr val="tx1">
                    <a:lumMod val="65000"/>
                    <a:lumOff val="35000"/>
                  </a:schemeClr>
                </a:solidFill>
                <a:latin typeface="+mn-lt"/>
                <a:ea typeface="+mn-ea"/>
                <a:cs typeface="+mn-cs"/>
              </a:defRPr>
            </a:pPr>
            <a:endParaRPr lang="th-TH"/>
          </a:p>
        </c:txPr>
        <c:crossAx val="754327455"/>
        <c:crosses val="autoZero"/>
        <c:auto val="1"/>
        <c:lblOffset val="100"/>
        <c:baseTimeUnit val="months"/>
      </c:dateAx>
      <c:valAx>
        <c:axId val="754327455"/>
        <c:scaling>
          <c:orientation val="minMax"/>
        </c:scaling>
        <c:delete val="0"/>
        <c:axPos val="l"/>
        <c:majorGridlines>
          <c:spPr>
            <a:ln w="6350" cap="flat" cmpd="sng" algn="ctr">
              <a:solidFill>
                <a:schemeClr val="bg1">
                  <a:lumMod val="85000"/>
                </a:schemeClr>
              </a:solidFill>
              <a:round/>
            </a:ln>
            <a:effectLst/>
          </c:spPr>
        </c:majorGridlines>
        <c:numFmt formatCode="#,##0.00" sourceLinked="0"/>
        <c:majorTickMark val="none"/>
        <c:minorTickMark val="none"/>
        <c:tickLblPos val="nextTo"/>
        <c:spPr>
          <a:noFill/>
          <a:ln>
            <a:noFill/>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th-TH"/>
          </a:p>
        </c:txPr>
        <c:crossAx val="754326975"/>
        <c:crosses val="autoZero"/>
        <c:crossBetween val="between"/>
        <c:majorUnit val="0.2"/>
      </c:valAx>
      <c:valAx>
        <c:axId val="1224147104"/>
        <c:scaling>
          <c:orientation val="minMax"/>
        </c:scaling>
        <c:delete val="0"/>
        <c:axPos val="r"/>
        <c:numFmt formatCode="0.0" sourceLinked="0"/>
        <c:majorTickMark val="out"/>
        <c:minorTickMark val="none"/>
        <c:tickLblPos val="nextTo"/>
        <c:spPr>
          <a:noFill/>
          <a:ln>
            <a:noFill/>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th-TH"/>
          </a:p>
        </c:txPr>
        <c:crossAx val="1023241776"/>
        <c:crosses val="max"/>
        <c:crossBetween val="between"/>
        <c:majorUnit val="2"/>
      </c:valAx>
      <c:dateAx>
        <c:axId val="1023241776"/>
        <c:scaling>
          <c:orientation val="minMax"/>
        </c:scaling>
        <c:delete val="1"/>
        <c:axPos val="b"/>
        <c:numFmt formatCode="B1mmm\-yy" sourceLinked="1"/>
        <c:majorTickMark val="out"/>
        <c:minorTickMark val="none"/>
        <c:tickLblPos val="nextTo"/>
        <c:crossAx val="1224147104"/>
        <c:crosses val="autoZero"/>
        <c:auto val="1"/>
        <c:lblOffset val="100"/>
        <c:baseTimeUnit val="months"/>
        <c:majorUnit val="1"/>
        <c:minorUnit val="1"/>
      </c:dateAx>
      <c:spPr>
        <a:noFill/>
        <a:ln>
          <a:noFill/>
        </a:ln>
        <a:effectLst/>
      </c:spPr>
    </c:plotArea>
    <c:legend>
      <c:legendPos val="r"/>
      <c:layout>
        <c:manualLayout>
          <c:xMode val="edge"/>
          <c:yMode val="edge"/>
          <c:x val="0.56140600352375081"/>
          <c:y val="6.4248091189475047E-3"/>
          <c:w val="0.4285456687286171"/>
          <c:h val="0.15383951279632041"/>
        </c:manualLayout>
      </c:layout>
      <c:overlay val="0"/>
      <c:spPr>
        <a:noFill/>
        <a:ln>
          <a:noFill/>
        </a:ln>
        <a:effectLst/>
      </c:spPr>
      <c:txPr>
        <a:bodyPr rot="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th-TH"/>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th-TH"/>
    </a:p>
  </c:txPr>
  <c:printSettings>
    <c:headerFooter/>
    <c:pageMargins b="0.75" l="0.7" r="0.7" t="0.75" header="0.3" footer="0.3"/>
    <c:pageSetup/>
  </c:printSettings>
</c:chartSpace>
</file>

<file path=xl/charts/chart14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3062077580245812"/>
          <c:y val="0.17061555009950394"/>
          <c:w val="0.75521036577815293"/>
          <c:h val="0.72717157755360395"/>
        </c:manualLayout>
      </c:layout>
      <c:barChart>
        <c:barDir val="col"/>
        <c:grouping val="clustered"/>
        <c:varyColors val="0"/>
        <c:ser>
          <c:idx val="0"/>
          <c:order val="0"/>
          <c:tx>
            <c:strRef>
              <c:f>Data!$AL$68</c:f>
              <c:strCache>
                <c:ptCount val="1"/>
                <c:pt idx="0">
                  <c:v>Target</c:v>
                </c:pt>
              </c:strCache>
            </c:strRef>
          </c:tx>
          <c:spPr>
            <a:solidFill>
              <a:schemeClr val="bg1">
                <a:lumMod val="65000"/>
              </a:schemeClr>
            </a:solidFill>
            <a:ln>
              <a:solidFill>
                <a:schemeClr val="tx1">
                  <a:lumMod val="50000"/>
                  <a:lumOff val="50000"/>
                </a:schemeClr>
              </a:solidFill>
            </a:ln>
            <a:effectLst/>
          </c:spPr>
          <c:invertIfNegative val="0"/>
          <c:dLbls>
            <c:numFmt formatCode="#,##0" sourceLinked="0"/>
            <c:spPr>
              <a:noFill/>
              <a:ln>
                <a:noFill/>
              </a:ln>
              <a:effectLst/>
            </c:spPr>
            <c:txPr>
              <a:bodyPr rot="0" spcFirstLastPara="1" vertOverflow="ellipsis" vert="horz" wrap="square" anchor="ctr" anchorCtr="1"/>
              <a:lstStyle/>
              <a:p>
                <a:pPr>
                  <a:defRPr lang="ja-JP" sz="105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Data!$A$69:$A$80</c:f>
              <c:numCache>
                <c:formatCode>B1mmm\-yy</c:formatCode>
                <c:ptCount val="12"/>
                <c:pt idx="0">
                  <c:v>45748</c:v>
                </c:pt>
                <c:pt idx="1">
                  <c:v>45778</c:v>
                </c:pt>
                <c:pt idx="2">
                  <c:v>45809</c:v>
                </c:pt>
                <c:pt idx="3">
                  <c:v>45839</c:v>
                </c:pt>
                <c:pt idx="4">
                  <c:v>45870</c:v>
                </c:pt>
                <c:pt idx="5">
                  <c:v>45901</c:v>
                </c:pt>
                <c:pt idx="6">
                  <c:v>45931</c:v>
                </c:pt>
                <c:pt idx="7">
                  <c:v>45962</c:v>
                </c:pt>
                <c:pt idx="8">
                  <c:v>45992</c:v>
                </c:pt>
                <c:pt idx="9">
                  <c:v>46023</c:v>
                </c:pt>
                <c:pt idx="10">
                  <c:v>46054</c:v>
                </c:pt>
                <c:pt idx="11">
                  <c:v>46082</c:v>
                </c:pt>
              </c:numCache>
            </c:numRef>
          </c:cat>
          <c:val>
            <c:numRef>
              <c:f>Data!$AL$69:$AL$80</c:f>
              <c:numCache>
                <c:formatCode>#,##0</c:formatCode>
                <c:ptCount val="12"/>
                <c:pt idx="0">
                  <c:v>260</c:v>
                </c:pt>
                <c:pt idx="1">
                  <c:v>262</c:v>
                </c:pt>
                <c:pt idx="2">
                  <c:v>289</c:v>
                </c:pt>
                <c:pt idx="3">
                  <c:v>272</c:v>
                </c:pt>
                <c:pt idx="4">
                  <c:v>287</c:v>
                </c:pt>
                <c:pt idx="5">
                  <c:v>284</c:v>
                </c:pt>
                <c:pt idx="6">
                  <c:v>287</c:v>
                </c:pt>
                <c:pt idx="7">
                  <c:v>270</c:v>
                </c:pt>
                <c:pt idx="8">
                  <c:v>270</c:v>
                </c:pt>
                <c:pt idx="9">
                  <c:v>269</c:v>
                </c:pt>
                <c:pt idx="10">
                  <c:v>263</c:v>
                </c:pt>
                <c:pt idx="11">
                  <c:v>285</c:v>
                </c:pt>
              </c:numCache>
            </c:numRef>
          </c:val>
          <c:extLst>
            <c:ext xmlns:c16="http://schemas.microsoft.com/office/drawing/2014/chart" uri="{C3380CC4-5D6E-409C-BE32-E72D297353CC}">
              <c16:uniqueId val="{00000001-43F4-4588-8D81-FD4210806A2C}"/>
            </c:ext>
          </c:extLst>
        </c:ser>
        <c:ser>
          <c:idx val="1"/>
          <c:order val="1"/>
          <c:tx>
            <c:strRef>
              <c:f>Data!$AM$68</c:f>
              <c:strCache>
                <c:ptCount val="1"/>
                <c:pt idx="0">
                  <c:v>Result</c:v>
                </c:pt>
              </c:strCache>
            </c:strRef>
          </c:tx>
          <c:spPr>
            <a:solidFill>
              <a:schemeClr val="accent2"/>
            </a:solidFill>
            <a:ln>
              <a:noFill/>
            </a:ln>
            <a:effectLst/>
          </c:spPr>
          <c:invertIfNegative val="0"/>
          <c:dLbls>
            <c:dLbl>
              <c:idx val="0"/>
              <c:layout>
                <c:manualLayout>
                  <c:x val="5.6657223796033997E-3"/>
                  <c:y val="1.678220399231454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3F4-4588-8D81-FD4210806A2C}"/>
                </c:ext>
              </c:extLst>
            </c:dLbl>
            <c:spPr>
              <a:noFill/>
              <a:ln>
                <a:noFill/>
              </a:ln>
              <a:effectLst/>
            </c:spPr>
            <c:txPr>
              <a:bodyPr rot="0" spcFirstLastPara="1" vertOverflow="ellipsis" vert="horz" wrap="square" anchor="ctr" anchorCtr="1"/>
              <a:lstStyle/>
              <a:p>
                <a:pPr>
                  <a:defRPr lang="ja-JP" sz="105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Data!$A$69:$A$80</c:f>
              <c:numCache>
                <c:formatCode>B1mmm\-yy</c:formatCode>
                <c:ptCount val="12"/>
                <c:pt idx="0">
                  <c:v>45748</c:v>
                </c:pt>
                <c:pt idx="1">
                  <c:v>45778</c:v>
                </c:pt>
                <c:pt idx="2">
                  <c:v>45809</c:v>
                </c:pt>
                <c:pt idx="3">
                  <c:v>45839</c:v>
                </c:pt>
                <c:pt idx="4">
                  <c:v>45870</c:v>
                </c:pt>
                <c:pt idx="5">
                  <c:v>45901</c:v>
                </c:pt>
                <c:pt idx="6">
                  <c:v>45931</c:v>
                </c:pt>
                <c:pt idx="7">
                  <c:v>45962</c:v>
                </c:pt>
                <c:pt idx="8">
                  <c:v>45992</c:v>
                </c:pt>
                <c:pt idx="9">
                  <c:v>46023</c:v>
                </c:pt>
                <c:pt idx="10">
                  <c:v>46054</c:v>
                </c:pt>
                <c:pt idx="11">
                  <c:v>46082</c:v>
                </c:pt>
              </c:numCache>
            </c:numRef>
          </c:cat>
          <c:val>
            <c:numRef>
              <c:f>Data!$AM$69:$AM$80</c:f>
              <c:numCache>
                <c:formatCode>#,##0.00</c:formatCode>
                <c:ptCount val="12"/>
                <c:pt idx="0">
                  <c:v>209.3</c:v>
                </c:pt>
                <c:pt idx="1">
                  <c:v>296.52999999999997</c:v>
                </c:pt>
                <c:pt idx="2">
                  <c:v>247.77</c:v>
                </c:pt>
                <c:pt idx="3">
                  <c:v>274.16000000000003</c:v>
                </c:pt>
                <c:pt idx="4">
                  <c:v>271.08</c:v>
                </c:pt>
                <c:pt idx="5">
                  <c:v>288.85000000000002</c:v>
                </c:pt>
                <c:pt idx="6">
                  <c:v>284.08999999999997</c:v>
                </c:pt>
                <c:pt idx="7">
                  <c:v>242.65</c:v>
                </c:pt>
                <c:pt idx="8">
                  <c:v>271.17</c:v>
                </c:pt>
                <c:pt idx="9">
                  <c:v>269.14999999999998</c:v>
                </c:pt>
                <c:pt idx="10">
                  <c:v>267.27</c:v>
                </c:pt>
              </c:numCache>
            </c:numRef>
          </c:val>
          <c:extLst>
            <c:ext xmlns:c16="http://schemas.microsoft.com/office/drawing/2014/chart" uri="{C3380CC4-5D6E-409C-BE32-E72D297353CC}">
              <c16:uniqueId val="{00000000-43F4-4588-8D81-FD4210806A2C}"/>
            </c:ext>
          </c:extLst>
        </c:ser>
        <c:dLbls>
          <c:showLegendKey val="0"/>
          <c:showVal val="0"/>
          <c:showCatName val="0"/>
          <c:showSerName val="0"/>
          <c:showPercent val="0"/>
          <c:showBubbleSize val="0"/>
        </c:dLbls>
        <c:gapWidth val="35"/>
        <c:axId val="754326975"/>
        <c:axId val="754327455"/>
      </c:barChart>
      <c:lineChart>
        <c:grouping val="standard"/>
        <c:varyColors val="0"/>
        <c:ser>
          <c:idx val="2"/>
          <c:order val="2"/>
          <c:tx>
            <c:strRef>
              <c:f>Data!$AN$68</c:f>
              <c:strCache>
                <c:ptCount val="1"/>
                <c:pt idx="0">
                  <c:v>Accu.Target</c:v>
                </c:pt>
              </c:strCache>
            </c:strRef>
          </c:tx>
          <c:spPr>
            <a:ln w="28575" cap="rnd">
              <a:solidFill>
                <a:schemeClr val="tx1">
                  <a:lumMod val="50000"/>
                  <a:lumOff val="50000"/>
                </a:schemeClr>
              </a:solidFill>
              <a:round/>
            </a:ln>
            <a:effectLst/>
          </c:spPr>
          <c:marker>
            <c:symbol val="circle"/>
            <c:size val="5"/>
            <c:spPr>
              <a:solidFill>
                <a:schemeClr val="tx1">
                  <a:lumMod val="50000"/>
                  <a:lumOff val="50000"/>
                </a:schemeClr>
              </a:solidFill>
              <a:ln w="9525">
                <a:solidFill>
                  <a:schemeClr val="tx1">
                    <a:lumMod val="50000"/>
                    <a:lumOff val="50000"/>
                  </a:schemeClr>
                </a:solidFill>
              </a:ln>
              <a:effectLst/>
            </c:spPr>
          </c:marker>
          <c:dLbls>
            <c:numFmt formatCode="#,##0" sourceLinked="0"/>
            <c:spPr>
              <a:noFill/>
              <a:ln>
                <a:noFill/>
              </a:ln>
              <a:effectLst/>
            </c:spPr>
            <c:txPr>
              <a:bodyPr rot="0" spcFirstLastPara="1" vertOverflow="ellipsis" vert="horz" wrap="square" anchor="ctr" anchorCtr="1"/>
              <a:lstStyle/>
              <a:p>
                <a:pPr>
                  <a:defRPr lang="ja-JP" sz="105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Data!$A$69:$A$80</c:f>
              <c:numCache>
                <c:formatCode>B1mmm\-yy</c:formatCode>
                <c:ptCount val="12"/>
                <c:pt idx="0">
                  <c:v>45748</c:v>
                </c:pt>
                <c:pt idx="1">
                  <c:v>45778</c:v>
                </c:pt>
                <c:pt idx="2">
                  <c:v>45809</c:v>
                </c:pt>
                <c:pt idx="3">
                  <c:v>45839</c:v>
                </c:pt>
                <c:pt idx="4">
                  <c:v>45870</c:v>
                </c:pt>
                <c:pt idx="5">
                  <c:v>45901</c:v>
                </c:pt>
                <c:pt idx="6">
                  <c:v>45931</c:v>
                </c:pt>
                <c:pt idx="7">
                  <c:v>45962</c:v>
                </c:pt>
                <c:pt idx="8">
                  <c:v>45992</c:v>
                </c:pt>
                <c:pt idx="9">
                  <c:v>46023</c:v>
                </c:pt>
                <c:pt idx="10">
                  <c:v>46054</c:v>
                </c:pt>
                <c:pt idx="11">
                  <c:v>46082</c:v>
                </c:pt>
              </c:numCache>
            </c:numRef>
          </c:cat>
          <c:val>
            <c:numRef>
              <c:f>Data!$AN$69:$AN$80</c:f>
              <c:numCache>
                <c:formatCode>#,##0</c:formatCode>
                <c:ptCount val="12"/>
                <c:pt idx="0">
                  <c:v>260</c:v>
                </c:pt>
                <c:pt idx="1">
                  <c:v>522</c:v>
                </c:pt>
                <c:pt idx="2">
                  <c:v>811</c:v>
                </c:pt>
                <c:pt idx="3">
                  <c:v>1083</c:v>
                </c:pt>
                <c:pt idx="4">
                  <c:v>1370</c:v>
                </c:pt>
                <c:pt idx="5">
                  <c:v>1654</c:v>
                </c:pt>
                <c:pt idx="6">
                  <c:v>1941</c:v>
                </c:pt>
                <c:pt idx="7">
                  <c:v>2211</c:v>
                </c:pt>
                <c:pt idx="8">
                  <c:v>2481</c:v>
                </c:pt>
                <c:pt idx="9">
                  <c:v>2750</c:v>
                </c:pt>
                <c:pt idx="10">
                  <c:v>3013</c:v>
                </c:pt>
                <c:pt idx="11">
                  <c:v>3298</c:v>
                </c:pt>
              </c:numCache>
            </c:numRef>
          </c:val>
          <c:smooth val="0"/>
          <c:extLst>
            <c:ext xmlns:c16="http://schemas.microsoft.com/office/drawing/2014/chart" uri="{C3380CC4-5D6E-409C-BE32-E72D297353CC}">
              <c16:uniqueId val="{00000002-43F4-4588-8D81-FD4210806A2C}"/>
            </c:ext>
          </c:extLst>
        </c:ser>
        <c:ser>
          <c:idx val="3"/>
          <c:order val="3"/>
          <c:tx>
            <c:strRef>
              <c:f>Data!$AO$68</c:f>
              <c:strCache>
                <c:ptCount val="1"/>
                <c:pt idx="0">
                  <c:v>Accu.Result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numRef>
              <c:f>Data!$A$69:$A$80</c:f>
              <c:numCache>
                <c:formatCode>B1mmm\-yy</c:formatCode>
                <c:ptCount val="12"/>
                <c:pt idx="0">
                  <c:v>45748</c:v>
                </c:pt>
                <c:pt idx="1">
                  <c:v>45778</c:v>
                </c:pt>
                <c:pt idx="2">
                  <c:v>45809</c:v>
                </c:pt>
                <c:pt idx="3">
                  <c:v>45839</c:v>
                </c:pt>
                <c:pt idx="4">
                  <c:v>45870</c:v>
                </c:pt>
                <c:pt idx="5">
                  <c:v>45901</c:v>
                </c:pt>
                <c:pt idx="6">
                  <c:v>45931</c:v>
                </c:pt>
                <c:pt idx="7">
                  <c:v>45962</c:v>
                </c:pt>
                <c:pt idx="8">
                  <c:v>45992</c:v>
                </c:pt>
                <c:pt idx="9">
                  <c:v>46023</c:v>
                </c:pt>
                <c:pt idx="10">
                  <c:v>46054</c:v>
                </c:pt>
                <c:pt idx="11">
                  <c:v>46082</c:v>
                </c:pt>
              </c:numCache>
            </c:numRef>
          </c:cat>
          <c:val>
            <c:numRef>
              <c:f>Data!$AO$69:$AO$80</c:f>
              <c:numCache>
                <c:formatCode>#,##0.000</c:formatCode>
                <c:ptCount val="12"/>
                <c:pt idx="0">
                  <c:v>209.3</c:v>
                </c:pt>
                <c:pt idx="1">
                  <c:v>505.83</c:v>
                </c:pt>
                <c:pt idx="2">
                  <c:v>753.6</c:v>
                </c:pt>
                <c:pt idx="3">
                  <c:v>1027.76</c:v>
                </c:pt>
                <c:pt idx="4">
                  <c:v>1298.8399999999999</c:v>
                </c:pt>
                <c:pt idx="5">
                  <c:v>1587.69</c:v>
                </c:pt>
                <c:pt idx="6">
                  <c:v>1871.78</c:v>
                </c:pt>
                <c:pt idx="7">
                  <c:v>2114.4299999999998</c:v>
                </c:pt>
                <c:pt idx="8">
                  <c:v>2385.6</c:v>
                </c:pt>
                <c:pt idx="9">
                  <c:v>2654.75</c:v>
                </c:pt>
                <c:pt idx="10">
                  <c:v>2922.02</c:v>
                </c:pt>
              </c:numCache>
            </c:numRef>
          </c:val>
          <c:smooth val="0"/>
          <c:extLst>
            <c:ext xmlns:c16="http://schemas.microsoft.com/office/drawing/2014/chart" uri="{C3380CC4-5D6E-409C-BE32-E72D297353CC}">
              <c16:uniqueId val="{00000003-43F4-4588-8D81-FD4210806A2C}"/>
            </c:ext>
          </c:extLst>
        </c:ser>
        <c:dLbls>
          <c:showLegendKey val="0"/>
          <c:showVal val="0"/>
          <c:showCatName val="0"/>
          <c:showSerName val="0"/>
          <c:showPercent val="0"/>
          <c:showBubbleSize val="0"/>
        </c:dLbls>
        <c:marker val="1"/>
        <c:smooth val="0"/>
        <c:axId val="1023241776"/>
        <c:axId val="1224147104"/>
      </c:lineChart>
      <c:dateAx>
        <c:axId val="754326975"/>
        <c:scaling>
          <c:orientation val="minMax"/>
        </c:scaling>
        <c:delete val="0"/>
        <c:axPos val="b"/>
        <c:numFmt formatCode="B1mmm"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ja-JP" sz="1050" b="0" i="0" u="none" strike="noStrike" kern="1200" baseline="0">
                <a:solidFill>
                  <a:schemeClr val="tx1">
                    <a:lumMod val="65000"/>
                    <a:lumOff val="35000"/>
                  </a:schemeClr>
                </a:solidFill>
                <a:latin typeface="+mn-lt"/>
                <a:ea typeface="+mn-ea"/>
                <a:cs typeface="+mn-cs"/>
              </a:defRPr>
            </a:pPr>
            <a:endParaRPr lang="th-TH"/>
          </a:p>
        </c:txPr>
        <c:crossAx val="754327455"/>
        <c:crosses val="autoZero"/>
        <c:auto val="1"/>
        <c:lblOffset val="100"/>
        <c:baseTimeUnit val="months"/>
      </c:dateAx>
      <c:valAx>
        <c:axId val="754327455"/>
        <c:scaling>
          <c:orientation val="minMax"/>
        </c:scaling>
        <c:delete val="0"/>
        <c:axPos val="l"/>
        <c:majorGridlines>
          <c:spPr>
            <a:ln w="6350" cap="flat" cmpd="sng" algn="ctr">
              <a:solidFill>
                <a:schemeClr val="bg1">
                  <a:lumMod val="85000"/>
                </a:schemeClr>
              </a:solidFill>
              <a:round/>
            </a:ln>
            <a:effectLst/>
          </c:spPr>
        </c:majorGridlines>
        <c:numFmt formatCode="#,##0" sourceLinked="0"/>
        <c:majorTickMark val="none"/>
        <c:minorTickMark val="none"/>
        <c:tickLblPos val="nextTo"/>
        <c:spPr>
          <a:noFill/>
          <a:ln>
            <a:solidFill>
              <a:schemeClr val="accent6">
                <a:alpha val="97000"/>
              </a:schemeClr>
            </a:solidFill>
          </a:ln>
          <a:effectLst/>
        </c:spPr>
        <c:txPr>
          <a:bodyPr rot="-60000000" spcFirstLastPara="1" vertOverflow="ellipsis" vert="horz" wrap="square" anchor="ctr" anchorCtr="1"/>
          <a:lstStyle/>
          <a:p>
            <a:pPr>
              <a:defRPr lang="ja-JP" sz="1000" b="0" i="0" u="none" strike="noStrike" kern="1200" baseline="0">
                <a:solidFill>
                  <a:schemeClr val="tx1">
                    <a:lumMod val="65000"/>
                    <a:lumOff val="35000"/>
                  </a:schemeClr>
                </a:solidFill>
                <a:latin typeface="+mn-lt"/>
                <a:ea typeface="+mn-ea"/>
                <a:cs typeface="+mn-cs"/>
              </a:defRPr>
            </a:pPr>
            <a:endParaRPr lang="th-TH"/>
          </a:p>
        </c:txPr>
        <c:crossAx val="754326975"/>
        <c:crosses val="autoZero"/>
        <c:crossBetween val="between"/>
      </c:valAx>
      <c:valAx>
        <c:axId val="1224147104"/>
        <c:scaling>
          <c:orientation val="minMax"/>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lang="ja-JP" sz="1050" b="0" i="0" u="none" strike="noStrike" kern="1200" baseline="0">
                <a:solidFill>
                  <a:schemeClr val="tx1">
                    <a:lumMod val="65000"/>
                    <a:lumOff val="35000"/>
                  </a:schemeClr>
                </a:solidFill>
                <a:latin typeface="+mn-lt"/>
                <a:ea typeface="+mn-ea"/>
                <a:cs typeface="+mn-cs"/>
              </a:defRPr>
            </a:pPr>
            <a:endParaRPr lang="th-TH"/>
          </a:p>
        </c:txPr>
        <c:crossAx val="1023241776"/>
        <c:crosses val="max"/>
        <c:crossBetween val="between"/>
      </c:valAx>
      <c:dateAx>
        <c:axId val="1023241776"/>
        <c:scaling>
          <c:orientation val="minMax"/>
        </c:scaling>
        <c:delete val="1"/>
        <c:axPos val="b"/>
        <c:numFmt formatCode="B1mmm\-yy" sourceLinked="1"/>
        <c:majorTickMark val="out"/>
        <c:minorTickMark val="none"/>
        <c:tickLblPos val="nextTo"/>
        <c:crossAx val="1224147104"/>
        <c:crosses val="autoZero"/>
        <c:auto val="1"/>
        <c:lblOffset val="100"/>
        <c:baseTimeUnit val="months"/>
        <c:majorUnit val="1"/>
        <c:minorUnit val="1"/>
      </c:dateAx>
      <c:spPr>
        <a:noFill/>
        <a:ln>
          <a:noFill/>
        </a:ln>
        <a:effectLst/>
      </c:spPr>
    </c:plotArea>
    <c:legend>
      <c:legendPos val="r"/>
      <c:layout>
        <c:manualLayout>
          <c:xMode val="edge"/>
          <c:yMode val="edge"/>
          <c:x val="0.42964378396818004"/>
          <c:y val="8.3076010827469893E-4"/>
          <c:w val="0.52776619435298544"/>
          <c:h val="0.14782932192467896"/>
        </c:manualLayout>
      </c:layout>
      <c:overlay val="0"/>
      <c:spPr>
        <a:noFill/>
        <a:ln>
          <a:noFill/>
        </a:ln>
        <a:effectLst/>
      </c:spPr>
      <c:txPr>
        <a:bodyPr rot="0" spcFirstLastPara="1" vertOverflow="ellipsis" vert="horz" wrap="square" anchor="ctr" anchorCtr="1"/>
        <a:lstStyle/>
        <a:p>
          <a:pPr>
            <a:defRPr lang="ja-JP" sz="1050" b="0" i="0" u="none" strike="noStrike" kern="1200" baseline="0">
              <a:solidFill>
                <a:schemeClr val="tx1">
                  <a:lumMod val="65000"/>
                  <a:lumOff val="35000"/>
                </a:schemeClr>
              </a:solidFill>
              <a:latin typeface="+mn-lt"/>
              <a:ea typeface="+mn-ea"/>
              <a:cs typeface="+mn-cs"/>
            </a:defRPr>
          </a:pPr>
          <a:endParaRPr lang="th-TH"/>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050"/>
      </a:pPr>
      <a:endParaRPr lang="th-TH"/>
    </a:p>
  </c:txPr>
  <c:printSettings>
    <c:headerFooter/>
    <c:pageMargins b="0.75" l="0.7" r="0.7" t="0.75" header="0.3" footer="0.3"/>
    <c:pageSetup/>
  </c:printSettings>
</c:chartSpace>
</file>

<file path=xl/charts/chart14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690365583792792"/>
          <c:y val="0.20928906002919484"/>
          <c:w val="0.88006889763779539"/>
          <c:h val="0.68059897932485325"/>
        </c:manualLayout>
      </c:layout>
      <c:barChart>
        <c:barDir val="col"/>
        <c:grouping val="clustered"/>
        <c:varyColors val="0"/>
        <c:ser>
          <c:idx val="0"/>
          <c:order val="0"/>
          <c:tx>
            <c:strRef>
              <c:f>Data!$N$68</c:f>
              <c:strCache>
                <c:ptCount val="1"/>
                <c:pt idx="0">
                  <c:v>Target</c:v>
                </c:pt>
              </c:strCache>
            </c:strRef>
          </c:tx>
          <c:spPr>
            <a:solidFill>
              <a:schemeClr val="bg1">
                <a:lumMod val="6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ja-JP" sz="105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Data!$A$69:$A$80</c:f>
              <c:numCache>
                <c:formatCode>B1mmm\-yy</c:formatCode>
                <c:ptCount val="12"/>
                <c:pt idx="0">
                  <c:v>45748</c:v>
                </c:pt>
                <c:pt idx="1">
                  <c:v>45778</c:v>
                </c:pt>
                <c:pt idx="2">
                  <c:v>45809</c:v>
                </c:pt>
                <c:pt idx="3">
                  <c:v>45839</c:v>
                </c:pt>
                <c:pt idx="4">
                  <c:v>45870</c:v>
                </c:pt>
                <c:pt idx="5">
                  <c:v>45901</c:v>
                </c:pt>
                <c:pt idx="6">
                  <c:v>45931</c:v>
                </c:pt>
                <c:pt idx="7">
                  <c:v>45962</c:v>
                </c:pt>
                <c:pt idx="8">
                  <c:v>45992</c:v>
                </c:pt>
                <c:pt idx="9">
                  <c:v>46023</c:v>
                </c:pt>
                <c:pt idx="10">
                  <c:v>46054</c:v>
                </c:pt>
                <c:pt idx="11">
                  <c:v>46082</c:v>
                </c:pt>
              </c:numCache>
            </c:numRef>
          </c:cat>
          <c:val>
            <c:numRef>
              <c:f>Data!$N$69:$N$80</c:f>
              <c:numCache>
                <c:formatCode>General</c:formatCode>
                <c:ptCount val="12"/>
                <c:pt idx="0">
                  <c:v>6</c:v>
                </c:pt>
                <c:pt idx="1">
                  <c:v>3</c:v>
                </c:pt>
                <c:pt idx="2">
                  <c:v>3</c:v>
                </c:pt>
                <c:pt idx="3">
                  <c:v>4</c:v>
                </c:pt>
                <c:pt idx="4">
                  <c:v>2</c:v>
                </c:pt>
                <c:pt idx="5">
                  <c:v>2</c:v>
                </c:pt>
                <c:pt idx="6">
                  <c:v>3</c:v>
                </c:pt>
                <c:pt idx="7">
                  <c:v>2</c:v>
                </c:pt>
                <c:pt idx="8">
                  <c:v>7</c:v>
                </c:pt>
                <c:pt idx="9">
                  <c:v>3</c:v>
                </c:pt>
                <c:pt idx="10">
                  <c:v>2</c:v>
                </c:pt>
                <c:pt idx="11">
                  <c:v>2</c:v>
                </c:pt>
              </c:numCache>
            </c:numRef>
          </c:val>
          <c:extLst>
            <c:ext xmlns:c16="http://schemas.microsoft.com/office/drawing/2014/chart" uri="{C3380CC4-5D6E-409C-BE32-E72D297353CC}">
              <c16:uniqueId val="{00000001-DEBE-46A5-A581-5C828365F306}"/>
            </c:ext>
          </c:extLst>
        </c:ser>
        <c:ser>
          <c:idx val="1"/>
          <c:order val="1"/>
          <c:tx>
            <c:strRef>
              <c:f>Data!$O$68</c:f>
              <c:strCache>
                <c:ptCount val="1"/>
                <c:pt idx="0">
                  <c:v>Result</c:v>
                </c:pt>
              </c:strCache>
            </c:strRef>
          </c:tx>
          <c:spPr>
            <a:solidFill>
              <a:schemeClr val="accent2"/>
            </a:solidFill>
            <a:ln>
              <a:noFill/>
            </a:ln>
            <a:effectLst/>
          </c:spPr>
          <c:invertIfNegative val="0"/>
          <c:dLbls>
            <c:dLbl>
              <c:idx val="1"/>
              <c:layout>
                <c:manualLayout>
                  <c:x val="-1.7015594278562248E-2"/>
                  <c:y val="6.157526904469728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1D7-43D3-BB9B-6D6604F834F2}"/>
                </c:ext>
              </c:extLst>
            </c:dLbl>
            <c:spPr>
              <a:noFill/>
              <a:ln>
                <a:noFill/>
              </a:ln>
              <a:effectLst/>
            </c:spPr>
            <c:txPr>
              <a:bodyPr rot="0" spcFirstLastPara="1" vertOverflow="ellipsis" vert="horz" wrap="square" lIns="38100" tIns="19050" rIns="38100" bIns="19050" anchor="ctr" anchorCtr="1">
                <a:spAutoFit/>
              </a:bodyPr>
              <a:lstStyle/>
              <a:p>
                <a:pPr>
                  <a:defRPr lang="ja-JP" sz="105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Data!$A$69:$A$80</c:f>
              <c:numCache>
                <c:formatCode>B1mmm\-yy</c:formatCode>
                <c:ptCount val="12"/>
                <c:pt idx="0">
                  <c:v>45748</c:v>
                </c:pt>
                <c:pt idx="1">
                  <c:v>45778</c:v>
                </c:pt>
                <c:pt idx="2">
                  <c:v>45809</c:v>
                </c:pt>
                <c:pt idx="3">
                  <c:v>45839</c:v>
                </c:pt>
                <c:pt idx="4">
                  <c:v>45870</c:v>
                </c:pt>
                <c:pt idx="5">
                  <c:v>45901</c:v>
                </c:pt>
                <c:pt idx="6">
                  <c:v>45931</c:v>
                </c:pt>
                <c:pt idx="7">
                  <c:v>45962</c:v>
                </c:pt>
                <c:pt idx="8">
                  <c:v>45992</c:v>
                </c:pt>
                <c:pt idx="9">
                  <c:v>46023</c:v>
                </c:pt>
                <c:pt idx="10">
                  <c:v>46054</c:v>
                </c:pt>
                <c:pt idx="11">
                  <c:v>46082</c:v>
                </c:pt>
              </c:numCache>
            </c:numRef>
          </c:cat>
          <c:val>
            <c:numRef>
              <c:f>Data!$O$69:$O$80</c:f>
              <c:numCache>
                <c:formatCode>General</c:formatCode>
                <c:ptCount val="12"/>
                <c:pt idx="0">
                  <c:v>5</c:v>
                </c:pt>
                <c:pt idx="1">
                  <c:v>0</c:v>
                </c:pt>
                <c:pt idx="2">
                  <c:v>0</c:v>
                </c:pt>
                <c:pt idx="3">
                  <c:v>1</c:v>
                </c:pt>
                <c:pt idx="4">
                  <c:v>0</c:v>
                </c:pt>
                <c:pt idx="5">
                  <c:v>0</c:v>
                </c:pt>
                <c:pt idx="6">
                  <c:v>3</c:v>
                </c:pt>
                <c:pt idx="7">
                  <c:v>2</c:v>
                </c:pt>
                <c:pt idx="8">
                  <c:v>7</c:v>
                </c:pt>
                <c:pt idx="9">
                  <c:v>3</c:v>
                </c:pt>
                <c:pt idx="10">
                  <c:v>2</c:v>
                </c:pt>
              </c:numCache>
            </c:numRef>
          </c:val>
          <c:extLst>
            <c:ext xmlns:c16="http://schemas.microsoft.com/office/drawing/2014/chart" uri="{C3380CC4-5D6E-409C-BE32-E72D297353CC}">
              <c16:uniqueId val="{00000000-DEBE-46A5-A581-5C828365F306}"/>
            </c:ext>
          </c:extLst>
        </c:ser>
        <c:dLbls>
          <c:showLegendKey val="0"/>
          <c:showVal val="0"/>
          <c:showCatName val="0"/>
          <c:showSerName val="0"/>
          <c:showPercent val="0"/>
          <c:showBubbleSize val="0"/>
        </c:dLbls>
        <c:gapWidth val="35"/>
        <c:axId val="754326975"/>
        <c:axId val="754327455"/>
      </c:barChart>
      <c:lineChart>
        <c:grouping val="standard"/>
        <c:varyColors val="0"/>
        <c:ser>
          <c:idx val="2"/>
          <c:order val="2"/>
          <c:tx>
            <c:strRef>
              <c:f>Data!$P$68</c:f>
              <c:strCache>
                <c:ptCount val="1"/>
                <c:pt idx="0">
                  <c:v>Accu.Target</c:v>
                </c:pt>
              </c:strCache>
            </c:strRef>
          </c:tx>
          <c:spPr>
            <a:ln w="28575" cap="rnd">
              <a:solidFill>
                <a:schemeClr val="tx1">
                  <a:lumMod val="50000"/>
                  <a:lumOff val="50000"/>
                </a:schemeClr>
              </a:solidFill>
              <a:round/>
            </a:ln>
            <a:effectLst/>
          </c:spPr>
          <c:marker>
            <c:symbol val="circle"/>
            <c:size val="5"/>
            <c:spPr>
              <a:solidFill>
                <a:schemeClr val="tx1">
                  <a:lumMod val="50000"/>
                  <a:lumOff val="50000"/>
                </a:schemeClr>
              </a:solidFill>
              <a:ln w="9525">
                <a:solidFill>
                  <a:schemeClr val="tx1">
                    <a:lumMod val="50000"/>
                    <a:lumOff val="50000"/>
                  </a:schemeClr>
                </a:solidFill>
              </a:ln>
              <a:effectLst/>
            </c:spPr>
          </c:marker>
          <c:cat>
            <c:numRef>
              <c:f>Data!$A$69:$A$80</c:f>
              <c:numCache>
                <c:formatCode>B1mmm\-yy</c:formatCode>
                <c:ptCount val="12"/>
                <c:pt idx="0">
                  <c:v>45748</c:v>
                </c:pt>
                <c:pt idx="1">
                  <c:v>45778</c:v>
                </c:pt>
                <c:pt idx="2">
                  <c:v>45809</c:v>
                </c:pt>
                <c:pt idx="3">
                  <c:v>45839</c:v>
                </c:pt>
                <c:pt idx="4">
                  <c:v>45870</c:v>
                </c:pt>
                <c:pt idx="5">
                  <c:v>45901</c:v>
                </c:pt>
                <c:pt idx="6">
                  <c:v>45931</c:v>
                </c:pt>
                <c:pt idx="7">
                  <c:v>45962</c:v>
                </c:pt>
                <c:pt idx="8">
                  <c:v>45992</c:v>
                </c:pt>
                <c:pt idx="9">
                  <c:v>46023</c:v>
                </c:pt>
                <c:pt idx="10">
                  <c:v>46054</c:v>
                </c:pt>
                <c:pt idx="11">
                  <c:v>46082</c:v>
                </c:pt>
              </c:numCache>
            </c:numRef>
          </c:cat>
          <c:val>
            <c:numRef>
              <c:f>Data!$P$69:$P$80</c:f>
              <c:numCache>
                <c:formatCode>General</c:formatCode>
                <c:ptCount val="12"/>
                <c:pt idx="0">
                  <c:v>6</c:v>
                </c:pt>
                <c:pt idx="1">
                  <c:v>9</c:v>
                </c:pt>
                <c:pt idx="2">
                  <c:v>12</c:v>
                </c:pt>
                <c:pt idx="3">
                  <c:v>16</c:v>
                </c:pt>
                <c:pt idx="4">
                  <c:v>18</c:v>
                </c:pt>
                <c:pt idx="5">
                  <c:v>20</c:v>
                </c:pt>
                <c:pt idx="6">
                  <c:v>23</c:v>
                </c:pt>
                <c:pt idx="7">
                  <c:v>25</c:v>
                </c:pt>
                <c:pt idx="8">
                  <c:v>32</c:v>
                </c:pt>
                <c:pt idx="9">
                  <c:v>35</c:v>
                </c:pt>
                <c:pt idx="10">
                  <c:v>37</c:v>
                </c:pt>
                <c:pt idx="11">
                  <c:v>39</c:v>
                </c:pt>
              </c:numCache>
            </c:numRef>
          </c:val>
          <c:smooth val="0"/>
          <c:extLst>
            <c:ext xmlns:c16="http://schemas.microsoft.com/office/drawing/2014/chart" uri="{C3380CC4-5D6E-409C-BE32-E72D297353CC}">
              <c16:uniqueId val="{00000003-DEBE-46A5-A581-5C828365F306}"/>
            </c:ext>
          </c:extLst>
        </c:ser>
        <c:ser>
          <c:idx val="3"/>
          <c:order val="3"/>
          <c:tx>
            <c:strRef>
              <c:f>Data!$Q$68</c:f>
              <c:strCache>
                <c:ptCount val="1"/>
                <c:pt idx="0">
                  <c:v>Accu.Result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dLbls>
            <c:spPr>
              <a:noFill/>
              <a:ln>
                <a:noFill/>
              </a:ln>
              <a:effectLst/>
            </c:spPr>
            <c:txPr>
              <a:bodyPr rot="0" spcFirstLastPara="1" vertOverflow="ellipsis" vert="horz" wrap="square" lIns="38100" tIns="19050" rIns="38100" bIns="19050" anchor="ctr" anchorCtr="1">
                <a:spAutoFit/>
              </a:bodyPr>
              <a:lstStyle/>
              <a:p>
                <a:pPr>
                  <a:defRPr lang="ja-JP" sz="105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Data!$A$69:$A$80</c:f>
              <c:numCache>
                <c:formatCode>B1mmm\-yy</c:formatCode>
                <c:ptCount val="12"/>
                <c:pt idx="0">
                  <c:v>45748</c:v>
                </c:pt>
                <c:pt idx="1">
                  <c:v>45778</c:v>
                </c:pt>
                <c:pt idx="2">
                  <c:v>45809</c:v>
                </c:pt>
                <c:pt idx="3">
                  <c:v>45839</c:v>
                </c:pt>
                <c:pt idx="4">
                  <c:v>45870</c:v>
                </c:pt>
                <c:pt idx="5">
                  <c:v>45901</c:v>
                </c:pt>
                <c:pt idx="6">
                  <c:v>45931</c:v>
                </c:pt>
                <c:pt idx="7">
                  <c:v>45962</c:v>
                </c:pt>
                <c:pt idx="8">
                  <c:v>45992</c:v>
                </c:pt>
                <c:pt idx="9">
                  <c:v>46023</c:v>
                </c:pt>
                <c:pt idx="10">
                  <c:v>46054</c:v>
                </c:pt>
                <c:pt idx="11">
                  <c:v>46082</c:v>
                </c:pt>
              </c:numCache>
            </c:numRef>
          </c:cat>
          <c:val>
            <c:numRef>
              <c:f>Data!$Q$69:$Q$80</c:f>
              <c:numCache>
                <c:formatCode>General</c:formatCode>
                <c:ptCount val="12"/>
                <c:pt idx="0">
                  <c:v>5</c:v>
                </c:pt>
                <c:pt idx="1">
                  <c:v>5</c:v>
                </c:pt>
                <c:pt idx="2">
                  <c:v>5</c:v>
                </c:pt>
                <c:pt idx="3">
                  <c:v>6</c:v>
                </c:pt>
                <c:pt idx="4">
                  <c:v>6</c:v>
                </c:pt>
                <c:pt idx="5">
                  <c:v>6</c:v>
                </c:pt>
                <c:pt idx="6">
                  <c:v>9</c:v>
                </c:pt>
                <c:pt idx="7">
                  <c:v>11</c:v>
                </c:pt>
                <c:pt idx="8">
                  <c:v>18</c:v>
                </c:pt>
                <c:pt idx="9">
                  <c:v>21</c:v>
                </c:pt>
                <c:pt idx="10">
                  <c:v>23</c:v>
                </c:pt>
              </c:numCache>
            </c:numRef>
          </c:val>
          <c:smooth val="0"/>
          <c:extLst>
            <c:ext xmlns:c16="http://schemas.microsoft.com/office/drawing/2014/chart" uri="{C3380CC4-5D6E-409C-BE32-E72D297353CC}">
              <c16:uniqueId val="{00000004-DEBE-46A5-A581-5C828365F306}"/>
            </c:ext>
          </c:extLst>
        </c:ser>
        <c:dLbls>
          <c:showLegendKey val="0"/>
          <c:showVal val="0"/>
          <c:showCatName val="0"/>
          <c:showSerName val="0"/>
          <c:showPercent val="0"/>
          <c:showBubbleSize val="0"/>
        </c:dLbls>
        <c:marker val="1"/>
        <c:smooth val="0"/>
        <c:axId val="1023241776"/>
        <c:axId val="1224147104"/>
      </c:lineChart>
      <c:dateAx>
        <c:axId val="754326975"/>
        <c:scaling>
          <c:orientation val="minMax"/>
        </c:scaling>
        <c:delete val="0"/>
        <c:axPos val="b"/>
        <c:numFmt formatCode="B1mmm" sourceLinked="0"/>
        <c:majorTickMark val="out"/>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ja-JP" sz="1050" b="0" i="0" u="none" strike="noStrike" kern="1200" baseline="0">
                <a:solidFill>
                  <a:schemeClr val="tx1">
                    <a:lumMod val="65000"/>
                    <a:lumOff val="35000"/>
                  </a:schemeClr>
                </a:solidFill>
                <a:latin typeface="+mn-lt"/>
                <a:ea typeface="+mn-ea"/>
                <a:cs typeface="+mn-cs"/>
              </a:defRPr>
            </a:pPr>
            <a:endParaRPr lang="th-TH"/>
          </a:p>
        </c:txPr>
        <c:crossAx val="754327455"/>
        <c:crosses val="autoZero"/>
        <c:auto val="1"/>
        <c:lblOffset val="100"/>
        <c:baseTimeUnit val="months"/>
      </c:dateAx>
      <c:valAx>
        <c:axId val="754327455"/>
        <c:scaling>
          <c:orientation val="minMax"/>
        </c:scaling>
        <c:delete val="0"/>
        <c:axPos val="l"/>
        <c:majorGridlines>
          <c:spPr>
            <a:ln w="6350" cap="flat" cmpd="sng" algn="ctr">
              <a:solidFill>
                <a:schemeClr val="bg1">
                  <a:lumMod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lang="ja-JP" sz="1050" b="0" i="0" u="none" strike="noStrike" kern="1200" baseline="0">
                <a:solidFill>
                  <a:schemeClr val="tx1">
                    <a:lumMod val="65000"/>
                    <a:lumOff val="35000"/>
                  </a:schemeClr>
                </a:solidFill>
                <a:latin typeface="+mn-lt"/>
                <a:ea typeface="+mn-ea"/>
                <a:cs typeface="+mn-cs"/>
              </a:defRPr>
            </a:pPr>
            <a:endParaRPr lang="th-TH"/>
          </a:p>
        </c:txPr>
        <c:crossAx val="754326975"/>
        <c:crosses val="autoZero"/>
        <c:crossBetween val="between"/>
        <c:majorUnit val="2"/>
      </c:valAx>
      <c:valAx>
        <c:axId val="1224147104"/>
        <c:scaling>
          <c:orientation val="minMax"/>
          <c:max val="40"/>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lang="ja-JP" sz="1050" b="0" i="0" u="none" strike="noStrike" kern="1200" baseline="0">
                <a:solidFill>
                  <a:schemeClr val="tx1">
                    <a:lumMod val="65000"/>
                    <a:lumOff val="35000"/>
                  </a:schemeClr>
                </a:solidFill>
                <a:latin typeface="+mn-lt"/>
                <a:ea typeface="+mn-ea"/>
                <a:cs typeface="+mn-cs"/>
              </a:defRPr>
            </a:pPr>
            <a:endParaRPr lang="th-TH"/>
          </a:p>
        </c:txPr>
        <c:crossAx val="1023241776"/>
        <c:crosses val="max"/>
        <c:crossBetween val="between"/>
        <c:majorUnit val="10"/>
      </c:valAx>
      <c:dateAx>
        <c:axId val="1023241776"/>
        <c:scaling>
          <c:orientation val="minMax"/>
        </c:scaling>
        <c:delete val="1"/>
        <c:axPos val="b"/>
        <c:numFmt formatCode="B1mmm\-yy" sourceLinked="1"/>
        <c:majorTickMark val="out"/>
        <c:minorTickMark val="none"/>
        <c:tickLblPos val="nextTo"/>
        <c:crossAx val="1224147104"/>
        <c:crosses val="autoZero"/>
        <c:auto val="1"/>
        <c:lblOffset val="100"/>
        <c:baseTimeUnit val="months"/>
        <c:majorUnit val="1"/>
        <c:minorUnit val="1"/>
      </c:dateAx>
      <c:spPr>
        <a:noFill/>
        <a:ln>
          <a:noFill/>
        </a:ln>
        <a:effectLst/>
      </c:spPr>
    </c:plotArea>
    <c:legend>
      <c:legendPos val="r"/>
      <c:layout>
        <c:manualLayout>
          <c:xMode val="edge"/>
          <c:yMode val="edge"/>
          <c:x val="0.44708616211173013"/>
          <c:y val="6.4592841296164487E-3"/>
          <c:w val="0.54971908727402774"/>
          <c:h val="0.13097035066711221"/>
        </c:manualLayout>
      </c:layout>
      <c:overlay val="0"/>
      <c:spPr>
        <a:noFill/>
        <a:ln>
          <a:noFill/>
        </a:ln>
        <a:effectLst/>
      </c:spPr>
      <c:txPr>
        <a:bodyPr rot="0" spcFirstLastPara="1" vertOverflow="ellipsis" vert="horz" wrap="square" anchor="ctr" anchorCtr="1"/>
        <a:lstStyle/>
        <a:p>
          <a:pPr>
            <a:defRPr lang="ja-JP" sz="1050" b="0" i="0" u="none" strike="noStrike" kern="1200" baseline="0">
              <a:solidFill>
                <a:schemeClr val="tx1">
                  <a:lumMod val="65000"/>
                  <a:lumOff val="35000"/>
                </a:schemeClr>
              </a:solidFill>
              <a:latin typeface="+mn-lt"/>
              <a:ea typeface="+mn-ea"/>
              <a:cs typeface="+mn-cs"/>
            </a:defRPr>
          </a:pPr>
          <a:endParaRPr lang="th-TH"/>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050"/>
      </a:pPr>
      <a:endParaRPr lang="th-TH"/>
    </a:p>
  </c:txPr>
  <c:printSettings>
    <c:headerFooter/>
    <c:pageMargins b="0.75" l="0.7" r="0.7" t="0.75" header="0.3" footer="0.3"/>
    <c:pageSetup/>
  </c:printSettings>
</c:chartSpace>
</file>

<file path=xl/charts/chart14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[FY25 Company KPI summary result rev2.xlsx]Sheet1!PivotTable49</c:name>
    <c:fmtId val="11"/>
  </c:pivotSource>
  <c:chart>
    <c:autoTitleDeleted val="0"/>
    <c:pivotFmts>
      <c:pivotFmt>
        <c:idx val="0"/>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3"/>
          </a:solidFill>
          <a:ln>
            <a:noFill/>
          </a:ln>
          <a:effectLst/>
        </c:spPr>
        <c:dLbl>
          <c:idx val="0"/>
          <c:layout>
            <c:manualLayout>
              <c:x val="5.6959778547557042E-3"/>
              <c:y val="7.0710562274244701E-2"/>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3"/>
          </a:solidFill>
          <a:ln>
            <a:noFill/>
          </a:ln>
          <a:effectLst/>
        </c:spPr>
        <c:dLbl>
          <c:idx val="0"/>
          <c:layout>
            <c:manualLayout>
              <c:x val="1.4239944636889235E-2"/>
              <c:y val="1.1785093712374009E-2"/>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3595488338991901E-2"/>
          <c:y val="0.14848104525429587"/>
          <c:w val="0.87058423204898605"/>
          <c:h val="0.72050629504956465"/>
        </c:manualLayout>
      </c:layout>
      <c:barChart>
        <c:barDir val="col"/>
        <c:grouping val="clustered"/>
        <c:varyColors val="0"/>
        <c:ser>
          <c:idx val="1"/>
          <c:order val="1"/>
          <c:tx>
            <c:strRef>
              <c:f>Sheet1!$C$129:$C$131</c:f>
              <c:strCache>
                <c:ptCount val="1"/>
                <c:pt idx="0">
                  <c:v>CO2 emission - ton</c:v>
                </c:pt>
              </c:strCache>
            </c:strRef>
          </c:tx>
          <c:spPr>
            <a:solidFill>
              <a:schemeClr val="accent2"/>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Sheet1!$A$132:$A$143</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Sheet1!$C$132:$C$143</c:f>
              <c:numCache>
                <c:formatCode>General</c:formatCode>
                <c:ptCount val="12"/>
                <c:pt idx="0">
                  <c:v>168.72260299999999</c:v>
                </c:pt>
                <c:pt idx="1">
                  <c:v>229.31567749999999</c:v>
                </c:pt>
                <c:pt idx="2">
                  <c:v>218.87848499999998</c:v>
                </c:pt>
                <c:pt idx="3">
                  <c:v>204.12605500000001</c:v>
                </c:pt>
                <c:pt idx="4">
                  <c:v>202.33272499999998</c:v>
                </c:pt>
                <c:pt idx="5">
                  <c:v>221.319175</c:v>
                </c:pt>
                <c:pt idx="6">
                  <c:v>206.54240949999996</c:v>
                </c:pt>
                <c:pt idx="7">
                  <c:v>215.20019500000001</c:v>
                </c:pt>
                <c:pt idx="8">
                  <c:v>189.01067499999999</c:v>
                </c:pt>
                <c:pt idx="9">
                  <c:v>219.37471499999998</c:v>
                </c:pt>
                <c:pt idx="10">
                  <c:v>222.88462000000001</c:v>
                </c:pt>
              </c:numCache>
            </c:numRef>
          </c:val>
          <c:extLst>
            <c:ext xmlns:c16="http://schemas.microsoft.com/office/drawing/2014/chart" uri="{C3380CC4-5D6E-409C-BE32-E72D297353CC}">
              <c16:uniqueId val="{00000002-709B-4821-BA9B-16507E2158E0}"/>
            </c:ext>
          </c:extLst>
        </c:ser>
        <c:dLbls>
          <c:showLegendKey val="0"/>
          <c:showVal val="0"/>
          <c:showCatName val="0"/>
          <c:showSerName val="0"/>
          <c:showPercent val="0"/>
          <c:showBubbleSize val="0"/>
        </c:dLbls>
        <c:gapWidth val="301"/>
        <c:overlap val="85"/>
        <c:axId val="1305242095"/>
        <c:axId val="1305231535"/>
      </c:barChart>
      <c:barChart>
        <c:barDir val="col"/>
        <c:grouping val="clustered"/>
        <c:varyColors val="0"/>
        <c:ser>
          <c:idx val="0"/>
          <c:order val="0"/>
          <c:tx>
            <c:strRef>
              <c:f>Sheet1!$B$129:$B$131</c:f>
              <c:strCache>
                <c:ptCount val="1"/>
                <c:pt idx="0">
                  <c:v>CO2 basic unit - ton/VAP-MB</c:v>
                </c:pt>
              </c:strCache>
            </c:strRef>
          </c:tx>
          <c:spPr>
            <a:solidFill>
              <a:schemeClr val="accent1"/>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Sheet1!$A$132:$A$143</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Sheet1!$B$132:$B$143</c:f>
              <c:numCache>
                <c:formatCode>General</c:formatCode>
                <c:ptCount val="12"/>
                <c:pt idx="0">
                  <c:v>0.67880965045720321</c:v>
                </c:pt>
                <c:pt idx="1">
                  <c:v>1.0059917285409807</c:v>
                </c:pt>
                <c:pt idx="2">
                  <c:v>0.998</c:v>
                </c:pt>
                <c:pt idx="3">
                  <c:v>0.97725103152233028</c:v>
                </c:pt>
                <c:pt idx="4">
                  <c:v>1.0001083071105346</c:v>
                </c:pt>
                <c:pt idx="5">
                  <c:v>0.92216322900000003</c:v>
                </c:pt>
                <c:pt idx="6">
                  <c:v>0.98406203768407652</c:v>
                </c:pt>
                <c:pt idx="7">
                  <c:v>1.005608388</c:v>
                </c:pt>
                <c:pt idx="8">
                  <c:v>0.87891993443276839</c:v>
                </c:pt>
                <c:pt idx="9">
                  <c:v>0.91525107211250478</c:v>
                </c:pt>
                <c:pt idx="10">
                  <c:v>1</c:v>
                </c:pt>
              </c:numCache>
            </c:numRef>
          </c:val>
          <c:extLst>
            <c:ext xmlns:c16="http://schemas.microsoft.com/office/drawing/2014/chart" uri="{C3380CC4-5D6E-409C-BE32-E72D297353CC}">
              <c16:uniqueId val="{00000000-709B-4821-BA9B-16507E2158E0}"/>
            </c:ext>
          </c:extLst>
        </c:ser>
        <c:ser>
          <c:idx val="2"/>
          <c:order val="2"/>
          <c:tx>
            <c:strRef>
              <c:f>Sheet1!$D$129:$D$131</c:f>
              <c:strCache>
                <c:ptCount val="1"/>
                <c:pt idx="0">
                  <c:v>Energy cost (Electricity + Natural gas +N2) - MB</c:v>
                </c:pt>
              </c:strCache>
            </c:strRef>
          </c:tx>
          <c:spPr>
            <a:solidFill>
              <a:schemeClr val="accent3"/>
            </a:solidFill>
            <a:ln>
              <a:noFill/>
            </a:ln>
            <a:effectLst/>
          </c:spPr>
          <c:invertIfNegative val="0"/>
          <c:dPt>
            <c:idx val="0"/>
            <c:invertIfNegative val="0"/>
            <c:bubble3D val="0"/>
            <c:extLst>
              <c:ext xmlns:c16="http://schemas.microsoft.com/office/drawing/2014/chart" uri="{C3380CC4-5D6E-409C-BE32-E72D297353CC}">
                <c16:uniqueId val="{00000003-709B-4821-BA9B-16507E2158E0}"/>
              </c:ext>
            </c:extLst>
          </c:dPt>
          <c:dPt>
            <c:idx val="1"/>
            <c:invertIfNegative val="0"/>
            <c:bubble3D val="0"/>
            <c:extLst>
              <c:ext xmlns:c16="http://schemas.microsoft.com/office/drawing/2014/chart" uri="{C3380CC4-5D6E-409C-BE32-E72D297353CC}">
                <c16:uniqueId val="{00000004-709B-4821-BA9B-16507E2158E0}"/>
              </c:ext>
            </c:extLst>
          </c:dPt>
          <c:cat>
            <c:strRef>
              <c:f>Sheet1!$A$132:$A$143</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Sheet1!$D$132:$D$143</c:f>
              <c:numCache>
                <c:formatCode>General</c:formatCode>
                <c:ptCount val="12"/>
                <c:pt idx="0">
                  <c:v>1.0491993799999999</c:v>
                </c:pt>
                <c:pt idx="1">
                  <c:v>1.3103753</c:v>
                </c:pt>
                <c:pt idx="2">
                  <c:v>1.3129999999999999</c:v>
                </c:pt>
                <c:pt idx="3">
                  <c:v>1.2247563299999999</c:v>
                </c:pt>
                <c:pt idx="4">
                  <c:v>1.2139963499999999</c:v>
                </c:pt>
                <c:pt idx="5">
                  <c:v>1.3279150500000001</c:v>
                </c:pt>
                <c:pt idx="6">
                  <c:v>1.242725758</c:v>
                </c:pt>
                <c:pt idx="7">
                  <c:v>1.3129020300000001</c:v>
                </c:pt>
                <c:pt idx="8">
                  <c:v>1.0832376500000001</c:v>
                </c:pt>
                <c:pt idx="9">
                  <c:v>1.23513495</c:v>
                </c:pt>
                <c:pt idx="10">
                  <c:v>1.3223238799999999</c:v>
                </c:pt>
              </c:numCache>
            </c:numRef>
          </c:val>
          <c:extLst>
            <c:ext xmlns:c16="http://schemas.microsoft.com/office/drawing/2014/chart" uri="{C3380CC4-5D6E-409C-BE32-E72D297353CC}">
              <c16:uniqueId val="{00000001-709B-4821-BA9B-16507E2158E0}"/>
            </c:ext>
          </c:extLst>
        </c:ser>
        <c:dLbls>
          <c:showLegendKey val="0"/>
          <c:showVal val="0"/>
          <c:showCatName val="0"/>
          <c:showSerName val="0"/>
          <c:showPercent val="0"/>
          <c:showBubbleSize val="0"/>
        </c:dLbls>
        <c:gapWidth val="35"/>
        <c:overlap val="-100"/>
        <c:axId val="1369220159"/>
        <c:axId val="1369219679"/>
      </c:barChart>
      <c:catAx>
        <c:axId val="13052420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th-TH"/>
          </a:p>
        </c:txPr>
        <c:crossAx val="1305231535"/>
        <c:crosses val="autoZero"/>
        <c:auto val="1"/>
        <c:lblAlgn val="ctr"/>
        <c:lblOffset val="100"/>
        <c:noMultiLvlLbl val="0"/>
      </c:catAx>
      <c:valAx>
        <c:axId val="1305231535"/>
        <c:scaling>
          <c:orientation val="minMax"/>
          <c:max val="60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th-TH"/>
          </a:p>
        </c:txPr>
        <c:crossAx val="1305242095"/>
        <c:crosses val="autoZero"/>
        <c:crossBetween val="between"/>
        <c:majorUnit val="100"/>
      </c:valAx>
      <c:valAx>
        <c:axId val="1369219679"/>
        <c:scaling>
          <c:orientation val="minMax"/>
          <c:max val="4.8"/>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th-TH"/>
          </a:p>
        </c:txPr>
        <c:crossAx val="1369220159"/>
        <c:crosses val="max"/>
        <c:crossBetween val="between"/>
        <c:majorUnit val="0.8"/>
      </c:valAx>
      <c:catAx>
        <c:axId val="1369220159"/>
        <c:scaling>
          <c:orientation val="minMax"/>
        </c:scaling>
        <c:delete val="1"/>
        <c:axPos val="b"/>
        <c:numFmt formatCode="General" sourceLinked="1"/>
        <c:majorTickMark val="out"/>
        <c:minorTickMark val="none"/>
        <c:tickLblPos val="nextTo"/>
        <c:crossAx val="1369219679"/>
        <c:crosses val="autoZero"/>
        <c:auto val="1"/>
        <c:lblAlgn val="ctr"/>
        <c:lblOffset val="100"/>
        <c:noMultiLvlLbl val="0"/>
      </c:catAx>
      <c:spPr>
        <a:noFill/>
        <a:ln>
          <a:noFill/>
        </a:ln>
        <a:effectLst/>
      </c:spPr>
    </c:plotArea>
    <c:legend>
      <c:legendPos val="r"/>
      <c:layout>
        <c:manualLayout>
          <c:xMode val="edge"/>
          <c:yMode val="edge"/>
          <c:x val="0.28240062866514765"/>
          <c:y val="7.6927895177623094E-4"/>
          <c:w val="0.58011296859657868"/>
          <c:h val="0.20142905860764221"/>
        </c:manualLayout>
      </c:layout>
      <c:overlay val="0"/>
      <c:spPr>
        <a:noFill/>
        <a:ln>
          <a:noFill/>
        </a:ln>
        <a:effectLst/>
      </c:spPr>
      <c:txPr>
        <a:bodyPr rot="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th-TH"/>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th-TH"/>
    </a:p>
  </c:txPr>
  <c:printSettings>
    <c:headerFooter/>
    <c:pageMargins b="0.75" l="0.7" r="0.7" t="0.75" header="0.3" footer="0.3"/>
    <c:pageSetup/>
  </c:printSettings>
  <c:extLst>
    <c:ext xmlns:c14="http://schemas.microsoft.com/office/drawing/2007/8/2/chart" uri="{781A3756-C4B2-4CAC-9D66-4F8BD8637D16}">
      <c14:pivotOptions>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4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[FY25 Company KPI summary result rev2.xlsx]Sheet1!PivotTable50</c:name>
    <c:fmtId val="1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1274584871375835E-2"/>
          <c:y val="0.17414928397108256"/>
          <c:w val="0.88276516233729152"/>
          <c:h val="0.68480821476262832"/>
        </c:manualLayout>
      </c:layout>
      <c:barChart>
        <c:barDir val="col"/>
        <c:grouping val="clustered"/>
        <c:varyColors val="0"/>
        <c:ser>
          <c:idx val="1"/>
          <c:order val="1"/>
          <c:tx>
            <c:strRef>
              <c:f>Sheet1!$L$129:$L$131</c:f>
              <c:strCache>
                <c:ptCount val="1"/>
                <c:pt idx="0">
                  <c:v>CO2 emission - ton</c:v>
                </c:pt>
              </c:strCache>
            </c:strRef>
          </c:tx>
          <c:spPr>
            <a:solidFill>
              <a:schemeClr val="accent2"/>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Sheet1!$J$132:$J$143</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Sheet1!$L$132:$L$143</c:f>
              <c:numCache>
                <c:formatCode>General</c:formatCode>
                <c:ptCount val="12"/>
                <c:pt idx="0">
                  <c:v>254.83255</c:v>
                </c:pt>
                <c:pt idx="1">
                  <c:v>333.30114999999995</c:v>
                </c:pt>
                <c:pt idx="2">
                  <c:v>325.39954999999998</c:v>
                </c:pt>
                <c:pt idx="3">
                  <c:v>309.22745000000003</c:v>
                </c:pt>
                <c:pt idx="4">
                  <c:v>313.29129999999998</c:v>
                </c:pt>
                <c:pt idx="5">
                  <c:v>337.06155000000001</c:v>
                </c:pt>
                <c:pt idx="6">
                  <c:v>315.55973749999998</c:v>
                </c:pt>
                <c:pt idx="7">
                  <c:v>331.8553</c:v>
                </c:pt>
                <c:pt idx="8">
                  <c:v>284.32074999999998</c:v>
                </c:pt>
                <c:pt idx="9">
                  <c:v>328.36264999999997</c:v>
                </c:pt>
                <c:pt idx="10">
                  <c:v>333.2833</c:v>
                </c:pt>
              </c:numCache>
            </c:numRef>
          </c:val>
          <c:extLst>
            <c:ext xmlns:c16="http://schemas.microsoft.com/office/drawing/2014/chart" uri="{C3380CC4-5D6E-409C-BE32-E72D297353CC}">
              <c16:uniqueId val="{00000001-972D-40C3-9B35-6E4FE963CD43}"/>
            </c:ext>
          </c:extLst>
        </c:ser>
        <c:dLbls>
          <c:showLegendKey val="0"/>
          <c:showVal val="0"/>
          <c:showCatName val="0"/>
          <c:showSerName val="0"/>
          <c:showPercent val="0"/>
          <c:showBubbleSize val="0"/>
        </c:dLbls>
        <c:gapWidth val="320"/>
        <c:overlap val="85"/>
        <c:axId val="1369217279"/>
        <c:axId val="1369229759"/>
      </c:barChart>
      <c:barChart>
        <c:barDir val="col"/>
        <c:grouping val="clustered"/>
        <c:varyColors val="0"/>
        <c:ser>
          <c:idx val="0"/>
          <c:order val="0"/>
          <c:tx>
            <c:strRef>
              <c:f>Sheet1!$K$129:$K$131</c:f>
              <c:strCache>
                <c:ptCount val="1"/>
                <c:pt idx="0">
                  <c:v>CO2 basic unit - ton/VAP-MB</c:v>
                </c:pt>
              </c:strCache>
            </c:strRef>
          </c:tx>
          <c:spPr>
            <a:solidFill>
              <a:schemeClr val="accent1"/>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Sheet1!$J$132:$J$143</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Sheet1!$K$132:$K$143</c:f>
              <c:numCache>
                <c:formatCode>General</c:formatCode>
                <c:ptCount val="12"/>
                <c:pt idx="0">
                  <c:v>0.37910487846813307</c:v>
                </c:pt>
                <c:pt idx="1">
                  <c:v>0.40675454937432864</c:v>
                </c:pt>
                <c:pt idx="2">
                  <c:v>0.373</c:v>
                </c:pt>
                <c:pt idx="3">
                  <c:v>0.3904056027537412</c:v>
                </c:pt>
                <c:pt idx="4">
                  <c:v>0.42305717865461606</c:v>
                </c:pt>
                <c:pt idx="5">
                  <c:v>0.39701007100000002</c:v>
                </c:pt>
                <c:pt idx="6">
                  <c:v>0.40686071907985855</c:v>
                </c:pt>
                <c:pt idx="7">
                  <c:v>0.42709819799999998</c:v>
                </c:pt>
                <c:pt idx="8">
                  <c:v>0.34118570148142469</c:v>
                </c:pt>
                <c:pt idx="9">
                  <c:v>0.37557044761580238</c:v>
                </c:pt>
                <c:pt idx="10">
                  <c:v>0.38</c:v>
                </c:pt>
              </c:numCache>
            </c:numRef>
          </c:val>
          <c:extLst>
            <c:ext xmlns:c16="http://schemas.microsoft.com/office/drawing/2014/chart" uri="{C3380CC4-5D6E-409C-BE32-E72D297353CC}">
              <c16:uniqueId val="{00000000-972D-40C3-9B35-6E4FE963CD43}"/>
            </c:ext>
          </c:extLst>
        </c:ser>
        <c:ser>
          <c:idx val="2"/>
          <c:order val="2"/>
          <c:tx>
            <c:strRef>
              <c:f>Sheet1!$M$129:$M$131</c:f>
              <c:strCache>
                <c:ptCount val="1"/>
                <c:pt idx="0">
                  <c:v>Energy cost (Electricity + Natural gas +N2) - MB</c:v>
                </c:pt>
              </c:strCache>
            </c:strRef>
          </c:tx>
          <c:spPr>
            <a:solidFill>
              <a:schemeClr val="accent3"/>
            </a:solidFill>
            <a:ln>
              <a:noFill/>
            </a:ln>
            <a:effectLst/>
          </c:spPr>
          <c:invertIfNegative val="0"/>
          <c:cat>
            <c:strRef>
              <c:f>Sheet1!$J$132:$J$143</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Sheet1!$M$132:$M$143</c:f>
              <c:numCache>
                <c:formatCode>General</c:formatCode>
                <c:ptCount val="12"/>
                <c:pt idx="0">
                  <c:v>1.584673</c:v>
                </c:pt>
                <c:pt idx="1">
                  <c:v>1.9045780000000001</c:v>
                </c:pt>
                <c:pt idx="2">
                  <c:v>1.952</c:v>
                </c:pt>
                <c:pt idx="3">
                  <c:v>1.8553647</c:v>
                </c:pt>
                <c:pt idx="4">
                  <c:v>1.8797477999999999</c:v>
                </c:pt>
                <c:pt idx="5">
                  <c:v>2.0223692999999998</c:v>
                </c:pt>
                <c:pt idx="6">
                  <c:v>1.8986619499999999</c:v>
                </c:pt>
                <c:pt idx="7">
                  <c:v>2.0245962</c:v>
                </c:pt>
                <c:pt idx="8">
                  <c:v>1.6294685</c:v>
                </c:pt>
                <c:pt idx="9">
                  <c:v>1.8487644999999999</c:v>
                </c:pt>
                <c:pt idx="10">
                  <c:v>1.9772942</c:v>
                </c:pt>
              </c:numCache>
            </c:numRef>
          </c:val>
          <c:extLst>
            <c:ext xmlns:c16="http://schemas.microsoft.com/office/drawing/2014/chart" uri="{C3380CC4-5D6E-409C-BE32-E72D297353CC}">
              <c16:uniqueId val="{00000002-972D-40C3-9B35-6E4FE963CD43}"/>
            </c:ext>
          </c:extLst>
        </c:ser>
        <c:dLbls>
          <c:showLegendKey val="0"/>
          <c:showVal val="0"/>
          <c:showCatName val="0"/>
          <c:showSerName val="0"/>
          <c:showPercent val="0"/>
          <c:showBubbleSize val="0"/>
        </c:dLbls>
        <c:gapWidth val="35"/>
        <c:overlap val="-100"/>
        <c:axId val="485913647"/>
        <c:axId val="458732911"/>
      </c:barChart>
      <c:catAx>
        <c:axId val="13692172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th-TH"/>
          </a:p>
        </c:txPr>
        <c:crossAx val="1369229759"/>
        <c:crosses val="autoZero"/>
        <c:auto val="1"/>
        <c:lblAlgn val="ctr"/>
        <c:lblOffset val="100"/>
        <c:noMultiLvlLbl val="0"/>
      </c:catAx>
      <c:valAx>
        <c:axId val="1369229759"/>
        <c:scaling>
          <c:orientation val="minMax"/>
          <c:max val="60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th-TH"/>
          </a:p>
        </c:txPr>
        <c:crossAx val="1369217279"/>
        <c:crosses val="autoZero"/>
        <c:crossBetween val="between"/>
        <c:majorUnit val="100"/>
      </c:valAx>
      <c:valAx>
        <c:axId val="458732911"/>
        <c:scaling>
          <c:orientation val="minMax"/>
          <c:max val="4.8"/>
          <c:min val="0"/>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th-TH"/>
          </a:p>
        </c:txPr>
        <c:crossAx val="485913647"/>
        <c:crosses val="max"/>
        <c:crossBetween val="between"/>
        <c:majorUnit val="0.8"/>
      </c:valAx>
      <c:catAx>
        <c:axId val="485913647"/>
        <c:scaling>
          <c:orientation val="minMax"/>
        </c:scaling>
        <c:delete val="1"/>
        <c:axPos val="b"/>
        <c:numFmt formatCode="General" sourceLinked="1"/>
        <c:majorTickMark val="out"/>
        <c:minorTickMark val="none"/>
        <c:tickLblPos val="nextTo"/>
        <c:crossAx val="458732911"/>
        <c:crosses val="autoZero"/>
        <c:auto val="1"/>
        <c:lblAlgn val="ctr"/>
        <c:lblOffset val="100"/>
        <c:noMultiLvlLbl val="0"/>
      </c:catAx>
      <c:spPr>
        <a:noFill/>
        <a:ln>
          <a:noFill/>
        </a:ln>
        <a:effectLst/>
      </c:spPr>
    </c:plotArea>
    <c:legend>
      <c:legendPos val="r"/>
      <c:layout>
        <c:manualLayout>
          <c:xMode val="edge"/>
          <c:yMode val="edge"/>
          <c:x val="0.36768270802143926"/>
          <c:y val="4.4702306948473424E-3"/>
          <c:w val="0.60619247340091198"/>
          <c:h val="0.1944485886632592"/>
        </c:manualLayout>
      </c:layout>
      <c:overlay val="0"/>
      <c:spPr>
        <a:noFill/>
        <a:ln>
          <a:noFill/>
        </a:ln>
        <a:effectLst/>
      </c:spPr>
      <c:txPr>
        <a:bodyPr rot="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th-TH"/>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th-TH"/>
    </a:p>
  </c:txPr>
  <c:printSettings>
    <c:headerFooter/>
    <c:pageMargins b="0.75" l="0.7" r="0.7" t="0.75" header="0.3" footer="0.3"/>
    <c:pageSetup/>
  </c:printSettings>
  <c:extLst>
    <c:ext xmlns:c14="http://schemas.microsoft.com/office/drawing/2007/8/2/chart" uri="{781A3756-C4B2-4CAC-9D66-4F8BD8637D16}">
      <c14:pivotOptions>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4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[FY25 Company KPI summary result rev2.xlsx]Sheet1!PivotTable69</c:name>
    <c:fmtId val="1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3"/>
          </a:solidFill>
          <a:ln>
            <a:noFill/>
          </a:ln>
          <a:effectLst/>
        </c:spPr>
        <c:dLbl>
          <c:idx val="0"/>
          <c:layout>
            <c:manualLayout>
              <c:x val="8.6299882351288989E-3"/>
              <c:y val="1.1594202898550725E-2"/>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3"/>
          </a:solidFill>
          <a:ln>
            <a:noFill/>
          </a:ln>
          <a:effectLst/>
        </c:spPr>
        <c:dLbl>
          <c:idx val="0"/>
          <c:layout>
            <c:manualLayout>
              <c:x val="8.6299882351288989E-3"/>
              <c:y val="5.7971014492753624E-3"/>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dLbl>
          <c:idx val="0"/>
          <c:layout>
            <c:manualLayout>
              <c:x val="0"/>
              <c:y val="2.3188405797101398E-2"/>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2"/>
          </a:solidFill>
          <a:ln>
            <a:noFill/>
          </a:ln>
          <a:effectLst/>
        </c:spPr>
        <c:dLbl>
          <c:idx val="0"/>
          <c:layout>
            <c:manualLayout>
              <c:x val="3.4519952940515596E-2"/>
              <c:y val="5.7971014492753624E-3"/>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2"/>
          </a:solidFill>
          <a:ln>
            <a:noFill/>
          </a:ln>
          <a:effectLst/>
        </c:spPr>
        <c:dLbl>
          <c:idx val="0"/>
          <c:layout>
            <c:manualLayout>
              <c:x val="3.7396615685558562E-2"/>
              <c:y val="1.7391304347826087E-2"/>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5017389086530462E-2"/>
          <c:y val="0.17843204382060937"/>
          <c:w val="0.85379848592405883"/>
          <c:h val="0.66653429190916358"/>
        </c:manualLayout>
      </c:layout>
      <c:barChart>
        <c:barDir val="col"/>
        <c:grouping val="clustered"/>
        <c:varyColors val="0"/>
        <c:ser>
          <c:idx val="1"/>
          <c:order val="1"/>
          <c:tx>
            <c:strRef>
              <c:f>Sheet1!$U$129:$U$131</c:f>
              <c:strCache>
                <c:ptCount val="1"/>
                <c:pt idx="0">
                  <c:v>CO2 emission - ton</c:v>
                </c:pt>
              </c:strCache>
            </c:strRef>
          </c:tx>
          <c:spPr>
            <a:solidFill>
              <a:schemeClr val="accent2"/>
            </a:solidFill>
            <a:ln>
              <a:noFill/>
            </a:ln>
            <a:effectLst/>
          </c:spPr>
          <c:invertIfNegative val="0"/>
          <c:dPt>
            <c:idx val="0"/>
            <c:invertIfNegative val="0"/>
            <c:bubble3D val="0"/>
            <c:spPr>
              <a:solidFill>
                <a:schemeClr val="accent2"/>
              </a:solidFill>
              <a:ln>
                <a:noFill/>
              </a:ln>
              <a:effectLst/>
            </c:spPr>
            <c:extLst>
              <c:ext xmlns:c16="http://schemas.microsoft.com/office/drawing/2014/chart" uri="{C3380CC4-5D6E-409C-BE32-E72D297353CC}">
                <c16:uniqueId val="{00000007-0581-4EFD-A372-4D5B944D6135}"/>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6-0581-4EFD-A372-4D5B944D6135}"/>
              </c:ext>
            </c:extLst>
          </c:dPt>
          <c:dLbls>
            <c:dLbl>
              <c:idx val="0"/>
              <c:layout>
                <c:manualLayout>
                  <c:x val="3.7396615685558562E-2"/>
                  <c:y val="1.739130434782608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0581-4EFD-A372-4D5B944D6135}"/>
                </c:ext>
              </c:extLst>
            </c:dLbl>
            <c:dLbl>
              <c:idx val="1"/>
              <c:layout>
                <c:manualLayout>
                  <c:x val="3.4519952940515596E-2"/>
                  <c:y val="5.7971014492753624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0581-4EFD-A372-4D5B944D6135}"/>
                </c:ext>
              </c:extLst>
            </c:dLbl>
            <c:numFmt formatCode="#,##0.00" sourceLinked="0"/>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Sheet1!$S$132:$S$144</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Sheet1!$U$132:$U$144</c:f>
              <c:numCache>
                <c:formatCode>General</c:formatCode>
                <c:ptCount val="12"/>
                <c:pt idx="0">
                  <c:v>321.85215999999997</c:v>
                </c:pt>
                <c:pt idx="1">
                  <c:v>404.14184999999998</c:v>
                </c:pt>
                <c:pt idx="2">
                  <c:v>382.92176999999998</c:v>
                </c:pt>
                <c:pt idx="3">
                  <c:v>385.47015500000003</c:v>
                </c:pt>
                <c:pt idx="4">
                  <c:v>391.76049499999999</c:v>
                </c:pt>
                <c:pt idx="5">
                  <c:v>395.82375000000002</c:v>
                </c:pt>
                <c:pt idx="6">
                  <c:v>381.83113499999996</c:v>
                </c:pt>
                <c:pt idx="7">
                  <c:v>392.47330499999998</c:v>
                </c:pt>
                <c:pt idx="8">
                  <c:v>330.74026999999995</c:v>
                </c:pt>
                <c:pt idx="9">
                  <c:v>359.82387</c:v>
                </c:pt>
                <c:pt idx="10">
                  <c:v>361.77249499999999</c:v>
                </c:pt>
              </c:numCache>
            </c:numRef>
          </c:val>
          <c:extLst>
            <c:ext xmlns:c16="http://schemas.microsoft.com/office/drawing/2014/chart" uri="{C3380CC4-5D6E-409C-BE32-E72D297353CC}">
              <c16:uniqueId val="{00000001-0581-4EFD-A372-4D5B944D6135}"/>
            </c:ext>
          </c:extLst>
        </c:ser>
        <c:dLbls>
          <c:showLegendKey val="0"/>
          <c:showVal val="0"/>
          <c:showCatName val="0"/>
          <c:showSerName val="0"/>
          <c:showPercent val="0"/>
          <c:showBubbleSize val="0"/>
        </c:dLbls>
        <c:gapWidth val="320"/>
        <c:overlap val="85"/>
        <c:axId val="576694783"/>
        <c:axId val="576687583"/>
      </c:barChart>
      <c:barChart>
        <c:barDir val="col"/>
        <c:grouping val="clustered"/>
        <c:varyColors val="0"/>
        <c:ser>
          <c:idx val="0"/>
          <c:order val="0"/>
          <c:tx>
            <c:strRef>
              <c:f>Sheet1!$T$129:$T$131</c:f>
              <c:strCache>
                <c:ptCount val="1"/>
                <c:pt idx="0">
                  <c:v>CO2 basic unit - ton/VAP-MB</c:v>
                </c:pt>
              </c:strCache>
            </c:strRef>
          </c:tx>
          <c:spPr>
            <a:solidFill>
              <a:schemeClr val="accent1"/>
            </a:solidFill>
            <a:ln>
              <a:noFill/>
            </a:ln>
            <a:effectLst/>
          </c:spPr>
          <c:invertIfNegative val="0"/>
          <c:dPt>
            <c:idx val="1"/>
            <c:invertIfNegative val="0"/>
            <c:bubble3D val="0"/>
            <c:spPr>
              <a:solidFill>
                <a:schemeClr val="accent1"/>
              </a:solidFill>
              <a:ln>
                <a:noFill/>
              </a:ln>
              <a:effectLst/>
            </c:spPr>
            <c:extLst>
              <c:ext xmlns:c16="http://schemas.microsoft.com/office/drawing/2014/chart" uri="{C3380CC4-5D6E-409C-BE32-E72D297353CC}">
                <c16:uniqueId val="{00000005-0581-4EFD-A372-4D5B944D6135}"/>
              </c:ext>
            </c:extLst>
          </c:dPt>
          <c:dLbls>
            <c:dLbl>
              <c:idx val="1"/>
              <c:layout>
                <c:manualLayout>
                  <c:x val="0"/>
                  <c:y val="2.318840579710139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0581-4EFD-A372-4D5B944D6135}"/>
                </c:ext>
              </c:extLst>
            </c:dLbl>
            <c:numFmt formatCode="#,##0.00" sourceLinked="0"/>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Sheet1!$S$132:$S$144</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Sheet1!$T$132:$T$144</c:f>
              <c:numCache>
                <c:formatCode>General</c:formatCode>
                <c:ptCount val="12"/>
                <c:pt idx="0">
                  <c:v>3.5468538620058845</c:v>
                </c:pt>
                <c:pt idx="1">
                  <c:v>3.7811834090397012</c:v>
                </c:pt>
                <c:pt idx="2">
                  <c:v>3.6160000000000001</c:v>
                </c:pt>
                <c:pt idx="3">
                  <c:v>3.7002458713396207</c:v>
                </c:pt>
                <c:pt idx="4">
                  <c:v>3.5265393189833905</c:v>
                </c:pt>
                <c:pt idx="5">
                  <c:v>3.56597973</c:v>
                </c:pt>
                <c:pt idx="6">
                  <c:v>3.4773018951226216</c:v>
                </c:pt>
                <c:pt idx="7">
                  <c:v>3.5042259379999998</c:v>
                </c:pt>
                <c:pt idx="8">
                  <c:v>3.3597837470940113</c:v>
                </c:pt>
                <c:pt idx="9">
                  <c:v>3.7620206247704888</c:v>
                </c:pt>
                <c:pt idx="10">
                  <c:v>3.87</c:v>
                </c:pt>
              </c:numCache>
            </c:numRef>
          </c:val>
          <c:extLst>
            <c:ext xmlns:c16="http://schemas.microsoft.com/office/drawing/2014/chart" uri="{C3380CC4-5D6E-409C-BE32-E72D297353CC}">
              <c16:uniqueId val="{00000000-0581-4EFD-A372-4D5B944D6135}"/>
            </c:ext>
          </c:extLst>
        </c:ser>
        <c:ser>
          <c:idx val="2"/>
          <c:order val="2"/>
          <c:tx>
            <c:strRef>
              <c:f>Sheet1!$V$129:$V$131</c:f>
              <c:strCache>
                <c:ptCount val="1"/>
                <c:pt idx="0">
                  <c:v>Energy cost (Electricity + Natural gas +N2) - MB</c:v>
                </c:pt>
              </c:strCache>
            </c:strRef>
          </c:tx>
          <c:spPr>
            <a:solidFill>
              <a:schemeClr val="accent3"/>
            </a:solidFill>
            <a:ln>
              <a:noFill/>
            </a:ln>
            <a:effectLst/>
          </c:spPr>
          <c:invertIfNegative val="0"/>
          <c:dPt>
            <c:idx val="0"/>
            <c:invertIfNegative val="0"/>
            <c:bubble3D val="0"/>
            <c:spPr>
              <a:solidFill>
                <a:schemeClr val="accent3"/>
              </a:solidFill>
              <a:ln>
                <a:noFill/>
              </a:ln>
              <a:effectLst/>
            </c:spPr>
            <c:extLst>
              <c:ext xmlns:c16="http://schemas.microsoft.com/office/drawing/2014/chart" uri="{C3380CC4-5D6E-409C-BE32-E72D297353CC}">
                <c16:uniqueId val="{00000004-0581-4EFD-A372-4D5B944D6135}"/>
              </c:ext>
            </c:extLst>
          </c:dPt>
          <c:dPt>
            <c:idx val="1"/>
            <c:invertIfNegative val="0"/>
            <c:bubble3D val="0"/>
            <c:spPr>
              <a:solidFill>
                <a:schemeClr val="accent3"/>
              </a:solidFill>
              <a:ln>
                <a:noFill/>
              </a:ln>
              <a:effectLst/>
            </c:spPr>
            <c:extLst>
              <c:ext xmlns:c16="http://schemas.microsoft.com/office/drawing/2014/chart" uri="{C3380CC4-5D6E-409C-BE32-E72D297353CC}">
                <c16:uniqueId val="{00000003-0581-4EFD-A372-4D5B944D6135}"/>
              </c:ext>
            </c:extLst>
          </c:dPt>
          <c:dLbls>
            <c:dLbl>
              <c:idx val="0"/>
              <c:layout>
                <c:manualLayout>
                  <c:x val="8.6299882351288989E-3"/>
                  <c:y val="5.7971014492753624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0581-4EFD-A372-4D5B944D6135}"/>
                </c:ext>
              </c:extLst>
            </c:dLbl>
            <c:dLbl>
              <c:idx val="1"/>
              <c:layout>
                <c:manualLayout>
                  <c:x val="8.6299882351288989E-3"/>
                  <c:y val="1.159420289855072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581-4EFD-A372-4D5B944D6135}"/>
                </c:ext>
              </c:extLst>
            </c:dLbl>
            <c:numFmt formatCode="#,##0.00" sourceLinked="0"/>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Sheet1!$S$132:$S$144</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Sheet1!$V$132:$V$144</c:f>
              <c:numCache>
                <c:formatCode>General</c:formatCode>
                <c:ptCount val="12"/>
                <c:pt idx="0">
                  <c:v>2.0014335999999999</c:v>
                </c:pt>
                <c:pt idx="1">
                  <c:v>2.3093819999999998</c:v>
                </c:pt>
                <c:pt idx="2">
                  <c:v>2.298</c:v>
                </c:pt>
                <c:pt idx="3">
                  <c:v>2.3128209299999996</c:v>
                </c:pt>
                <c:pt idx="4">
                  <c:v>2.3505629699999999</c:v>
                </c:pt>
                <c:pt idx="5">
                  <c:v>2.3749425</c:v>
                </c:pt>
                <c:pt idx="6">
                  <c:v>2.2974041400000003</c:v>
                </c:pt>
                <c:pt idx="7">
                  <c:v>2.39441697</c:v>
                </c:pt>
                <c:pt idx="8">
                  <c:v>1.89550306</c:v>
                </c:pt>
                <c:pt idx="9">
                  <c:v>2.0258991000000002</c:v>
                </c:pt>
                <c:pt idx="10">
                  <c:v>2.1463141299999999</c:v>
                </c:pt>
              </c:numCache>
            </c:numRef>
          </c:val>
          <c:extLst>
            <c:ext xmlns:c16="http://schemas.microsoft.com/office/drawing/2014/chart" uri="{C3380CC4-5D6E-409C-BE32-E72D297353CC}">
              <c16:uniqueId val="{00000002-0581-4EFD-A372-4D5B944D6135}"/>
            </c:ext>
          </c:extLst>
        </c:ser>
        <c:dLbls>
          <c:showLegendKey val="0"/>
          <c:showVal val="0"/>
          <c:showCatName val="0"/>
          <c:showSerName val="0"/>
          <c:showPercent val="0"/>
          <c:showBubbleSize val="0"/>
        </c:dLbls>
        <c:gapWidth val="35"/>
        <c:overlap val="-100"/>
        <c:axId val="188768479"/>
        <c:axId val="188765599"/>
      </c:barChart>
      <c:catAx>
        <c:axId val="5766947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th-TH"/>
          </a:p>
        </c:txPr>
        <c:crossAx val="576687583"/>
        <c:crosses val="autoZero"/>
        <c:auto val="1"/>
        <c:lblAlgn val="ctr"/>
        <c:lblOffset val="100"/>
        <c:noMultiLvlLbl val="0"/>
      </c:catAx>
      <c:valAx>
        <c:axId val="576687583"/>
        <c:scaling>
          <c:orientation val="minMax"/>
          <c:max val="60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th-TH"/>
          </a:p>
        </c:txPr>
        <c:crossAx val="576694783"/>
        <c:crosses val="autoZero"/>
        <c:crossBetween val="between"/>
        <c:majorUnit val="100"/>
      </c:valAx>
      <c:valAx>
        <c:axId val="188765599"/>
        <c:scaling>
          <c:orientation val="minMax"/>
          <c:max val="4.8"/>
          <c:min val="0"/>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th-TH"/>
          </a:p>
        </c:txPr>
        <c:crossAx val="188768479"/>
        <c:crosses val="max"/>
        <c:crossBetween val="between"/>
        <c:majorUnit val="0.8"/>
      </c:valAx>
      <c:catAx>
        <c:axId val="188768479"/>
        <c:scaling>
          <c:orientation val="minMax"/>
        </c:scaling>
        <c:delete val="1"/>
        <c:axPos val="b"/>
        <c:numFmt formatCode="General" sourceLinked="1"/>
        <c:majorTickMark val="out"/>
        <c:minorTickMark val="none"/>
        <c:tickLblPos val="nextTo"/>
        <c:crossAx val="188765599"/>
        <c:crosses val="autoZero"/>
        <c:auto val="1"/>
        <c:lblAlgn val="ctr"/>
        <c:lblOffset val="100"/>
        <c:noMultiLvlLbl val="0"/>
      </c:catAx>
      <c:spPr>
        <a:noFill/>
        <a:ln>
          <a:noFill/>
        </a:ln>
        <a:effectLst/>
      </c:spPr>
    </c:plotArea>
    <c:legend>
      <c:legendPos val="r"/>
      <c:layout>
        <c:manualLayout>
          <c:xMode val="edge"/>
          <c:yMode val="edge"/>
          <c:x val="0.23893356902337073"/>
          <c:y val="2.6170489558370411E-2"/>
          <c:w val="0.65750657215508246"/>
          <c:h val="0.18116352847198447"/>
        </c:manualLayout>
      </c:layout>
      <c:overlay val="0"/>
      <c:spPr>
        <a:noFill/>
        <a:ln>
          <a:noFill/>
        </a:ln>
        <a:effectLst/>
      </c:spPr>
      <c:txPr>
        <a:bodyPr rot="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th-TH"/>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th-TH"/>
    </a:p>
  </c:txPr>
  <c:printSettings>
    <c:headerFooter/>
    <c:pageMargins b="0.75" l="0.7" r="0.7" t="0.75" header="0.3" footer="0.3"/>
    <c:pageSetup/>
  </c:printSettings>
  <c:extLst>
    <c:ext xmlns:c14="http://schemas.microsoft.com/office/drawing/2007/8/2/chart" uri="{781A3756-C4B2-4CAC-9D66-4F8BD8637D16}">
      <c14:pivotOptions>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5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[FY25 Company KPI summary result rev2.xlsx]Sheet1!PivotTable75</c:name>
    <c:fmtId val="1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tx1">
                      <a:lumMod val="75000"/>
                      <a:lumOff val="25000"/>
                    </a:schemeClr>
                  </a:solidFill>
                  <a:latin typeface="+mn-lt"/>
                  <a:ea typeface="+mn-ea"/>
                  <a:cs typeface="+mn-cs"/>
                </a:defRPr>
              </a:pPr>
              <a:endParaRPr lang="th-T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3"/>
          </a:solidFill>
          <a:ln>
            <a:noFill/>
          </a:ln>
          <a:effectLst/>
        </c:spPr>
        <c:dLbl>
          <c:idx val="0"/>
          <c:layout>
            <c:manualLayout>
              <c:x val="8.5865250152968604E-3"/>
              <c:y val="2.4330900243309004E-2"/>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tx1">
                      <a:lumMod val="75000"/>
                      <a:lumOff val="25000"/>
                    </a:schemeClr>
                  </a:solidFill>
                  <a:latin typeface="+mn-lt"/>
                  <a:ea typeface="+mn-ea"/>
                  <a:cs typeface="+mn-cs"/>
                </a:defRPr>
              </a:pPr>
              <a:endParaRPr lang="th-T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2"/>
          </a:solidFill>
          <a:ln>
            <a:noFill/>
          </a:ln>
          <a:effectLst/>
        </c:spPr>
        <c:dLbl>
          <c:idx val="0"/>
          <c:layout>
            <c:manualLayout>
              <c:x val="6.8692200122374883E-2"/>
              <c:y val="4.8661800486617113E-3"/>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2"/>
          </a:solidFill>
          <a:ln>
            <a:noFill/>
          </a:ln>
          <a:effectLst/>
        </c:spPr>
        <c:dLbl>
          <c:idx val="0"/>
          <c:layout>
            <c:manualLayout>
              <c:x val="2.2897400040791629E-2"/>
              <c:y val="-8.921227030437367E-17"/>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4589215910537877E-2"/>
          <c:y val="0.11464260398107171"/>
          <c:w val="0.85140083183369641"/>
          <c:h val="0.79522194762151088"/>
        </c:manualLayout>
      </c:layout>
      <c:barChart>
        <c:barDir val="col"/>
        <c:grouping val="clustered"/>
        <c:varyColors val="0"/>
        <c:ser>
          <c:idx val="1"/>
          <c:order val="1"/>
          <c:tx>
            <c:strRef>
              <c:f>Sheet1!$AD$129:$AD$131</c:f>
              <c:strCache>
                <c:ptCount val="1"/>
                <c:pt idx="0">
                  <c:v>CO2 emission - ton</c:v>
                </c:pt>
              </c:strCache>
            </c:strRef>
          </c:tx>
          <c:spPr>
            <a:solidFill>
              <a:schemeClr val="accent2"/>
            </a:solidFill>
            <a:ln>
              <a:noFill/>
            </a:ln>
            <a:effectLst/>
          </c:spPr>
          <c:invertIfNegative val="0"/>
          <c:dPt>
            <c:idx val="0"/>
            <c:invertIfNegative val="0"/>
            <c:bubble3D val="0"/>
            <c:spPr>
              <a:solidFill>
                <a:schemeClr val="accent2"/>
              </a:solidFill>
              <a:ln>
                <a:noFill/>
              </a:ln>
              <a:effectLst/>
            </c:spPr>
            <c:extLst>
              <c:ext xmlns:c16="http://schemas.microsoft.com/office/drawing/2014/chart" uri="{C3380CC4-5D6E-409C-BE32-E72D297353CC}">
                <c16:uniqueId val="{00000005-3B3D-4B3C-9B93-F3C527688C67}"/>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4-3B3D-4B3C-9B93-F3C527688C67}"/>
              </c:ext>
            </c:extLst>
          </c:dPt>
          <c:dLbls>
            <c:dLbl>
              <c:idx val="0"/>
              <c:layout>
                <c:manualLayout>
                  <c:x val="2.2897400040791629E-2"/>
                  <c:y val="-8.921227030437367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B3D-4B3C-9B93-F3C527688C67}"/>
                </c:ext>
              </c:extLst>
            </c:dLbl>
            <c:dLbl>
              <c:idx val="1"/>
              <c:layout>
                <c:manualLayout>
                  <c:x val="6.8692200122374883E-2"/>
                  <c:y val="4.8661800486617113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B3D-4B3C-9B93-F3C527688C67}"/>
                </c:ext>
              </c:extLst>
            </c:dLbl>
            <c:numFmt formatCode="#,##0.00" sourceLinked="0"/>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Sheet1!$AB$132:$AB$144</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Sheet1!$AD$132:$AD$144</c:f>
              <c:numCache>
                <c:formatCode>General</c:formatCode>
                <c:ptCount val="12"/>
                <c:pt idx="0">
                  <c:v>153.72539</c:v>
                </c:pt>
                <c:pt idx="1">
                  <c:v>200.172875</c:v>
                </c:pt>
                <c:pt idx="2">
                  <c:v>199.60702999999998</c:v>
                </c:pt>
                <c:pt idx="3">
                  <c:v>202.17326499999999</c:v>
                </c:pt>
                <c:pt idx="4">
                  <c:v>208.67601999999999</c:v>
                </c:pt>
                <c:pt idx="5">
                  <c:v>213.13852</c:v>
                </c:pt>
                <c:pt idx="6">
                  <c:v>199.18576999999999</c:v>
                </c:pt>
                <c:pt idx="7">
                  <c:v>206.26448500000001</c:v>
                </c:pt>
                <c:pt idx="8">
                  <c:v>171.08034999999998</c:v>
                </c:pt>
                <c:pt idx="9">
                  <c:v>188.92677999999998</c:v>
                </c:pt>
                <c:pt idx="10">
                  <c:v>197.52155500000001</c:v>
                </c:pt>
              </c:numCache>
            </c:numRef>
          </c:val>
          <c:extLst>
            <c:ext xmlns:c16="http://schemas.microsoft.com/office/drawing/2014/chart" uri="{C3380CC4-5D6E-409C-BE32-E72D297353CC}">
              <c16:uniqueId val="{00000001-3B3D-4B3C-9B93-F3C527688C67}"/>
            </c:ext>
          </c:extLst>
        </c:ser>
        <c:dLbls>
          <c:showLegendKey val="0"/>
          <c:showVal val="0"/>
          <c:showCatName val="0"/>
          <c:showSerName val="0"/>
          <c:showPercent val="0"/>
          <c:showBubbleSize val="0"/>
        </c:dLbls>
        <c:gapWidth val="320"/>
        <c:overlap val="85"/>
        <c:axId val="1437476351"/>
        <c:axId val="348681407"/>
      </c:barChart>
      <c:barChart>
        <c:barDir val="col"/>
        <c:grouping val="clustered"/>
        <c:varyColors val="0"/>
        <c:ser>
          <c:idx val="0"/>
          <c:order val="0"/>
          <c:tx>
            <c:strRef>
              <c:f>Sheet1!$AC$129:$AC$131</c:f>
              <c:strCache>
                <c:ptCount val="1"/>
                <c:pt idx="0">
                  <c:v>CO2 basic unit - ton/VAP-MB</c:v>
                </c:pt>
              </c:strCache>
            </c:strRef>
          </c:tx>
          <c:spPr>
            <a:solidFill>
              <a:schemeClr val="accent1"/>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Sheet1!$AB$132:$AB$144</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Sheet1!$AC$132:$AC$144</c:f>
              <c:numCache>
                <c:formatCode>General</c:formatCode>
                <c:ptCount val="12"/>
                <c:pt idx="0">
                  <c:v>1.6016398207959992</c:v>
                </c:pt>
                <c:pt idx="1">
                  <c:v>1.5841123766306222</c:v>
                </c:pt>
                <c:pt idx="2">
                  <c:v>1.50719</c:v>
                </c:pt>
                <c:pt idx="3">
                  <c:v>1.4333353850868449</c:v>
                </c:pt>
                <c:pt idx="4">
                  <c:v>1.5968337625466058</c:v>
                </c:pt>
                <c:pt idx="5">
                  <c:v>1.4904791610000001</c:v>
                </c:pt>
                <c:pt idx="6">
                  <c:v>1.5239719415956774</c:v>
                </c:pt>
                <c:pt idx="7">
                  <c:v>1.393678953</c:v>
                </c:pt>
                <c:pt idx="8">
                  <c:v>1.5792850282531248</c:v>
                </c:pt>
                <c:pt idx="9">
                  <c:v>1.7156524428347431</c:v>
                </c:pt>
                <c:pt idx="10">
                  <c:v>1.32</c:v>
                </c:pt>
              </c:numCache>
            </c:numRef>
          </c:val>
          <c:extLst>
            <c:ext xmlns:c16="http://schemas.microsoft.com/office/drawing/2014/chart" uri="{C3380CC4-5D6E-409C-BE32-E72D297353CC}">
              <c16:uniqueId val="{00000000-3B3D-4B3C-9B93-F3C527688C67}"/>
            </c:ext>
          </c:extLst>
        </c:ser>
        <c:ser>
          <c:idx val="2"/>
          <c:order val="2"/>
          <c:tx>
            <c:strRef>
              <c:f>Sheet1!$AE$129:$AE$131</c:f>
              <c:strCache>
                <c:ptCount val="1"/>
                <c:pt idx="0">
                  <c:v>Energy cost (Electricity + Natural gas +N2) - MB</c:v>
                </c:pt>
              </c:strCache>
            </c:strRef>
          </c:tx>
          <c:spPr>
            <a:solidFill>
              <a:schemeClr val="accent3"/>
            </a:solidFill>
            <a:ln>
              <a:noFill/>
            </a:ln>
            <a:effectLst/>
          </c:spPr>
          <c:invertIfNegative val="0"/>
          <c:dPt>
            <c:idx val="0"/>
            <c:invertIfNegative val="0"/>
            <c:bubble3D val="0"/>
            <c:spPr>
              <a:solidFill>
                <a:schemeClr val="accent3"/>
              </a:solidFill>
              <a:ln>
                <a:noFill/>
              </a:ln>
              <a:effectLst/>
            </c:spPr>
            <c:extLst>
              <c:ext xmlns:c16="http://schemas.microsoft.com/office/drawing/2014/chart" uri="{C3380CC4-5D6E-409C-BE32-E72D297353CC}">
                <c16:uniqueId val="{00000003-3B3D-4B3C-9B93-F3C527688C67}"/>
              </c:ext>
            </c:extLst>
          </c:dPt>
          <c:dLbls>
            <c:dLbl>
              <c:idx val="0"/>
              <c:layout>
                <c:manualLayout>
                  <c:x val="8.5865250152968604E-3"/>
                  <c:y val="2.4330900243309004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B3D-4B3C-9B93-F3C527688C67}"/>
                </c:ext>
              </c:extLst>
            </c:dLbl>
            <c:numFmt formatCode="#,##0.00" sourceLinked="0"/>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tx1">
                        <a:lumMod val="75000"/>
                        <a:lumOff val="25000"/>
                      </a:schemeClr>
                    </a:solidFill>
                    <a:latin typeface="+mn-lt"/>
                    <a:ea typeface="+mn-ea"/>
                    <a:cs typeface="+mn-cs"/>
                  </a:defRPr>
                </a:pPr>
                <a:endParaRPr lang="th-TH"/>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Sheet1!$AB$132:$AB$144</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Sheet1!$AE$132:$AE$144</c:f>
              <c:numCache>
                <c:formatCode>General</c:formatCode>
                <c:ptCount val="12"/>
                <c:pt idx="0">
                  <c:v>0.95593939999999999</c:v>
                </c:pt>
                <c:pt idx="1">
                  <c:v>1.143845</c:v>
                </c:pt>
                <c:pt idx="2">
                  <c:v>1.198</c:v>
                </c:pt>
                <c:pt idx="3">
                  <c:v>1.2130395899999999</c:v>
                </c:pt>
                <c:pt idx="4">
                  <c:v>1.2520561199999998</c:v>
                </c:pt>
                <c:pt idx="5">
                  <c:v>1.27883112</c:v>
                </c:pt>
                <c:pt idx="6">
                  <c:v>1.19846228</c:v>
                </c:pt>
                <c:pt idx="7">
                  <c:v>1.25838669</c:v>
                </c:pt>
                <c:pt idx="8">
                  <c:v>0.9804773</c:v>
                </c:pt>
                <c:pt idx="9">
                  <c:v>1.0637054000000001</c:v>
                </c:pt>
                <c:pt idx="10">
                  <c:v>1.1718505699999999</c:v>
                </c:pt>
              </c:numCache>
            </c:numRef>
          </c:val>
          <c:extLst>
            <c:ext xmlns:c16="http://schemas.microsoft.com/office/drawing/2014/chart" uri="{C3380CC4-5D6E-409C-BE32-E72D297353CC}">
              <c16:uniqueId val="{00000002-3B3D-4B3C-9B93-F3C527688C67}"/>
            </c:ext>
          </c:extLst>
        </c:ser>
        <c:dLbls>
          <c:showLegendKey val="0"/>
          <c:showVal val="0"/>
          <c:showCatName val="0"/>
          <c:showSerName val="0"/>
          <c:showPercent val="0"/>
          <c:showBubbleSize val="0"/>
        </c:dLbls>
        <c:gapWidth val="35"/>
        <c:overlap val="-100"/>
        <c:axId val="625964127"/>
        <c:axId val="625950207"/>
      </c:barChart>
      <c:catAx>
        <c:axId val="14374763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th-TH"/>
          </a:p>
        </c:txPr>
        <c:crossAx val="348681407"/>
        <c:crosses val="autoZero"/>
        <c:auto val="1"/>
        <c:lblAlgn val="ctr"/>
        <c:lblOffset val="100"/>
        <c:noMultiLvlLbl val="0"/>
      </c:catAx>
      <c:valAx>
        <c:axId val="348681407"/>
        <c:scaling>
          <c:orientation val="minMax"/>
          <c:max val="60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th-TH"/>
          </a:p>
        </c:txPr>
        <c:crossAx val="1437476351"/>
        <c:crosses val="autoZero"/>
        <c:crossBetween val="between"/>
      </c:valAx>
      <c:valAx>
        <c:axId val="625950207"/>
        <c:scaling>
          <c:orientation val="minMax"/>
          <c:max val="4.8"/>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th-TH"/>
          </a:p>
        </c:txPr>
        <c:crossAx val="625964127"/>
        <c:crosses val="max"/>
        <c:crossBetween val="between"/>
        <c:majorUnit val="0.8"/>
      </c:valAx>
      <c:catAx>
        <c:axId val="625964127"/>
        <c:scaling>
          <c:orientation val="minMax"/>
        </c:scaling>
        <c:delete val="1"/>
        <c:axPos val="b"/>
        <c:numFmt formatCode="General" sourceLinked="1"/>
        <c:majorTickMark val="out"/>
        <c:minorTickMark val="none"/>
        <c:tickLblPos val="nextTo"/>
        <c:crossAx val="625950207"/>
        <c:crosses val="autoZero"/>
        <c:auto val="1"/>
        <c:lblAlgn val="ctr"/>
        <c:lblOffset val="100"/>
        <c:noMultiLvlLbl val="0"/>
      </c:catAx>
      <c:spPr>
        <a:noFill/>
        <a:ln>
          <a:noFill/>
        </a:ln>
        <a:effectLst/>
      </c:spPr>
    </c:plotArea>
    <c:legend>
      <c:legendPos val="r"/>
      <c:layout>
        <c:manualLayout>
          <c:xMode val="edge"/>
          <c:yMode val="edge"/>
          <c:x val="0.29030274825142516"/>
          <c:y val="7.0118972354722613E-5"/>
          <c:w val="0.67535115168738735"/>
          <c:h val="0.1618039350920551"/>
        </c:manualLayout>
      </c:layout>
      <c:overlay val="0"/>
      <c:spPr>
        <a:noFill/>
        <a:ln>
          <a:noFill/>
        </a:ln>
        <a:effectLst/>
      </c:spPr>
      <c:txPr>
        <a:bodyPr rot="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th-TH"/>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th-TH"/>
    </a:p>
  </c:txPr>
  <c:printSettings>
    <c:headerFooter/>
    <c:pageMargins b="0.75" l="0.7" r="0.7" t="0.75" header="0.3" footer="0.3"/>
    <c:pageSetup/>
  </c:printSettings>
  <c:extLst>
    <c:ext xmlns:c14="http://schemas.microsoft.com/office/drawing/2007/8/2/chart" uri="{781A3756-C4B2-4CAC-9D66-4F8BD8637D16}">
      <c14:pivotOptions>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5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[FY25 Company KPI summary result rev2.xlsx]Sheet1!PivotTable76</c:name>
    <c:fmtId val="1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6415480959616889E-2"/>
          <c:y val="0.14905340222302721"/>
          <c:w val="0.8580289634848276"/>
          <c:h val="0.71100570055861656"/>
        </c:manualLayout>
      </c:layout>
      <c:barChart>
        <c:barDir val="col"/>
        <c:grouping val="clustered"/>
        <c:varyColors val="0"/>
        <c:ser>
          <c:idx val="1"/>
          <c:order val="1"/>
          <c:tx>
            <c:strRef>
              <c:f>Sheet1!$AM$129:$AM$131</c:f>
              <c:strCache>
                <c:ptCount val="1"/>
                <c:pt idx="0">
                  <c:v>CO2 emission - ton</c:v>
                </c:pt>
              </c:strCache>
            </c:strRef>
          </c:tx>
          <c:spPr>
            <a:solidFill>
              <a:schemeClr val="accent2"/>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Sheet1!$AK$132:$AK$144</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Sheet1!$AM$132:$AM$144</c:f>
              <c:numCache>
                <c:formatCode>General</c:formatCode>
                <c:ptCount val="12"/>
                <c:pt idx="0">
                  <c:v>222.30151999999998</c:v>
                </c:pt>
                <c:pt idx="1">
                  <c:v>310.21098499999999</c:v>
                </c:pt>
                <c:pt idx="2">
                  <c:v>297.38278500000001</c:v>
                </c:pt>
                <c:pt idx="3">
                  <c:v>272.48798499999998</c:v>
                </c:pt>
                <c:pt idx="4">
                  <c:v>273.89873</c:v>
                </c:pt>
                <c:pt idx="5">
                  <c:v>297.06803000000002</c:v>
                </c:pt>
                <c:pt idx="6">
                  <c:v>293.81338</c:v>
                </c:pt>
                <c:pt idx="7">
                  <c:v>303.25722000000002</c:v>
                </c:pt>
                <c:pt idx="8">
                  <c:v>256.32302499999997</c:v>
                </c:pt>
                <c:pt idx="9">
                  <c:v>290.36475999999999</c:v>
                </c:pt>
                <c:pt idx="10">
                  <c:v>291.27094499999998</c:v>
                </c:pt>
              </c:numCache>
            </c:numRef>
          </c:val>
          <c:extLst>
            <c:ext xmlns:c16="http://schemas.microsoft.com/office/drawing/2014/chart" uri="{C3380CC4-5D6E-409C-BE32-E72D297353CC}">
              <c16:uniqueId val="{00000001-7400-4B03-B6B8-F29FF5F66052}"/>
            </c:ext>
          </c:extLst>
        </c:ser>
        <c:dLbls>
          <c:showLegendKey val="0"/>
          <c:showVal val="0"/>
          <c:showCatName val="0"/>
          <c:showSerName val="0"/>
          <c:showPercent val="0"/>
          <c:showBubbleSize val="0"/>
        </c:dLbls>
        <c:gapWidth val="320"/>
        <c:overlap val="85"/>
        <c:axId val="576690463"/>
        <c:axId val="576704863"/>
      </c:barChart>
      <c:barChart>
        <c:barDir val="col"/>
        <c:grouping val="clustered"/>
        <c:varyColors val="0"/>
        <c:ser>
          <c:idx val="0"/>
          <c:order val="0"/>
          <c:tx>
            <c:strRef>
              <c:f>Sheet1!$AL$129:$AL$131</c:f>
              <c:strCache>
                <c:ptCount val="1"/>
                <c:pt idx="0">
                  <c:v>CO2 basic unit - ton/VAP-MB</c:v>
                </c:pt>
              </c:strCache>
            </c:strRef>
          </c:tx>
          <c:spPr>
            <a:solidFill>
              <a:schemeClr val="accent1"/>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Sheet1!$AK$132:$AK$144</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Sheet1!$AL$132:$AL$144</c:f>
              <c:numCache>
                <c:formatCode>General</c:formatCode>
                <c:ptCount val="12"/>
                <c:pt idx="0">
                  <c:v>1.0316608122991673</c:v>
                </c:pt>
                <c:pt idx="1">
                  <c:v>1.0786383108190336</c:v>
                </c:pt>
                <c:pt idx="2">
                  <c:v>1.0593539999999999</c:v>
                </c:pt>
                <c:pt idx="3">
                  <c:v>0.97525983283289552</c:v>
                </c:pt>
                <c:pt idx="4">
                  <c:v>1.0282198991056</c:v>
                </c:pt>
                <c:pt idx="5">
                  <c:v>1.0138840609999999</c:v>
                </c:pt>
                <c:pt idx="6">
                  <c:v>1.1050545769937059</c:v>
                </c:pt>
                <c:pt idx="7">
                  <c:v>1.0529764580000001</c:v>
                </c:pt>
                <c:pt idx="8">
                  <c:v>0.99417787796893631</c:v>
                </c:pt>
                <c:pt idx="9">
                  <c:v>1.0447214853791926</c:v>
                </c:pt>
                <c:pt idx="10">
                  <c:v>1.1000000000000001</c:v>
                </c:pt>
              </c:numCache>
            </c:numRef>
          </c:val>
          <c:extLst>
            <c:ext xmlns:c16="http://schemas.microsoft.com/office/drawing/2014/chart" uri="{C3380CC4-5D6E-409C-BE32-E72D297353CC}">
              <c16:uniqueId val="{00000000-7400-4B03-B6B8-F29FF5F66052}"/>
            </c:ext>
          </c:extLst>
        </c:ser>
        <c:ser>
          <c:idx val="2"/>
          <c:order val="2"/>
          <c:tx>
            <c:strRef>
              <c:f>Sheet1!$AN$129:$AN$131</c:f>
              <c:strCache>
                <c:ptCount val="1"/>
                <c:pt idx="0">
                  <c:v>Energy cost (Electricity + Natural gas +N2) - MB</c:v>
                </c:pt>
              </c:strCache>
            </c:strRef>
          </c:tx>
          <c:spPr>
            <a:solidFill>
              <a:schemeClr val="accent3"/>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Sheet1!$AK$132:$AK$144</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Sheet1!$AN$132:$AN$144</c:f>
              <c:numCache>
                <c:formatCode>General</c:formatCode>
                <c:ptCount val="12"/>
                <c:pt idx="0">
                  <c:v>1.3823791999999999</c:v>
                </c:pt>
                <c:pt idx="1">
                  <c:v>1.7726341999999999</c:v>
                </c:pt>
                <c:pt idx="2">
                  <c:v>1.784</c:v>
                </c:pt>
                <c:pt idx="3">
                  <c:v>1.6349279099999998</c:v>
                </c:pt>
                <c:pt idx="4">
                  <c:v>1.6433923799999999</c:v>
                </c:pt>
                <c:pt idx="5">
                  <c:v>1.78240818</c:v>
                </c:pt>
                <c:pt idx="6">
                  <c:v>1.7678183200000002</c:v>
                </c:pt>
                <c:pt idx="7">
                  <c:v>1.8501238799999999</c:v>
                </c:pt>
                <c:pt idx="8">
                  <c:v>1.4690109499999999</c:v>
                </c:pt>
                <c:pt idx="9">
                  <c:v>1.6348268000000001</c:v>
                </c:pt>
                <c:pt idx="10">
                  <c:v>1.72804443</c:v>
                </c:pt>
              </c:numCache>
            </c:numRef>
          </c:val>
          <c:extLst>
            <c:ext xmlns:c16="http://schemas.microsoft.com/office/drawing/2014/chart" uri="{C3380CC4-5D6E-409C-BE32-E72D297353CC}">
              <c16:uniqueId val="{00000002-7400-4B03-B6B8-F29FF5F66052}"/>
            </c:ext>
          </c:extLst>
        </c:ser>
        <c:dLbls>
          <c:showLegendKey val="0"/>
          <c:showVal val="0"/>
          <c:showCatName val="0"/>
          <c:showSerName val="0"/>
          <c:showPercent val="0"/>
          <c:showBubbleSize val="0"/>
        </c:dLbls>
        <c:gapWidth val="35"/>
        <c:overlap val="-100"/>
        <c:axId val="467720415"/>
        <c:axId val="467715135"/>
      </c:barChart>
      <c:catAx>
        <c:axId val="5766904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th-TH"/>
          </a:p>
        </c:txPr>
        <c:crossAx val="576704863"/>
        <c:crosses val="autoZero"/>
        <c:auto val="1"/>
        <c:lblAlgn val="ctr"/>
        <c:lblOffset val="100"/>
        <c:noMultiLvlLbl val="0"/>
      </c:catAx>
      <c:valAx>
        <c:axId val="576704863"/>
        <c:scaling>
          <c:orientation val="minMax"/>
          <c:max val="60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th-TH"/>
          </a:p>
        </c:txPr>
        <c:crossAx val="576690463"/>
        <c:crosses val="autoZero"/>
        <c:crossBetween val="between"/>
      </c:valAx>
      <c:valAx>
        <c:axId val="467715135"/>
        <c:scaling>
          <c:orientation val="minMax"/>
          <c:max val="4.8"/>
          <c:min val="0"/>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th-TH"/>
          </a:p>
        </c:txPr>
        <c:crossAx val="467720415"/>
        <c:crosses val="max"/>
        <c:crossBetween val="between"/>
        <c:majorUnit val="0.8"/>
      </c:valAx>
      <c:catAx>
        <c:axId val="467720415"/>
        <c:scaling>
          <c:orientation val="minMax"/>
        </c:scaling>
        <c:delete val="1"/>
        <c:axPos val="b"/>
        <c:numFmt formatCode="General" sourceLinked="1"/>
        <c:majorTickMark val="out"/>
        <c:minorTickMark val="none"/>
        <c:tickLblPos val="nextTo"/>
        <c:crossAx val="467715135"/>
        <c:crosses val="autoZero"/>
        <c:auto val="1"/>
        <c:lblAlgn val="ctr"/>
        <c:lblOffset val="100"/>
        <c:noMultiLvlLbl val="0"/>
      </c:catAx>
      <c:spPr>
        <a:noFill/>
        <a:ln>
          <a:noFill/>
        </a:ln>
        <a:effectLst/>
      </c:spPr>
    </c:plotArea>
    <c:legend>
      <c:legendPos val="r"/>
      <c:layout>
        <c:manualLayout>
          <c:xMode val="edge"/>
          <c:yMode val="edge"/>
          <c:x val="0.31871345029239767"/>
          <c:y val="3.0249184953575776E-3"/>
          <c:w val="0.67543859649122806"/>
          <c:h val="0.14164992087853423"/>
        </c:manualLayout>
      </c:layout>
      <c:overlay val="0"/>
      <c:spPr>
        <a:noFill/>
        <a:ln>
          <a:noFill/>
        </a:ln>
        <a:effectLst/>
      </c:spPr>
      <c:txPr>
        <a:bodyPr rot="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th-TH"/>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th-TH"/>
    </a:p>
  </c:txPr>
  <c:printSettings>
    <c:headerFooter/>
    <c:pageMargins b="0.75" l="0.7" r="0.7" t="0.75" header="0.3" footer="0.3"/>
    <c:pageSetup/>
  </c:printSettings>
  <c:extLst>
    <c:ext xmlns:c14="http://schemas.microsoft.com/office/drawing/2007/8/2/chart" uri="{781A3756-C4B2-4CAC-9D66-4F8BD8637D16}">
      <c14:pivotOptions>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5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[FY25 Company KPI summary result rev2.xlsx]Sheet1!PivotTable84</c:name>
    <c:fmtId val="1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0802108788125623E-2"/>
          <c:y val="0.1479784978800727"/>
          <c:w val="0.90345845777898426"/>
          <c:h val="0.71308979406420347"/>
        </c:manualLayout>
      </c:layout>
      <c:barChart>
        <c:barDir val="col"/>
        <c:grouping val="clustered"/>
        <c:varyColors val="0"/>
        <c:ser>
          <c:idx val="1"/>
          <c:order val="1"/>
          <c:tx>
            <c:strRef>
              <c:f>Sheet1!$AV$129:$AV$131</c:f>
              <c:strCache>
                <c:ptCount val="1"/>
                <c:pt idx="0">
                  <c:v>CO2 emission - ton</c:v>
                </c:pt>
              </c:strCache>
            </c:strRef>
          </c:tx>
          <c:spPr>
            <a:solidFill>
              <a:schemeClr val="accent2"/>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Sheet1!$AT$132:$AT$143</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Sheet1!$AV$132:$AV$143</c:f>
              <c:numCache>
                <c:formatCode>General</c:formatCode>
                <c:ptCount val="12"/>
                <c:pt idx="0">
                  <c:v>46.0212389</c:v>
                </c:pt>
                <c:pt idx="1">
                  <c:v>60.359810699999997</c:v>
                </c:pt>
                <c:pt idx="2">
                  <c:v>62.580909999999996</c:v>
                </c:pt>
                <c:pt idx="3">
                  <c:v>57.099175000000002</c:v>
                </c:pt>
                <c:pt idx="4">
                  <c:v>57.325870000000002</c:v>
                </c:pt>
                <c:pt idx="5">
                  <c:v>59.968859999999999</c:v>
                </c:pt>
                <c:pt idx="6">
                  <c:v>58.814625450000001</c:v>
                </c:pt>
                <c:pt idx="7">
                  <c:v>65.914100000000005</c:v>
                </c:pt>
                <c:pt idx="8">
                  <c:v>55.146385000000002</c:v>
                </c:pt>
                <c:pt idx="9">
                  <c:v>57.523409999999998</c:v>
                </c:pt>
                <c:pt idx="10">
                  <c:v>59.83558</c:v>
                </c:pt>
              </c:numCache>
            </c:numRef>
          </c:val>
          <c:extLst>
            <c:ext xmlns:c16="http://schemas.microsoft.com/office/drawing/2014/chart" uri="{C3380CC4-5D6E-409C-BE32-E72D297353CC}">
              <c16:uniqueId val="{00000001-2692-443D-9719-FB5008B2DC72}"/>
            </c:ext>
          </c:extLst>
        </c:ser>
        <c:dLbls>
          <c:showLegendKey val="0"/>
          <c:showVal val="0"/>
          <c:showCatName val="0"/>
          <c:showSerName val="0"/>
          <c:showPercent val="0"/>
          <c:showBubbleSize val="0"/>
        </c:dLbls>
        <c:gapWidth val="320"/>
        <c:overlap val="85"/>
        <c:axId val="576697663"/>
        <c:axId val="576684703"/>
      </c:barChart>
      <c:barChart>
        <c:barDir val="col"/>
        <c:grouping val="clustered"/>
        <c:varyColors val="0"/>
        <c:ser>
          <c:idx val="0"/>
          <c:order val="0"/>
          <c:tx>
            <c:strRef>
              <c:f>Sheet1!$AU$129:$AU$131</c:f>
              <c:strCache>
                <c:ptCount val="1"/>
                <c:pt idx="0">
                  <c:v>CO2 basic unit - ton/VAP-MB</c:v>
                </c:pt>
              </c:strCache>
            </c:strRef>
          </c:tx>
          <c:spPr>
            <a:solidFill>
              <a:schemeClr val="accent1"/>
            </a:solidFill>
            <a:ln>
              <a:noFill/>
            </a:ln>
            <a:effectLst/>
          </c:spPr>
          <c:invertIfNegative val="0"/>
          <c:cat>
            <c:strRef>
              <c:f>Sheet1!$AT$132:$AT$143</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Sheet1!$AU$132:$AU$143</c:f>
              <c:numCache>
                <c:formatCode>General</c:formatCode>
                <c:ptCount val="12"/>
              </c:numCache>
            </c:numRef>
          </c:val>
          <c:extLst>
            <c:ext xmlns:c16="http://schemas.microsoft.com/office/drawing/2014/chart" uri="{C3380CC4-5D6E-409C-BE32-E72D297353CC}">
              <c16:uniqueId val="{00000000-2692-443D-9719-FB5008B2DC72}"/>
            </c:ext>
          </c:extLst>
        </c:ser>
        <c:ser>
          <c:idx val="2"/>
          <c:order val="2"/>
          <c:tx>
            <c:strRef>
              <c:f>Sheet1!$AW$129:$AW$131</c:f>
              <c:strCache>
                <c:ptCount val="1"/>
                <c:pt idx="0">
                  <c:v>Energy cost (Electricity + Natural gas +N2) - MB</c:v>
                </c:pt>
              </c:strCache>
            </c:strRef>
          </c:tx>
          <c:spPr>
            <a:solidFill>
              <a:schemeClr val="accent3"/>
            </a:solidFill>
            <a:ln>
              <a:noFill/>
            </a:ln>
            <a:effectLst/>
          </c:spPr>
          <c:invertIfNegative val="0"/>
          <c:cat>
            <c:strRef>
              <c:f>Sheet1!$AT$132:$AT$143</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Sheet1!$AW$132:$AW$143</c:f>
              <c:numCache>
                <c:formatCode>General</c:formatCode>
                <c:ptCount val="12"/>
                <c:pt idx="0">
                  <c:v>0.28850289259999995</c:v>
                </c:pt>
                <c:pt idx="1">
                  <c:v>0.34491320399999997</c:v>
                </c:pt>
                <c:pt idx="2">
                  <c:v>0.375</c:v>
                </c:pt>
                <c:pt idx="3">
                  <c:v>0.34259505000000001</c:v>
                </c:pt>
                <c:pt idx="4">
                  <c:v>0.34395521999999995</c:v>
                </c:pt>
                <c:pt idx="5">
                  <c:v>0.35981316000000002</c:v>
                </c:pt>
                <c:pt idx="6">
                  <c:v>0.3538762338</c:v>
                </c:pt>
                <c:pt idx="7">
                  <c:v>0.40213140000000003</c:v>
                </c:pt>
                <c:pt idx="8">
                  <c:v>0.31604903000000001</c:v>
                </c:pt>
                <c:pt idx="9">
                  <c:v>0.32387129999999997</c:v>
                </c:pt>
                <c:pt idx="10">
                  <c:v>0.35499091999999999</c:v>
                </c:pt>
              </c:numCache>
            </c:numRef>
          </c:val>
          <c:extLst>
            <c:ext xmlns:c16="http://schemas.microsoft.com/office/drawing/2014/chart" uri="{C3380CC4-5D6E-409C-BE32-E72D297353CC}">
              <c16:uniqueId val="{00000002-2692-443D-9719-FB5008B2DC72}"/>
            </c:ext>
          </c:extLst>
        </c:ser>
        <c:dLbls>
          <c:showLegendKey val="0"/>
          <c:showVal val="0"/>
          <c:showCatName val="0"/>
          <c:showSerName val="0"/>
          <c:showPercent val="0"/>
          <c:showBubbleSize val="0"/>
        </c:dLbls>
        <c:gapWidth val="35"/>
        <c:overlap val="-100"/>
        <c:axId val="680349055"/>
        <c:axId val="680358655"/>
      </c:barChart>
      <c:catAx>
        <c:axId val="5766976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th-TH"/>
          </a:p>
        </c:txPr>
        <c:crossAx val="576684703"/>
        <c:crosses val="autoZero"/>
        <c:auto val="1"/>
        <c:lblAlgn val="ctr"/>
        <c:lblOffset val="100"/>
        <c:noMultiLvlLbl val="0"/>
      </c:catAx>
      <c:valAx>
        <c:axId val="576684703"/>
        <c:scaling>
          <c:orientation val="minMax"/>
          <c:max val="10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th-TH"/>
          </a:p>
        </c:txPr>
        <c:crossAx val="576697663"/>
        <c:crosses val="autoZero"/>
        <c:crossBetween val="between"/>
        <c:majorUnit val="20"/>
      </c:valAx>
      <c:valAx>
        <c:axId val="680358655"/>
        <c:scaling>
          <c:orientation val="minMax"/>
          <c:max val="1"/>
          <c:min val="0"/>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th-TH"/>
          </a:p>
        </c:txPr>
        <c:crossAx val="680349055"/>
        <c:crosses val="max"/>
        <c:crossBetween val="between"/>
        <c:majorUnit val="0.2"/>
      </c:valAx>
      <c:catAx>
        <c:axId val="680349055"/>
        <c:scaling>
          <c:orientation val="minMax"/>
        </c:scaling>
        <c:delete val="1"/>
        <c:axPos val="b"/>
        <c:numFmt formatCode="General" sourceLinked="1"/>
        <c:majorTickMark val="out"/>
        <c:minorTickMark val="none"/>
        <c:tickLblPos val="nextTo"/>
        <c:crossAx val="680358655"/>
        <c:crosses val="autoZero"/>
        <c:auto val="1"/>
        <c:lblAlgn val="ctr"/>
        <c:lblOffset val="100"/>
        <c:noMultiLvlLbl val="0"/>
      </c:catAx>
      <c:spPr>
        <a:noFill/>
        <a:ln>
          <a:noFill/>
        </a:ln>
        <a:effectLst/>
      </c:spPr>
    </c:plotArea>
    <c:legend>
      <c:legendPos val="r"/>
      <c:legendEntry>
        <c:idx val="1"/>
        <c:delete val="1"/>
      </c:legendEntry>
      <c:layout>
        <c:manualLayout>
          <c:xMode val="edge"/>
          <c:yMode val="edge"/>
          <c:x val="0.33920309530274229"/>
          <c:y val="6.6088734100545193E-3"/>
          <c:w val="0.61769345642139561"/>
          <c:h val="0.14543609933373711"/>
        </c:manualLayout>
      </c:layout>
      <c:overlay val="0"/>
      <c:spPr>
        <a:noFill/>
        <a:ln>
          <a:noFill/>
        </a:ln>
        <a:effectLst/>
      </c:spPr>
      <c:txPr>
        <a:bodyPr rot="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th-TH"/>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th-TH"/>
    </a:p>
  </c:txPr>
  <c:printSettings>
    <c:headerFooter/>
    <c:pageMargins b="0.75" l="0.7" r="0.7" t="0.75" header="0.3" footer="0.3"/>
    <c:pageSetup/>
  </c:printSettings>
  <c:extLst>
    <c:ext xmlns:c14="http://schemas.microsoft.com/office/drawing/2007/8/2/chart" uri="{781A3756-C4B2-4CAC-9D66-4F8BD8637D16}">
      <c14:pivotOptions>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5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[FY25 Company KPI summary result rev2.xlsx]Sheet1!PivotTable95</c:name>
    <c:fmtId val="1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5486016834102637E-2"/>
          <c:y val="0.15237389880720356"/>
          <c:w val="0.88298443298036022"/>
          <c:h val="0.69466671864036789"/>
        </c:manualLayout>
      </c:layout>
      <c:barChart>
        <c:barDir val="col"/>
        <c:grouping val="clustered"/>
        <c:varyColors val="0"/>
        <c:ser>
          <c:idx val="1"/>
          <c:order val="1"/>
          <c:tx>
            <c:strRef>
              <c:f>Sheet1!$BN$129:$BN$131</c:f>
              <c:strCache>
                <c:ptCount val="1"/>
                <c:pt idx="0">
                  <c:v>CO2 emission - ton</c:v>
                </c:pt>
              </c:strCache>
            </c:strRef>
          </c:tx>
          <c:spPr>
            <a:solidFill>
              <a:schemeClr val="accent2"/>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Sheet1!$BL$132:$BL$144</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Sheet1!$BN$132:$BN$144</c:f>
              <c:numCache>
                <c:formatCode>General</c:formatCode>
                <c:ptCount val="12"/>
                <c:pt idx="0">
                  <c:v>1.5059450000000001</c:v>
                </c:pt>
                <c:pt idx="1">
                  <c:v>1.7661979999999999</c:v>
                </c:pt>
                <c:pt idx="2">
                  <c:v>1.6743299999999999</c:v>
                </c:pt>
                <c:pt idx="3">
                  <c:v>1.8076099999999997</c:v>
                </c:pt>
                <c:pt idx="4">
                  <c:v>1.8296250000000001</c:v>
                </c:pt>
                <c:pt idx="5">
                  <c:v>1.868895</c:v>
                </c:pt>
                <c:pt idx="6">
                  <c:v>1.8710370000000001</c:v>
                </c:pt>
                <c:pt idx="7">
                  <c:v>1.8266500000000001</c:v>
                </c:pt>
                <c:pt idx="8">
                  <c:v>1.6683799999999998</c:v>
                </c:pt>
                <c:pt idx="9">
                  <c:v>1.7159799999999998</c:v>
                </c:pt>
                <c:pt idx="10">
                  <c:v>0.86870000000000003</c:v>
                </c:pt>
              </c:numCache>
            </c:numRef>
          </c:val>
          <c:extLst>
            <c:ext xmlns:c16="http://schemas.microsoft.com/office/drawing/2014/chart" uri="{C3380CC4-5D6E-409C-BE32-E72D297353CC}">
              <c16:uniqueId val="{00000001-6B92-446A-B427-AD6A6508424A}"/>
            </c:ext>
          </c:extLst>
        </c:ser>
        <c:dLbls>
          <c:showLegendKey val="0"/>
          <c:showVal val="0"/>
          <c:showCatName val="0"/>
          <c:showSerName val="0"/>
          <c:showPercent val="0"/>
          <c:showBubbleSize val="0"/>
        </c:dLbls>
        <c:gapWidth val="320"/>
        <c:overlap val="85"/>
        <c:axId val="275508000"/>
        <c:axId val="275500320"/>
      </c:barChart>
      <c:barChart>
        <c:barDir val="col"/>
        <c:grouping val="clustered"/>
        <c:varyColors val="0"/>
        <c:ser>
          <c:idx val="0"/>
          <c:order val="0"/>
          <c:tx>
            <c:strRef>
              <c:f>Sheet1!$BM$129:$BM$131</c:f>
              <c:strCache>
                <c:ptCount val="1"/>
                <c:pt idx="0">
                  <c:v>CO2 basic unit - ton/VAP-MB</c:v>
                </c:pt>
              </c:strCache>
            </c:strRef>
          </c:tx>
          <c:spPr>
            <a:solidFill>
              <a:schemeClr val="accent1"/>
            </a:solidFill>
            <a:ln>
              <a:noFill/>
            </a:ln>
            <a:effectLst/>
          </c:spPr>
          <c:invertIfNegative val="0"/>
          <c:cat>
            <c:strRef>
              <c:f>Sheet1!$BL$132:$BL$144</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Sheet1!$BM$132:$BM$144</c:f>
              <c:numCache>
                <c:formatCode>General</c:formatCode>
                <c:ptCount val="12"/>
              </c:numCache>
            </c:numRef>
          </c:val>
          <c:extLst>
            <c:ext xmlns:c16="http://schemas.microsoft.com/office/drawing/2014/chart" uri="{C3380CC4-5D6E-409C-BE32-E72D297353CC}">
              <c16:uniqueId val="{00000000-6B92-446A-B427-AD6A6508424A}"/>
            </c:ext>
          </c:extLst>
        </c:ser>
        <c:ser>
          <c:idx val="2"/>
          <c:order val="2"/>
          <c:tx>
            <c:strRef>
              <c:f>Sheet1!$BO$129:$BO$131</c:f>
              <c:strCache>
                <c:ptCount val="1"/>
                <c:pt idx="0">
                  <c:v>Energy cost (Electricity + Natural gas +N2) - MB</c:v>
                </c:pt>
              </c:strCache>
            </c:strRef>
          </c:tx>
          <c:spPr>
            <a:solidFill>
              <a:schemeClr val="accent3"/>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Sheet1!$BL$132:$BL$144</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Sheet1!$BO$132:$BO$144</c:f>
              <c:numCache>
                <c:formatCode>General</c:formatCode>
                <c:ptCount val="12"/>
                <c:pt idx="0">
                  <c:v>9.4406299999999985E-3</c:v>
                </c:pt>
                <c:pt idx="1">
                  <c:v>1.0092559999999999E-2</c:v>
                </c:pt>
                <c:pt idx="2">
                  <c:v>0.01</c:v>
                </c:pt>
                <c:pt idx="3">
                  <c:v>1.084566E-2</c:v>
                </c:pt>
                <c:pt idx="4">
                  <c:v>1.097775E-2</c:v>
                </c:pt>
                <c:pt idx="5">
                  <c:v>1.121337E-2</c:v>
                </c:pt>
                <c:pt idx="6">
                  <c:v>1.1257668E-2</c:v>
                </c:pt>
                <c:pt idx="7">
                  <c:v>1.1144100000000001E-2</c:v>
                </c:pt>
                <c:pt idx="8">
                  <c:v>9.5616400000000015E-3</c:v>
                </c:pt>
                <c:pt idx="9">
                  <c:v>9.6613999999999988E-3</c:v>
                </c:pt>
                <c:pt idx="10">
                  <c:v>5.1538E-3</c:v>
                </c:pt>
              </c:numCache>
            </c:numRef>
          </c:val>
          <c:extLst>
            <c:ext xmlns:c16="http://schemas.microsoft.com/office/drawing/2014/chart" uri="{C3380CC4-5D6E-409C-BE32-E72D297353CC}">
              <c16:uniqueId val="{00000002-6B92-446A-B427-AD6A6508424A}"/>
            </c:ext>
          </c:extLst>
        </c:ser>
        <c:dLbls>
          <c:showLegendKey val="0"/>
          <c:showVal val="0"/>
          <c:showCatName val="0"/>
          <c:showSerName val="0"/>
          <c:showPercent val="0"/>
          <c:showBubbleSize val="0"/>
        </c:dLbls>
        <c:gapWidth val="85"/>
        <c:overlap val="-100"/>
        <c:axId val="467719935"/>
        <c:axId val="467708415"/>
      </c:barChart>
      <c:catAx>
        <c:axId val="2755080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th-TH"/>
          </a:p>
        </c:txPr>
        <c:crossAx val="275500320"/>
        <c:crosses val="autoZero"/>
        <c:auto val="1"/>
        <c:lblAlgn val="ctr"/>
        <c:lblOffset val="100"/>
        <c:noMultiLvlLbl val="0"/>
      </c:catAx>
      <c:valAx>
        <c:axId val="275500320"/>
        <c:scaling>
          <c:orientation val="minMax"/>
          <c:max val="4"/>
          <c:min val="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th-TH"/>
          </a:p>
        </c:txPr>
        <c:crossAx val="275508000"/>
        <c:crosses val="autoZero"/>
        <c:crossBetween val="between"/>
        <c:majorUnit val="1"/>
      </c:valAx>
      <c:valAx>
        <c:axId val="467708415"/>
        <c:scaling>
          <c:orientation val="minMax"/>
          <c:max val="4.0000000000000008E-2"/>
          <c:min val="0"/>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th-TH"/>
          </a:p>
        </c:txPr>
        <c:crossAx val="467719935"/>
        <c:crosses val="max"/>
        <c:crossBetween val="between"/>
        <c:majorUnit val="1.0000000000000002E-2"/>
      </c:valAx>
      <c:catAx>
        <c:axId val="467719935"/>
        <c:scaling>
          <c:orientation val="minMax"/>
        </c:scaling>
        <c:delete val="1"/>
        <c:axPos val="b"/>
        <c:numFmt formatCode="General" sourceLinked="1"/>
        <c:majorTickMark val="out"/>
        <c:minorTickMark val="none"/>
        <c:tickLblPos val="nextTo"/>
        <c:crossAx val="467708415"/>
        <c:crosses val="autoZero"/>
        <c:auto val="1"/>
        <c:lblAlgn val="ctr"/>
        <c:lblOffset val="100"/>
        <c:noMultiLvlLbl val="0"/>
      </c:catAx>
      <c:spPr>
        <a:noFill/>
        <a:ln>
          <a:noFill/>
        </a:ln>
        <a:effectLst/>
      </c:spPr>
    </c:plotArea>
    <c:legend>
      <c:legendPos val="r"/>
      <c:legendEntry>
        <c:idx val="1"/>
        <c:delete val="1"/>
      </c:legendEntry>
      <c:layout>
        <c:manualLayout>
          <c:xMode val="edge"/>
          <c:yMode val="edge"/>
          <c:x val="0.42111412797538239"/>
          <c:y val="1.2364543540968075E-3"/>
          <c:w val="0.55877092949588203"/>
          <c:h val="0.14109144772744991"/>
        </c:manualLayout>
      </c:layout>
      <c:overlay val="0"/>
      <c:spPr>
        <a:noFill/>
        <a:ln>
          <a:noFill/>
        </a:ln>
        <a:effectLst/>
      </c:spPr>
      <c:txPr>
        <a:bodyPr rot="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th-TH"/>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th-TH"/>
    </a:p>
  </c:txPr>
  <c:printSettings>
    <c:headerFooter/>
    <c:pageMargins b="0.75" l="0.7" r="0.7" t="0.75" header="0.3" footer="0.3"/>
    <c:pageSetup/>
  </c:printSettings>
  <c:extLst>
    <c:ext xmlns:c14="http://schemas.microsoft.com/office/drawing/2007/8/2/chart" uri="{781A3756-C4B2-4CAC-9D66-4F8BD8637D16}">
      <c14:pivotOptions>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5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[FY25 Company KPI summary result rev2.xlsx]Sheet1!PivotTable96</c:name>
    <c:fmtId val="2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108250398318978"/>
          <c:y val="0.1538976377952756"/>
          <c:w val="0.86763710254693249"/>
          <c:h val="0.71238582677165352"/>
        </c:manualLayout>
      </c:layout>
      <c:barChart>
        <c:barDir val="col"/>
        <c:grouping val="clustered"/>
        <c:varyColors val="0"/>
        <c:ser>
          <c:idx val="1"/>
          <c:order val="1"/>
          <c:tx>
            <c:strRef>
              <c:f>Sheet1!$BW$129:$BW$131</c:f>
              <c:strCache>
                <c:ptCount val="1"/>
                <c:pt idx="0">
                  <c:v>Water usage - m3</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Sheet1!$BU$132:$BU$144</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Sheet1!$BW$132:$BW$144</c:f>
              <c:numCache>
                <c:formatCode>General</c:formatCode>
                <c:ptCount val="12"/>
                <c:pt idx="0">
                  <c:v>4074</c:v>
                </c:pt>
                <c:pt idx="1">
                  <c:v>5099</c:v>
                </c:pt>
                <c:pt idx="2">
                  <c:v>5325</c:v>
                </c:pt>
                <c:pt idx="3">
                  <c:v>6864</c:v>
                </c:pt>
                <c:pt idx="4">
                  <c:v>7740</c:v>
                </c:pt>
                <c:pt idx="5">
                  <c:v>7642</c:v>
                </c:pt>
                <c:pt idx="6">
                  <c:v>8061</c:v>
                </c:pt>
                <c:pt idx="7">
                  <c:v>8872</c:v>
                </c:pt>
                <c:pt idx="8">
                  <c:v>8954</c:v>
                </c:pt>
                <c:pt idx="9">
                  <c:v>8825</c:v>
                </c:pt>
                <c:pt idx="10">
                  <c:v>10318</c:v>
                </c:pt>
              </c:numCache>
            </c:numRef>
          </c:val>
          <c:extLst>
            <c:ext xmlns:c16="http://schemas.microsoft.com/office/drawing/2014/chart" uri="{C3380CC4-5D6E-409C-BE32-E72D297353CC}">
              <c16:uniqueId val="{00000001-464F-4CA5-A3B6-3998A52B5B42}"/>
            </c:ext>
          </c:extLst>
        </c:ser>
        <c:dLbls>
          <c:showLegendKey val="0"/>
          <c:showVal val="0"/>
          <c:showCatName val="0"/>
          <c:showSerName val="0"/>
          <c:showPercent val="0"/>
          <c:showBubbleSize val="0"/>
        </c:dLbls>
        <c:gapWidth val="100"/>
        <c:overlap val="-30"/>
        <c:axId val="1792327295"/>
        <c:axId val="1792313855"/>
      </c:barChart>
      <c:barChart>
        <c:barDir val="col"/>
        <c:grouping val="clustered"/>
        <c:varyColors val="0"/>
        <c:ser>
          <c:idx val="0"/>
          <c:order val="0"/>
          <c:tx>
            <c:strRef>
              <c:f>Sheet1!$BV$129:$BV$131</c:f>
              <c:strCache>
                <c:ptCount val="1"/>
                <c:pt idx="0">
                  <c:v>Water cost (Water treatment + Wastewater) - MB</c:v>
                </c:pt>
              </c:strCache>
            </c:strRef>
          </c:tx>
          <c:spPr>
            <a:solidFill>
              <a:schemeClr val="accent1"/>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Sheet1!$BU$132:$BU$144</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Sheet1!$BV$132:$BV$144</c:f>
              <c:numCache>
                <c:formatCode>General</c:formatCode>
                <c:ptCount val="12"/>
                <c:pt idx="0">
                  <c:v>0.12996059999999998</c:v>
                </c:pt>
                <c:pt idx="1">
                  <c:v>0.17560956</c:v>
                </c:pt>
                <c:pt idx="2">
                  <c:v>0.183</c:v>
                </c:pt>
                <c:pt idx="3">
                  <c:v>0.23612159999999999</c:v>
                </c:pt>
                <c:pt idx="4">
                  <c:v>0.26400000000000001</c:v>
                </c:pt>
                <c:pt idx="5">
                  <c:v>0.28000000000000003</c:v>
                </c:pt>
                <c:pt idx="6">
                  <c:v>0.28616550000000002</c:v>
                </c:pt>
                <c:pt idx="7">
                  <c:v>0.31779503999999997</c:v>
                </c:pt>
                <c:pt idx="8">
                  <c:v>0.44800000000000001</c:v>
                </c:pt>
                <c:pt idx="9">
                  <c:v>0.32800000000000001</c:v>
                </c:pt>
                <c:pt idx="10">
                  <c:v>0.40400000000000003</c:v>
                </c:pt>
              </c:numCache>
            </c:numRef>
          </c:val>
          <c:extLst>
            <c:ext xmlns:c16="http://schemas.microsoft.com/office/drawing/2014/chart" uri="{C3380CC4-5D6E-409C-BE32-E72D297353CC}">
              <c16:uniqueId val="{00000000-464F-4CA5-A3B6-3998A52B5B42}"/>
            </c:ext>
          </c:extLst>
        </c:ser>
        <c:dLbls>
          <c:showLegendKey val="0"/>
          <c:showVal val="0"/>
          <c:showCatName val="0"/>
          <c:showSerName val="0"/>
          <c:showPercent val="0"/>
          <c:showBubbleSize val="0"/>
        </c:dLbls>
        <c:gapWidth val="180"/>
        <c:axId val="625926207"/>
        <c:axId val="625921887"/>
      </c:barChart>
      <c:catAx>
        <c:axId val="17923272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th-TH"/>
          </a:p>
        </c:txPr>
        <c:crossAx val="1792313855"/>
        <c:crosses val="autoZero"/>
        <c:auto val="1"/>
        <c:lblAlgn val="ctr"/>
        <c:lblOffset val="100"/>
        <c:noMultiLvlLbl val="0"/>
      </c:catAx>
      <c:valAx>
        <c:axId val="1792313855"/>
        <c:scaling>
          <c:orientation val="minMax"/>
          <c:max val="800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th-TH"/>
          </a:p>
        </c:txPr>
        <c:crossAx val="1792327295"/>
        <c:crosses val="autoZero"/>
        <c:crossBetween val="between"/>
        <c:majorUnit val="2000"/>
      </c:valAx>
      <c:valAx>
        <c:axId val="625921887"/>
        <c:scaling>
          <c:orientation val="minMax"/>
          <c:max val="0.8"/>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th-TH"/>
          </a:p>
        </c:txPr>
        <c:crossAx val="625926207"/>
        <c:crosses val="max"/>
        <c:crossBetween val="between"/>
        <c:majorUnit val="0.2"/>
      </c:valAx>
      <c:catAx>
        <c:axId val="625926207"/>
        <c:scaling>
          <c:orientation val="minMax"/>
        </c:scaling>
        <c:delete val="1"/>
        <c:axPos val="b"/>
        <c:numFmt formatCode="General" sourceLinked="1"/>
        <c:majorTickMark val="out"/>
        <c:minorTickMark val="none"/>
        <c:tickLblPos val="nextTo"/>
        <c:crossAx val="625921887"/>
        <c:crosses val="autoZero"/>
        <c:auto val="1"/>
        <c:lblAlgn val="ctr"/>
        <c:lblOffset val="100"/>
        <c:noMultiLvlLbl val="0"/>
      </c:catAx>
      <c:spPr>
        <a:noFill/>
        <a:ln>
          <a:noFill/>
        </a:ln>
        <a:effectLst/>
      </c:spPr>
    </c:plotArea>
    <c:legend>
      <c:legendPos val="r"/>
      <c:layout>
        <c:manualLayout>
          <c:xMode val="edge"/>
          <c:yMode val="edge"/>
          <c:x val="0.36168148336296674"/>
          <c:y val="1.5697637795275624E-2"/>
          <c:w val="0.61485810607984848"/>
          <c:h val="0.13250236220472442"/>
        </c:manualLayout>
      </c:layout>
      <c:overlay val="0"/>
      <c:spPr>
        <a:noFill/>
        <a:ln>
          <a:noFill/>
        </a:ln>
        <a:effectLst/>
      </c:spPr>
      <c:txPr>
        <a:bodyPr rot="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th-TH"/>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th-TH"/>
    </a:p>
  </c:txPr>
  <c:printSettings>
    <c:headerFooter/>
    <c:pageMargins b="0.75" l="0.7" r="0.7" t="0.75" header="0.3" footer="0.3"/>
    <c:pageSetup/>
  </c:printSettings>
  <c:extLst>
    <c:ext xmlns:c14="http://schemas.microsoft.com/office/drawing/2007/8/2/chart" uri="{781A3756-C4B2-4CAC-9D66-4F8BD8637D16}">
      <c14:pivotOptions>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5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[FY25 Company KPI summary result rev2.xlsx]Sheet1!PivotTable97</c:name>
    <c:fmtId val="19"/>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numFmt formatCode="#,##0.000" sourceLinked="0"/>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894726108876678E-2"/>
          <c:y val="0.14889763779527559"/>
          <c:w val="0.86438452387696152"/>
          <c:h val="0.71238582677165352"/>
        </c:manualLayout>
      </c:layout>
      <c:barChart>
        <c:barDir val="col"/>
        <c:grouping val="clustered"/>
        <c:varyColors val="0"/>
        <c:ser>
          <c:idx val="1"/>
          <c:order val="1"/>
          <c:tx>
            <c:strRef>
              <c:f>Sheet1!$CD$129:$CD$131</c:f>
              <c:strCache>
                <c:ptCount val="1"/>
                <c:pt idx="0">
                  <c:v>Water usage - m3</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Sheet1!$CB$132:$CB$144</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Sheet1!$CD$132:$CD$144</c:f>
              <c:numCache>
                <c:formatCode>General</c:formatCode>
                <c:ptCount val="12"/>
                <c:pt idx="0">
                  <c:v>14222</c:v>
                </c:pt>
                <c:pt idx="1">
                  <c:v>17767</c:v>
                </c:pt>
                <c:pt idx="2">
                  <c:v>18591</c:v>
                </c:pt>
                <c:pt idx="3">
                  <c:v>14588</c:v>
                </c:pt>
                <c:pt idx="4">
                  <c:v>15024</c:v>
                </c:pt>
                <c:pt idx="5">
                  <c:v>17873</c:v>
                </c:pt>
                <c:pt idx="6">
                  <c:v>18394</c:v>
                </c:pt>
                <c:pt idx="7">
                  <c:v>19098</c:v>
                </c:pt>
                <c:pt idx="8">
                  <c:v>20536</c:v>
                </c:pt>
                <c:pt idx="9">
                  <c:v>13573</c:v>
                </c:pt>
                <c:pt idx="10">
                  <c:v>18359</c:v>
                </c:pt>
              </c:numCache>
            </c:numRef>
          </c:val>
          <c:extLst>
            <c:ext xmlns:c16="http://schemas.microsoft.com/office/drawing/2014/chart" uri="{C3380CC4-5D6E-409C-BE32-E72D297353CC}">
              <c16:uniqueId val="{00000001-F2BA-4B82-A88A-99C1C8A078A8}"/>
            </c:ext>
          </c:extLst>
        </c:ser>
        <c:dLbls>
          <c:showLegendKey val="0"/>
          <c:showVal val="0"/>
          <c:showCatName val="0"/>
          <c:showSerName val="0"/>
          <c:showPercent val="0"/>
          <c:showBubbleSize val="0"/>
        </c:dLbls>
        <c:gapWidth val="100"/>
        <c:overlap val="-30"/>
        <c:axId val="576700063"/>
        <c:axId val="576695743"/>
      </c:barChart>
      <c:barChart>
        <c:barDir val="col"/>
        <c:grouping val="clustered"/>
        <c:varyColors val="0"/>
        <c:ser>
          <c:idx val="0"/>
          <c:order val="0"/>
          <c:tx>
            <c:strRef>
              <c:f>Sheet1!$CC$129:$CC$131</c:f>
              <c:strCache>
                <c:ptCount val="1"/>
                <c:pt idx="0">
                  <c:v>Water cost (Water treatment + Wastewater) - MB</c:v>
                </c:pt>
              </c:strCache>
            </c:strRef>
          </c:tx>
          <c:spPr>
            <a:solidFill>
              <a:schemeClr val="accent1"/>
            </a:solidFill>
            <a:ln>
              <a:noFill/>
            </a:ln>
            <a:effectLst/>
          </c:spPr>
          <c:invertIfNegative val="0"/>
          <c:dLbls>
            <c:numFmt formatCode="#,##0.000" sourceLinked="0"/>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Sheet1!$CB$132:$CB$144</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Sheet1!$CC$132:$CC$144</c:f>
              <c:numCache>
                <c:formatCode>General</c:formatCode>
                <c:ptCount val="12"/>
                <c:pt idx="0">
                  <c:v>0.45364207000000001</c:v>
                </c:pt>
                <c:pt idx="1">
                  <c:v>0.61189547999999994</c:v>
                </c:pt>
                <c:pt idx="2">
                  <c:v>0.64</c:v>
                </c:pt>
                <c:pt idx="3">
                  <c:v>0.50182719999999992</c:v>
                </c:pt>
                <c:pt idx="4">
                  <c:v>0.51200000000000001</c:v>
                </c:pt>
                <c:pt idx="5">
                  <c:v>0.67</c:v>
                </c:pt>
                <c:pt idx="6">
                  <c:v>0.65298699999999998</c:v>
                </c:pt>
                <c:pt idx="7">
                  <c:v>0.68409036000000001</c:v>
                </c:pt>
                <c:pt idx="8">
                  <c:v>0.69599999999999995</c:v>
                </c:pt>
                <c:pt idx="9">
                  <c:v>0.505</c:v>
                </c:pt>
                <c:pt idx="10">
                  <c:v>0.71960000000000002</c:v>
                </c:pt>
              </c:numCache>
            </c:numRef>
          </c:val>
          <c:extLst>
            <c:ext xmlns:c16="http://schemas.microsoft.com/office/drawing/2014/chart" uri="{C3380CC4-5D6E-409C-BE32-E72D297353CC}">
              <c16:uniqueId val="{00000000-F2BA-4B82-A88A-99C1C8A078A8}"/>
            </c:ext>
          </c:extLst>
        </c:ser>
        <c:dLbls>
          <c:showLegendKey val="0"/>
          <c:showVal val="0"/>
          <c:showCatName val="0"/>
          <c:showSerName val="0"/>
          <c:showPercent val="0"/>
          <c:showBubbleSize val="0"/>
        </c:dLbls>
        <c:gapWidth val="180"/>
        <c:axId val="141634495"/>
        <c:axId val="141656095"/>
      </c:barChart>
      <c:catAx>
        <c:axId val="5767000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th-TH"/>
          </a:p>
        </c:txPr>
        <c:crossAx val="576695743"/>
        <c:crosses val="autoZero"/>
        <c:auto val="1"/>
        <c:lblAlgn val="ctr"/>
        <c:lblOffset val="100"/>
        <c:noMultiLvlLbl val="0"/>
      </c:catAx>
      <c:valAx>
        <c:axId val="576695743"/>
        <c:scaling>
          <c:orientation val="minMax"/>
          <c:max val="2500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th-TH"/>
          </a:p>
        </c:txPr>
        <c:crossAx val="576700063"/>
        <c:crosses val="autoZero"/>
        <c:crossBetween val="between"/>
        <c:majorUnit val="5000"/>
      </c:valAx>
      <c:valAx>
        <c:axId val="141656095"/>
        <c:scaling>
          <c:orientation val="minMax"/>
          <c:max val="2.5"/>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th-TH"/>
          </a:p>
        </c:txPr>
        <c:crossAx val="141634495"/>
        <c:crosses val="max"/>
        <c:crossBetween val="between"/>
        <c:majorUnit val="0.5"/>
      </c:valAx>
      <c:catAx>
        <c:axId val="141634495"/>
        <c:scaling>
          <c:orientation val="minMax"/>
        </c:scaling>
        <c:delete val="1"/>
        <c:axPos val="b"/>
        <c:numFmt formatCode="General" sourceLinked="1"/>
        <c:majorTickMark val="out"/>
        <c:minorTickMark val="none"/>
        <c:tickLblPos val="nextTo"/>
        <c:crossAx val="141656095"/>
        <c:crosses val="autoZero"/>
        <c:auto val="1"/>
        <c:lblAlgn val="ctr"/>
        <c:lblOffset val="100"/>
        <c:noMultiLvlLbl val="0"/>
      </c:catAx>
      <c:spPr>
        <a:noFill/>
        <a:ln>
          <a:noFill/>
        </a:ln>
        <a:effectLst/>
      </c:spPr>
    </c:plotArea>
    <c:legend>
      <c:legendPos val="r"/>
      <c:layout>
        <c:manualLayout>
          <c:xMode val="edge"/>
          <c:yMode val="edge"/>
          <c:x val="0.36764833172831812"/>
          <c:y val="1.5697637795275589E-2"/>
          <c:w val="0.56616461791196959"/>
          <c:h val="0.15750236220472441"/>
        </c:manualLayout>
      </c:layout>
      <c:overlay val="0"/>
      <c:spPr>
        <a:noFill/>
        <a:ln>
          <a:noFill/>
        </a:ln>
        <a:effectLst/>
      </c:spPr>
      <c:txPr>
        <a:bodyPr rot="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th-TH"/>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th-TH"/>
    </a:p>
  </c:txPr>
  <c:printSettings>
    <c:headerFooter/>
    <c:pageMargins b="0.75" l="0.7" r="0.7" t="0.75" header="0.3" footer="0.3"/>
    <c:pageSetup/>
  </c:printSettings>
  <c:extLst>
    <c:ext xmlns:c14="http://schemas.microsoft.com/office/drawing/2007/8/2/chart" uri="{781A3756-C4B2-4CAC-9D66-4F8BD8637D16}">
      <c14:pivotOptions>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5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690365583792792"/>
          <c:y val="0.20928906002919484"/>
          <c:w val="0.88006889763779539"/>
          <c:h val="0.68059897932485325"/>
        </c:manualLayout>
      </c:layout>
      <c:barChart>
        <c:barDir val="col"/>
        <c:grouping val="clustered"/>
        <c:varyColors val="0"/>
        <c:ser>
          <c:idx val="0"/>
          <c:order val="0"/>
          <c:tx>
            <c:strRef>
              <c:f>Data!$AH$68</c:f>
              <c:strCache>
                <c:ptCount val="1"/>
                <c:pt idx="0">
                  <c:v>Target</c:v>
                </c:pt>
              </c:strCache>
            </c:strRef>
          </c:tx>
          <c:spPr>
            <a:solidFill>
              <a:schemeClr val="bg1">
                <a:lumMod val="65000"/>
              </a:schemeClr>
            </a:solidFill>
            <a:ln>
              <a:noFill/>
            </a:ln>
            <a:effectLst/>
          </c:spPr>
          <c:invertIfNegative val="0"/>
          <c:dLbls>
            <c:numFmt formatCode="#,##0.000" sourceLinked="0"/>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tx1">
                        <a:lumMod val="75000"/>
                        <a:lumOff val="25000"/>
                      </a:schemeClr>
                    </a:solidFill>
                    <a:latin typeface="+mn-lt"/>
                    <a:ea typeface="+mn-ea"/>
                    <a:cs typeface="+mn-cs"/>
                  </a:defRPr>
                </a:pPr>
                <a:endParaRPr lang="th-TH"/>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Data!$A$69:$A$80</c:f>
              <c:numCache>
                <c:formatCode>B1mmm\-yy</c:formatCode>
                <c:ptCount val="12"/>
                <c:pt idx="0">
                  <c:v>45748</c:v>
                </c:pt>
                <c:pt idx="1">
                  <c:v>45778</c:v>
                </c:pt>
                <c:pt idx="2">
                  <c:v>45809</c:v>
                </c:pt>
                <c:pt idx="3">
                  <c:v>45839</c:v>
                </c:pt>
                <c:pt idx="4">
                  <c:v>45870</c:v>
                </c:pt>
                <c:pt idx="5">
                  <c:v>45901</c:v>
                </c:pt>
                <c:pt idx="6">
                  <c:v>45931</c:v>
                </c:pt>
                <c:pt idx="7">
                  <c:v>45962</c:v>
                </c:pt>
                <c:pt idx="8">
                  <c:v>45992</c:v>
                </c:pt>
                <c:pt idx="9">
                  <c:v>46023</c:v>
                </c:pt>
                <c:pt idx="10">
                  <c:v>46054</c:v>
                </c:pt>
                <c:pt idx="11">
                  <c:v>46082</c:v>
                </c:pt>
              </c:numCache>
            </c:numRef>
          </c:cat>
          <c:val>
            <c:numRef>
              <c:f>Data!$AH$69:$AH$80</c:f>
              <c:numCache>
                <c:formatCode>#,##0.0000</c:formatCode>
                <c:ptCount val="12"/>
                <c:pt idx="0">
                  <c:v>0.19389999999999999</c:v>
                </c:pt>
                <c:pt idx="1">
                  <c:v>0.19389999999999999</c:v>
                </c:pt>
                <c:pt idx="2">
                  <c:v>0.19370000000000001</c:v>
                </c:pt>
                <c:pt idx="3">
                  <c:v>0.19350000000000001</c:v>
                </c:pt>
                <c:pt idx="4">
                  <c:v>0.1933</c:v>
                </c:pt>
                <c:pt idx="5">
                  <c:v>0.19309999999999999</c:v>
                </c:pt>
                <c:pt idx="6">
                  <c:v>0.19289999999999999</c:v>
                </c:pt>
                <c:pt idx="7">
                  <c:v>0.19270000000000001</c:v>
                </c:pt>
                <c:pt idx="8">
                  <c:v>0.1925</c:v>
                </c:pt>
                <c:pt idx="9">
                  <c:v>0.1923</c:v>
                </c:pt>
                <c:pt idx="10">
                  <c:v>0.19220000000000001</c:v>
                </c:pt>
                <c:pt idx="11">
                  <c:v>0.192</c:v>
                </c:pt>
              </c:numCache>
            </c:numRef>
          </c:val>
          <c:extLst>
            <c:ext xmlns:c16="http://schemas.microsoft.com/office/drawing/2014/chart" uri="{C3380CC4-5D6E-409C-BE32-E72D297353CC}">
              <c16:uniqueId val="{00000001-DEBE-46A5-A581-5C828365F306}"/>
            </c:ext>
          </c:extLst>
        </c:ser>
        <c:ser>
          <c:idx val="1"/>
          <c:order val="1"/>
          <c:tx>
            <c:strRef>
              <c:f>Data!$AI$68</c:f>
              <c:strCache>
                <c:ptCount val="1"/>
                <c:pt idx="0">
                  <c:v>Result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tx1">
                        <a:lumMod val="75000"/>
                        <a:lumOff val="25000"/>
                      </a:schemeClr>
                    </a:solidFill>
                    <a:latin typeface="+mn-lt"/>
                    <a:ea typeface="+mn-ea"/>
                    <a:cs typeface="+mn-cs"/>
                  </a:defRPr>
                </a:pPr>
                <a:endParaRPr lang="th-TH"/>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Data!$A$69:$A$80</c:f>
              <c:numCache>
                <c:formatCode>B1mmm\-yy</c:formatCode>
                <c:ptCount val="12"/>
                <c:pt idx="0">
                  <c:v>45748</c:v>
                </c:pt>
                <c:pt idx="1">
                  <c:v>45778</c:v>
                </c:pt>
                <c:pt idx="2">
                  <c:v>45809</c:v>
                </c:pt>
                <c:pt idx="3">
                  <c:v>45839</c:v>
                </c:pt>
                <c:pt idx="4">
                  <c:v>45870</c:v>
                </c:pt>
                <c:pt idx="5">
                  <c:v>45901</c:v>
                </c:pt>
                <c:pt idx="6">
                  <c:v>45931</c:v>
                </c:pt>
                <c:pt idx="7">
                  <c:v>45962</c:v>
                </c:pt>
                <c:pt idx="8">
                  <c:v>45992</c:v>
                </c:pt>
                <c:pt idx="9">
                  <c:v>46023</c:v>
                </c:pt>
                <c:pt idx="10">
                  <c:v>46054</c:v>
                </c:pt>
                <c:pt idx="11">
                  <c:v>46082</c:v>
                </c:pt>
              </c:numCache>
            </c:numRef>
          </c:cat>
          <c:val>
            <c:numRef>
              <c:f>Data!$AI$69:$AI$80</c:f>
              <c:numCache>
                <c:formatCode>General</c:formatCode>
                <c:ptCount val="12"/>
                <c:pt idx="0">
                  <c:v>0.15820000000000001</c:v>
                </c:pt>
                <c:pt idx="1">
                  <c:v>0.18909999999999999</c:v>
                </c:pt>
                <c:pt idx="2">
                  <c:v>0.15390000000000001</c:v>
                </c:pt>
                <c:pt idx="3">
                  <c:v>0.1797</c:v>
                </c:pt>
                <c:pt idx="4">
                  <c:v>0.18679999999999999</c:v>
                </c:pt>
                <c:pt idx="5">
                  <c:v>0.1767</c:v>
                </c:pt>
                <c:pt idx="6">
                  <c:v>0.19040000000000001</c:v>
                </c:pt>
                <c:pt idx="7">
                  <c:v>0.15770000000000001</c:v>
                </c:pt>
                <c:pt idx="8">
                  <c:v>0.1792</c:v>
                </c:pt>
                <c:pt idx="9">
                  <c:v>0.16850000000000001</c:v>
                </c:pt>
                <c:pt idx="10">
                  <c:v>0.17080000000000001</c:v>
                </c:pt>
              </c:numCache>
            </c:numRef>
          </c:val>
          <c:extLst>
            <c:ext xmlns:c16="http://schemas.microsoft.com/office/drawing/2014/chart" uri="{C3380CC4-5D6E-409C-BE32-E72D297353CC}">
              <c16:uniqueId val="{00000000-DEBE-46A5-A581-5C828365F306}"/>
            </c:ext>
          </c:extLst>
        </c:ser>
        <c:dLbls>
          <c:showLegendKey val="0"/>
          <c:showVal val="0"/>
          <c:showCatName val="0"/>
          <c:showSerName val="0"/>
          <c:showPercent val="0"/>
          <c:showBubbleSize val="0"/>
        </c:dLbls>
        <c:gapWidth val="30"/>
        <c:axId val="754326975"/>
        <c:axId val="754327455"/>
      </c:barChart>
      <c:lineChart>
        <c:grouping val="standard"/>
        <c:varyColors val="0"/>
        <c:ser>
          <c:idx val="2"/>
          <c:order val="2"/>
          <c:tx>
            <c:strRef>
              <c:f>Data!$AJ$68</c:f>
              <c:strCache>
                <c:ptCount val="1"/>
                <c:pt idx="0">
                  <c:v>Accu.Target</c:v>
                </c:pt>
              </c:strCache>
            </c:strRef>
          </c:tx>
          <c:spPr>
            <a:ln w="28575" cap="rnd">
              <a:solidFill>
                <a:schemeClr val="tx1">
                  <a:lumMod val="50000"/>
                  <a:lumOff val="50000"/>
                </a:schemeClr>
              </a:solidFill>
              <a:round/>
            </a:ln>
            <a:effectLst/>
          </c:spPr>
          <c:marker>
            <c:symbol val="circle"/>
            <c:size val="5"/>
            <c:spPr>
              <a:solidFill>
                <a:schemeClr val="tx1">
                  <a:lumMod val="50000"/>
                  <a:lumOff val="50000"/>
                </a:schemeClr>
              </a:solidFill>
              <a:ln w="9525">
                <a:solidFill>
                  <a:schemeClr val="tx1">
                    <a:lumMod val="50000"/>
                    <a:lumOff val="50000"/>
                  </a:schemeClr>
                </a:solidFill>
              </a:ln>
              <a:effectLst/>
            </c:spPr>
          </c:marker>
          <c:dLbls>
            <c:numFmt formatCode="#,##0.000" sourceLinked="0"/>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tx1">
                        <a:lumMod val="75000"/>
                        <a:lumOff val="25000"/>
                      </a:schemeClr>
                    </a:solidFill>
                    <a:latin typeface="+mn-lt"/>
                    <a:ea typeface="+mn-ea"/>
                    <a:cs typeface="+mn-cs"/>
                  </a:defRPr>
                </a:pPr>
                <a:endParaRPr lang="th-TH"/>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Data!$A$69:$A$80</c:f>
              <c:numCache>
                <c:formatCode>B1mmm\-yy</c:formatCode>
                <c:ptCount val="12"/>
                <c:pt idx="0">
                  <c:v>45748</c:v>
                </c:pt>
                <c:pt idx="1">
                  <c:v>45778</c:v>
                </c:pt>
                <c:pt idx="2">
                  <c:v>45809</c:v>
                </c:pt>
                <c:pt idx="3">
                  <c:v>45839</c:v>
                </c:pt>
                <c:pt idx="4">
                  <c:v>45870</c:v>
                </c:pt>
                <c:pt idx="5">
                  <c:v>45901</c:v>
                </c:pt>
                <c:pt idx="6">
                  <c:v>45931</c:v>
                </c:pt>
                <c:pt idx="7">
                  <c:v>45962</c:v>
                </c:pt>
                <c:pt idx="8">
                  <c:v>45992</c:v>
                </c:pt>
                <c:pt idx="9">
                  <c:v>46023</c:v>
                </c:pt>
                <c:pt idx="10">
                  <c:v>46054</c:v>
                </c:pt>
                <c:pt idx="11">
                  <c:v>46082</c:v>
                </c:pt>
              </c:numCache>
            </c:numRef>
          </c:cat>
          <c:val>
            <c:numRef>
              <c:f>Data!$AJ$69:$AJ$80</c:f>
              <c:numCache>
                <c:formatCode>#,##0.0000</c:formatCode>
                <c:ptCount val="12"/>
                <c:pt idx="0">
                  <c:v>0.19389999999999999</c:v>
                </c:pt>
                <c:pt idx="1">
                  <c:v>0.38779999999999998</c:v>
                </c:pt>
                <c:pt idx="2">
                  <c:v>0.58150000000000002</c:v>
                </c:pt>
                <c:pt idx="3">
                  <c:v>0.77500000000000002</c:v>
                </c:pt>
                <c:pt idx="4">
                  <c:v>0.96830000000000005</c:v>
                </c:pt>
                <c:pt idx="5">
                  <c:v>1.1614</c:v>
                </c:pt>
                <c:pt idx="6">
                  <c:v>1.3543000000000001</c:v>
                </c:pt>
                <c:pt idx="7">
                  <c:v>1.5470000000000002</c:v>
                </c:pt>
                <c:pt idx="8">
                  <c:v>1.7395</c:v>
                </c:pt>
                <c:pt idx="9">
                  <c:v>1.9318</c:v>
                </c:pt>
                <c:pt idx="10">
                  <c:v>2.1240000000000001</c:v>
                </c:pt>
                <c:pt idx="11">
                  <c:v>2.3160000000000003</c:v>
                </c:pt>
              </c:numCache>
            </c:numRef>
          </c:val>
          <c:smooth val="0"/>
          <c:extLst>
            <c:ext xmlns:c16="http://schemas.microsoft.com/office/drawing/2014/chart" uri="{C3380CC4-5D6E-409C-BE32-E72D297353CC}">
              <c16:uniqueId val="{00000003-DEBE-46A5-A581-5C828365F306}"/>
            </c:ext>
          </c:extLst>
        </c:ser>
        <c:ser>
          <c:idx val="3"/>
          <c:order val="3"/>
          <c:tx>
            <c:strRef>
              <c:f>Data!$AK$68</c:f>
              <c:strCache>
                <c:ptCount val="1"/>
                <c:pt idx="0">
                  <c:v>Accu.Result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numRef>
              <c:f>Data!$A$69:$A$80</c:f>
              <c:numCache>
                <c:formatCode>B1mmm\-yy</c:formatCode>
                <c:ptCount val="12"/>
                <c:pt idx="0">
                  <c:v>45748</c:v>
                </c:pt>
                <c:pt idx="1">
                  <c:v>45778</c:v>
                </c:pt>
                <c:pt idx="2">
                  <c:v>45809</c:v>
                </c:pt>
                <c:pt idx="3">
                  <c:v>45839</c:v>
                </c:pt>
                <c:pt idx="4">
                  <c:v>45870</c:v>
                </c:pt>
                <c:pt idx="5">
                  <c:v>45901</c:v>
                </c:pt>
                <c:pt idx="6">
                  <c:v>45931</c:v>
                </c:pt>
                <c:pt idx="7">
                  <c:v>45962</c:v>
                </c:pt>
                <c:pt idx="8">
                  <c:v>45992</c:v>
                </c:pt>
                <c:pt idx="9">
                  <c:v>46023</c:v>
                </c:pt>
                <c:pt idx="10">
                  <c:v>46054</c:v>
                </c:pt>
                <c:pt idx="11">
                  <c:v>46082</c:v>
                </c:pt>
              </c:numCache>
            </c:numRef>
          </c:cat>
          <c:val>
            <c:numRef>
              <c:f>Data!$AK$69:$AK$80</c:f>
              <c:numCache>
                <c:formatCode>#,##0.0000</c:formatCode>
                <c:ptCount val="12"/>
                <c:pt idx="0">
                  <c:v>0.15820000000000001</c:v>
                </c:pt>
                <c:pt idx="1">
                  <c:v>0.3473</c:v>
                </c:pt>
                <c:pt idx="2">
                  <c:v>0.50119999999999998</c:v>
                </c:pt>
                <c:pt idx="3">
                  <c:v>0.68089999999999995</c:v>
                </c:pt>
                <c:pt idx="4">
                  <c:v>0.86769999999999992</c:v>
                </c:pt>
                <c:pt idx="5">
                  <c:v>1.0444</c:v>
                </c:pt>
                <c:pt idx="6">
                  <c:v>1.2347999999999999</c:v>
                </c:pt>
                <c:pt idx="7">
                  <c:v>1.3924999999999998</c:v>
                </c:pt>
                <c:pt idx="8">
                  <c:v>1.5716999999999999</c:v>
                </c:pt>
                <c:pt idx="9">
                  <c:v>1.7402</c:v>
                </c:pt>
                <c:pt idx="10">
                  <c:v>1.911</c:v>
                </c:pt>
              </c:numCache>
            </c:numRef>
          </c:val>
          <c:smooth val="0"/>
          <c:extLst>
            <c:ext xmlns:c16="http://schemas.microsoft.com/office/drawing/2014/chart" uri="{C3380CC4-5D6E-409C-BE32-E72D297353CC}">
              <c16:uniqueId val="{00000004-DEBE-46A5-A581-5C828365F306}"/>
            </c:ext>
          </c:extLst>
        </c:ser>
        <c:dLbls>
          <c:showLegendKey val="0"/>
          <c:showVal val="0"/>
          <c:showCatName val="0"/>
          <c:showSerName val="0"/>
          <c:showPercent val="0"/>
          <c:showBubbleSize val="0"/>
        </c:dLbls>
        <c:marker val="1"/>
        <c:smooth val="0"/>
        <c:axId val="1023241776"/>
        <c:axId val="1224147104"/>
      </c:lineChart>
      <c:dateAx>
        <c:axId val="754326975"/>
        <c:scaling>
          <c:orientation val="minMax"/>
        </c:scaling>
        <c:delete val="0"/>
        <c:axPos val="b"/>
        <c:numFmt formatCode="B1mmm"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ja-JP" sz="1050" b="0" i="0" u="none" strike="noStrike" kern="1200" baseline="0">
                <a:solidFill>
                  <a:schemeClr val="tx1">
                    <a:lumMod val="65000"/>
                    <a:lumOff val="35000"/>
                  </a:schemeClr>
                </a:solidFill>
                <a:latin typeface="+mn-lt"/>
                <a:ea typeface="+mn-ea"/>
                <a:cs typeface="+mn-cs"/>
              </a:defRPr>
            </a:pPr>
            <a:endParaRPr lang="th-TH"/>
          </a:p>
        </c:txPr>
        <c:crossAx val="754327455"/>
        <c:crosses val="autoZero"/>
        <c:auto val="1"/>
        <c:lblOffset val="100"/>
        <c:baseTimeUnit val="months"/>
      </c:dateAx>
      <c:valAx>
        <c:axId val="754327455"/>
        <c:scaling>
          <c:orientation val="minMax"/>
          <c:max val="0.4"/>
          <c:min val="0"/>
        </c:scaling>
        <c:delete val="0"/>
        <c:axPos val="l"/>
        <c:majorGridlines>
          <c:spPr>
            <a:ln w="6350" cap="flat" cmpd="sng" algn="ctr">
              <a:solidFill>
                <a:schemeClr val="bg1">
                  <a:lumMod val="85000"/>
                </a:schemeClr>
              </a:solidFill>
              <a:round/>
            </a:ln>
            <a:effectLst/>
          </c:spPr>
        </c:majorGridlines>
        <c:numFmt formatCode="0.00" sourceLinked="0"/>
        <c:majorTickMark val="none"/>
        <c:minorTickMark val="none"/>
        <c:tickLblPos val="nextTo"/>
        <c:spPr>
          <a:noFill/>
          <a:ln>
            <a:noFill/>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th-TH"/>
          </a:p>
        </c:txPr>
        <c:crossAx val="754326975"/>
        <c:crosses val="autoZero"/>
        <c:crossBetween val="between"/>
        <c:majorUnit val="0.1"/>
      </c:valAx>
      <c:valAx>
        <c:axId val="1224147104"/>
        <c:scaling>
          <c:orientation val="minMax"/>
          <c:max val="4"/>
        </c:scaling>
        <c:delete val="0"/>
        <c:axPos val="r"/>
        <c:numFmt formatCode="0.00" sourceLinked="0"/>
        <c:majorTickMark val="out"/>
        <c:minorTickMark val="none"/>
        <c:tickLblPos val="nextTo"/>
        <c:spPr>
          <a:noFill/>
          <a:ln>
            <a:noFill/>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th-TH"/>
          </a:p>
        </c:txPr>
        <c:crossAx val="1023241776"/>
        <c:crosses val="max"/>
        <c:crossBetween val="between"/>
        <c:majorUnit val="1"/>
      </c:valAx>
      <c:dateAx>
        <c:axId val="1023241776"/>
        <c:scaling>
          <c:orientation val="minMax"/>
        </c:scaling>
        <c:delete val="1"/>
        <c:axPos val="b"/>
        <c:numFmt formatCode="B1mmm\-yy" sourceLinked="1"/>
        <c:majorTickMark val="out"/>
        <c:minorTickMark val="none"/>
        <c:tickLblPos val="nextTo"/>
        <c:crossAx val="1224147104"/>
        <c:crosses val="autoZero"/>
        <c:auto val="1"/>
        <c:lblOffset val="100"/>
        <c:baseTimeUnit val="months"/>
        <c:majorUnit val="1"/>
        <c:minorUnit val="1"/>
      </c:dateAx>
      <c:spPr>
        <a:noFill/>
        <a:ln>
          <a:noFill/>
        </a:ln>
        <a:effectLst/>
      </c:spPr>
    </c:plotArea>
    <c:legend>
      <c:legendPos val="r"/>
      <c:layout>
        <c:manualLayout>
          <c:xMode val="edge"/>
          <c:yMode val="edge"/>
          <c:x val="0.46404600440884503"/>
          <c:y val="8.144610008702501E-4"/>
          <c:w val="0.4084539972643832"/>
          <c:h val="0.22217468616235625"/>
        </c:manualLayout>
      </c:layout>
      <c:overlay val="0"/>
      <c:spPr>
        <a:noFill/>
        <a:ln>
          <a:noFill/>
        </a:ln>
        <a:effectLst/>
      </c:spPr>
      <c:txPr>
        <a:bodyPr rot="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th-TH"/>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th-TH"/>
    </a:p>
  </c:txPr>
  <c:printSettings>
    <c:headerFooter/>
    <c:pageMargins b="0.75" l="0.7" r="0.7" t="0.75" header="0.3" footer="0.3"/>
    <c:pageSetup/>
  </c:printSettings>
</c:chartSpace>
</file>

<file path=xl/charts/chart15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3246140842564167E-2"/>
          <c:y val="0.13048361819032342"/>
          <c:w val="0.88006889763779539"/>
          <c:h val="0.74828073249587701"/>
        </c:manualLayout>
      </c:layout>
      <c:barChart>
        <c:barDir val="col"/>
        <c:grouping val="clustered"/>
        <c:varyColors val="0"/>
        <c:ser>
          <c:idx val="1"/>
          <c:order val="0"/>
          <c:tx>
            <c:strRef>
              <c:f>Data!$B$101</c:f>
              <c:strCache>
                <c:ptCount val="1"/>
                <c:pt idx="0">
                  <c:v>Target</c:v>
                </c:pt>
              </c:strCache>
            </c:strRef>
          </c:tx>
          <c:spPr>
            <a:solidFill>
              <a:schemeClr val="bg1">
                <a:lumMod val="6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ja-JP" sz="8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Data!$A$102:$A$113</c:f>
              <c:numCache>
                <c:formatCode>B1mmm\-yy</c:formatCode>
                <c:ptCount val="12"/>
                <c:pt idx="0">
                  <c:v>45748</c:v>
                </c:pt>
                <c:pt idx="1">
                  <c:v>45778</c:v>
                </c:pt>
                <c:pt idx="2">
                  <c:v>45809</c:v>
                </c:pt>
                <c:pt idx="3">
                  <c:v>45839</c:v>
                </c:pt>
                <c:pt idx="4">
                  <c:v>45870</c:v>
                </c:pt>
                <c:pt idx="5">
                  <c:v>45901</c:v>
                </c:pt>
                <c:pt idx="6">
                  <c:v>45931</c:v>
                </c:pt>
                <c:pt idx="7">
                  <c:v>45962</c:v>
                </c:pt>
                <c:pt idx="8">
                  <c:v>45992</c:v>
                </c:pt>
                <c:pt idx="9">
                  <c:v>46023</c:v>
                </c:pt>
                <c:pt idx="10">
                  <c:v>46054</c:v>
                </c:pt>
                <c:pt idx="11">
                  <c:v>46082</c:v>
                </c:pt>
              </c:numCache>
            </c:numRef>
          </c:cat>
          <c:val>
            <c:numRef>
              <c:f>Data!$B$102:$B$113</c:f>
              <c:numCache>
                <c:formatCode>_(* #,##0_);_(* \(#,##0\);_(* "-"??_);_(@_)</c:formatCode>
                <c:ptCount val="12"/>
                <c:pt idx="0">
                  <c:v>350</c:v>
                </c:pt>
                <c:pt idx="1">
                  <c:v>500</c:v>
                </c:pt>
                <c:pt idx="2">
                  <c:v>1000</c:v>
                </c:pt>
                <c:pt idx="3">
                  <c:v>1500</c:v>
                </c:pt>
                <c:pt idx="4">
                  <c:v>2000</c:v>
                </c:pt>
                <c:pt idx="5">
                  <c:v>4000</c:v>
                </c:pt>
                <c:pt idx="6">
                  <c:v>4500</c:v>
                </c:pt>
                <c:pt idx="7">
                  <c:v>5000</c:v>
                </c:pt>
                <c:pt idx="8">
                  <c:v>5000</c:v>
                </c:pt>
                <c:pt idx="9">
                  <c:v>5000</c:v>
                </c:pt>
                <c:pt idx="10">
                  <c:v>6500</c:v>
                </c:pt>
                <c:pt idx="11">
                  <c:v>7000</c:v>
                </c:pt>
              </c:numCache>
            </c:numRef>
          </c:val>
          <c:extLst>
            <c:ext xmlns:c16="http://schemas.microsoft.com/office/drawing/2014/chart" uri="{C3380CC4-5D6E-409C-BE32-E72D297353CC}">
              <c16:uniqueId val="{00000003-E92D-4C80-8687-D669C7F5114F}"/>
            </c:ext>
          </c:extLst>
        </c:ser>
        <c:ser>
          <c:idx val="2"/>
          <c:order val="1"/>
          <c:tx>
            <c:strRef>
              <c:f>Data!$C$101</c:f>
              <c:strCache>
                <c:ptCount val="1"/>
                <c:pt idx="0">
                  <c:v>Result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Data!$A$102:$A$113</c:f>
              <c:numCache>
                <c:formatCode>B1mmm\-yy</c:formatCode>
                <c:ptCount val="12"/>
                <c:pt idx="0">
                  <c:v>45748</c:v>
                </c:pt>
                <c:pt idx="1">
                  <c:v>45778</c:v>
                </c:pt>
                <c:pt idx="2">
                  <c:v>45809</c:v>
                </c:pt>
                <c:pt idx="3">
                  <c:v>45839</c:v>
                </c:pt>
                <c:pt idx="4">
                  <c:v>45870</c:v>
                </c:pt>
                <c:pt idx="5">
                  <c:v>45901</c:v>
                </c:pt>
                <c:pt idx="6">
                  <c:v>45931</c:v>
                </c:pt>
                <c:pt idx="7">
                  <c:v>45962</c:v>
                </c:pt>
                <c:pt idx="8">
                  <c:v>45992</c:v>
                </c:pt>
                <c:pt idx="9">
                  <c:v>46023</c:v>
                </c:pt>
                <c:pt idx="10">
                  <c:v>46054</c:v>
                </c:pt>
                <c:pt idx="11">
                  <c:v>46082</c:v>
                </c:pt>
              </c:numCache>
            </c:numRef>
          </c:cat>
          <c:val>
            <c:numRef>
              <c:f>Data!$C$102:$C$113</c:f>
              <c:numCache>
                <c:formatCode>_(* #,##0_);_(* \(#,##0\);_(* "-"??_);_(@_)</c:formatCode>
                <c:ptCount val="12"/>
                <c:pt idx="0">
                  <c:v>150</c:v>
                </c:pt>
                <c:pt idx="1">
                  <c:v>500</c:v>
                </c:pt>
                <c:pt idx="2">
                  <c:v>1500</c:v>
                </c:pt>
                <c:pt idx="3">
                  <c:v>1650</c:v>
                </c:pt>
                <c:pt idx="4">
                  <c:v>1740</c:v>
                </c:pt>
                <c:pt idx="5">
                  <c:v>2044</c:v>
                </c:pt>
                <c:pt idx="6">
                  <c:v>3670</c:v>
                </c:pt>
                <c:pt idx="7">
                  <c:v>3076</c:v>
                </c:pt>
                <c:pt idx="8">
                  <c:v>5941</c:v>
                </c:pt>
                <c:pt idx="9">
                  <c:v>4632</c:v>
                </c:pt>
                <c:pt idx="10">
                  <c:v>6320</c:v>
                </c:pt>
              </c:numCache>
            </c:numRef>
          </c:val>
          <c:extLst>
            <c:ext xmlns:c16="http://schemas.microsoft.com/office/drawing/2014/chart" uri="{C3380CC4-5D6E-409C-BE32-E72D297353CC}">
              <c16:uniqueId val="{00000004-E92D-4C80-8687-D669C7F5114F}"/>
            </c:ext>
          </c:extLst>
        </c:ser>
        <c:dLbls>
          <c:showLegendKey val="0"/>
          <c:showVal val="0"/>
          <c:showCatName val="0"/>
          <c:showSerName val="0"/>
          <c:showPercent val="0"/>
          <c:showBubbleSize val="0"/>
        </c:dLbls>
        <c:gapWidth val="35"/>
        <c:overlap val="-8"/>
        <c:axId val="754326975"/>
        <c:axId val="754327455"/>
      </c:barChart>
      <c:lineChart>
        <c:grouping val="standard"/>
        <c:varyColors val="0"/>
        <c:ser>
          <c:idx val="3"/>
          <c:order val="2"/>
          <c:tx>
            <c:strRef>
              <c:f>Data!$D$101</c:f>
              <c:strCache>
                <c:ptCount val="1"/>
                <c:pt idx="0">
                  <c:v>Accu.Target</c:v>
                </c:pt>
              </c:strCache>
            </c:strRef>
          </c:tx>
          <c:spPr>
            <a:ln w="31750" cap="rnd">
              <a:solidFill>
                <a:schemeClr val="tx1">
                  <a:lumMod val="50000"/>
                  <a:lumOff val="50000"/>
                </a:schemeClr>
              </a:solidFill>
              <a:round/>
            </a:ln>
            <a:effectLst/>
          </c:spPr>
          <c:marker>
            <c:symbol val="circle"/>
            <c:size val="3"/>
            <c:spPr>
              <a:solidFill>
                <a:schemeClr val="tx1">
                  <a:lumMod val="50000"/>
                  <a:lumOff val="50000"/>
                </a:schemeClr>
              </a:solidFill>
              <a:ln w="9525">
                <a:solidFill>
                  <a:schemeClr val="tx1">
                    <a:lumMod val="50000"/>
                    <a:lumOff val="50000"/>
                  </a:schemeClr>
                </a:solidFill>
              </a:ln>
              <a:effectLst/>
            </c:spPr>
          </c:marker>
          <c:dLbls>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Data!$A$102:$A$113</c:f>
              <c:numCache>
                <c:formatCode>B1mmm\-yy</c:formatCode>
                <c:ptCount val="12"/>
                <c:pt idx="0">
                  <c:v>45748</c:v>
                </c:pt>
                <c:pt idx="1">
                  <c:v>45778</c:v>
                </c:pt>
                <c:pt idx="2">
                  <c:v>45809</c:v>
                </c:pt>
                <c:pt idx="3">
                  <c:v>45839</c:v>
                </c:pt>
                <c:pt idx="4">
                  <c:v>45870</c:v>
                </c:pt>
                <c:pt idx="5">
                  <c:v>45901</c:v>
                </c:pt>
                <c:pt idx="6">
                  <c:v>45931</c:v>
                </c:pt>
                <c:pt idx="7">
                  <c:v>45962</c:v>
                </c:pt>
                <c:pt idx="8">
                  <c:v>45992</c:v>
                </c:pt>
                <c:pt idx="9">
                  <c:v>46023</c:v>
                </c:pt>
                <c:pt idx="10">
                  <c:v>46054</c:v>
                </c:pt>
                <c:pt idx="11">
                  <c:v>46082</c:v>
                </c:pt>
              </c:numCache>
            </c:numRef>
          </c:cat>
          <c:val>
            <c:numRef>
              <c:f>Data!$D$102:$D$113</c:f>
              <c:numCache>
                <c:formatCode>_(* #,##0_);_(* \(#,##0\);_(* "-"??_);_(@_)</c:formatCode>
                <c:ptCount val="12"/>
                <c:pt idx="0">
                  <c:v>350</c:v>
                </c:pt>
                <c:pt idx="1">
                  <c:v>850</c:v>
                </c:pt>
                <c:pt idx="2">
                  <c:v>1850</c:v>
                </c:pt>
                <c:pt idx="3">
                  <c:v>3350</c:v>
                </c:pt>
                <c:pt idx="4">
                  <c:v>5350</c:v>
                </c:pt>
                <c:pt idx="5">
                  <c:v>9350</c:v>
                </c:pt>
                <c:pt idx="6">
                  <c:v>13850</c:v>
                </c:pt>
                <c:pt idx="7">
                  <c:v>18850</c:v>
                </c:pt>
                <c:pt idx="8">
                  <c:v>23850</c:v>
                </c:pt>
                <c:pt idx="9">
                  <c:v>28850</c:v>
                </c:pt>
                <c:pt idx="10">
                  <c:v>35350</c:v>
                </c:pt>
                <c:pt idx="11">
                  <c:v>42350</c:v>
                </c:pt>
              </c:numCache>
            </c:numRef>
          </c:val>
          <c:smooth val="0"/>
          <c:extLst>
            <c:ext xmlns:c16="http://schemas.microsoft.com/office/drawing/2014/chart" uri="{C3380CC4-5D6E-409C-BE32-E72D297353CC}">
              <c16:uniqueId val="{00000000-E92D-4C80-8687-D669C7F5114F}"/>
            </c:ext>
          </c:extLst>
        </c:ser>
        <c:ser>
          <c:idx val="4"/>
          <c:order val="3"/>
          <c:tx>
            <c:strRef>
              <c:f>Data!$E$101</c:f>
              <c:strCache>
                <c:ptCount val="1"/>
                <c:pt idx="0">
                  <c:v>Accu.Result</c:v>
                </c:pt>
              </c:strCache>
            </c:strRef>
          </c:tx>
          <c:spPr>
            <a:ln w="28575" cap="rnd">
              <a:solidFill>
                <a:srgbClr val="00B0F0">
                  <a:alpha val="99000"/>
                </a:srgbClr>
              </a:solidFill>
              <a:round/>
            </a:ln>
            <a:effectLst/>
          </c:spPr>
          <c:marker>
            <c:symbol val="circle"/>
            <c:size val="5"/>
            <c:spPr>
              <a:solidFill>
                <a:srgbClr val="00B0F0"/>
              </a:solidFill>
              <a:ln w="9525">
                <a:solidFill>
                  <a:srgbClr val="00B0F0">
                    <a:alpha val="98000"/>
                  </a:srgbClr>
                </a:solidFill>
              </a:ln>
              <a:effectLst/>
            </c:spPr>
          </c:marker>
          <c:dPt>
            <c:idx val="0"/>
            <c:marker>
              <c:symbol val="circle"/>
              <c:size val="3"/>
              <c:spPr>
                <a:solidFill>
                  <a:srgbClr val="00B0F0"/>
                </a:solidFill>
                <a:ln w="9525">
                  <a:solidFill>
                    <a:srgbClr val="00B0F0">
                      <a:alpha val="98000"/>
                    </a:srgbClr>
                  </a:solidFill>
                </a:ln>
                <a:effectLst/>
              </c:spPr>
            </c:marker>
            <c:bubble3D val="0"/>
            <c:extLst>
              <c:ext xmlns:c16="http://schemas.microsoft.com/office/drawing/2014/chart" uri="{C3380CC4-5D6E-409C-BE32-E72D297353CC}">
                <c16:uniqueId val="{00000000-7F92-4996-8F93-71ECD66377B0}"/>
              </c:ext>
            </c:extLst>
          </c:dPt>
          <c:dLbls>
            <c:spPr>
              <a:noFill/>
              <a:ln>
                <a:noFill/>
              </a:ln>
              <a:effectLst/>
            </c:spPr>
            <c:txPr>
              <a:bodyPr rot="0" spcFirstLastPara="1" vertOverflow="ellipsis" vert="horz" wrap="square" lIns="38100" tIns="19050" rIns="38100" bIns="19050" anchor="ctr" anchorCtr="1">
                <a:spAutoFit/>
              </a:bodyPr>
              <a:lstStyle/>
              <a:p>
                <a:pPr>
                  <a:defRPr lang="ja-JP"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Data!$A$102:$A$113</c:f>
              <c:numCache>
                <c:formatCode>B1mmm\-yy</c:formatCode>
                <c:ptCount val="12"/>
                <c:pt idx="0">
                  <c:v>45748</c:v>
                </c:pt>
                <c:pt idx="1">
                  <c:v>45778</c:v>
                </c:pt>
                <c:pt idx="2">
                  <c:v>45809</c:v>
                </c:pt>
                <c:pt idx="3">
                  <c:v>45839</c:v>
                </c:pt>
                <c:pt idx="4">
                  <c:v>45870</c:v>
                </c:pt>
                <c:pt idx="5">
                  <c:v>45901</c:v>
                </c:pt>
                <c:pt idx="6">
                  <c:v>45931</c:v>
                </c:pt>
                <c:pt idx="7">
                  <c:v>45962</c:v>
                </c:pt>
                <c:pt idx="8">
                  <c:v>45992</c:v>
                </c:pt>
                <c:pt idx="9">
                  <c:v>46023</c:v>
                </c:pt>
                <c:pt idx="10">
                  <c:v>46054</c:v>
                </c:pt>
                <c:pt idx="11">
                  <c:v>46082</c:v>
                </c:pt>
              </c:numCache>
            </c:numRef>
          </c:cat>
          <c:val>
            <c:numRef>
              <c:f>Data!$E$102:$E$113</c:f>
              <c:numCache>
                <c:formatCode>_(* #,##0_);_(* \(#,##0\);_(* "-"??_);_(@_)</c:formatCode>
                <c:ptCount val="12"/>
                <c:pt idx="0">
                  <c:v>150</c:v>
                </c:pt>
                <c:pt idx="1">
                  <c:v>650</c:v>
                </c:pt>
                <c:pt idx="2">
                  <c:v>2150</c:v>
                </c:pt>
                <c:pt idx="3">
                  <c:v>3800</c:v>
                </c:pt>
                <c:pt idx="4">
                  <c:v>5540</c:v>
                </c:pt>
                <c:pt idx="5">
                  <c:v>7584</c:v>
                </c:pt>
                <c:pt idx="6">
                  <c:v>11254</c:v>
                </c:pt>
                <c:pt idx="7">
                  <c:v>14330</c:v>
                </c:pt>
                <c:pt idx="8">
                  <c:v>20271</c:v>
                </c:pt>
                <c:pt idx="9">
                  <c:v>24903</c:v>
                </c:pt>
                <c:pt idx="10">
                  <c:v>31223</c:v>
                </c:pt>
              </c:numCache>
            </c:numRef>
          </c:val>
          <c:smooth val="0"/>
          <c:extLst>
            <c:ext xmlns:c16="http://schemas.microsoft.com/office/drawing/2014/chart" uri="{C3380CC4-5D6E-409C-BE32-E72D297353CC}">
              <c16:uniqueId val="{00000005-E92D-4C80-8687-D669C7F5114F}"/>
            </c:ext>
          </c:extLst>
        </c:ser>
        <c:dLbls>
          <c:showLegendKey val="0"/>
          <c:showVal val="0"/>
          <c:showCatName val="0"/>
          <c:showSerName val="0"/>
          <c:showPercent val="0"/>
          <c:showBubbleSize val="0"/>
        </c:dLbls>
        <c:marker val="1"/>
        <c:smooth val="0"/>
        <c:axId val="819095423"/>
        <c:axId val="730637327"/>
      </c:lineChart>
      <c:dateAx>
        <c:axId val="754326975"/>
        <c:scaling>
          <c:orientation val="minMax"/>
        </c:scaling>
        <c:delete val="0"/>
        <c:axPos val="b"/>
        <c:numFmt formatCode="B1mmm"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ja-JP" sz="1050" b="0" i="0" u="none" strike="noStrike" kern="1200" baseline="0">
                <a:solidFill>
                  <a:schemeClr val="tx1">
                    <a:lumMod val="65000"/>
                    <a:lumOff val="35000"/>
                  </a:schemeClr>
                </a:solidFill>
                <a:latin typeface="+mn-lt"/>
                <a:ea typeface="+mn-ea"/>
                <a:cs typeface="+mn-cs"/>
              </a:defRPr>
            </a:pPr>
            <a:endParaRPr lang="th-TH"/>
          </a:p>
        </c:txPr>
        <c:crossAx val="754327455"/>
        <c:crosses val="autoZero"/>
        <c:auto val="1"/>
        <c:lblOffset val="100"/>
        <c:baseTimeUnit val="months"/>
      </c:dateAx>
      <c:valAx>
        <c:axId val="754327455"/>
        <c:scaling>
          <c:orientation val="minMax"/>
          <c:max val="8000"/>
        </c:scaling>
        <c:delete val="0"/>
        <c:axPos val="l"/>
        <c:majorGridlines>
          <c:spPr>
            <a:ln w="6350" cap="flat" cmpd="sng" algn="ctr">
              <a:solidFill>
                <a:schemeClr val="bg1">
                  <a:lumMod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th-TH"/>
          </a:p>
        </c:txPr>
        <c:crossAx val="754326975"/>
        <c:crosses val="autoZero"/>
        <c:crossBetween val="between"/>
        <c:majorUnit val="2000"/>
      </c:valAx>
      <c:valAx>
        <c:axId val="730637327"/>
        <c:scaling>
          <c:orientation val="minMax"/>
          <c:max val="60000"/>
          <c:min val="0"/>
        </c:scaling>
        <c:delete val="0"/>
        <c:axPos val="r"/>
        <c:numFmt formatCode="_(* #,##0_);_(* \(#,##0\);_(* &quot;-&quot;??_);_(@_)" sourceLinked="1"/>
        <c:majorTickMark val="out"/>
        <c:minorTickMark val="none"/>
        <c:tickLblPos val="nextTo"/>
        <c:spPr>
          <a:noFill/>
          <a:ln>
            <a:noFill/>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th-TH"/>
          </a:p>
        </c:txPr>
        <c:crossAx val="819095423"/>
        <c:crosses val="max"/>
        <c:crossBetween val="between"/>
        <c:majorUnit val="15000"/>
      </c:valAx>
      <c:dateAx>
        <c:axId val="819095423"/>
        <c:scaling>
          <c:orientation val="minMax"/>
        </c:scaling>
        <c:delete val="1"/>
        <c:axPos val="b"/>
        <c:numFmt formatCode="B1mmm\-yy" sourceLinked="1"/>
        <c:majorTickMark val="out"/>
        <c:minorTickMark val="none"/>
        <c:tickLblPos val="nextTo"/>
        <c:crossAx val="730637327"/>
        <c:crosses val="autoZero"/>
        <c:auto val="1"/>
        <c:lblOffset val="100"/>
        <c:baseTimeUnit val="months"/>
      </c:dateAx>
      <c:spPr>
        <a:noFill/>
        <a:ln>
          <a:noFill/>
        </a:ln>
        <a:effectLst/>
      </c:spPr>
    </c:plotArea>
    <c:legend>
      <c:legendPos val="b"/>
      <c:layout>
        <c:manualLayout>
          <c:xMode val="edge"/>
          <c:yMode val="edge"/>
          <c:x val="0.3782268629464795"/>
          <c:y val="9.5685781268035619E-3"/>
          <c:w val="0.50422686294647956"/>
          <c:h val="0.11085926883888546"/>
        </c:manualLayout>
      </c:layout>
      <c:overlay val="0"/>
      <c:spPr>
        <a:noFill/>
        <a:ln>
          <a:noFill/>
        </a:ln>
        <a:effectLst/>
      </c:spPr>
      <c:txPr>
        <a:bodyPr rot="0" spcFirstLastPara="1" vertOverflow="ellipsis" vert="horz" wrap="square" anchor="ctr" anchorCtr="1"/>
        <a:lstStyle/>
        <a:p>
          <a:pPr>
            <a:defRPr lang="ja-JP" sz="700" b="0" i="0" u="none" strike="noStrike" kern="1200" baseline="0">
              <a:solidFill>
                <a:schemeClr val="tx1">
                  <a:lumMod val="65000"/>
                  <a:lumOff val="35000"/>
                </a:schemeClr>
              </a:solidFill>
              <a:latin typeface="+mn-lt"/>
              <a:ea typeface="+mn-ea"/>
              <a:cs typeface="+mn-cs"/>
            </a:defRPr>
          </a:pPr>
          <a:endParaRPr lang="th-TH"/>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th-TH"/>
    </a:p>
  </c:txPr>
  <c:printSettings>
    <c:headerFooter/>
    <c:pageMargins b="0.75" l="0.7" r="0.7" t="0.75" header="0.3" footer="0.3"/>
    <c:pageSetup/>
  </c:printSettings>
</c:chartSpace>
</file>

<file path=xl/charts/chart15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2623410054512418E-2"/>
          <c:y val="0.13048372267044528"/>
          <c:w val="0.79534710999553015"/>
          <c:h val="0.74828073249587701"/>
        </c:manualLayout>
      </c:layout>
      <c:barChart>
        <c:barDir val="col"/>
        <c:grouping val="clustered"/>
        <c:varyColors val="0"/>
        <c:ser>
          <c:idx val="1"/>
          <c:order val="0"/>
          <c:tx>
            <c:strRef>
              <c:f>Data!$F$101</c:f>
              <c:strCache>
                <c:ptCount val="1"/>
                <c:pt idx="0">
                  <c:v>Target</c:v>
                </c:pt>
              </c:strCache>
            </c:strRef>
          </c:tx>
          <c:spPr>
            <a:solidFill>
              <a:schemeClr val="bg1">
                <a:lumMod val="65000"/>
              </a:schemeClr>
            </a:solidFill>
            <a:ln>
              <a:noFill/>
            </a:ln>
            <a:effectLst/>
          </c:spPr>
          <c:invertIfNegative val="0"/>
          <c:dLbls>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lang="ja-JP" sz="700" b="0" i="0" u="none" strike="noStrike" kern="1200" baseline="0">
                      <a:solidFill>
                        <a:schemeClr val="tx1">
                          <a:lumMod val="75000"/>
                          <a:lumOff val="25000"/>
                        </a:schemeClr>
                      </a:solidFill>
                      <a:latin typeface="+mn-lt"/>
                      <a:ea typeface="+mn-ea"/>
                      <a:cs typeface="+mn-cs"/>
                    </a:defRPr>
                  </a:pPr>
                  <a:endParaRPr lang="th-TH"/>
                </a:p>
              </c:txPr>
              <c:dLblPos val="inEnd"/>
              <c:showLegendKey val="0"/>
              <c:showVal val="1"/>
              <c:showCatName val="0"/>
              <c:showSerName val="0"/>
              <c:showPercent val="0"/>
              <c:showBubbleSize val="0"/>
              <c:extLst>
                <c:ext xmlns:c16="http://schemas.microsoft.com/office/drawing/2014/chart" uri="{C3380CC4-5D6E-409C-BE32-E72D297353CC}">
                  <c16:uniqueId val="{0000000A-DA1C-4E9C-AFD1-E1CDF2254FB4}"/>
                </c:ext>
              </c:extLst>
            </c:dLbl>
            <c:dLbl>
              <c:idx val="1"/>
              <c:numFmt formatCode="#,##0" sourceLinked="0"/>
              <c:spPr>
                <a:noFill/>
                <a:ln>
                  <a:noFill/>
                </a:ln>
                <a:effectLst/>
              </c:spPr>
              <c:txPr>
                <a:bodyPr rot="0" spcFirstLastPara="1" vertOverflow="ellipsis" vert="horz" wrap="square" lIns="38100" tIns="19050" rIns="38100" bIns="19050" anchor="ctr" anchorCtr="1">
                  <a:spAutoFit/>
                </a:bodyPr>
                <a:lstStyle/>
                <a:p>
                  <a:pPr>
                    <a:defRPr lang="ja-JP" sz="700" b="0" i="0" u="none" strike="noStrike" kern="1200" baseline="0">
                      <a:solidFill>
                        <a:schemeClr val="tx1">
                          <a:lumMod val="75000"/>
                          <a:lumOff val="25000"/>
                        </a:schemeClr>
                      </a:solidFill>
                      <a:latin typeface="+mn-lt"/>
                      <a:ea typeface="+mn-ea"/>
                      <a:cs typeface="+mn-cs"/>
                    </a:defRPr>
                  </a:pPr>
                  <a:endParaRPr lang="th-TH"/>
                </a:p>
              </c:txPr>
              <c:dLblPos val="inEnd"/>
              <c:showLegendKey val="0"/>
              <c:showVal val="1"/>
              <c:showCatName val="0"/>
              <c:showSerName val="0"/>
              <c:showPercent val="0"/>
              <c:showBubbleSize val="0"/>
              <c:extLst>
                <c:ext xmlns:c16="http://schemas.microsoft.com/office/drawing/2014/chart" uri="{C3380CC4-5D6E-409C-BE32-E72D297353CC}">
                  <c16:uniqueId val="{00000009-DA1C-4E9C-AFD1-E1CDF2254FB4}"/>
                </c:ext>
              </c:extLst>
            </c:dLbl>
            <c:dLbl>
              <c:idx val="2"/>
              <c:numFmt formatCode="#,##0" sourceLinked="0"/>
              <c:spPr>
                <a:noFill/>
                <a:ln>
                  <a:noFill/>
                </a:ln>
                <a:effectLst/>
              </c:spPr>
              <c:txPr>
                <a:bodyPr rot="0" spcFirstLastPara="1" vertOverflow="ellipsis" vert="horz" wrap="square" lIns="38100" tIns="19050" rIns="38100" bIns="19050" anchor="ctr" anchorCtr="1">
                  <a:spAutoFit/>
                </a:bodyPr>
                <a:lstStyle/>
                <a:p>
                  <a:pPr>
                    <a:defRPr lang="ja-JP" sz="700" b="0" i="0" u="none" strike="noStrike" kern="1200" baseline="0">
                      <a:solidFill>
                        <a:schemeClr val="tx1">
                          <a:lumMod val="75000"/>
                          <a:lumOff val="25000"/>
                        </a:schemeClr>
                      </a:solidFill>
                      <a:latin typeface="+mn-lt"/>
                      <a:ea typeface="+mn-ea"/>
                      <a:cs typeface="+mn-cs"/>
                    </a:defRPr>
                  </a:pPr>
                  <a:endParaRPr lang="th-TH"/>
                </a:p>
              </c:txPr>
              <c:dLblPos val="inEnd"/>
              <c:showLegendKey val="0"/>
              <c:showVal val="1"/>
              <c:showCatName val="0"/>
              <c:showSerName val="0"/>
              <c:showPercent val="0"/>
              <c:showBubbleSize val="0"/>
              <c:extLst>
                <c:ext xmlns:c16="http://schemas.microsoft.com/office/drawing/2014/chart" uri="{C3380CC4-5D6E-409C-BE32-E72D297353CC}">
                  <c16:uniqueId val="{00000008-DA1C-4E9C-AFD1-E1CDF2254FB4}"/>
                </c:ext>
              </c:extLst>
            </c:dLbl>
            <c:dLbl>
              <c:idx val="3"/>
              <c:numFmt formatCode="#,##0" sourceLinked="0"/>
              <c:spPr>
                <a:noFill/>
                <a:ln>
                  <a:noFill/>
                </a:ln>
                <a:effectLst/>
              </c:spPr>
              <c:txPr>
                <a:bodyPr rot="0" spcFirstLastPara="1" vertOverflow="ellipsis" vert="horz" wrap="square" lIns="38100" tIns="19050" rIns="38100" bIns="19050" anchor="ctr" anchorCtr="1">
                  <a:spAutoFit/>
                </a:bodyPr>
                <a:lstStyle/>
                <a:p>
                  <a:pPr>
                    <a:defRPr lang="ja-JP" sz="700" b="0" i="0" u="none" strike="noStrike" kern="1200" baseline="0">
                      <a:solidFill>
                        <a:schemeClr val="tx1">
                          <a:lumMod val="75000"/>
                          <a:lumOff val="25000"/>
                        </a:schemeClr>
                      </a:solidFill>
                      <a:latin typeface="+mn-lt"/>
                      <a:ea typeface="+mn-ea"/>
                      <a:cs typeface="+mn-cs"/>
                    </a:defRPr>
                  </a:pPr>
                  <a:endParaRPr lang="th-TH"/>
                </a:p>
              </c:txPr>
              <c:dLblPos val="inEnd"/>
              <c:showLegendKey val="0"/>
              <c:showVal val="1"/>
              <c:showCatName val="0"/>
              <c:showSerName val="0"/>
              <c:showPercent val="0"/>
              <c:showBubbleSize val="0"/>
              <c:extLst>
                <c:ext xmlns:c16="http://schemas.microsoft.com/office/drawing/2014/chart" uri="{C3380CC4-5D6E-409C-BE32-E72D297353CC}">
                  <c16:uniqueId val="{00000007-DA1C-4E9C-AFD1-E1CDF2254FB4}"/>
                </c:ext>
              </c:extLst>
            </c:dLbl>
            <c:spPr>
              <a:noFill/>
              <a:ln>
                <a:noFill/>
              </a:ln>
              <a:effectLst/>
            </c:spPr>
            <c:txPr>
              <a:bodyPr rot="0" spcFirstLastPara="1" vertOverflow="ellipsis" vert="horz" wrap="square" lIns="38100" tIns="19050" rIns="38100" bIns="19050" anchor="ctr" anchorCtr="1">
                <a:spAutoFit/>
              </a:bodyPr>
              <a:lstStyle/>
              <a:p>
                <a:pPr>
                  <a:defRPr lang="ja-JP" sz="700" b="0" i="0" u="none" strike="noStrike" kern="1200" baseline="0">
                    <a:solidFill>
                      <a:schemeClr val="tx1">
                        <a:lumMod val="75000"/>
                        <a:lumOff val="25000"/>
                      </a:schemeClr>
                    </a:solidFill>
                    <a:latin typeface="+mn-lt"/>
                    <a:ea typeface="+mn-ea"/>
                    <a:cs typeface="+mn-cs"/>
                  </a:defRPr>
                </a:pPr>
                <a:endParaRPr lang="th-TH"/>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Data!$A$102:$A$113</c:f>
              <c:numCache>
                <c:formatCode>B1mmm\-yy</c:formatCode>
                <c:ptCount val="12"/>
                <c:pt idx="0">
                  <c:v>45748</c:v>
                </c:pt>
                <c:pt idx="1">
                  <c:v>45778</c:v>
                </c:pt>
                <c:pt idx="2">
                  <c:v>45809</c:v>
                </c:pt>
                <c:pt idx="3">
                  <c:v>45839</c:v>
                </c:pt>
                <c:pt idx="4">
                  <c:v>45870</c:v>
                </c:pt>
                <c:pt idx="5">
                  <c:v>45901</c:v>
                </c:pt>
                <c:pt idx="6">
                  <c:v>45931</c:v>
                </c:pt>
                <c:pt idx="7">
                  <c:v>45962</c:v>
                </c:pt>
                <c:pt idx="8">
                  <c:v>45992</c:v>
                </c:pt>
                <c:pt idx="9">
                  <c:v>46023</c:v>
                </c:pt>
                <c:pt idx="10">
                  <c:v>46054</c:v>
                </c:pt>
                <c:pt idx="11">
                  <c:v>46082</c:v>
                </c:pt>
              </c:numCache>
            </c:numRef>
          </c:cat>
          <c:val>
            <c:numRef>
              <c:f>Data!$F$102:$F$113</c:f>
              <c:numCache>
                <c:formatCode>_(* #,##0_);_(* \(#,##0\);_(* "-"??_);_(@_)</c:formatCode>
                <c:ptCount val="12"/>
                <c:pt idx="0">
                  <c:v>0</c:v>
                </c:pt>
                <c:pt idx="1">
                  <c:v>0</c:v>
                </c:pt>
                <c:pt idx="2">
                  <c:v>0</c:v>
                </c:pt>
                <c:pt idx="3">
                  <c:v>0</c:v>
                </c:pt>
                <c:pt idx="4">
                  <c:v>15.45</c:v>
                </c:pt>
                <c:pt idx="5">
                  <c:v>245.35</c:v>
                </c:pt>
                <c:pt idx="6">
                  <c:v>509.16</c:v>
                </c:pt>
                <c:pt idx="7">
                  <c:v>338.12</c:v>
                </c:pt>
                <c:pt idx="8">
                  <c:v>418.73</c:v>
                </c:pt>
                <c:pt idx="9">
                  <c:v>379.54</c:v>
                </c:pt>
                <c:pt idx="10">
                  <c:v>1122.77</c:v>
                </c:pt>
                <c:pt idx="11">
                  <c:v>621.70000000000005</c:v>
                </c:pt>
              </c:numCache>
            </c:numRef>
          </c:val>
          <c:extLst>
            <c:ext xmlns:c16="http://schemas.microsoft.com/office/drawing/2014/chart" uri="{C3380CC4-5D6E-409C-BE32-E72D297353CC}">
              <c16:uniqueId val="{00000003-E92D-4C80-8687-D669C7F5114F}"/>
            </c:ext>
          </c:extLst>
        </c:ser>
        <c:ser>
          <c:idx val="0"/>
          <c:order val="1"/>
          <c:tx>
            <c:strRef>
              <c:f>Data!$G$101</c:f>
              <c:strCache>
                <c:ptCount val="1"/>
                <c:pt idx="0">
                  <c:v>Result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Data!$A$102:$A$113</c:f>
              <c:numCache>
                <c:formatCode>B1mmm\-yy</c:formatCode>
                <c:ptCount val="12"/>
                <c:pt idx="0">
                  <c:v>45748</c:v>
                </c:pt>
                <c:pt idx="1">
                  <c:v>45778</c:v>
                </c:pt>
                <c:pt idx="2">
                  <c:v>45809</c:v>
                </c:pt>
                <c:pt idx="3">
                  <c:v>45839</c:v>
                </c:pt>
                <c:pt idx="4">
                  <c:v>45870</c:v>
                </c:pt>
                <c:pt idx="5">
                  <c:v>45901</c:v>
                </c:pt>
                <c:pt idx="6">
                  <c:v>45931</c:v>
                </c:pt>
                <c:pt idx="7">
                  <c:v>45962</c:v>
                </c:pt>
                <c:pt idx="8">
                  <c:v>45992</c:v>
                </c:pt>
                <c:pt idx="9">
                  <c:v>46023</c:v>
                </c:pt>
                <c:pt idx="10">
                  <c:v>46054</c:v>
                </c:pt>
                <c:pt idx="11">
                  <c:v>46082</c:v>
                </c:pt>
              </c:numCache>
            </c:numRef>
          </c:cat>
          <c:val>
            <c:numRef>
              <c:f>Data!$G$102:$G$113</c:f>
              <c:numCache>
                <c:formatCode>_(* #,##0_);_(* \(#,##0\);_(* "-"??_);_(@_)</c:formatCode>
                <c:ptCount val="12"/>
                <c:pt idx="0">
                  <c:v>0</c:v>
                </c:pt>
                <c:pt idx="1">
                  <c:v>0</c:v>
                </c:pt>
                <c:pt idx="2">
                  <c:v>0</c:v>
                </c:pt>
                <c:pt idx="3">
                  <c:v>0</c:v>
                </c:pt>
                <c:pt idx="4">
                  <c:v>131.4</c:v>
                </c:pt>
                <c:pt idx="5">
                  <c:v>100</c:v>
                </c:pt>
                <c:pt idx="6">
                  <c:v>810</c:v>
                </c:pt>
                <c:pt idx="7">
                  <c:v>346.2</c:v>
                </c:pt>
                <c:pt idx="8">
                  <c:v>419.12</c:v>
                </c:pt>
                <c:pt idx="9">
                  <c:v>379.7</c:v>
                </c:pt>
                <c:pt idx="10">
                  <c:v>401.33</c:v>
                </c:pt>
              </c:numCache>
            </c:numRef>
          </c:val>
          <c:extLst>
            <c:ext xmlns:c16="http://schemas.microsoft.com/office/drawing/2014/chart" uri="{C3380CC4-5D6E-409C-BE32-E72D297353CC}">
              <c16:uniqueId val="{00000004-DA1C-4E9C-AFD1-E1CDF2254FB4}"/>
            </c:ext>
          </c:extLst>
        </c:ser>
        <c:dLbls>
          <c:showLegendKey val="0"/>
          <c:showVal val="0"/>
          <c:showCatName val="0"/>
          <c:showSerName val="0"/>
          <c:showPercent val="0"/>
          <c:showBubbleSize val="0"/>
        </c:dLbls>
        <c:gapWidth val="35"/>
        <c:axId val="754326975"/>
        <c:axId val="754327455"/>
      </c:barChart>
      <c:lineChart>
        <c:grouping val="standard"/>
        <c:varyColors val="0"/>
        <c:ser>
          <c:idx val="2"/>
          <c:order val="2"/>
          <c:tx>
            <c:strRef>
              <c:f>Data!$H$101</c:f>
              <c:strCache>
                <c:ptCount val="1"/>
                <c:pt idx="0">
                  <c:v>Accu.Target</c:v>
                </c:pt>
              </c:strCache>
            </c:strRef>
          </c:tx>
          <c:spPr>
            <a:ln w="28575" cap="rnd">
              <a:solidFill>
                <a:schemeClr val="tx1">
                  <a:lumMod val="50000"/>
                  <a:lumOff val="50000"/>
                </a:schemeClr>
              </a:solidFill>
              <a:round/>
            </a:ln>
            <a:effectLst/>
          </c:spPr>
          <c:marker>
            <c:symbol val="circle"/>
            <c:size val="5"/>
            <c:spPr>
              <a:solidFill>
                <a:schemeClr val="tx1">
                  <a:lumMod val="50000"/>
                  <a:lumOff val="50000"/>
                </a:schemeClr>
              </a:solidFill>
              <a:ln w="9525">
                <a:solidFill>
                  <a:schemeClr val="tx1">
                    <a:lumMod val="50000"/>
                    <a:lumOff val="50000"/>
                  </a:schemeClr>
                </a:solidFill>
              </a:ln>
              <a:effectLst/>
            </c:spPr>
          </c:marker>
          <c:dLbls>
            <c:dLbl>
              <c:idx val="0"/>
              <c:delete val="1"/>
              <c:extLst>
                <c:ext xmlns:c15="http://schemas.microsoft.com/office/drawing/2012/chart" uri="{CE6537A1-D6FC-4f65-9D91-7224C49458BB}"/>
                <c:ext xmlns:c16="http://schemas.microsoft.com/office/drawing/2014/chart" uri="{C3380CC4-5D6E-409C-BE32-E72D297353CC}">
                  <c16:uniqueId val="{0000000D-DA1C-4E9C-AFD1-E1CDF2254FB4}"/>
                </c:ext>
              </c:extLst>
            </c:dLbl>
            <c:dLbl>
              <c:idx val="1"/>
              <c:delete val="1"/>
              <c:extLst>
                <c:ext xmlns:c15="http://schemas.microsoft.com/office/drawing/2012/chart" uri="{CE6537A1-D6FC-4f65-9D91-7224C49458BB}"/>
                <c:ext xmlns:c16="http://schemas.microsoft.com/office/drawing/2014/chart" uri="{C3380CC4-5D6E-409C-BE32-E72D297353CC}">
                  <c16:uniqueId val="{0000000C-DA1C-4E9C-AFD1-E1CDF2254FB4}"/>
                </c:ext>
              </c:extLst>
            </c:dLbl>
            <c:dLbl>
              <c:idx val="2"/>
              <c:delete val="1"/>
              <c:extLst>
                <c:ext xmlns:c15="http://schemas.microsoft.com/office/drawing/2012/chart" uri="{CE6537A1-D6FC-4f65-9D91-7224C49458BB}"/>
                <c:ext xmlns:c16="http://schemas.microsoft.com/office/drawing/2014/chart" uri="{C3380CC4-5D6E-409C-BE32-E72D297353CC}">
                  <c16:uniqueId val="{0000000B-DA1C-4E9C-AFD1-E1CDF2254FB4}"/>
                </c:ext>
              </c:extLst>
            </c:dLbl>
            <c:dLbl>
              <c:idx val="3"/>
              <c:delete val="1"/>
              <c:extLst>
                <c:ext xmlns:c15="http://schemas.microsoft.com/office/drawing/2012/chart" uri="{CE6537A1-D6FC-4f65-9D91-7224C49458BB}"/>
                <c:ext xmlns:c16="http://schemas.microsoft.com/office/drawing/2014/chart" uri="{C3380CC4-5D6E-409C-BE32-E72D297353CC}">
                  <c16:uniqueId val="{0000000E-DA1C-4E9C-AFD1-E1CDF2254FB4}"/>
                </c:ext>
              </c:extLst>
            </c:dLbl>
            <c:dLbl>
              <c:idx val="4"/>
              <c:delete val="1"/>
              <c:extLst>
                <c:ext xmlns:c15="http://schemas.microsoft.com/office/drawing/2012/chart" uri="{CE6537A1-D6FC-4f65-9D91-7224C49458BB}"/>
                <c:ext xmlns:c16="http://schemas.microsoft.com/office/drawing/2014/chart" uri="{C3380CC4-5D6E-409C-BE32-E72D297353CC}">
                  <c16:uniqueId val="{0000000F-DA1C-4E9C-AFD1-E1CDF2254FB4}"/>
                </c:ext>
              </c:extLst>
            </c:dLbl>
            <c:dLbl>
              <c:idx val="5"/>
              <c:layout>
                <c:manualLayout>
                  <c:x val="-0.10436681222707424"/>
                  <c:y val="-9.509915595644918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DA1C-4E9C-AFD1-E1CDF2254FB4}"/>
                </c:ext>
              </c:extLst>
            </c:dLbl>
            <c:dLbl>
              <c:idx val="6"/>
              <c:layout>
                <c:manualLayout>
                  <c:x val="-9.2721979621542938E-2"/>
                  <c:y val="-6.153474797181999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6-DA1C-4E9C-AFD1-E1CDF2254FB4}"/>
                </c:ext>
              </c:extLst>
            </c:dLbl>
            <c:dLbl>
              <c:idx val="7"/>
              <c:layout>
                <c:manualLayout>
                  <c:x val="-0.10184850256163405"/>
                  <c:y val="-6.712881596925827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5-DA1C-4E9C-AFD1-E1CDF2254FB4}"/>
                </c:ext>
              </c:extLst>
            </c:dLbl>
            <c:dLbl>
              <c:idx val="8"/>
              <c:layout>
                <c:manualLayout>
                  <c:x val="-0.10475971071301676"/>
                  <c:y val="-6.153474797181999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4-DA1C-4E9C-AFD1-E1CDF2254FB4}"/>
                </c:ext>
              </c:extLst>
            </c:dLbl>
            <c:dLbl>
              <c:idx val="9"/>
              <c:layout>
                <c:manualLayout>
                  <c:x val="-0.11349333516716524"/>
                  <c:y val="-7.272288396669640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DA1C-4E9C-AFD1-E1CDF2254FB4}"/>
                </c:ext>
              </c:extLst>
            </c:dLbl>
            <c:spPr>
              <a:noFill/>
              <a:ln>
                <a:noFill/>
              </a:ln>
              <a:effectLst/>
            </c:spPr>
            <c:txPr>
              <a:bodyPr rot="0" spcFirstLastPara="1" vertOverflow="ellipsis" vert="horz" wrap="square" lIns="38100" tIns="19050" rIns="38100" bIns="19050" anchor="ctr" anchorCtr="1">
                <a:spAutoFit/>
              </a:bodyPr>
              <a:lstStyle/>
              <a:p>
                <a:pPr>
                  <a:defRPr lang="ja-JP" sz="800" b="0" i="0" u="none" strike="noStrike" kern="1200" baseline="0">
                    <a:solidFill>
                      <a:schemeClr val="tx1">
                        <a:lumMod val="75000"/>
                        <a:lumOff val="25000"/>
                      </a:schemeClr>
                    </a:solidFill>
                    <a:latin typeface="+mn-lt"/>
                    <a:ea typeface="+mn-ea"/>
                    <a:cs typeface="+mn-cs"/>
                  </a:defRPr>
                </a:pPr>
                <a:endParaRPr lang="th-TH"/>
              </a:p>
            </c:txPr>
            <c:dLblPos val="l"/>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Data!$A$102:$A$113</c:f>
              <c:numCache>
                <c:formatCode>B1mmm\-yy</c:formatCode>
                <c:ptCount val="12"/>
                <c:pt idx="0">
                  <c:v>45748</c:v>
                </c:pt>
                <c:pt idx="1">
                  <c:v>45778</c:v>
                </c:pt>
                <c:pt idx="2">
                  <c:v>45809</c:v>
                </c:pt>
                <c:pt idx="3">
                  <c:v>45839</c:v>
                </c:pt>
                <c:pt idx="4">
                  <c:v>45870</c:v>
                </c:pt>
                <c:pt idx="5">
                  <c:v>45901</c:v>
                </c:pt>
                <c:pt idx="6">
                  <c:v>45931</c:v>
                </c:pt>
                <c:pt idx="7">
                  <c:v>45962</c:v>
                </c:pt>
                <c:pt idx="8">
                  <c:v>45992</c:v>
                </c:pt>
                <c:pt idx="9">
                  <c:v>46023</c:v>
                </c:pt>
                <c:pt idx="10">
                  <c:v>46054</c:v>
                </c:pt>
                <c:pt idx="11">
                  <c:v>46082</c:v>
                </c:pt>
              </c:numCache>
            </c:numRef>
          </c:cat>
          <c:val>
            <c:numRef>
              <c:f>Data!$H$102:$H$113</c:f>
              <c:numCache>
                <c:formatCode>_(* #,##0_);_(* \(#,##0\);_(* "-"??_);_(@_)</c:formatCode>
                <c:ptCount val="12"/>
                <c:pt idx="0">
                  <c:v>0</c:v>
                </c:pt>
                <c:pt idx="1">
                  <c:v>0</c:v>
                </c:pt>
                <c:pt idx="2">
                  <c:v>0</c:v>
                </c:pt>
                <c:pt idx="3">
                  <c:v>0</c:v>
                </c:pt>
                <c:pt idx="4">
                  <c:v>15.45</c:v>
                </c:pt>
                <c:pt idx="5">
                  <c:v>260.8</c:v>
                </c:pt>
                <c:pt idx="6">
                  <c:v>769.96</c:v>
                </c:pt>
                <c:pt idx="7">
                  <c:v>1108.08</c:v>
                </c:pt>
                <c:pt idx="8">
                  <c:v>1526.81</c:v>
                </c:pt>
                <c:pt idx="9">
                  <c:v>1906.35</c:v>
                </c:pt>
                <c:pt idx="10">
                  <c:v>3029.12</c:v>
                </c:pt>
                <c:pt idx="11">
                  <c:v>3650.8199999999997</c:v>
                </c:pt>
              </c:numCache>
            </c:numRef>
          </c:val>
          <c:smooth val="0"/>
          <c:extLst>
            <c:ext xmlns:c16="http://schemas.microsoft.com/office/drawing/2014/chart" uri="{C3380CC4-5D6E-409C-BE32-E72D297353CC}">
              <c16:uniqueId val="{00000005-DA1C-4E9C-AFD1-E1CDF2254FB4}"/>
            </c:ext>
          </c:extLst>
        </c:ser>
        <c:ser>
          <c:idx val="3"/>
          <c:order val="3"/>
          <c:tx>
            <c:strRef>
              <c:f>Data!$I$101</c:f>
              <c:strCache>
                <c:ptCount val="1"/>
                <c:pt idx="0">
                  <c:v>Accu.Result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numRef>
              <c:f>Data!$A$102:$A$113</c:f>
              <c:numCache>
                <c:formatCode>B1mmm\-yy</c:formatCode>
                <c:ptCount val="12"/>
                <c:pt idx="0">
                  <c:v>45748</c:v>
                </c:pt>
                <c:pt idx="1">
                  <c:v>45778</c:v>
                </c:pt>
                <c:pt idx="2">
                  <c:v>45809</c:v>
                </c:pt>
                <c:pt idx="3">
                  <c:v>45839</c:v>
                </c:pt>
                <c:pt idx="4">
                  <c:v>45870</c:v>
                </c:pt>
                <c:pt idx="5">
                  <c:v>45901</c:v>
                </c:pt>
                <c:pt idx="6">
                  <c:v>45931</c:v>
                </c:pt>
                <c:pt idx="7">
                  <c:v>45962</c:v>
                </c:pt>
                <c:pt idx="8">
                  <c:v>45992</c:v>
                </c:pt>
                <c:pt idx="9">
                  <c:v>46023</c:v>
                </c:pt>
                <c:pt idx="10">
                  <c:v>46054</c:v>
                </c:pt>
                <c:pt idx="11">
                  <c:v>46082</c:v>
                </c:pt>
              </c:numCache>
            </c:numRef>
          </c:cat>
          <c:val>
            <c:numRef>
              <c:f>Data!$I$102:$I$113</c:f>
              <c:numCache>
                <c:formatCode>_(* #,##0_);_(* \(#,##0\);_(* "-"??_);_(@_)</c:formatCode>
                <c:ptCount val="12"/>
                <c:pt idx="0">
                  <c:v>0</c:v>
                </c:pt>
                <c:pt idx="1">
                  <c:v>0</c:v>
                </c:pt>
                <c:pt idx="2">
                  <c:v>0</c:v>
                </c:pt>
                <c:pt idx="3">
                  <c:v>0</c:v>
                </c:pt>
                <c:pt idx="4">
                  <c:v>131.4</c:v>
                </c:pt>
                <c:pt idx="5">
                  <c:v>231.4</c:v>
                </c:pt>
                <c:pt idx="6">
                  <c:v>1041.4000000000001</c:v>
                </c:pt>
                <c:pt idx="7">
                  <c:v>1387.6000000000001</c:v>
                </c:pt>
                <c:pt idx="8">
                  <c:v>1806.7200000000003</c:v>
                </c:pt>
                <c:pt idx="9">
                  <c:v>2186.42</c:v>
                </c:pt>
                <c:pt idx="10">
                  <c:v>2587.75</c:v>
                </c:pt>
              </c:numCache>
            </c:numRef>
          </c:val>
          <c:smooth val="0"/>
          <c:extLst>
            <c:ext xmlns:c16="http://schemas.microsoft.com/office/drawing/2014/chart" uri="{C3380CC4-5D6E-409C-BE32-E72D297353CC}">
              <c16:uniqueId val="{00000006-DA1C-4E9C-AFD1-E1CDF2254FB4}"/>
            </c:ext>
          </c:extLst>
        </c:ser>
        <c:dLbls>
          <c:showLegendKey val="0"/>
          <c:showVal val="0"/>
          <c:showCatName val="0"/>
          <c:showSerName val="0"/>
          <c:showPercent val="0"/>
          <c:showBubbleSize val="0"/>
        </c:dLbls>
        <c:marker val="1"/>
        <c:smooth val="0"/>
        <c:axId val="320814032"/>
        <c:axId val="320815472"/>
      </c:lineChart>
      <c:dateAx>
        <c:axId val="754326975"/>
        <c:scaling>
          <c:orientation val="minMax"/>
        </c:scaling>
        <c:delete val="0"/>
        <c:axPos val="b"/>
        <c:numFmt formatCode="B1mmm"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ja-JP" sz="1000" b="0" i="0" u="none" strike="noStrike" kern="1200" baseline="0">
                <a:solidFill>
                  <a:schemeClr val="tx1">
                    <a:lumMod val="65000"/>
                    <a:lumOff val="35000"/>
                  </a:schemeClr>
                </a:solidFill>
                <a:latin typeface="+mn-lt"/>
                <a:ea typeface="+mn-ea"/>
                <a:cs typeface="+mn-cs"/>
              </a:defRPr>
            </a:pPr>
            <a:endParaRPr lang="th-TH"/>
          </a:p>
        </c:txPr>
        <c:crossAx val="754327455"/>
        <c:crosses val="autoZero"/>
        <c:auto val="1"/>
        <c:lblOffset val="100"/>
        <c:baseTimeUnit val="months"/>
      </c:dateAx>
      <c:valAx>
        <c:axId val="754327455"/>
        <c:scaling>
          <c:orientation val="minMax"/>
          <c:max val="1000"/>
        </c:scaling>
        <c:delete val="0"/>
        <c:axPos val="l"/>
        <c:majorGridlines>
          <c:spPr>
            <a:ln w="6350" cap="flat" cmpd="sng" algn="ctr">
              <a:solidFill>
                <a:schemeClr val="bg1">
                  <a:lumMod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th-TH"/>
          </a:p>
        </c:txPr>
        <c:crossAx val="754326975"/>
        <c:crosses val="autoZero"/>
        <c:crossBetween val="between"/>
        <c:majorUnit val="200"/>
      </c:valAx>
      <c:valAx>
        <c:axId val="320815472"/>
        <c:scaling>
          <c:orientation val="minMax"/>
          <c:max val="6000"/>
          <c:min val="0"/>
        </c:scaling>
        <c:delete val="0"/>
        <c:axPos val="r"/>
        <c:numFmt formatCode="_(* #,##0_);_(* \(#,##0\);_(* &quot;-&quot;_);_(@_)" sourceLinked="0"/>
        <c:majorTickMark val="out"/>
        <c:minorTickMark val="none"/>
        <c:tickLblPos val="nextTo"/>
        <c:spPr>
          <a:noFill/>
          <a:ln>
            <a:noFill/>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th-TH"/>
          </a:p>
        </c:txPr>
        <c:crossAx val="320814032"/>
        <c:crosses val="max"/>
        <c:crossBetween val="between"/>
        <c:majorUnit val="1000"/>
      </c:valAx>
      <c:dateAx>
        <c:axId val="320814032"/>
        <c:scaling>
          <c:orientation val="minMax"/>
        </c:scaling>
        <c:delete val="1"/>
        <c:axPos val="b"/>
        <c:numFmt formatCode="B1mmm\-yy" sourceLinked="1"/>
        <c:majorTickMark val="out"/>
        <c:minorTickMark val="none"/>
        <c:tickLblPos val="nextTo"/>
        <c:crossAx val="320815472"/>
        <c:crosses val="autoZero"/>
        <c:auto val="1"/>
        <c:lblOffset val="100"/>
        <c:baseTimeUnit val="months"/>
      </c:dateAx>
      <c:spPr>
        <a:noFill/>
        <a:ln>
          <a:noFill/>
        </a:ln>
        <a:effectLst/>
      </c:spPr>
    </c:plotArea>
    <c:legend>
      <c:legendPos val="b"/>
      <c:layout>
        <c:manualLayout>
          <c:xMode val="edge"/>
          <c:yMode val="edge"/>
          <c:x val="0.47720799092253208"/>
          <c:y val="9.5685781268035619E-3"/>
          <c:w val="0.52279200907746792"/>
          <c:h val="0.10885747988558149"/>
        </c:manualLayout>
      </c:layout>
      <c:overlay val="0"/>
      <c:spPr>
        <a:noFill/>
        <a:ln>
          <a:noFill/>
        </a:ln>
        <a:effectLst/>
      </c:spPr>
      <c:txPr>
        <a:bodyPr rot="0" spcFirstLastPara="1" vertOverflow="ellipsis" vert="horz" wrap="square" anchor="ctr" anchorCtr="1"/>
        <a:lstStyle/>
        <a:p>
          <a:pPr>
            <a:defRPr lang="ja-JP" sz="700" b="0" i="0" u="none" strike="noStrike" kern="1200" baseline="0">
              <a:solidFill>
                <a:schemeClr val="tx1">
                  <a:lumMod val="65000"/>
                  <a:lumOff val="35000"/>
                </a:schemeClr>
              </a:solidFill>
              <a:latin typeface="+mn-lt"/>
              <a:ea typeface="+mn-ea"/>
              <a:cs typeface="+mn-cs"/>
            </a:defRPr>
          </a:pPr>
          <a:endParaRPr lang="th-TH"/>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th-TH"/>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2.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3.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4.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5.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6.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7.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8.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9.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1.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2.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4.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5.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6.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7.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2.xml"/><Relationship Id="rId7" Type="http://schemas.openxmlformats.org/officeDocument/2006/relationships/chart" Target="../charts/chart6.xml"/><Relationship Id="rId2" Type="http://schemas.openxmlformats.org/officeDocument/2006/relationships/chart" Target="../charts/chart1.xml"/><Relationship Id="rId1" Type="http://schemas.openxmlformats.org/officeDocument/2006/relationships/image" Target="../media/image2.png"/><Relationship Id="rId6" Type="http://schemas.openxmlformats.org/officeDocument/2006/relationships/chart" Target="../charts/chart5.xml"/><Relationship Id="rId11" Type="http://schemas.openxmlformats.org/officeDocument/2006/relationships/chart" Target="../charts/chart10.xml"/><Relationship Id="rId5" Type="http://schemas.openxmlformats.org/officeDocument/2006/relationships/chart" Target="../charts/chart4.xml"/><Relationship Id="rId10" Type="http://schemas.openxmlformats.org/officeDocument/2006/relationships/chart" Target="../charts/chart9.xml"/><Relationship Id="rId4" Type="http://schemas.openxmlformats.org/officeDocument/2006/relationships/chart" Target="../charts/chart3.xml"/><Relationship Id="rId9" Type="http://schemas.openxmlformats.org/officeDocument/2006/relationships/chart" Target="../charts/chart8.xml"/></Relationships>
</file>

<file path=xl/drawings/_rels/drawing3.xml.rels><?xml version="1.0" encoding="UTF-8" standalone="yes"?>
<Relationships xmlns="http://schemas.openxmlformats.org/package/2006/relationships"><Relationship Id="rId2" Type="http://schemas.openxmlformats.org/officeDocument/2006/relationships/chart" Target="../charts/chart12.xml"/><Relationship Id="rId1" Type="http://schemas.openxmlformats.org/officeDocument/2006/relationships/chart" Target="../charts/chart11.xml"/></Relationships>
</file>

<file path=xl/drawings/_rels/drawing4.xml.rels><?xml version="1.0" encoding="UTF-8" standalone="yes"?>
<Relationships xmlns="http://schemas.openxmlformats.org/package/2006/relationships"><Relationship Id="rId8" Type="http://schemas.openxmlformats.org/officeDocument/2006/relationships/chart" Target="../charts/chart20.xml"/><Relationship Id="rId13" Type="http://schemas.openxmlformats.org/officeDocument/2006/relationships/chart" Target="../charts/chart25.xml"/><Relationship Id="rId18" Type="http://schemas.openxmlformats.org/officeDocument/2006/relationships/chart" Target="../charts/chart30.xml"/><Relationship Id="rId3" Type="http://schemas.openxmlformats.org/officeDocument/2006/relationships/chart" Target="../charts/chart15.xml"/><Relationship Id="rId21" Type="http://schemas.openxmlformats.org/officeDocument/2006/relationships/chart" Target="../charts/chart33.xml"/><Relationship Id="rId7" Type="http://schemas.openxmlformats.org/officeDocument/2006/relationships/chart" Target="../charts/chart19.xml"/><Relationship Id="rId12" Type="http://schemas.openxmlformats.org/officeDocument/2006/relationships/chart" Target="../charts/chart24.xml"/><Relationship Id="rId17" Type="http://schemas.openxmlformats.org/officeDocument/2006/relationships/chart" Target="../charts/chart29.xml"/><Relationship Id="rId2" Type="http://schemas.openxmlformats.org/officeDocument/2006/relationships/chart" Target="../charts/chart14.xml"/><Relationship Id="rId16" Type="http://schemas.openxmlformats.org/officeDocument/2006/relationships/chart" Target="../charts/chart28.xml"/><Relationship Id="rId20" Type="http://schemas.openxmlformats.org/officeDocument/2006/relationships/chart" Target="../charts/chart32.xml"/><Relationship Id="rId1" Type="http://schemas.openxmlformats.org/officeDocument/2006/relationships/chart" Target="../charts/chart13.xml"/><Relationship Id="rId6" Type="http://schemas.openxmlformats.org/officeDocument/2006/relationships/chart" Target="../charts/chart18.xml"/><Relationship Id="rId11" Type="http://schemas.openxmlformats.org/officeDocument/2006/relationships/chart" Target="../charts/chart23.xml"/><Relationship Id="rId5" Type="http://schemas.openxmlformats.org/officeDocument/2006/relationships/chart" Target="../charts/chart17.xml"/><Relationship Id="rId15" Type="http://schemas.openxmlformats.org/officeDocument/2006/relationships/chart" Target="../charts/chart27.xml"/><Relationship Id="rId23" Type="http://schemas.openxmlformats.org/officeDocument/2006/relationships/chart" Target="../charts/chart34.xml"/><Relationship Id="rId10" Type="http://schemas.openxmlformats.org/officeDocument/2006/relationships/chart" Target="../charts/chart22.xml"/><Relationship Id="rId19" Type="http://schemas.openxmlformats.org/officeDocument/2006/relationships/chart" Target="../charts/chart31.xml"/><Relationship Id="rId4" Type="http://schemas.openxmlformats.org/officeDocument/2006/relationships/chart" Target="../charts/chart16.xml"/><Relationship Id="rId9" Type="http://schemas.openxmlformats.org/officeDocument/2006/relationships/chart" Target="../charts/chart21.xml"/><Relationship Id="rId14" Type="http://schemas.openxmlformats.org/officeDocument/2006/relationships/chart" Target="../charts/chart26.xml"/><Relationship Id="rId22" Type="http://schemas.openxmlformats.org/officeDocument/2006/relationships/image" Target="../media/image3.png"/></Relationships>
</file>

<file path=xl/drawings/_rels/drawing5.xml.rels><?xml version="1.0" encoding="UTF-8" standalone="yes"?>
<Relationships xmlns="http://schemas.openxmlformats.org/package/2006/relationships"><Relationship Id="rId8" Type="http://schemas.openxmlformats.org/officeDocument/2006/relationships/chart" Target="../charts/chart42.xml"/><Relationship Id="rId13" Type="http://schemas.openxmlformats.org/officeDocument/2006/relationships/chart" Target="../charts/chart47.xml"/><Relationship Id="rId18" Type="http://schemas.openxmlformats.org/officeDocument/2006/relationships/chart" Target="../charts/chart52.xml"/><Relationship Id="rId3" Type="http://schemas.openxmlformats.org/officeDocument/2006/relationships/chart" Target="../charts/chart37.xml"/><Relationship Id="rId7" Type="http://schemas.openxmlformats.org/officeDocument/2006/relationships/chart" Target="../charts/chart41.xml"/><Relationship Id="rId12" Type="http://schemas.openxmlformats.org/officeDocument/2006/relationships/chart" Target="../charts/chart46.xml"/><Relationship Id="rId17" Type="http://schemas.openxmlformats.org/officeDocument/2006/relationships/chart" Target="../charts/chart51.xml"/><Relationship Id="rId2" Type="http://schemas.openxmlformats.org/officeDocument/2006/relationships/chart" Target="../charts/chart36.xml"/><Relationship Id="rId16" Type="http://schemas.openxmlformats.org/officeDocument/2006/relationships/chart" Target="../charts/chart50.xml"/><Relationship Id="rId1" Type="http://schemas.openxmlformats.org/officeDocument/2006/relationships/chart" Target="../charts/chart35.xml"/><Relationship Id="rId6" Type="http://schemas.openxmlformats.org/officeDocument/2006/relationships/chart" Target="../charts/chart40.xml"/><Relationship Id="rId11" Type="http://schemas.openxmlformats.org/officeDocument/2006/relationships/chart" Target="../charts/chart45.xml"/><Relationship Id="rId5" Type="http://schemas.openxmlformats.org/officeDocument/2006/relationships/chart" Target="../charts/chart39.xml"/><Relationship Id="rId15" Type="http://schemas.openxmlformats.org/officeDocument/2006/relationships/chart" Target="../charts/chart49.xml"/><Relationship Id="rId10" Type="http://schemas.openxmlformats.org/officeDocument/2006/relationships/chart" Target="../charts/chart44.xml"/><Relationship Id="rId4" Type="http://schemas.openxmlformats.org/officeDocument/2006/relationships/chart" Target="../charts/chart38.xml"/><Relationship Id="rId9" Type="http://schemas.openxmlformats.org/officeDocument/2006/relationships/chart" Target="../charts/chart43.xml"/><Relationship Id="rId14" Type="http://schemas.openxmlformats.org/officeDocument/2006/relationships/chart" Target="../charts/chart48.xml"/></Relationships>
</file>

<file path=xl/drawings/_rels/drawing6.xml.rels><?xml version="1.0" encoding="UTF-8" standalone="yes"?>
<Relationships xmlns="http://schemas.openxmlformats.org/package/2006/relationships"><Relationship Id="rId8" Type="http://schemas.openxmlformats.org/officeDocument/2006/relationships/chart" Target="../charts/chart60.xml"/><Relationship Id="rId13" Type="http://schemas.openxmlformats.org/officeDocument/2006/relationships/chart" Target="../charts/chart65.xml"/><Relationship Id="rId18" Type="http://schemas.openxmlformats.org/officeDocument/2006/relationships/chart" Target="../charts/chart70.xml"/><Relationship Id="rId3" Type="http://schemas.openxmlformats.org/officeDocument/2006/relationships/chart" Target="../charts/chart55.xml"/><Relationship Id="rId7" Type="http://schemas.openxmlformats.org/officeDocument/2006/relationships/chart" Target="../charts/chart59.xml"/><Relationship Id="rId12" Type="http://schemas.openxmlformats.org/officeDocument/2006/relationships/chart" Target="../charts/chart64.xml"/><Relationship Id="rId17" Type="http://schemas.openxmlformats.org/officeDocument/2006/relationships/chart" Target="../charts/chart69.xml"/><Relationship Id="rId2" Type="http://schemas.openxmlformats.org/officeDocument/2006/relationships/chart" Target="../charts/chart54.xml"/><Relationship Id="rId16" Type="http://schemas.openxmlformats.org/officeDocument/2006/relationships/chart" Target="../charts/chart68.xml"/><Relationship Id="rId20" Type="http://schemas.openxmlformats.org/officeDocument/2006/relationships/chart" Target="../charts/chart72.xml"/><Relationship Id="rId1" Type="http://schemas.openxmlformats.org/officeDocument/2006/relationships/chart" Target="../charts/chart53.xml"/><Relationship Id="rId6" Type="http://schemas.openxmlformats.org/officeDocument/2006/relationships/chart" Target="../charts/chart58.xml"/><Relationship Id="rId11" Type="http://schemas.openxmlformats.org/officeDocument/2006/relationships/chart" Target="../charts/chart63.xml"/><Relationship Id="rId5" Type="http://schemas.openxmlformats.org/officeDocument/2006/relationships/chart" Target="../charts/chart57.xml"/><Relationship Id="rId15" Type="http://schemas.openxmlformats.org/officeDocument/2006/relationships/chart" Target="../charts/chart67.xml"/><Relationship Id="rId10" Type="http://schemas.openxmlformats.org/officeDocument/2006/relationships/chart" Target="../charts/chart62.xml"/><Relationship Id="rId19" Type="http://schemas.openxmlformats.org/officeDocument/2006/relationships/chart" Target="../charts/chart71.xml"/><Relationship Id="rId4" Type="http://schemas.openxmlformats.org/officeDocument/2006/relationships/chart" Target="../charts/chart56.xml"/><Relationship Id="rId9" Type="http://schemas.openxmlformats.org/officeDocument/2006/relationships/chart" Target="../charts/chart61.xml"/><Relationship Id="rId14" Type="http://schemas.openxmlformats.org/officeDocument/2006/relationships/chart" Target="../charts/chart66.xml"/></Relationships>
</file>

<file path=xl/drawings/_rels/drawing7.xml.rels><?xml version="1.0" encoding="UTF-8" standalone="yes"?>
<Relationships xmlns="http://schemas.openxmlformats.org/package/2006/relationships"><Relationship Id="rId8" Type="http://schemas.openxmlformats.org/officeDocument/2006/relationships/chart" Target="../charts/chart80.xml"/><Relationship Id="rId13" Type="http://schemas.openxmlformats.org/officeDocument/2006/relationships/chart" Target="../charts/chart85.xml"/><Relationship Id="rId3" Type="http://schemas.openxmlformats.org/officeDocument/2006/relationships/chart" Target="../charts/chart75.xml"/><Relationship Id="rId7" Type="http://schemas.openxmlformats.org/officeDocument/2006/relationships/chart" Target="../charts/chart79.xml"/><Relationship Id="rId12" Type="http://schemas.openxmlformats.org/officeDocument/2006/relationships/chart" Target="../charts/chart84.xml"/><Relationship Id="rId2" Type="http://schemas.openxmlformats.org/officeDocument/2006/relationships/chart" Target="../charts/chart74.xml"/><Relationship Id="rId1" Type="http://schemas.openxmlformats.org/officeDocument/2006/relationships/chart" Target="../charts/chart73.xml"/><Relationship Id="rId6" Type="http://schemas.openxmlformats.org/officeDocument/2006/relationships/chart" Target="../charts/chart78.xml"/><Relationship Id="rId11" Type="http://schemas.openxmlformats.org/officeDocument/2006/relationships/chart" Target="../charts/chart83.xml"/><Relationship Id="rId5" Type="http://schemas.openxmlformats.org/officeDocument/2006/relationships/chart" Target="../charts/chart77.xml"/><Relationship Id="rId15" Type="http://schemas.openxmlformats.org/officeDocument/2006/relationships/chart" Target="../charts/chart87.xml"/><Relationship Id="rId10" Type="http://schemas.openxmlformats.org/officeDocument/2006/relationships/chart" Target="../charts/chart82.xml"/><Relationship Id="rId4" Type="http://schemas.openxmlformats.org/officeDocument/2006/relationships/chart" Target="../charts/chart76.xml"/><Relationship Id="rId9" Type="http://schemas.openxmlformats.org/officeDocument/2006/relationships/chart" Target="../charts/chart81.xml"/><Relationship Id="rId14" Type="http://schemas.openxmlformats.org/officeDocument/2006/relationships/chart" Target="../charts/chart86.xml"/></Relationships>
</file>

<file path=xl/drawings/_rels/drawing8.xml.rels><?xml version="1.0" encoding="UTF-8" standalone="yes"?>
<Relationships xmlns="http://schemas.openxmlformats.org/package/2006/relationships"><Relationship Id="rId13" Type="http://schemas.openxmlformats.org/officeDocument/2006/relationships/chart" Target="../charts/chart100.xml"/><Relationship Id="rId18" Type="http://schemas.openxmlformats.org/officeDocument/2006/relationships/chart" Target="../charts/chart105.xml"/><Relationship Id="rId26" Type="http://schemas.openxmlformats.org/officeDocument/2006/relationships/chart" Target="../charts/chart113.xml"/><Relationship Id="rId39" Type="http://schemas.openxmlformats.org/officeDocument/2006/relationships/chart" Target="../charts/chart126.xml"/><Relationship Id="rId21" Type="http://schemas.openxmlformats.org/officeDocument/2006/relationships/chart" Target="../charts/chart108.xml"/><Relationship Id="rId34" Type="http://schemas.openxmlformats.org/officeDocument/2006/relationships/chart" Target="../charts/chart121.xml"/><Relationship Id="rId42" Type="http://schemas.openxmlformats.org/officeDocument/2006/relationships/chart" Target="../charts/chart129.xml"/><Relationship Id="rId47" Type="http://schemas.openxmlformats.org/officeDocument/2006/relationships/chart" Target="../charts/chart134.xml"/><Relationship Id="rId50" Type="http://schemas.openxmlformats.org/officeDocument/2006/relationships/chart" Target="../charts/chart137.xml"/><Relationship Id="rId7" Type="http://schemas.openxmlformats.org/officeDocument/2006/relationships/chart" Target="../charts/chart94.xml"/><Relationship Id="rId2" Type="http://schemas.openxmlformats.org/officeDocument/2006/relationships/chart" Target="../charts/chart89.xml"/><Relationship Id="rId16" Type="http://schemas.openxmlformats.org/officeDocument/2006/relationships/chart" Target="../charts/chart103.xml"/><Relationship Id="rId29" Type="http://schemas.openxmlformats.org/officeDocument/2006/relationships/chart" Target="../charts/chart116.xml"/><Relationship Id="rId11" Type="http://schemas.openxmlformats.org/officeDocument/2006/relationships/chart" Target="../charts/chart98.xml"/><Relationship Id="rId24" Type="http://schemas.openxmlformats.org/officeDocument/2006/relationships/chart" Target="../charts/chart111.xml"/><Relationship Id="rId32" Type="http://schemas.openxmlformats.org/officeDocument/2006/relationships/chart" Target="../charts/chart119.xml"/><Relationship Id="rId37" Type="http://schemas.openxmlformats.org/officeDocument/2006/relationships/chart" Target="../charts/chart124.xml"/><Relationship Id="rId40" Type="http://schemas.openxmlformats.org/officeDocument/2006/relationships/chart" Target="../charts/chart127.xml"/><Relationship Id="rId45" Type="http://schemas.openxmlformats.org/officeDocument/2006/relationships/chart" Target="../charts/chart132.xml"/><Relationship Id="rId5" Type="http://schemas.openxmlformats.org/officeDocument/2006/relationships/chart" Target="../charts/chart92.xml"/><Relationship Id="rId15" Type="http://schemas.openxmlformats.org/officeDocument/2006/relationships/chart" Target="../charts/chart102.xml"/><Relationship Id="rId23" Type="http://schemas.openxmlformats.org/officeDocument/2006/relationships/chart" Target="../charts/chart110.xml"/><Relationship Id="rId28" Type="http://schemas.openxmlformats.org/officeDocument/2006/relationships/chart" Target="../charts/chart115.xml"/><Relationship Id="rId36" Type="http://schemas.openxmlformats.org/officeDocument/2006/relationships/chart" Target="../charts/chart123.xml"/><Relationship Id="rId49" Type="http://schemas.openxmlformats.org/officeDocument/2006/relationships/chart" Target="../charts/chart136.xml"/><Relationship Id="rId10" Type="http://schemas.openxmlformats.org/officeDocument/2006/relationships/chart" Target="../charts/chart97.xml"/><Relationship Id="rId19" Type="http://schemas.openxmlformats.org/officeDocument/2006/relationships/chart" Target="../charts/chart106.xml"/><Relationship Id="rId31" Type="http://schemas.openxmlformats.org/officeDocument/2006/relationships/chart" Target="../charts/chart118.xml"/><Relationship Id="rId44" Type="http://schemas.openxmlformats.org/officeDocument/2006/relationships/chart" Target="../charts/chart131.xml"/><Relationship Id="rId4" Type="http://schemas.openxmlformats.org/officeDocument/2006/relationships/chart" Target="../charts/chart91.xml"/><Relationship Id="rId9" Type="http://schemas.openxmlformats.org/officeDocument/2006/relationships/chart" Target="../charts/chart96.xml"/><Relationship Id="rId14" Type="http://schemas.openxmlformats.org/officeDocument/2006/relationships/chart" Target="../charts/chart101.xml"/><Relationship Id="rId22" Type="http://schemas.openxmlformats.org/officeDocument/2006/relationships/chart" Target="../charts/chart109.xml"/><Relationship Id="rId27" Type="http://schemas.openxmlformats.org/officeDocument/2006/relationships/chart" Target="../charts/chart114.xml"/><Relationship Id="rId30" Type="http://schemas.openxmlformats.org/officeDocument/2006/relationships/chart" Target="../charts/chart117.xml"/><Relationship Id="rId35" Type="http://schemas.openxmlformats.org/officeDocument/2006/relationships/chart" Target="../charts/chart122.xml"/><Relationship Id="rId43" Type="http://schemas.openxmlformats.org/officeDocument/2006/relationships/chart" Target="../charts/chart130.xml"/><Relationship Id="rId48" Type="http://schemas.openxmlformats.org/officeDocument/2006/relationships/chart" Target="../charts/chart135.xml"/><Relationship Id="rId8" Type="http://schemas.openxmlformats.org/officeDocument/2006/relationships/chart" Target="../charts/chart95.xml"/><Relationship Id="rId51" Type="http://schemas.openxmlformats.org/officeDocument/2006/relationships/chart" Target="../charts/chart138.xml"/><Relationship Id="rId3" Type="http://schemas.openxmlformats.org/officeDocument/2006/relationships/chart" Target="../charts/chart90.xml"/><Relationship Id="rId12" Type="http://schemas.openxmlformats.org/officeDocument/2006/relationships/chart" Target="../charts/chart99.xml"/><Relationship Id="rId17" Type="http://schemas.openxmlformats.org/officeDocument/2006/relationships/chart" Target="../charts/chart104.xml"/><Relationship Id="rId25" Type="http://schemas.openxmlformats.org/officeDocument/2006/relationships/chart" Target="../charts/chart112.xml"/><Relationship Id="rId33" Type="http://schemas.openxmlformats.org/officeDocument/2006/relationships/chart" Target="../charts/chart120.xml"/><Relationship Id="rId38" Type="http://schemas.openxmlformats.org/officeDocument/2006/relationships/chart" Target="../charts/chart125.xml"/><Relationship Id="rId46" Type="http://schemas.openxmlformats.org/officeDocument/2006/relationships/chart" Target="../charts/chart133.xml"/><Relationship Id="rId20" Type="http://schemas.openxmlformats.org/officeDocument/2006/relationships/chart" Target="../charts/chart107.xml"/><Relationship Id="rId41" Type="http://schemas.openxmlformats.org/officeDocument/2006/relationships/chart" Target="../charts/chart128.xml"/><Relationship Id="rId1" Type="http://schemas.openxmlformats.org/officeDocument/2006/relationships/chart" Target="../charts/chart88.xml"/><Relationship Id="rId6" Type="http://schemas.openxmlformats.org/officeDocument/2006/relationships/chart" Target="../charts/chart93.xml"/></Relationships>
</file>

<file path=xl/drawings/_rels/drawing9.xml.rels><?xml version="1.0" encoding="UTF-8" standalone="yes"?>
<Relationships xmlns="http://schemas.openxmlformats.org/package/2006/relationships"><Relationship Id="rId8" Type="http://schemas.openxmlformats.org/officeDocument/2006/relationships/chart" Target="../charts/chart146.xml"/><Relationship Id="rId13" Type="http://schemas.openxmlformats.org/officeDocument/2006/relationships/chart" Target="../charts/chart151.xml"/><Relationship Id="rId18" Type="http://schemas.openxmlformats.org/officeDocument/2006/relationships/chart" Target="../charts/chart156.xml"/><Relationship Id="rId3" Type="http://schemas.openxmlformats.org/officeDocument/2006/relationships/chart" Target="../charts/chart141.xml"/><Relationship Id="rId7" Type="http://schemas.openxmlformats.org/officeDocument/2006/relationships/chart" Target="../charts/chart145.xml"/><Relationship Id="rId12" Type="http://schemas.openxmlformats.org/officeDocument/2006/relationships/chart" Target="../charts/chart150.xml"/><Relationship Id="rId17" Type="http://schemas.openxmlformats.org/officeDocument/2006/relationships/chart" Target="../charts/chart155.xml"/><Relationship Id="rId2" Type="http://schemas.openxmlformats.org/officeDocument/2006/relationships/chart" Target="../charts/chart140.xml"/><Relationship Id="rId16" Type="http://schemas.openxmlformats.org/officeDocument/2006/relationships/chart" Target="../charts/chart154.xml"/><Relationship Id="rId1" Type="http://schemas.openxmlformats.org/officeDocument/2006/relationships/chart" Target="../charts/chart139.xml"/><Relationship Id="rId6" Type="http://schemas.openxmlformats.org/officeDocument/2006/relationships/chart" Target="../charts/chart144.xml"/><Relationship Id="rId11" Type="http://schemas.openxmlformats.org/officeDocument/2006/relationships/chart" Target="../charts/chart149.xml"/><Relationship Id="rId5" Type="http://schemas.openxmlformats.org/officeDocument/2006/relationships/chart" Target="../charts/chart143.xml"/><Relationship Id="rId15" Type="http://schemas.openxmlformats.org/officeDocument/2006/relationships/chart" Target="../charts/chart153.xml"/><Relationship Id="rId10" Type="http://schemas.openxmlformats.org/officeDocument/2006/relationships/chart" Target="../charts/chart148.xml"/><Relationship Id="rId4" Type="http://schemas.openxmlformats.org/officeDocument/2006/relationships/chart" Target="../charts/chart142.xml"/><Relationship Id="rId9" Type="http://schemas.openxmlformats.org/officeDocument/2006/relationships/chart" Target="../charts/chart147.xml"/><Relationship Id="rId14" Type="http://schemas.openxmlformats.org/officeDocument/2006/relationships/chart" Target="../charts/chart152.xml"/></Relationships>
</file>

<file path=xl/drawings/_rels/drawing10.xml.rels><?xml version="1.0" encoding="UTF-8" standalone="yes"?>
<Relationships xmlns="http://schemas.openxmlformats.org/package/2006/relationships"><Relationship Id="rId2" Type="http://schemas.openxmlformats.org/officeDocument/2006/relationships/chart" Target="../charts/chart158.xml"/><Relationship Id="rId1" Type="http://schemas.openxmlformats.org/officeDocument/2006/relationships/chart" Target="../charts/chart157.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18</xdr:col>
      <xdr:colOff>183425</xdr:colOff>
      <xdr:row>38</xdr:row>
      <xdr:rowOff>83337</xdr:rowOff>
    </xdr:to>
    <xdr:pic>
      <xdr:nvPicPr>
        <xdr:cNvPr id="58" name="Picture 1">
          <a:extLst>
            <a:ext uri="{FF2B5EF4-FFF2-40B4-BE49-F238E27FC236}">
              <a16:creationId xmlns:a16="http://schemas.microsoft.com/office/drawing/2014/main" id="{CAD77F5A-FF20-4C52-B2DA-16902F1426A0}"/>
            </a:ext>
          </a:extLst>
        </xdr:cNvPr>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2824" t="2178"/>
        <a:stretch/>
      </xdr:blipFill>
      <xdr:spPr bwMode="auto">
        <a:xfrm>
          <a:off x="0" y="0"/>
          <a:ext cx="12068720" cy="683973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14</xdr:col>
      <xdr:colOff>315370</xdr:colOff>
      <xdr:row>3</xdr:row>
      <xdr:rowOff>179829</xdr:rowOff>
    </xdr:from>
    <xdr:to>
      <xdr:col>15</xdr:col>
      <xdr:colOff>276478</xdr:colOff>
      <xdr:row>9</xdr:row>
      <xdr:rowOff>107439</xdr:rowOff>
    </xdr:to>
    <xdr:sp macro="" textlink="">
      <xdr:nvSpPr>
        <xdr:cNvPr id="63" name="Rectangle 2">
          <a:extLst>
            <a:ext uri="{FF2B5EF4-FFF2-40B4-BE49-F238E27FC236}">
              <a16:creationId xmlns:a16="http://schemas.microsoft.com/office/drawing/2014/main" id="{715D2F08-8834-5824-46CD-BAE2B948D59C}"/>
            </a:ext>
          </a:extLst>
        </xdr:cNvPr>
        <xdr:cNvSpPr/>
      </xdr:nvSpPr>
      <xdr:spPr>
        <a:xfrm>
          <a:off x="9944892" y="726041"/>
          <a:ext cx="648931" cy="1020035"/>
        </a:xfrm>
        <a:prstGeom prst="rect">
          <a:avLst/>
        </a:prstGeom>
        <a:noFill/>
        <a:ln>
          <a:solidFill>
            <a:srgbClr val="FF0000"/>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th-TH" sz="1100"/>
        </a:p>
      </xdr:txBody>
    </xdr:sp>
    <xdr:clientData/>
  </xdr:twoCellAnchor>
  <xdr:twoCellAnchor>
    <xdr:from>
      <xdr:col>10</xdr:col>
      <xdr:colOff>117368</xdr:colOff>
      <xdr:row>10</xdr:row>
      <xdr:rowOff>69912</xdr:rowOff>
    </xdr:from>
    <xdr:to>
      <xdr:col>12</xdr:col>
      <xdr:colOff>128124</xdr:colOff>
      <xdr:row>11</xdr:row>
      <xdr:rowOff>151827</xdr:rowOff>
    </xdr:to>
    <xdr:sp macro="" textlink="">
      <xdr:nvSpPr>
        <xdr:cNvPr id="61" name="Rectangle 3">
          <a:extLst>
            <a:ext uri="{FF2B5EF4-FFF2-40B4-BE49-F238E27FC236}">
              <a16:creationId xmlns:a16="http://schemas.microsoft.com/office/drawing/2014/main" id="{902607B9-4B51-1B40-1F10-9E061FE0910A}"/>
            </a:ext>
          </a:extLst>
        </xdr:cNvPr>
        <xdr:cNvSpPr/>
      </xdr:nvSpPr>
      <xdr:spPr>
        <a:xfrm>
          <a:off x="6995598" y="1890620"/>
          <a:ext cx="1386402" cy="263986"/>
        </a:xfrm>
        <a:prstGeom prst="rect">
          <a:avLst/>
        </a:prstGeom>
        <a:noFill/>
        <a:ln>
          <a:solidFill>
            <a:srgbClr val="FF0000"/>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th-TH" sz="1100"/>
        </a:p>
      </xdr:txBody>
    </xdr:sp>
    <xdr:clientData/>
  </xdr:twoCellAnchor>
  <xdr:twoCellAnchor>
    <xdr:from>
      <xdr:col>12</xdr:col>
      <xdr:colOff>151995</xdr:colOff>
      <xdr:row>8</xdr:row>
      <xdr:rowOff>137318</xdr:rowOff>
    </xdr:from>
    <xdr:to>
      <xdr:col>14</xdr:col>
      <xdr:colOff>340659</xdr:colOff>
      <xdr:row>10</xdr:row>
      <xdr:rowOff>27434</xdr:rowOff>
    </xdr:to>
    <xdr:sp macro="" textlink="">
      <xdr:nvSpPr>
        <xdr:cNvPr id="59" name="Arrow: Down 7">
          <a:extLst>
            <a:ext uri="{FF2B5EF4-FFF2-40B4-BE49-F238E27FC236}">
              <a16:creationId xmlns:a16="http://schemas.microsoft.com/office/drawing/2014/main" id="{A5977AA7-9377-4A59-7E5E-4573D228B763}"/>
            </a:ext>
          </a:extLst>
        </xdr:cNvPr>
        <xdr:cNvSpPr/>
      </xdr:nvSpPr>
      <xdr:spPr>
        <a:xfrm rot="4372291">
          <a:off x="9033789" y="948164"/>
          <a:ext cx="255876" cy="1560264"/>
        </a:xfrm>
        <a:prstGeom prst="downArrow">
          <a:avLst>
            <a:gd name="adj1" fmla="val 37097"/>
            <a:gd name="adj2" fmla="val 185382"/>
          </a:avLst>
        </a:prstGeom>
        <a:solidFill>
          <a:srgbClr val="FFFF00"/>
        </a:solidFill>
        <a:ln>
          <a:solidFill>
            <a:srgbClr val="FF0000"/>
          </a:solidFill>
          <a:prstDash val="sys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th-TH" sz="1100"/>
        </a:p>
      </xdr:txBody>
    </xdr:sp>
    <xdr:clientData/>
  </xdr:twoCellAnchor>
</xdr:wsDr>
</file>

<file path=xl/drawings/drawing2.xml><?xml version="1.0" encoding="utf-8"?>
<xdr:wsDr xmlns:xdr="http://schemas.openxmlformats.org/drawingml/2006/spreadsheetDrawing" xmlns:a="http://schemas.openxmlformats.org/drawingml/2006/main">
  <xdr:oneCellAnchor>
    <xdr:from>
      <xdr:col>24</xdr:col>
      <xdr:colOff>0</xdr:colOff>
      <xdr:row>13</xdr:row>
      <xdr:rowOff>0</xdr:rowOff>
    </xdr:from>
    <xdr:ext cx="304800" cy="333919"/>
    <xdr:sp macro="" textlink="">
      <xdr:nvSpPr>
        <xdr:cNvPr id="11334" name="AutoShape 2">
          <a:extLst>
            <a:ext uri="{FF2B5EF4-FFF2-40B4-BE49-F238E27FC236}">
              <a16:creationId xmlns:a16="http://schemas.microsoft.com/office/drawing/2014/main" id="{DCF8A8E9-07ED-80AC-555B-7FFB7256A050}"/>
            </a:ext>
          </a:extLst>
        </xdr:cNvPr>
        <xdr:cNvSpPr>
          <a:spLocks noChangeAspect="1" noChangeArrowheads="1"/>
        </xdr:cNvSpPr>
      </xdr:nvSpPr>
      <xdr:spPr bwMode="auto">
        <a:xfrm>
          <a:off x="17322800" y="32956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24</xdr:col>
      <xdr:colOff>0</xdr:colOff>
      <xdr:row>13</xdr:row>
      <xdr:rowOff>0</xdr:rowOff>
    </xdr:from>
    <xdr:ext cx="304800" cy="333919"/>
    <xdr:sp macro="" textlink="">
      <xdr:nvSpPr>
        <xdr:cNvPr id="11335" name="AutoShape 3">
          <a:extLst>
            <a:ext uri="{FF2B5EF4-FFF2-40B4-BE49-F238E27FC236}">
              <a16:creationId xmlns:a16="http://schemas.microsoft.com/office/drawing/2014/main" id="{02E43058-4FB2-6B40-9583-08E17ABA6B84}"/>
            </a:ext>
          </a:extLst>
        </xdr:cNvPr>
        <xdr:cNvSpPr>
          <a:spLocks noChangeAspect="1" noChangeArrowheads="1"/>
        </xdr:cNvSpPr>
      </xdr:nvSpPr>
      <xdr:spPr bwMode="auto">
        <a:xfrm>
          <a:off x="17322800" y="32956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24</xdr:col>
      <xdr:colOff>0</xdr:colOff>
      <xdr:row>13</xdr:row>
      <xdr:rowOff>0</xdr:rowOff>
    </xdr:from>
    <xdr:ext cx="304800" cy="333919"/>
    <xdr:sp macro="" textlink="">
      <xdr:nvSpPr>
        <xdr:cNvPr id="11336" name="AutoShape 4">
          <a:extLst>
            <a:ext uri="{FF2B5EF4-FFF2-40B4-BE49-F238E27FC236}">
              <a16:creationId xmlns:a16="http://schemas.microsoft.com/office/drawing/2014/main" id="{7CB574BB-C73B-69F6-B55C-C03EC6CFA06F}"/>
            </a:ext>
          </a:extLst>
        </xdr:cNvPr>
        <xdr:cNvSpPr>
          <a:spLocks noChangeAspect="1" noChangeArrowheads="1"/>
        </xdr:cNvSpPr>
      </xdr:nvSpPr>
      <xdr:spPr bwMode="auto">
        <a:xfrm>
          <a:off x="17322800" y="32956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xdr:from>
      <xdr:col>10</xdr:col>
      <xdr:colOff>620059</xdr:colOff>
      <xdr:row>60</xdr:row>
      <xdr:rowOff>381001</xdr:rowOff>
    </xdr:from>
    <xdr:to>
      <xdr:col>11</xdr:col>
      <xdr:colOff>336177</xdr:colOff>
      <xdr:row>62</xdr:row>
      <xdr:rowOff>44825</xdr:rowOff>
    </xdr:to>
    <xdr:sp macro="" textlink="">
      <xdr:nvSpPr>
        <xdr:cNvPr id="4" name="TextBox 3">
          <a:extLst>
            <a:ext uri="{FF2B5EF4-FFF2-40B4-BE49-F238E27FC236}">
              <a16:creationId xmlns:a16="http://schemas.microsoft.com/office/drawing/2014/main" id="{66852B68-D8D9-6E64-5455-EB65EC07BFFD}"/>
            </a:ext>
          </a:extLst>
        </xdr:cNvPr>
        <xdr:cNvSpPr txBox="1"/>
      </xdr:nvSpPr>
      <xdr:spPr>
        <a:xfrm>
          <a:off x="10959353" y="17884589"/>
          <a:ext cx="351118" cy="3361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rgbClr val="C00000"/>
              </a:solidFill>
            </a:rPr>
            <a:t>+/</a:t>
          </a:r>
          <a:endParaRPr lang="th-TH" sz="1400">
            <a:solidFill>
              <a:srgbClr val="C00000"/>
            </a:solidFill>
          </a:endParaRPr>
        </a:p>
      </xdr:txBody>
    </xdr:sp>
    <xdr:clientData/>
  </xdr:twoCellAnchor>
  <xdr:twoCellAnchor editAs="oneCell">
    <xdr:from>
      <xdr:col>47</xdr:col>
      <xdr:colOff>28665</xdr:colOff>
      <xdr:row>2</xdr:row>
      <xdr:rowOff>679450</xdr:rowOff>
    </xdr:from>
    <xdr:to>
      <xdr:col>62</xdr:col>
      <xdr:colOff>562340</xdr:colOff>
      <xdr:row>13</xdr:row>
      <xdr:rowOff>273505</xdr:rowOff>
    </xdr:to>
    <xdr:pic>
      <xdr:nvPicPr>
        <xdr:cNvPr id="15" name="Picture 14">
          <a:extLst>
            <a:ext uri="{FF2B5EF4-FFF2-40B4-BE49-F238E27FC236}">
              <a16:creationId xmlns:a16="http://schemas.microsoft.com/office/drawing/2014/main" id="{DFED7C22-9025-E1C3-F85F-A84692BD74B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4532025" y="953770"/>
          <a:ext cx="10576833" cy="317345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36</xdr:col>
      <xdr:colOff>314576</xdr:colOff>
      <xdr:row>4</xdr:row>
      <xdr:rowOff>179641</xdr:rowOff>
    </xdr:from>
    <xdr:to>
      <xdr:col>44</xdr:col>
      <xdr:colOff>392206</xdr:colOff>
      <xdr:row>11</xdr:row>
      <xdr:rowOff>168089</xdr:rowOff>
    </xdr:to>
    <xdr:sp macro="" textlink="">
      <xdr:nvSpPr>
        <xdr:cNvPr id="3" name="Rectangle: Rounded Corners 32">
          <a:extLst>
            <a:ext uri="{FF2B5EF4-FFF2-40B4-BE49-F238E27FC236}">
              <a16:creationId xmlns:a16="http://schemas.microsoft.com/office/drawing/2014/main" id="{33486DC0-BD16-DE87-995F-91E7230B6E9E}"/>
            </a:ext>
          </a:extLst>
        </xdr:cNvPr>
        <xdr:cNvSpPr/>
      </xdr:nvSpPr>
      <xdr:spPr>
        <a:xfrm>
          <a:off x="29024047" y="1602788"/>
          <a:ext cx="5366806" cy="2050330"/>
        </a:xfrm>
        <a:prstGeom prst="roundRect">
          <a:avLst>
            <a:gd name="adj" fmla="val 4590"/>
          </a:avLst>
        </a:prstGeom>
        <a:solidFill>
          <a:schemeClr val="bg1"/>
        </a:solidFill>
        <a:ln w="12700">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200" b="1">
              <a:solidFill>
                <a:schemeClr val="tx1"/>
              </a:solidFill>
              <a:sym typeface="Wingdings" panose="05000000000000000000" pitchFamily="2" charset="2"/>
            </a:rPr>
            <a:t> </a:t>
          </a:r>
          <a:r>
            <a:rPr lang="en-GB" sz="1200" b="1">
              <a:solidFill>
                <a:schemeClr val="tx1"/>
              </a:solidFill>
            </a:rPr>
            <a:t>Cause analysis :</a:t>
          </a:r>
          <a:r>
            <a:rPr lang="th-TH" sz="1200" b="1">
              <a:solidFill>
                <a:schemeClr val="tx1"/>
              </a:solidFill>
            </a:rPr>
            <a:t> </a:t>
          </a:r>
        </a:p>
        <a:p>
          <a:pPr algn="l"/>
          <a:r>
            <a:rPr lang="en-GB" sz="1200" b="0">
              <a:solidFill>
                <a:schemeClr val="tx1"/>
              </a:solidFill>
              <a:effectLst/>
              <a:latin typeface="+mn-lt"/>
              <a:ea typeface="+mn-ea"/>
              <a:cs typeface="+mn-cs"/>
            </a:rPr>
            <a:t>1.Man : Not follow regulation</a:t>
          </a:r>
        </a:p>
        <a:p>
          <a:pPr algn="l"/>
          <a:r>
            <a:rPr lang="en-GB" sz="1200" b="0">
              <a:solidFill>
                <a:schemeClr val="tx1"/>
              </a:solidFill>
              <a:effectLst/>
              <a:latin typeface="+mn-lt"/>
              <a:ea typeface="+mn-ea"/>
              <a:cs typeface="+mn-cs"/>
            </a:rPr>
            <a:t>2.System : Not have regulation to specific the Type of truck in each operation.</a:t>
          </a:r>
          <a:r>
            <a:rPr lang="en-GB" sz="1100" b="1">
              <a:solidFill>
                <a:schemeClr val="tx1"/>
              </a:solidFill>
              <a:effectLst/>
              <a:latin typeface="+mn-lt"/>
              <a:ea typeface="+mn-ea"/>
              <a:cs typeface="+mn-cs"/>
              <a:sym typeface="Wingdings" panose="05000000000000000000" pitchFamily="2" charset="2"/>
            </a:rPr>
            <a:t></a:t>
          </a:r>
          <a:r>
            <a:rPr lang="en-GB" sz="1100" b="1">
              <a:solidFill>
                <a:schemeClr val="tx1"/>
              </a:solidFill>
              <a:effectLst/>
              <a:latin typeface="+mn-lt"/>
              <a:ea typeface="+mn-ea"/>
              <a:cs typeface="+mn-cs"/>
            </a:rPr>
            <a:t> </a:t>
          </a:r>
          <a:r>
            <a:rPr lang="en-GB" sz="1200" b="1">
              <a:solidFill>
                <a:schemeClr val="tx1"/>
              </a:solidFill>
              <a:effectLst/>
              <a:latin typeface="+mn-lt"/>
              <a:ea typeface="+mn-ea"/>
              <a:cs typeface="+mn-cs"/>
            </a:rPr>
            <a:t>Recovery activity</a:t>
          </a:r>
        </a:p>
        <a:p>
          <a:pPr marL="0" marR="0" lvl="0" indent="0" algn="l" defTabSz="914400" eaLnBrk="1" fontAlgn="auto" latinLnBrk="0" hangingPunct="1">
            <a:lnSpc>
              <a:spcPct val="100000"/>
            </a:lnSpc>
            <a:spcBef>
              <a:spcPts val="0"/>
            </a:spcBef>
            <a:spcAft>
              <a:spcPts val="0"/>
            </a:spcAft>
            <a:buClrTx/>
            <a:buSzTx/>
            <a:buFontTx/>
            <a:buNone/>
            <a:tabLst/>
            <a:defRPr/>
          </a:pPr>
          <a:r>
            <a:rPr lang="en-GB" sz="1200" b="0">
              <a:solidFill>
                <a:schemeClr val="tx1"/>
              </a:solidFill>
              <a:effectLst/>
              <a:latin typeface="+mn-lt"/>
              <a:ea typeface="+mn-ea"/>
              <a:cs typeface="+mn-cs"/>
            </a:rPr>
            <a:t>   1.Level up Awareness &amp; review role &amp; response of authorized person (Owner   </a:t>
          </a:r>
        </a:p>
        <a:p>
          <a:pPr marL="0" marR="0" lvl="0" indent="0" algn="l" defTabSz="914400" eaLnBrk="1" fontAlgn="auto" latinLnBrk="0" hangingPunct="1">
            <a:lnSpc>
              <a:spcPct val="100000"/>
            </a:lnSpc>
            <a:spcBef>
              <a:spcPts val="0"/>
            </a:spcBef>
            <a:spcAft>
              <a:spcPts val="0"/>
            </a:spcAft>
            <a:buClrTx/>
            <a:buSzTx/>
            <a:buFontTx/>
            <a:buNone/>
            <a:tabLst/>
            <a:defRPr/>
          </a:pPr>
          <a:r>
            <a:rPr lang="en-GB" sz="1200" b="0">
              <a:solidFill>
                <a:schemeClr val="tx1"/>
              </a:solidFill>
              <a:effectLst/>
              <a:latin typeface="+mn-lt"/>
              <a:ea typeface="+mn-ea"/>
              <a:cs typeface="+mn-cs"/>
            </a:rPr>
            <a:t>       activity, Owner area &amp; Security guard) </a:t>
          </a:r>
        </a:p>
        <a:p>
          <a:pPr marL="0" marR="0" lvl="0" indent="0" algn="l" defTabSz="914400" eaLnBrk="1" fontAlgn="auto" latinLnBrk="0" hangingPunct="1">
            <a:lnSpc>
              <a:spcPct val="100000"/>
            </a:lnSpc>
            <a:spcBef>
              <a:spcPts val="0"/>
            </a:spcBef>
            <a:spcAft>
              <a:spcPts val="0"/>
            </a:spcAft>
            <a:buClrTx/>
            <a:buSzTx/>
            <a:buFontTx/>
            <a:buNone/>
            <a:tabLst/>
            <a:defRPr/>
          </a:pPr>
          <a:r>
            <a:rPr lang="en-GB" sz="1200" b="0">
              <a:solidFill>
                <a:schemeClr val="tx1"/>
              </a:solidFill>
              <a:effectLst/>
              <a:latin typeface="+mn-lt"/>
              <a:ea typeface="+mn-ea"/>
              <a:cs typeface="+mn-cs"/>
            </a:rPr>
            <a:t>  2.Establish the regulation (Type of truck – Operation – Area) by centralized </a:t>
          </a:r>
        </a:p>
        <a:p>
          <a:pPr marL="0" marR="0" lvl="0" indent="0" algn="l" defTabSz="914400" eaLnBrk="1" fontAlgn="auto" latinLnBrk="0" hangingPunct="1">
            <a:lnSpc>
              <a:spcPct val="100000"/>
            </a:lnSpc>
            <a:spcBef>
              <a:spcPts val="0"/>
            </a:spcBef>
            <a:spcAft>
              <a:spcPts val="0"/>
            </a:spcAft>
            <a:buClrTx/>
            <a:buSzTx/>
            <a:buFontTx/>
            <a:buNone/>
            <a:tabLst/>
            <a:defRPr/>
          </a:pPr>
          <a:r>
            <a:rPr lang="en-GB" sz="1200" b="0">
              <a:solidFill>
                <a:schemeClr val="tx1"/>
              </a:solidFill>
              <a:effectLst/>
              <a:latin typeface="+mn-lt"/>
              <a:ea typeface="+mn-ea"/>
              <a:cs typeface="+mn-cs"/>
            </a:rPr>
            <a:t>      control and reduce fragmented control</a:t>
          </a:r>
        </a:p>
        <a:p>
          <a:pPr marL="0" marR="0" lvl="0" indent="0" algn="l" defTabSz="914400" eaLnBrk="1" fontAlgn="auto" latinLnBrk="0" hangingPunct="1">
            <a:lnSpc>
              <a:spcPct val="100000"/>
            </a:lnSpc>
            <a:spcBef>
              <a:spcPts val="0"/>
            </a:spcBef>
            <a:spcAft>
              <a:spcPts val="0"/>
            </a:spcAft>
            <a:buClrTx/>
            <a:buSzTx/>
            <a:buFontTx/>
            <a:buNone/>
            <a:tabLst/>
            <a:defRPr/>
          </a:pPr>
          <a:r>
            <a:rPr lang="en-GB" sz="1200" b="1">
              <a:solidFill>
                <a:sysClr val="windowText" lastClr="000000"/>
              </a:solidFill>
              <a:effectLst/>
              <a:latin typeface="+mn-lt"/>
              <a:ea typeface="+mn-ea"/>
              <a:cs typeface="+mn-cs"/>
              <a:sym typeface="Wingdings" panose="05000000000000000000" pitchFamily="2" charset="2"/>
            </a:rPr>
            <a:t></a:t>
          </a:r>
          <a:r>
            <a:rPr lang="en-GB" sz="1200" b="1">
              <a:solidFill>
                <a:sysClr val="windowText" lastClr="000000"/>
              </a:solidFill>
              <a:effectLst/>
              <a:latin typeface="+mn-lt"/>
              <a:ea typeface="+mn-ea"/>
              <a:cs typeface="+mn-cs"/>
            </a:rPr>
            <a:t> </a:t>
          </a:r>
          <a:r>
            <a:rPr lang="en-US" sz="1200" b="1">
              <a:solidFill>
                <a:sysClr val="windowText" lastClr="000000"/>
              </a:solidFill>
              <a:effectLst/>
              <a:latin typeface="+mn-lt"/>
              <a:ea typeface="+mn-ea"/>
              <a:cs typeface="+mn-cs"/>
            </a:rPr>
            <a:t>Forecaste result : Accu</a:t>
          </a:r>
          <a:r>
            <a:rPr lang="en-US" sz="1200" b="1" baseline="0">
              <a:solidFill>
                <a:sysClr val="windowText" lastClr="000000"/>
              </a:solidFill>
              <a:effectLst/>
              <a:latin typeface="+mn-lt"/>
              <a:ea typeface="+mn-ea"/>
              <a:cs typeface="+mn-cs"/>
            </a:rPr>
            <a:t> : 4</a:t>
          </a:r>
          <a:r>
            <a:rPr lang="en-US" sz="1200" b="0">
              <a:solidFill>
                <a:schemeClr val="tx1"/>
              </a:solidFill>
              <a:effectLst/>
              <a:latin typeface="+mn-lt"/>
              <a:ea typeface="+mn-ea"/>
              <a:cs typeface="+mn-cs"/>
            </a:rPr>
            <a:t> case</a:t>
          </a:r>
          <a:r>
            <a:rPr lang="en-US" sz="1200" b="0" baseline="0">
              <a:solidFill>
                <a:schemeClr val="tx1"/>
              </a:solidFill>
              <a:effectLst/>
              <a:latin typeface="+mn-lt"/>
              <a:ea typeface="+mn-ea"/>
              <a:cs typeface="+mn-cs"/>
            </a:rPr>
            <a:t> /  Mar'26</a:t>
          </a:r>
        </a:p>
        <a:p>
          <a:pPr marL="0" marR="0" lvl="0" indent="0" algn="l" defTabSz="914400" eaLnBrk="1" fontAlgn="auto" latinLnBrk="0" hangingPunct="1">
            <a:lnSpc>
              <a:spcPct val="100000"/>
            </a:lnSpc>
            <a:spcBef>
              <a:spcPts val="0"/>
            </a:spcBef>
            <a:spcAft>
              <a:spcPts val="0"/>
            </a:spcAft>
            <a:buClrTx/>
            <a:buSzTx/>
            <a:buFontTx/>
            <a:buNone/>
            <a:tabLst/>
            <a:defRPr/>
          </a:pPr>
          <a:endParaRPr lang="en-US" sz="1200" b="0">
            <a:solidFill>
              <a:schemeClr val="tx1"/>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endParaRPr lang="th-TH" sz="1200" b="1">
            <a:solidFill>
              <a:schemeClr val="tx1"/>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endParaRPr lang="th-TH" sz="1200" b="0">
            <a:solidFill>
              <a:schemeClr val="tx1"/>
            </a:solidFill>
          </a:endParaRPr>
        </a:p>
      </xdr:txBody>
    </xdr:sp>
    <xdr:clientData/>
  </xdr:twoCellAnchor>
  <xdr:twoCellAnchor>
    <xdr:from>
      <xdr:col>36</xdr:col>
      <xdr:colOff>78441</xdr:colOff>
      <xdr:row>35</xdr:row>
      <xdr:rowOff>40527</xdr:rowOff>
    </xdr:from>
    <xdr:to>
      <xdr:col>44</xdr:col>
      <xdr:colOff>437030</xdr:colOff>
      <xdr:row>40</xdr:row>
      <xdr:rowOff>437030</xdr:rowOff>
    </xdr:to>
    <xdr:graphicFrame macro="">
      <xdr:nvGraphicFramePr>
        <xdr:cNvPr id="11360" name="Chart 55">
          <a:extLst>
            <a:ext uri="{FF2B5EF4-FFF2-40B4-BE49-F238E27FC236}">
              <a16:creationId xmlns:a16="http://schemas.microsoft.com/office/drawing/2014/main" id="{6CE26D23-37C8-400B-998D-D58ED54C34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36</xdr:col>
      <xdr:colOff>316939</xdr:colOff>
      <xdr:row>35</xdr:row>
      <xdr:rowOff>95998</xdr:rowOff>
    </xdr:from>
    <xdr:to>
      <xdr:col>37</xdr:col>
      <xdr:colOff>425824</xdr:colOff>
      <xdr:row>35</xdr:row>
      <xdr:rowOff>291354</xdr:rowOff>
    </xdr:to>
    <xdr:sp macro="" textlink="">
      <xdr:nvSpPr>
        <xdr:cNvPr id="11376" name="Rectangle: Rounded Corners 56">
          <a:extLst>
            <a:ext uri="{FF2B5EF4-FFF2-40B4-BE49-F238E27FC236}">
              <a16:creationId xmlns:a16="http://schemas.microsoft.com/office/drawing/2014/main" id="{CC85C723-4396-4B2B-A7CE-A69C6D327B9B}"/>
            </a:ext>
          </a:extLst>
        </xdr:cNvPr>
        <xdr:cNvSpPr/>
      </xdr:nvSpPr>
      <xdr:spPr>
        <a:xfrm>
          <a:off x="28611792" y="12231969"/>
          <a:ext cx="770032" cy="195356"/>
        </a:xfrm>
        <a:prstGeom prst="roundRect">
          <a:avLst/>
        </a:prstGeom>
        <a:noFill/>
        <a:ln w="9525" cap="flat" cmpd="sng" algn="ctr">
          <a:solidFill>
            <a:schemeClr val="accent6"/>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6"/>
        </a:fontRef>
      </xdr:style>
      <xdr:txBody>
        <a:bodyPr vertOverflow="clip" horzOverflow="clip" rtlCol="0" anchor="ctr"/>
        <a:lstStyle/>
        <a:p>
          <a:pPr algn="ctr"/>
          <a:r>
            <a:rPr lang="en-US" sz="800" b="1">
              <a:solidFill>
                <a:schemeClr val="accent6">
                  <a:lumMod val="50000"/>
                </a:schemeClr>
              </a:solidFill>
              <a:effectLst>
                <a:outerShdw blurRad="50800" dist="38100" dir="2700000" algn="tl" rotWithShape="0">
                  <a:prstClr val="black">
                    <a:alpha val="40000"/>
                  </a:prstClr>
                </a:outerShdw>
              </a:effectLst>
            </a:rPr>
            <a:t>Quality loss</a:t>
          </a:r>
          <a:endParaRPr lang="th-TH" sz="800" b="1">
            <a:solidFill>
              <a:schemeClr val="accent6">
                <a:lumMod val="50000"/>
              </a:schemeClr>
            </a:solidFill>
            <a:effectLst>
              <a:outerShdw blurRad="50800" dist="38100" dir="2700000" algn="tl" rotWithShape="0">
                <a:prstClr val="black">
                  <a:alpha val="40000"/>
                </a:prstClr>
              </a:outerShdw>
            </a:effectLst>
          </a:endParaRPr>
        </a:p>
      </xdr:txBody>
    </xdr:sp>
    <xdr:clientData/>
  </xdr:twoCellAnchor>
  <xdr:twoCellAnchor>
    <xdr:from>
      <xdr:col>36</xdr:col>
      <xdr:colOff>56029</xdr:colOff>
      <xdr:row>41</xdr:row>
      <xdr:rowOff>77318</xdr:rowOff>
    </xdr:from>
    <xdr:to>
      <xdr:col>44</xdr:col>
      <xdr:colOff>392207</xdr:colOff>
      <xdr:row>47</xdr:row>
      <xdr:rowOff>100851</xdr:rowOff>
    </xdr:to>
    <xdr:sp macro="" textlink="">
      <xdr:nvSpPr>
        <xdr:cNvPr id="36" name="Rectangle: Rounded Corners 15">
          <a:extLst>
            <a:ext uri="{FF2B5EF4-FFF2-40B4-BE49-F238E27FC236}">
              <a16:creationId xmlns:a16="http://schemas.microsoft.com/office/drawing/2014/main" id="{DB267465-60EF-EBE4-B6C2-8135AD7CE61E}"/>
            </a:ext>
          </a:extLst>
        </xdr:cNvPr>
        <xdr:cNvSpPr/>
      </xdr:nvSpPr>
      <xdr:spPr>
        <a:xfrm>
          <a:off x="28350882" y="14207936"/>
          <a:ext cx="5625354" cy="1939739"/>
        </a:xfrm>
        <a:prstGeom prst="roundRect">
          <a:avLst>
            <a:gd name="adj" fmla="val 3969"/>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tx1"/>
              </a:solidFill>
              <a:effectLst/>
              <a:latin typeface="+mn-lt"/>
              <a:ea typeface="+mn-ea"/>
              <a:cs typeface="+mn-cs"/>
            </a:rPr>
            <a:t>Reason</a:t>
          </a:r>
          <a:endParaRPr lang="th-TH" sz="1200" b="1">
            <a:solidFill>
              <a:schemeClr val="tx1"/>
            </a:solidFill>
            <a:effectLst/>
            <a:latin typeface="+mn-lt"/>
            <a:ea typeface="+mn-ea"/>
            <a:cs typeface="+mn-cs"/>
          </a:endParaRPr>
        </a:p>
        <a:p>
          <a:pPr algn="l"/>
          <a:r>
            <a:rPr lang="en-GB" sz="1200" b="0">
              <a:solidFill>
                <a:schemeClr val="tx1"/>
              </a:solidFill>
              <a:effectLst/>
              <a:latin typeface="+mn-lt"/>
              <a:ea typeface="+mn-ea"/>
              <a:cs typeface="+mn-cs"/>
            </a:rPr>
            <a:t>Problem close increasing from last month = 9 items.</a:t>
          </a:r>
        </a:p>
        <a:p>
          <a:pPr algn="l"/>
          <a:r>
            <a:rPr lang="en-GB" sz="1200" b="0">
              <a:solidFill>
                <a:schemeClr val="tx1"/>
              </a:solidFill>
              <a:effectLst/>
              <a:latin typeface="+mn-lt"/>
              <a:ea typeface="+mn-ea"/>
              <a:cs typeface="+mn-cs"/>
            </a:rPr>
            <a:t>New issue in Jan'25 = 9 items., no loss cost.</a:t>
          </a:r>
        </a:p>
        <a:p>
          <a:pPr algn="l"/>
          <a:r>
            <a:rPr lang="en-GB" sz="1200" b="0">
              <a:solidFill>
                <a:schemeClr val="tx1"/>
              </a:solidFill>
              <a:effectLst/>
              <a:latin typeface="+mn-lt"/>
              <a:ea typeface="+mn-ea"/>
              <a:cs typeface="+mn-cs"/>
            </a:rPr>
            <a:t>Remaining issue cannot action until root cause C/M.</a:t>
          </a:r>
        </a:p>
        <a:p>
          <a:pPr algn="l"/>
          <a:r>
            <a:rPr lang="en-GB" sz="1200" b="1">
              <a:solidFill>
                <a:schemeClr val="tx1"/>
              </a:solidFill>
              <a:effectLst/>
              <a:latin typeface="+mn-lt"/>
              <a:ea typeface="+mn-ea"/>
              <a:cs typeface="+mn-cs"/>
            </a:rPr>
            <a:t>Kadai : </a:t>
          </a:r>
          <a:r>
            <a:rPr lang="en-GB" sz="1200" b="0">
              <a:solidFill>
                <a:schemeClr val="tx1"/>
              </a:solidFill>
              <a:effectLst/>
              <a:latin typeface="+mn-lt"/>
              <a:ea typeface="+mn-ea"/>
              <a:cs typeface="+mn-cs"/>
            </a:rPr>
            <a:t>Almost unique problem of SDM/SKD </a:t>
          </a:r>
        </a:p>
        <a:p>
          <a:pPr algn="l"/>
          <a:r>
            <a:rPr lang="en-GB" sz="1200" b="0">
              <a:solidFill>
                <a:schemeClr val="tx1"/>
              </a:solidFill>
              <a:effectLst/>
              <a:latin typeface="+mn-lt"/>
              <a:ea typeface="+mn-ea"/>
              <a:cs typeface="+mn-cs"/>
            </a:rPr>
            <a:t>Approach : Expands engineering ability for improvement by re-process &amp; design </a:t>
          </a:r>
          <a:r>
            <a:rPr lang="en-GB" sz="1200" b="1">
              <a:solidFill>
                <a:schemeClr val="tx1"/>
              </a:solidFill>
              <a:effectLst/>
              <a:latin typeface="+mn-lt"/>
              <a:ea typeface="+mn-ea"/>
              <a:cs typeface="+mn-cs"/>
            </a:rPr>
            <a:t>Priority  and set action  plan for overall quality loss </a:t>
          </a:r>
          <a:r>
            <a:rPr lang="en-GB" sz="1200" b="0">
              <a:solidFill>
                <a:schemeClr val="tx1"/>
              </a:solidFill>
              <a:effectLst/>
              <a:latin typeface="+mn-lt"/>
              <a:ea typeface="+mn-ea"/>
              <a:cs typeface="+mn-cs"/>
            </a:rPr>
            <a:t>(Q-loss &amp; COS) in company in FY26. and strengthen ability of plan and actual control.</a:t>
          </a:r>
        </a:p>
        <a:p>
          <a:pPr algn="l"/>
          <a:r>
            <a:rPr lang="en-GB" sz="1200" b="0">
              <a:solidFill>
                <a:schemeClr val="tx1"/>
              </a:solidFill>
              <a:effectLst/>
              <a:latin typeface="+mn-lt"/>
              <a:ea typeface="+mn-ea"/>
              <a:cs typeface="+mn-cs"/>
            </a:rPr>
            <a:t>(As explained in quality pillar)</a:t>
          </a:r>
        </a:p>
        <a:p>
          <a:pPr algn="l"/>
          <a:endParaRPr lang="en-GB" sz="1200" b="1">
            <a:solidFill>
              <a:schemeClr val="tx1"/>
            </a:solidFill>
          </a:endParaRPr>
        </a:p>
      </xdr:txBody>
    </xdr:sp>
    <xdr:clientData/>
  </xdr:twoCellAnchor>
  <xdr:twoCellAnchor>
    <xdr:from>
      <xdr:col>26</xdr:col>
      <xdr:colOff>412004</xdr:colOff>
      <xdr:row>52</xdr:row>
      <xdr:rowOff>201708</xdr:rowOff>
    </xdr:from>
    <xdr:to>
      <xdr:col>34</xdr:col>
      <xdr:colOff>582706</xdr:colOff>
      <xdr:row>59</xdr:row>
      <xdr:rowOff>112058</xdr:rowOff>
    </xdr:to>
    <xdr:graphicFrame macro="">
      <xdr:nvGraphicFramePr>
        <xdr:cNvPr id="44" name="Chart 43">
          <a:extLst>
            <a:ext uri="{FF2B5EF4-FFF2-40B4-BE49-F238E27FC236}">
              <a16:creationId xmlns:a16="http://schemas.microsoft.com/office/drawing/2014/main" id="{C1BB7575-E8A3-42AA-AB1C-DACD12BD23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26</xdr:col>
      <xdr:colOff>416860</xdr:colOff>
      <xdr:row>59</xdr:row>
      <xdr:rowOff>239618</xdr:rowOff>
    </xdr:from>
    <xdr:to>
      <xdr:col>34</xdr:col>
      <xdr:colOff>582706</xdr:colOff>
      <xdr:row>67</xdr:row>
      <xdr:rowOff>235324</xdr:rowOff>
    </xdr:to>
    <xdr:sp macro="" textlink="">
      <xdr:nvSpPr>
        <xdr:cNvPr id="45" name="Rectangle: Rounded Corners 15">
          <a:extLst>
            <a:ext uri="{FF2B5EF4-FFF2-40B4-BE49-F238E27FC236}">
              <a16:creationId xmlns:a16="http://schemas.microsoft.com/office/drawing/2014/main" id="{B51545B1-C8D1-E2C6-BB6F-0D41C8014613}"/>
            </a:ext>
          </a:extLst>
        </xdr:cNvPr>
        <xdr:cNvSpPr/>
      </xdr:nvSpPr>
      <xdr:spPr>
        <a:xfrm>
          <a:off x="22514860" y="20275736"/>
          <a:ext cx="5455022" cy="2113617"/>
        </a:xfrm>
        <a:prstGeom prst="roundRect">
          <a:avLst>
            <a:gd name="adj" fmla="val 2544"/>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1100" b="1" i="0" u="none" strike="noStrike" kern="0" cap="none" spc="0" normalizeH="0" baseline="0" noProof="0">
              <a:ln>
                <a:noFill/>
              </a:ln>
              <a:solidFill>
                <a:prstClr val="black"/>
              </a:solidFill>
              <a:effectLst/>
              <a:uLnTx/>
              <a:uFillTx/>
              <a:latin typeface="+mn-lt"/>
              <a:ea typeface="+mn-ea"/>
              <a:cs typeface="+mn-cs"/>
              <a:sym typeface="Wingdings" panose="05000000000000000000" pitchFamily="2" charset="2"/>
            </a:rPr>
            <a:t></a:t>
          </a:r>
          <a:r>
            <a:rPr kumimoji="0" lang="en-GB" sz="1100" b="1" i="0" u="none" strike="noStrike" kern="0" cap="none" spc="0" normalizeH="0" baseline="0" noProof="0">
              <a:ln>
                <a:noFill/>
              </a:ln>
              <a:solidFill>
                <a:prstClr val="black"/>
              </a:solidFill>
              <a:effectLst/>
              <a:uLnTx/>
              <a:uFillTx/>
              <a:latin typeface="+mn-lt"/>
              <a:ea typeface="+mn-ea"/>
              <a:cs typeface="+mn-cs"/>
            </a:rPr>
            <a:t> </a:t>
          </a:r>
          <a:r>
            <a:rPr kumimoji="0" lang="en-GB" sz="1200" b="1" i="0" u="none" strike="noStrike" kern="0" cap="none" spc="0" normalizeH="0" baseline="0" noProof="0">
              <a:ln>
                <a:noFill/>
              </a:ln>
              <a:solidFill>
                <a:prstClr val="black"/>
              </a:solidFill>
              <a:effectLst/>
              <a:uLnTx/>
              <a:uFillTx/>
              <a:latin typeface="+mn-lt"/>
              <a:ea typeface="+mn-ea"/>
              <a:cs typeface="+mn-cs"/>
            </a:rPr>
            <a:t> Cause analysis :  </a:t>
          </a:r>
        </a:p>
        <a:p>
          <a:pPr marL="0" marR="0" lvl="0" indent="0" algn="l" defTabSz="914400" eaLnBrk="1" fontAlgn="auto" latinLnBrk="0" hangingPunct="1">
            <a:lnSpc>
              <a:spcPct val="100000"/>
            </a:lnSpc>
            <a:spcBef>
              <a:spcPts val="0"/>
            </a:spcBef>
            <a:spcAft>
              <a:spcPts val="0"/>
            </a:spcAft>
            <a:buClrTx/>
            <a:buSzTx/>
            <a:buFontTx/>
            <a:buNone/>
            <a:tabLst/>
            <a:defRPr/>
          </a:pPr>
          <a:r>
            <a:rPr kumimoji="0" lang="en-GB" sz="1050" b="1" i="0" u="none" strike="noStrike" kern="0" cap="none" spc="0" normalizeH="0" baseline="0" noProof="0">
              <a:ln>
                <a:noFill/>
              </a:ln>
              <a:solidFill>
                <a:prstClr val="black"/>
              </a:solidFill>
              <a:effectLst/>
              <a:uLnTx/>
              <a:uFillTx/>
              <a:latin typeface="+mn-lt"/>
              <a:ea typeface="+mn-ea"/>
              <a:cs typeface="+mn-cs"/>
            </a:rPr>
            <a:t>SDM :Expense : </a:t>
          </a:r>
          <a:r>
            <a:rPr kumimoji="0" lang="en-GB" sz="1050" b="0" i="0" u="none" strike="noStrike" kern="0" cap="none" spc="0" normalizeH="0" baseline="0" noProof="0">
              <a:ln>
                <a:noFill/>
              </a:ln>
              <a:solidFill>
                <a:prstClr val="black"/>
              </a:solidFill>
              <a:effectLst/>
              <a:uLnTx/>
              <a:uFillTx/>
              <a:latin typeface="+mn-lt"/>
              <a:ea typeface="+mn-ea"/>
              <a:cs typeface="+mn-cs"/>
            </a:rPr>
            <a:t>MT : 33 cases = 3.81 MB  /SPD : 24 cases = 2.21 MB/GA : 13 cases = 1.03 MB</a:t>
          </a:r>
        </a:p>
        <a:p>
          <a:pPr marL="0" marR="0" lvl="0" indent="0" algn="l" defTabSz="914400" eaLnBrk="1" fontAlgn="auto" latinLnBrk="0" hangingPunct="1">
            <a:lnSpc>
              <a:spcPct val="100000"/>
            </a:lnSpc>
            <a:spcBef>
              <a:spcPts val="0"/>
            </a:spcBef>
            <a:spcAft>
              <a:spcPts val="0"/>
            </a:spcAft>
            <a:buClrTx/>
            <a:buSzTx/>
            <a:buFontTx/>
            <a:buNone/>
            <a:tabLst/>
            <a:defRPr/>
          </a:pPr>
          <a:r>
            <a:rPr kumimoji="0" lang="en-GB" sz="1050" b="1" i="0" u="none" strike="noStrike" kern="0" cap="none" spc="0" normalizeH="0" baseline="0" noProof="0">
              <a:ln>
                <a:noFill/>
              </a:ln>
              <a:solidFill>
                <a:prstClr val="black"/>
              </a:solidFill>
              <a:effectLst/>
              <a:uLnTx/>
              <a:uFillTx/>
              <a:latin typeface="+mn-lt"/>
              <a:ea typeface="+mn-ea"/>
              <a:cs typeface="+mn-cs"/>
            </a:rPr>
            <a:t>SDM : Investment : </a:t>
          </a:r>
          <a:r>
            <a:rPr kumimoji="0" lang="en-GB" sz="1050" b="0" i="0" u="none" strike="noStrike" kern="0" cap="none" spc="0" normalizeH="0" baseline="0" noProof="0">
              <a:ln>
                <a:noFill/>
              </a:ln>
              <a:solidFill>
                <a:prstClr val="black"/>
              </a:solidFill>
              <a:effectLst/>
              <a:uLnTx/>
              <a:uFillTx/>
              <a:latin typeface="+mn-lt"/>
              <a:ea typeface="+mn-ea"/>
              <a:cs typeface="+mn-cs"/>
            </a:rPr>
            <a:t>PE (DIE) 45 cases = 27.94 MB /PE (GAS) 10 cases = 7.46 MB/PD1 (DIE) 7 cases = 2.50 MB )  ( **Data date of 10 Mar'26**)</a:t>
          </a:r>
        </a:p>
        <a:p>
          <a:pPr marL="0" marR="0" lvl="0" indent="0" algn="l" defTabSz="914400" eaLnBrk="1" fontAlgn="auto" latinLnBrk="0" hangingPunct="1">
            <a:lnSpc>
              <a:spcPct val="100000"/>
            </a:lnSpc>
            <a:spcBef>
              <a:spcPts val="0"/>
            </a:spcBef>
            <a:spcAft>
              <a:spcPts val="0"/>
            </a:spcAft>
            <a:buClrTx/>
            <a:buSzTx/>
            <a:buFontTx/>
            <a:buNone/>
            <a:tabLst/>
            <a:defRPr/>
          </a:pPr>
          <a:endParaRPr kumimoji="0" lang="en-GB" sz="1050" b="0" i="0" u="none" strike="noStrike" kern="0" cap="none" spc="0" normalizeH="0" baseline="0" noProof="0">
            <a:ln>
              <a:noFill/>
            </a:ln>
            <a:solidFill>
              <a:prstClr val="black"/>
            </a:solidFill>
            <a:effectLst/>
            <a:uLnTx/>
            <a:uFillTx/>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0" lang="en-GB" sz="1050" b="1" i="0" u="none" strike="noStrike" kern="0" cap="none" spc="0" normalizeH="0" baseline="0" noProof="0">
              <a:ln>
                <a:noFill/>
              </a:ln>
              <a:solidFill>
                <a:prstClr val="black"/>
              </a:solidFill>
              <a:effectLst/>
              <a:uLnTx/>
              <a:uFillTx/>
              <a:latin typeface="+mn-lt"/>
              <a:ea typeface="+mn-ea"/>
              <a:cs typeface="+mn-cs"/>
            </a:rPr>
            <a:t>SKD expense :  </a:t>
          </a:r>
          <a:r>
            <a:rPr kumimoji="0" lang="en-GB" sz="1050" b="0" i="0" u="none" strike="noStrike" kern="0" cap="none" spc="0" normalizeH="0" baseline="0" noProof="0">
              <a:ln>
                <a:noFill/>
              </a:ln>
              <a:solidFill>
                <a:prstClr val="black"/>
              </a:solidFill>
              <a:effectLst/>
              <a:uLnTx/>
              <a:uFillTx/>
              <a:latin typeface="+mn-lt"/>
              <a:ea typeface="+mn-ea"/>
              <a:cs typeface="+mn-cs"/>
            </a:rPr>
            <a:t>PD common : 6 cases = 1.60 MB / PUR common : 2 cases = 1.79 MB</a:t>
          </a:r>
        </a:p>
        <a:p>
          <a:pPr marL="0" marR="0" lvl="0" indent="0" algn="l" defTabSz="914400" eaLnBrk="1" fontAlgn="auto" latinLnBrk="0" hangingPunct="1">
            <a:lnSpc>
              <a:spcPct val="100000"/>
            </a:lnSpc>
            <a:spcBef>
              <a:spcPts val="0"/>
            </a:spcBef>
            <a:spcAft>
              <a:spcPts val="0"/>
            </a:spcAft>
            <a:buClrTx/>
            <a:buSzTx/>
            <a:buFontTx/>
            <a:buNone/>
            <a:tabLst/>
            <a:defRPr/>
          </a:pPr>
          <a:r>
            <a:rPr kumimoji="0" lang="en-GB" sz="1050" b="1" i="0" u="none" strike="noStrike" kern="0" cap="none" spc="0" normalizeH="0" baseline="0" noProof="0">
              <a:ln>
                <a:noFill/>
              </a:ln>
              <a:solidFill>
                <a:prstClr val="black"/>
              </a:solidFill>
              <a:effectLst/>
              <a:uLnTx/>
              <a:uFillTx/>
              <a:latin typeface="+mn-lt"/>
              <a:ea typeface="+mn-ea"/>
              <a:cs typeface="+mn-cs"/>
            </a:rPr>
            <a:t>SKD Investment : </a:t>
          </a:r>
          <a:r>
            <a:rPr kumimoji="0" lang="en-GB" sz="1050" b="0" i="0" u="none" strike="noStrike" kern="0" cap="none" spc="0" normalizeH="0" baseline="0" noProof="0">
              <a:ln>
                <a:noFill/>
              </a:ln>
              <a:solidFill>
                <a:prstClr val="black"/>
              </a:solidFill>
              <a:effectLst/>
              <a:uLnTx/>
              <a:uFillTx/>
              <a:latin typeface="+mn-lt"/>
              <a:ea typeface="+mn-ea"/>
              <a:cs typeface="+mn-cs"/>
            </a:rPr>
            <a:t>PU common : 18 cases = 25.44 MB / PD (Fuel filter) : 7 cases = 0.744 MB/</a:t>
          </a:r>
        </a:p>
        <a:p>
          <a:pPr marL="0" marR="0" lvl="0" indent="0" algn="l" defTabSz="914400" eaLnBrk="1" fontAlgn="auto" latinLnBrk="0" hangingPunct="1">
            <a:lnSpc>
              <a:spcPct val="100000"/>
            </a:lnSpc>
            <a:spcBef>
              <a:spcPts val="0"/>
            </a:spcBef>
            <a:spcAft>
              <a:spcPts val="0"/>
            </a:spcAft>
            <a:buClrTx/>
            <a:buSzTx/>
            <a:buFontTx/>
            <a:buNone/>
            <a:tabLst/>
            <a:defRPr/>
          </a:pPr>
          <a:r>
            <a:rPr kumimoji="0" lang="en-GB" sz="1050" b="0" i="0" u="none" strike="noStrike" kern="0" cap="none" spc="0" normalizeH="0" baseline="0" noProof="0">
              <a:ln>
                <a:noFill/>
              </a:ln>
              <a:solidFill>
                <a:prstClr val="black"/>
              </a:solidFill>
              <a:effectLst/>
              <a:uLnTx/>
              <a:uFillTx/>
              <a:latin typeface="+mn-lt"/>
              <a:ea typeface="+mn-ea"/>
              <a:cs typeface="+mn-cs"/>
            </a:rPr>
            <a:t>PD (Valve) 4 cases = 1.57 MB  (**Data date of 10 Mar'26**)</a:t>
          </a:r>
        </a:p>
        <a:p>
          <a:pPr marL="0" marR="0" lvl="0" indent="0" algn="l" defTabSz="914400" eaLnBrk="1" fontAlgn="auto" latinLnBrk="0" hangingPunct="1">
            <a:lnSpc>
              <a:spcPct val="100000"/>
            </a:lnSpc>
            <a:spcBef>
              <a:spcPts val="0"/>
            </a:spcBef>
            <a:spcAft>
              <a:spcPts val="0"/>
            </a:spcAft>
            <a:buClrTx/>
            <a:buSzTx/>
            <a:buFontTx/>
            <a:buNone/>
            <a:tabLst/>
            <a:defRPr/>
          </a:pPr>
          <a:r>
            <a:rPr lang="en-GB" sz="1200" b="1" noProof="0">
              <a:solidFill>
                <a:schemeClr val="tx1"/>
              </a:solidFill>
              <a:latin typeface="+mn-lt"/>
              <a:ea typeface="+mn-ea"/>
              <a:cs typeface="+mn-cs"/>
              <a:sym typeface="Wingdings" panose="05000000000000000000" pitchFamily="2" charset="2"/>
            </a:rPr>
            <a:t></a:t>
          </a:r>
          <a:r>
            <a:rPr lang="en-GB" sz="1200" b="1" noProof="0">
              <a:solidFill>
                <a:schemeClr val="tx1"/>
              </a:solidFill>
              <a:latin typeface="+mn-lt"/>
              <a:ea typeface="+mn-ea"/>
              <a:cs typeface="+mn-cs"/>
            </a:rPr>
            <a:t> Recovery activity </a:t>
          </a:r>
          <a:r>
            <a:rPr lang="en-GB" sz="1200" b="0" noProof="0">
              <a:solidFill>
                <a:schemeClr val="tx1"/>
              </a:solidFill>
              <a:latin typeface="+mn-lt"/>
              <a:ea typeface="+mn-ea"/>
              <a:cs typeface="+mn-cs"/>
            </a:rPr>
            <a:t>:N/A</a:t>
          </a:r>
        </a:p>
        <a:p>
          <a:pPr marL="0" marR="0" lvl="0" indent="0" algn="l" defTabSz="914400" eaLnBrk="1" fontAlgn="auto" latinLnBrk="0" hangingPunct="1">
            <a:lnSpc>
              <a:spcPct val="100000"/>
            </a:lnSpc>
            <a:spcBef>
              <a:spcPts val="0"/>
            </a:spcBef>
            <a:spcAft>
              <a:spcPts val="0"/>
            </a:spcAft>
            <a:buClrTx/>
            <a:buSzTx/>
            <a:buFontTx/>
            <a:buNone/>
            <a:tabLst/>
            <a:defRPr/>
          </a:pPr>
          <a:endParaRPr kumimoji="0" lang="en-GB" sz="1200" b="1" i="0" u="none" strike="noStrike" kern="0" cap="none" spc="0" normalizeH="0" baseline="0" noProof="0">
            <a:ln>
              <a:noFill/>
            </a:ln>
            <a:solidFill>
              <a:prstClr val="black"/>
            </a:solidFill>
            <a:effectLst/>
            <a:uLnTx/>
            <a:uFillTx/>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endParaRPr lang="th-TH" sz="1200" b="0">
            <a:solidFill>
              <a:schemeClr val="tx1"/>
            </a:solidFill>
          </a:endParaRPr>
        </a:p>
      </xdr:txBody>
    </xdr:sp>
    <xdr:clientData/>
  </xdr:twoCellAnchor>
  <xdr:twoCellAnchor>
    <xdr:from>
      <xdr:col>35</xdr:col>
      <xdr:colOff>78442</xdr:colOff>
      <xdr:row>6</xdr:row>
      <xdr:rowOff>104588</xdr:rowOff>
    </xdr:from>
    <xdr:to>
      <xdr:col>35</xdr:col>
      <xdr:colOff>260911</xdr:colOff>
      <xdr:row>7</xdr:row>
      <xdr:rowOff>212351</xdr:rowOff>
    </xdr:to>
    <xdr:sp macro="" textlink="">
      <xdr:nvSpPr>
        <xdr:cNvPr id="47" name="Arrow: Right 46">
          <a:extLst>
            <a:ext uri="{FF2B5EF4-FFF2-40B4-BE49-F238E27FC236}">
              <a16:creationId xmlns:a16="http://schemas.microsoft.com/office/drawing/2014/main" id="{B848778C-5093-BD01-282E-FD790BC7A34E}"/>
            </a:ext>
          </a:extLst>
        </xdr:cNvPr>
        <xdr:cNvSpPr/>
      </xdr:nvSpPr>
      <xdr:spPr>
        <a:xfrm>
          <a:off x="28126766" y="2188882"/>
          <a:ext cx="182469" cy="387910"/>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th-TH" sz="1100"/>
        </a:p>
      </xdr:txBody>
    </xdr:sp>
    <xdr:clientData/>
  </xdr:twoCellAnchor>
  <xdr:twoCellAnchor>
    <xdr:from>
      <xdr:col>27</xdr:col>
      <xdr:colOff>52294</xdr:colOff>
      <xdr:row>82</xdr:row>
      <xdr:rowOff>27858</xdr:rowOff>
    </xdr:from>
    <xdr:to>
      <xdr:col>36</xdr:col>
      <xdr:colOff>263223</xdr:colOff>
      <xdr:row>88</xdr:row>
      <xdr:rowOff>303531</xdr:rowOff>
    </xdr:to>
    <xdr:graphicFrame macro="">
      <xdr:nvGraphicFramePr>
        <xdr:cNvPr id="11352" name="Chart 53">
          <a:extLst>
            <a:ext uri="{FF2B5EF4-FFF2-40B4-BE49-F238E27FC236}">
              <a16:creationId xmlns:a16="http://schemas.microsoft.com/office/drawing/2014/main" id="{1C506499-8529-425F-9863-7C5F7DFAF7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27</xdr:col>
      <xdr:colOff>250427</xdr:colOff>
      <xdr:row>82</xdr:row>
      <xdr:rowOff>74705</xdr:rowOff>
    </xdr:from>
    <xdr:to>
      <xdr:col>31</xdr:col>
      <xdr:colOff>50957</xdr:colOff>
      <xdr:row>82</xdr:row>
      <xdr:rowOff>350869</xdr:rowOff>
    </xdr:to>
    <xdr:sp macro="" textlink="">
      <xdr:nvSpPr>
        <xdr:cNvPr id="11359" name="Rectangle: Rounded Corners 54">
          <a:extLst>
            <a:ext uri="{FF2B5EF4-FFF2-40B4-BE49-F238E27FC236}">
              <a16:creationId xmlns:a16="http://schemas.microsoft.com/office/drawing/2014/main" id="{D7B32336-32A8-4664-93B3-CA4B86CBFC6F}"/>
            </a:ext>
            <a:ext uri="{147F2762-F138-4A5C-976F-8EAC2B608ADB}">
              <a16:predDERef xmlns:a16="http://schemas.microsoft.com/office/drawing/2014/main" pred="{05BE2C91-EBCE-4594-AD76-2B9CEE10C537}"/>
            </a:ext>
          </a:extLst>
        </xdr:cNvPr>
        <xdr:cNvSpPr/>
      </xdr:nvSpPr>
      <xdr:spPr>
        <a:xfrm>
          <a:off x="21070956" y="27544058"/>
          <a:ext cx="1115354" cy="276164"/>
        </a:xfrm>
        <a:prstGeom prst="roundRect">
          <a:avLst/>
        </a:prstGeom>
        <a:noFill/>
        <a:ln w="9525" cap="flat" cmpd="sng" algn="ctr">
          <a:solidFill>
            <a:schemeClr val="accent6"/>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6"/>
        </a:fontRef>
      </xdr:style>
      <xdr:txBody>
        <a:bodyPr vertOverflow="clip" horzOverflow="clip" rtlCol="0" anchor="ctr"/>
        <a:lstStyle/>
        <a:p>
          <a:pPr algn="ctr"/>
          <a:r>
            <a:rPr lang="en-US" sz="1100" b="1">
              <a:solidFill>
                <a:schemeClr val="accent6">
                  <a:lumMod val="50000"/>
                </a:schemeClr>
              </a:solidFill>
              <a:effectLst>
                <a:outerShdw blurRad="50800" dist="38100" dir="2700000" algn="tl" rotWithShape="0">
                  <a:prstClr val="black">
                    <a:alpha val="40000"/>
                  </a:prstClr>
                </a:outerShdw>
              </a:effectLst>
            </a:rPr>
            <a:t>CO2 emission</a:t>
          </a:r>
        </a:p>
      </xdr:txBody>
    </xdr:sp>
    <xdr:clientData/>
  </xdr:twoCellAnchor>
  <xdr:twoCellAnchor>
    <xdr:from>
      <xdr:col>31</xdr:col>
      <xdr:colOff>104777</xdr:colOff>
      <xdr:row>82</xdr:row>
      <xdr:rowOff>86024</xdr:rowOff>
    </xdr:from>
    <xdr:to>
      <xdr:col>31</xdr:col>
      <xdr:colOff>367109</xdr:colOff>
      <xdr:row>82</xdr:row>
      <xdr:rowOff>338528</xdr:rowOff>
    </xdr:to>
    <xdr:sp macro="" textlink="">
      <xdr:nvSpPr>
        <xdr:cNvPr id="56" name="Rectangle 55">
          <a:extLst>
            <a:ext uri="{FF2B5EF4-FFF2-40B4-BE49-F238E27FC236}">
              <a16:creationId xmlns:a16="http://schemas.microsoft.com/office/drawing/2014/main" id="{836ADC0F-41F0-47D7-B58C-E4C6FCE0CA1B}"/>
            </a:ext>
          </a:extLst>
        </xdr:cNvPr>
        <xdr:cNvSpPr/>
      </xdr:nvSpPr>
      <xdr:spPr>
        <a:xfrm>
          <a:off x="22240130" y="27555377"/>
          <a:ext cx="262332" cy="252504"/>
        </a:xfrm>
        <a:prstGeom prst="rect">
          <a:avLst/>
        </a:prstGeom>
        <a:no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a:solidFill>
                <a:srgbClr val="C00000"/>
              </a:solidFill>
              <a:sym typeface="Wingdings 2" panose="05020102010507070707" pitchFamily="18" charset="2"/>
            </a:rPr>
            <a:t>X</a:t>
          </a:r>
          <a:endParaRPr lang="th-TH" sz="2000" b="1">
            <a:solidFill>
              <a:srgbClr val="C00000"/>
            </a:solidFill>
          </a:endParaRPr>
        </a:p>
      </xdr:txBody>
    </xdr:sp>
    <xdr:clientData/>
  </xdr:twoCellAnchor>
  <xdr:twoCellAnchor>
    <xdr:from>
      <xdr:col>27</xdr:col>
      <xdr:colOff>1361</xdr:colOff>
      <xdr:row>89</xdr:row>
      <xdr:rowOff>182531</xdr:rowOff>
    </xdr:from>
    <xdr:to>
      <xdr:col>36</xdr:col>
      <xdr:colOff>179295</xdr:colOff>
      <xdr:row>96</xdr:row>
      <xdr:rowOff>324971</xdr:rowOff>
    </xdr:to>
    <xdr:sp macro="" textlink="">
      <xdr:nvSpPr>
        <xdr:cNvPr id="11353" name="Rectangle: Rounded Corners 15">
          <a:extLst>
            <a:ext uri="{FF2B5EF4-FFF2-40B4-BE49-F238E27FC236}">
              <a16:creationId xmlns:a16="http://schemas.microsoft.com/office/drawing/2014/main" id="{0FAF45A7-4459-7E0F-7775-308075FCEA77}"/>
            </a:ext>
          </a:extLst>
        </xdr:cNvPr>
        <xdr:cNvSpPr/>
      </xdr:nvSpPr>
      <xdr:spPr>
        <a:xfrm>
          <a:off x="22760508" y="31054737"/>
          <a:ext cx="5713640" cy="2585322"/>
        </a:xfrm>
        <a:prstGeom prst="roundRect">
          <a:avLst>
            <a:gd name="adj" fmla="val 3969"/>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GB" sz="1200" b="1">
              <a:solidFill>
                <a:schemeClr val="tx1"/>
              </a:solidFill>
            </a:rPr>
            <a:t> Cause analysis :  </a:t>
          </a:r>
        </a:p>
        <a:p>
          <a:pPr marL="0" marR="0" lvl="0" indent="0" algn="l" defTabSz="914400" eaLnBrk="1" fontAlgn="auto" latinLnBrk="0" hangingPunct="1">
            <a:lnSpc>
              <a:spcPct val="100000"/>
            </a:lnSpc>
            <a:spcBef>
              <a:spcPts val="0"/>
            </a:spcBef>
            <a:spcAft>
              <a:spcPts val="0"/>
            </a:spcAft>
            <a:buClrTx/>
            <a:buSzTx/>
            <a:buFontTx/>
            <a:buNone/>
            <a:tabLst/>
            <a:defRPr/>
          </a:pPr>
          <a:r>
            <a:rPr lang="en-GB" sz="1200" b="0">
              <a:solidFill>
                <a:schemeClr val="tx1"/>
              </a:solidFill>
            </a:rPr>
            <a:t>Accumulate Apr-Jan26 CO2 Emission over +434 t-CO2 from planned, The reason are (1) Co-generation stop on Jun-Aug'25 (2) Daily usage increase from production volume up and irrecgular issue</a:t>
          </a:r>
        </a:p>
        <a:p>
          <a:pPr marL="0" marR="0" lvl="0" indent="0" algn="l" defTabSz="914400" eaLnBrk="1" fontAlgn="auto" latinLnBrk="0" hangingPunct="1">
            <a:lnSpc>
              <a:spcPct val="100000"/>
            </a:lnSpc>
            <a:spcBef>
              <a:spcPts val="0"/>
            </a:spcBef>
            <a:spcAft>
              <a:spcPts val="0"/>
            </a:spcAft>
            <a:buClrTx/>
            <a:buSzTx/>
            <a:buFontTx/>
            <a:buNone/>
            <a:tabLst/>
            <a:defRPr/>
          </a:pPr>
          <a:r>
            <a:rPr kumimoji="0" lang="en-GB" sz="1100" b="1" i="0" u="none" strike="noStrike" kern="0" cap="none" spc="0" normalizeH="0" baseline="0" noProof="0">
              <a:ln>
                <a:noFill/>
              </a:ln>
              <a:solidFill>
                <a:prstClr val="black"/>
              </a:solidFill>
              <a:effectLst/>
              <a:uLnTx/>
              <a:uFillTx/>
              <a:latin typeface="+mn-lt"/>
              <a:ea typeface="+mn-ea"/>
              <a:cs typeface="+mn-cs"/>
              <a:sym typeface="Wingdings" panose="05000000000000000000" pitchFamily="2" charset="2"/>
            </a:rPr>
            <a:t></a:t>
          </a:r>
          <a:r>
            <a:rPr kumimoji="0" lang="en-GB" sz="1100" b="1" i="0" u="none" strike="noStrike" kern="0" cap="none" spc="0" normalizeH="0" baseline="0" noProof="0">
              <a:ln>
                <a:noFill/>
              </a:ln>
              <a:solidFill>
                <a:prstClr val="black"/>
              </a:solidFill>
              <a:effectLst/>
              <a:uLnTx/>
              <a:uFillTx/>
              <a:latin typeface="+mn-lt"/>
              <a:ea typeface="+mn-ea"/>
              <a:cs typeface="+mn-cs"/>
            </a:rPr>
            <a:t> </a:t>
          </a:r>
          <a:r>
            <a:rPr kumimoji="0" lang="en-GB" sz="1200" b="1" i="0" u="none" strike="noStrike" kern="0" cap="none" spc="0" normalizeH="0" baseline="0" noProof="0">
              <a:ln>
                <a:noFill/>
              </a:ln>
              <a:solidFill>
                <a:prstClr val="black"/>
              </a:solidFill>
              <a:effectLst/>
              <a:uLnTx/>
              <a:uFillTx/>
              <a:latin typeface="+mn-lt"/>
              <a:ea typeface="+mn-ea"/>
              <a:cs typeface="+mn-cs"/>
            </a:rPr>
            <a:t>Recovery activity</a:t>
          </a:r>
        </a:p>
        <a:p>
          <a:pPr marL="0" marR="0" lvl="0" indent="0" algn="l" defTabSz="914400" eaLnBrk="1" fontAlgn="auto" latinLnBrk="0" hangingPunct="1">
            <a:lnSpc>
              <a:spcPct val="100000"/>
            </a:lnSpc>
            <a:spcBef>
              <a:spcPts val="0"/>
            </a:spcBef>
            <a:spcAft>
              <a:spcPts val="0"/>
            </a:spcAft>
            <a:buClrTx/>
            <a:buSzTx/>
            <a:buFontTx/>
            <a:buNone/>
            <a:tabLst/>
            <a:defRPr/>
          </a:pPr>
          <a:r>
            <a:rPr lang="en-GB" sz="1200" b="0">
              <a:solidFill>
                <a:schemeClr val="tx1"/>
              </a:solidFill>
            </a:rPr>
            <a:t>Loss from Co-generation BM </a:t>
          </a:r>
        </a:p>
        <a:p>
          <a:pPr marL="0" marR="0" lvl="0" indent="0" algn="l" defTabSz="914400" eaLnBrk="1" fontAlgn="auto" latinLnBrk="0" hangingPunct="1">
            <a:lnSpc>
              <a:spcPct val="100000"/>
            </a:lnSpc>
            <a:spcBef>
              <a:spcPts val="0"/>
            </a:spcBef>
            <a:spcAft>
              <a:spcPts val="0"/>
            </a:spcAft>
            <a:buClrTx/>
            <a:buSzTx/>
            <a:buFontTx/>
            <a:buNone/>
            <a:tabLst/>
            <a:defRPr/>
          </a:pPr>
          <a:r>
            <a:rPr lang="en-GB" sz="1200" b="0">
              <a:solidFill>
                <a:schemeClr val="tx1"/>
              </a:solidFill>
            </a:rPr>
            <a:t>-Improve performance after repair, Addition time running on Oct'25-Mar'26</a:t>
          </a:r>
        </a:p>
        <a:p>
          <a:pPr marL="0" marR="0" lvl="0" indent="0" algn="l" defTabSz="914400" eaLnBrk="1" fontAlgn="auto" latinLnBrk="0" hangingPunct="1">
            <a:lnSpc>
              <a:spcPct val="100000"/>
            </a:lnSpc>
            <a:spcBef>
              <a:spcPts val="0"/>
            </a:spcBef>
            <a:spcAft>
              <a:spcPts val="0"/>
            </a:spcAft>
            <a:buClrTx/>
            <a:buSzTx/>
            <a:buFontTx/>
            <a:buNone/>
            <a:tabLst/>
            <a:defRPr/>
          </a:pPr>
          <a:r>
            <a:rPr lang="en-GB" sz="1200" b="0">
              <a:solidFill>
                <a:schemeClr val="tx1"/>
              </a:solidFill>
            </a:rPr>
            <a:t>Loss from daily usage increase</a:t>
          </a:r>
        </a:p>
        <a:p>
          <a:pPr marL="0" marR="0" lvl="0" indent="0" algn="l" defTabSz="914400" eaLnBrk="1" fontAlgn="auto" latinLnBrk="0" hangingPunct="1">
            <a:lnSpc>
              <a:spcPct val="100000"/>
            </a:lnSpc>
            <a:spcBef>
              <a:spcPts val="0"/>
            </a:spcBef>
            <a:spcAft>
              <a:spcPts val="0"/>
            </a:spcAft>
            <a:buClrTx/>
            <a:buSzTx/>
            <a:buFontTx/>
            <a:buNone/>
            <a:tabLst/>
            <a:defRPr/>
          </a:pPr>
          <a:r>
            <a:rPr lang="en-GB" sz="1200" b="0">
              <a:solidFill>
                <a:schemeClr val="tx1"/>
              </a:solidFill>
            </a:rPr>
            <a:t>-Scope JIT supply</a:t>
          </a:r>
        </a:p>
        <a:p>
          <a:pPr marL="0" marR="0" lvl="0" indent="0" algn="l" defTabSz="914400" eaLnBrk="1" fontAlgn="auto" latinLnBrk="0" hangingPunct="1">
            <a:lnSpc>
              <a:spcPct val="100000"/>
            </a:lnSpc>
            <a:spcBef>
              <a:spcPts val="0"/>
            </a:spcBef>
            <a:spcAft>
              <a:spcPts val="0"/>
            </a:spcAft>
            <a:buClrTx/>
            <a:buSzTx/>
            <a:buFontTx/>
            <a:buNone/>
            <a:tabLst/>
            <a:defRPr/>
          </a:pPr>
          <a:r>
            <a:rPr lang="en-GB" sz="1200" b="0">
              <a:solidFill>
                <a:schemeClr val="tx1"/>
              </a:solidFill>
            </a:rPr>
            <a:t>-Reduce loss, air leak, standby m/c (Energy patrol)</a:t>
          </a:r>
          <a:r>
            <a:rPr kumimoji="0" lang="en-GB" sz="1200" b="0" i="0" u="none" strike="noStrike" kern="0" cap="none" spc="0" normalizeH="0" baseline="0" noProof="0">
              <a:ln>
                <a:noFill/>
              </a:ln>
              <a:solidFill>
                <a:srgbClr val="C00000"/>
              </a:solidFill>
              <a:effectLst/>
              <a:uLnTx/>
              <a:uFillTx/>
              <a:latin typeface="+mn-lt"/>
              <a:ea typeface="+mn-ea"/>
              <a:cs typeface="+mn-cs"/>
            </a:rPr>
            <a:t> </a:t>
          </a:r>
        </a:p>
        <a:p>
          <a:pPr marL="0" marR="0" lvl="0" indent="0" algn="l" defTabSz="914400" eaLnBrk="1" fontAlgn="auto" latinLnBrk="0" hangingPunct="1">
            <a:lnSpc>
              <a:spcPct val="100000"/>
            </a:lnSpc>
            <a:spcBef>
              <a:spcPts val="0"/>
            </a:spcBef>
            <a:spcAft>
              <a:spcPts val="0"/>
            </a:spcAft>
            <a:buClrTx/>
            <a:buSzTx/>
            <a:buFontTx/>
            <a:buNone/>
            <a:tabLst/>
            <a:defRPr/>
          </a:pPr>
          <a:r>
            <a:rPr kumimoji="0" lang="en-GB" sz="1200" b="1" i="0" u="none" strike="noStrike" kern="0" cap="none" spc="0" normalizeH="0" baseline="0" noProof="0">
              <a:ln>
                <a:noFill/>
              </a:ln>
              <a:solidFill>
                <a:sysClr val="windowText" lastClr="000000"/>
              </a:solidFill>
              <a:effectLst/>
              <a:uLnTx/>
              <a:uFillTx/>
              <a:latin typeface="+mn-lt"/>
              <a:ea typeface="+mn-ea"/>
              <a:cs typeface="+mn-cs"/>
              <a:sym typeface="Wingdings" panose="05000000000000000000" pitchFamily="2" charset="2"/>
            </a:rPr>
            <a:t></a:t>
          </a:r>
          <a:r>
            <a:rPr kumimoji="0" lang="en-GB" sz="1200" b="1" i="0" u="none" strike="noStrike" kern="0" cap="none" spc="0" normalizeH="0" baseline="0" noProof="0">
              <a:ln>
                <a:noFill/>
              </a:ln>
              <a:solidFill>
                <a:sysClr val="windowText" lastClr="000000"/>
              </a:solidFill>
              <a:effectLst/>
              <a:uLnTx/>
              <a:uFillTx/>
              <a:latin typeface="+mn-lt"/>
              <a:ea typeface="+mn-ea"/>
              <a:cs typeface="+mn-cs"/>
            </a:rPr>
            <a:t> </a:t>
          </a:r>
          <a:r>
            <a:rPr kumimoji="0" lang="en-US" sz="1200" b="1" i="0" u="none" strike="noStrike" kern="0" cap="none" spc="0" normalizeH="0" baseline="0" noProof="0">
              <a:ln>
                <a:noFill/>
              </a:ln>
              <a:solidFill>
                <a:sysClr val="windowText" lastClr="000000"/>
              </a:solidFill>
              <a:effectLst/>
              <a:uLnTx/>
              <a:uFillTx/>
              <a:latin typeface="+mn-lt"/>
              <a:ea typeface="+mn-ea"/>
              <a:cs typeface="+mn-cs"/>
            </a:rPr>
            <a:t>Forecaste result :   N/A</a:t>
          </a:r>
          <a:endParaRPr lang="en-GB" sz="1200" b="0">
            <a:solidFill>
              <a:schemeClr val="tx1"/>
            </a:solidFill>
          </a:endParaRPr>
        </a:p>
        <a:p>
          <a:pPr marL="0" marR="0" lvl="0" indent="0" algn="l" defTabSz="914400" eaLnBrk="1" fontAlgn="auto" latinLnBrk="0" hangingPunct="1">
            <a:lnSpc>
              <a:spcPct val="100000"/>
            </a:lnSpc>
            <a:spcBef>
              <a:spcPts val="0"/>
            </a:spcBef>
            <a:spcAft>
              <a:spcPts val="0"/>
            </a:spcAft>
            <a:buClrTx/>
            <a:buSzTx/>
            <a:buFontTx/>
            <a:buNone/>
            <a:tabLst/>
            <a:defRPr/>
          </a:pPr>
          <a:r>
            <a:rPr lang="th-TH" sz="1200" b="0">
              <a:solidFill>
                <a:schemeClr val="tx1"/>
              </a:solidFill>
            </a:rPr>
            <a:t>   </a:t>
          </a:r>
          <a:r>
            <a:rPr lang="en-GB" sz="1200" b="0">
              <a:solidFill>
                <a:schemeClr val="tx1"/>
              </a:solidFill>
            </a:rPr>
            <a:t>Can recovery about 549 t-CO2 /Mar'26</a:t>
          </a:r>
          <a:r>
            <a:rPr lang="th-TH" sz="1200" b="0">
              <a:solidFill>
                <a:schemeClr val="tx1"/>
              </a:solidFill>
            </a:rPr>
            <a:t> (</a:t>
          </a:r>
          <a:r>
            <a:rPr lang="en-US" sz="1200" b="0">
              <a:solidFill>
                <a:schemeClr val="tx1"/>
              </a:solidFill>
            </a:rPr>
            <a:t>Can</a:t>
          </a:r>
          <a:r>
            <a:rPr lang="en-US" sz="1200" b="0" baseline="0">
              <a:solidFill>
                <a:schemeClr val="tx1"/>
              </a:solidFill>
            </a:rPr>
            <a:t> recovery within Mar'26) </a:t>
          </a:r>
          <a:endParaRPr lang="th-TH" sz="1200" b="0">
            <a:solidFill>
              <a:schemeClr val="tx1"/>
            </a:solidFill>
          </a:endParaRPr>
        </a:p>
      </xdr:txBody>
    </xdr:sp>
    <xdr:clientData/>
  </xdr:twoCellAnchor>
  <xdr:twoCellAnchor>
    <xdr:from>
      <xdr:col>36</xdr:col>
      <xdr:colOff>97119</xdr:colOff>
      <xdr:row>52</xdr:row>
      <xdr:rowOff>247088</xdr:rowOff>
    </xdr:from>
    <xdr:to>
      <xdr:col>44</xdr:col>
      <xdr:colOff>232149</xdr:colOff>
      <xdr:row>59</xdr:row>
      <xdr:rowOff>103464</xdr:rowOff>
    </xdr:to>
    <xdr:graphicFrame macro="">
      <xdr:nvGraphicFramePr>
        <xdr:cNvPr id="11358" name="Chart 57">
          <a:extLst>
            <a:ext uri="{FF2B5EF4-FFF2-40B4-BE49-F238E27FC236}">
              <a16:creationId xmlns:a16="http://schemas.microsoft.com/office/drawing/2014/main" id="{35770E59-BCFA-4EB0-898B-C413F0704B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36</xdr:col>
      <xdr:colOff>123265</xdr:colOff>
      <xdr:row>59</xdr:row>
      <xdr:rowOff>246528</xdr:rowOff>
    </xdr:from>
    <xdr:to>
      <xdr:col>44</xdr:col>
      <xdr:colOff>249705</xdr:colOff>
      <xdr:row>67</xdr:row>
      <xdr:rowOff>201706</xdr:rowOff>
    </xdr:to>
    <xdr:sp macro="" textlink="">
      <xdr:nvSpPr>
        <xdr:cNvPr id="59" name="Rectangle: Rounded Corners 15">
          <a:extLst>
            <a:ext uri="{FF2B5EF4-FFF2-40B4-BE49-F238E27FC236}">
              <a16:creationId xmlns:a16="http://schemas.microsoft.com/office/drawing/2014/main" id="{5F44B89D-3B64-80AE-255A-9F0358591AE1}"/>
            </a:ext>
          </a:extLst>
        </xdr:cNvPr>
        <xdr:cNvSpPr/>
      </xdr:nvSpPr>
      <xdr:spPr>
        <a:xfrm>
          <a:off x="28418118" y="20282646"/>
          <a:ext cx="5415616" cy="2073089"/>
        </a:xfrm>
        <a:prstGeom prst="roundRect">
          <a:avLst>
            <a:gd name="adj" fmla="val 1795"/>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GB" sz="1200" b="1">
              <a:solidFill>
                <a:schemeClr val="tx1"/>
              </a:solidFill>
            </a:rPr>
            <a:t> Cause analysis :  </a:t>
          </a:r>
        </a:p>
        <a:p>
          <a:pPr marL="0" marR="0" lvl="0" indent="0" algn="l" defTabSz="914400" eaLnBrk="1" fontAlgn="auto" latinLnBrk="0" hangingPunct="1">
            <a:lnSpc>
              <a:spcPct val="100000"/>
            </a:lnSpc>
            <a:spcBef>
              <a:spcPts val="0"/>
            </a:spcBef>
            <a:spcAft>
              <a:spcPts val="0"/>
            </a:spcAft>
            <a:buClrTx/>
            <a:buSzTx/>
            <a:buFontTx/>
            <a:buNone/>
            <a:tabLst/>
            <a:defRPr/>
          </a:pPr>
          <a:r>
            <a:rPr lang="en-GB" sz="1200" b="0">
              <a:solidFill>
                <a:schemeClr val="tx1"/>
              </a:solidFill>
            </a:rPr>
            <a:t>Monthly over from Housing porosity, GDP head no plating and Shoe stain. Follow up DNTH improvement for housing but trial is not satisfy so considering other idea action, during PCR process for GDP and need to discuss with DNJP to solve Shoe stain.</a:t>
          </a:r>
          <a:r>
            <a:rPr kumimoji="0" lang="en-GB" sz="1100" b="1" i="0" u="none" strike="noStrike" kern="0" cap="none" spc="0" normalizeH="0" baseline="0" noProof="0">
              <a:ln>
                <a:noFill/>
              </a:ln>
              <a:solidFill>
                <a:prstClr val="black"/>
              </a:solidFill>
              <a:effectLst/>
              <a:uLnTx/>
              <a:uFillTx/>
              <a:latin typeface="+mn-lt"/>
              <a:ea typeface="+mn-ea"/>
              <a:cs typeface="+mn-cs"/>
              <a:sym typeface="Wingdings" panose="05000000000000000000" pitchFamily="2" charset="2"/>
            </a:rPr>
            <a:t></a:t>
          </a:r>
          <a:r>
            <a:rPr kumimoji="0" lang="en-GB" sz="1100" b="1" i="0" u="none" strike="noStrike" kern="0" cap="none" spc="0" normalizeH="0" baseline="0" noProof="0">
              <a:ln>
                <a:noFill/>
              </a:ln>
              <a:solidFill>
                <a:prstClr val="black"/>
              </a:solidFill>
              <a:effectLst/>
              <a:uLnTx/>
              <a:uFillTx/>
              <a:latin typeface="+mn-lt"/>
              <a:ea typeface="+mn-ea"/>
              <a:cs typeface="+mn-cs"/>
            </a:rPr>
            <a:t> </a:t>
          </a:r>
          <a:r>
            <a:rPr kumimoji="0" lang="en-GB" sz="1200" b="1" i="0" u="none" strike="noStrike" kern="0" cap="none" spc="0" normalizeH="0" baseline="0" noProof="0">
              <a:ln>
                <a:noFill/>
              </a:ln>
              <a:solidFill>
                <a:prstClr val="black"/>
              </a:solidFill>
              <a:effectLst/>
              <a:uLnTx/>
              <a:uFillTx/>
              <a:latin typeface="+mn-lt"/>
              <a:ea typeface="+mn-ea"/>
              <a:cs typeface="+mn-cs"/>
            </a:rPr>
            <a:t>Recovery activity</a:t>
          </a:r>
        </a:p>
        <a:p>
          <a:pPr marL="0" marR="0" lvl="0" indent="0" algn="l" defTabSz="914400" eaLnBrk="1" fontAlgn="auto" latinLnBrk="0" hangingPunct="1">
            <a:lnSpc>
              <a:spcPct val="100000"/>
            </a:lnSpc>
            <a:spcBef>
              <a:spcPts val="0"/>
            </a:spcBef>
            <a:spcAft>
              <a:spcPts val="0"/>
            </a:spcAft>
            <a:buClrTx/>
            <a:buSzTx/>
            <a:buFontTx/>
            <a:buNone/>
            <a:tabLst/>
            <a:defRPr/>
          </a:pPr>
          <a:r>
            <a:rPr lang="en-GB" sz="1200" b="0">
              <a:solidFill>
                <a:schemeClr val="tx1"/>
              </a:solidFill>
            </a:rPr>
            <a:t>Cannot recovery in FY'25 but now core team under review priority to reduce loss cost and forecast budget to link with activity in FY'26</a:t>
          </a:r>
        </a:p>
        <a:p>
          <a:pPr marL="0" marR="0" lvl="0" indent="0" algn="l" defTabSz="914400" eaLnBrk="1" fontAlgn="auto" latinLnBrk="0" hangingPunct="1">
            <a:lnSpc>
              <a:spcPct val="100000"/>
            </a:lnSpc>
            <a:spcBef>
              <a:spcPts val="0"/>
            </a:spcBef>
            <a:spcAft>
              <a:spcPts val="0"/>
            </a:spcAft>
            <a:buClrTx/>
            <a:buSzTx/>
            <a:buFontTx/>
            <a:buNone/>
            <a:tabLst/>
            <a:defRPr/>
          </a:pPr>
          <a:r>
            <a:rPr kumimoji="0" lang="en-GB" sz="1200" b="0" i="0" u="none" strike="noStrike" kern="0" cap="none" spc="0" normalizeH="0" baseline="0" noProof="0">
              <a:ln>
                <a:noFill/>
              </a:ln>
              <a:solidFill>
                <a:srgbClr val="C00000"/>
              </a:solidFill>
              <a:effectLst/>
              <a:uLnTx/>
              <a:uFillTx/>
              <a:latin typeface="+mn-lt"/>
              <a:ea typeface="+mn-ea"/>
              <a:cs typeface="+mn-cs"/>
            </a:rPr>
            <a:t> </a:t>
          </a:r>
          <a:r>
            <a:rPr kumimoji="0" lang="en-GB" sz="1200" b="1" i="0" u="none" strike="noStrike" kern="0" cap="none" spc="0" normalizeH="0" baseline="0" noProof="0">
              <a:ln>
                <a:noFill/>
              </a:ln>
              <a:solidFill>
                <a:sysClr val="windowText" lastClr="000000"/>
              </a:solidFill>
              <a:effectLst/>
              <a:uLnTx/>
              <a:uFillTx/>
              <a:latin typeface="+mn-lt"/>
              <a:ea typeface="+mn-ea"/>
              <a:cs typeface="+mn-cs"/>
              <a:sym typeface="Wingdings" panose="05000000000000000000" pitchFamily="2" charset="2"/>
            </a:rPr>
            <a:t></a:t>
          </a:r>
          <a:r>
            <a:rPr kumimoji="0" lang="en-GB" sz="1200" b="1" i="0" u="none" strike="noStrike" kern="0" cap="none" spc="0" normalizeH="0" baseline="0" noProof="0">
              <a:ln>
                <a:noFill/>
              </a:ln>
              <a:solidFill>
                <a:sysClr val="windowText" lastClr="000000"/>
              </a:solidFill>
              <a:effectLst/>
              <a:uLnTx/>
              <a:uFillTx/>
              <a:latin typeface="+mn-lt"/>
              <a:ea typeface="+mn-ea"/>
              <a:cs typeface="+mn-cs"/>
            </a:rPr>
            <a:t> </a:t>
          </a:r>
          <a:r>
            <a:rPr kumimoji="0" lang="en-US" sz="1200" b="1" i="0" u="none" strike="noStrike" kern="0" cap="none" spc="0" normalizeH="0" baseline="0" noProof="0">
              <a:ln>
                <a:noFill/>
              </a:ln>
              <a:solidFill>
                <a:sysClr val="windowText" lastClr="000000"/>
              </a:solidFill>
              <a:effectLst/>
              <a:uLnTx/>
              <a:uFillTx/>
              <a:latin typeface="+mn-lt"/>
              <a:ea typeface="+mn-ea"/>
              <a:cs typeface="+mn-cs"/>
            </a:rPr>
            <a:t>Forecaste result :   N/A</a:t>
          </a:r>
          <a:endParaRPr lang="en-GB" sz="1200" b="0">
            <a:solidFill>
              <a:schemeClr val="tx1"/>
            </a:solidFill>
          </a:endParaRPr>
        </a:p>
        <a:p>
          <a:pPr marL="0" marR="0" lvl="0" indent="0" algn="l" defTabSz="914400" eaLnBrk="1" fontAlgn="auto" latinLnBrk="0" hangingPunct="1">
            <a:lnSpc>
              <a:spcPct val="100000"/>
            </a:lnSpc>
            <a:spcBef>
              <a:spcPts val="0"/>
            </a:spcBef>
            <a:spcAft>
              <a:spcPts val="0"/>
            </a:spcAft>
            <a:buClrTx/>
            <a:buSzTx/>
            <a:buFontTx/>
            <a:buNone/>
            <a:tabLst/>
            <a:defRPr/>
          </a:pPr>
          <a:endParaRPr lang="en-GB" sz="1200" b="0">
            <a:solidFill>
              <a:schemeClr val="tx1"/>
            </a:solidFill>
          </a:endParaRPr>
        </a:p>
        <a:p>
          <a:pPr marL="0" marR="0" lvl="0" indent="0" algn="l" defTabSz="914400" eaLnBrk="1" fontAlgn="auto" latinLnBrk="0" hangingPunct="1">
            <a:lnSpc>
              <a:spcPct val="100000"/>
            </a:lnSpc>
            <a:spcBef>
              <a:spcPts val="0"/>
            </a:spcBef>
            <a:spcAft>
              <a:spcPts val="0"/>
            </a:spcAft>
            <a:buClrTx/>
            <a:buSzTx/>
            <a:buFontTx/>
            <a:buNone/>
            <a:tabLst/>
            <a:defRPr/>
          </a:pPr>
          <a:endParaRPr lang="th-TH" sz="1200" b="0">
            <a:solidFill>
              <a:schemeClr val="tx1"/>
            </a:solidFill>
          </a:endParaRPr>
        </a:p>
      </xdr:txBody>
    </xdr:sp>
    <xdr:clientData/>
  </xdr:twoCellAnchor>
  <xdr:twoCellAnchor>
    <xdr:from>
      <xdr:col>36</xdr:col>
      <xdr:colOff>530385</xdr:colOff>
      <xdr:row>52</xdr:row>
      <xdr:rowOff>248183</xdr:rowOff>
    </xdr:from>
    <xdr:to>
      <xdr:col>38</xdr:col>
      <xdr:colOff>213119</xdr:colOff>
      <xdr:row>53</xdr:row>
      <xdr:rowOff>201732</xdr:rowOff>
    </xdr:to>
    <xdr:sp macro="" textlink="">
      <xdr:nvSpPr>
        <xdr:cNvPr id="11380" name="Rectangle: Rounded Corners 59">
          <a:extLst>
            <a:ext uri="{FF2B5EF4-FFF2-40B4-BE49-F238E27FC236}">
              <a16:creationId xmlns:a16="http://schemas.microsoft.com/office/drawing/2014/main" id="{7FCBC50A-6D0E-4D63-A6D2-562938DA2349}"/>
            </a:ext>
          </a:extLst>
        </xdr:cNvPr>
        <xdr:cNvSpPr/>
      </xdr:nvSpPr>
      <xdr:spPr>
        <a:xfrm>
          <a:off x="28825238" y="18782712"/>
          <a:ext cx="1005028" cy="211285"/>
        </a:xfrm>
        <a:prstGeom prst="roundRect">
          <a:avLst/>
        </a:prstGeom>
        <a:noFill/>
        <a:ln w="9525" cap="flat" cmpd="sng" algn="ctr">
          <a:solidFill>
            <a:schemeClr val="accent6"/>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6"/>
        </a:fontRef>
      </xdr:style>
      <xdr:txBody>
        <a:bodyPr vertOverflow="clip" horzOverflow="clip" rtlCol="0" anchor="ctr"/>
        <a:lstStyle/>
        <a:p>
          <a:pPr algn="ctr"/>
          <a:r>
            <a:rPr lang="en-US" sz="1100" b="1">
              <a:solidFill>
                <a:schemeClr val="accent6">
                  <a:lumMod val="50000"/>
                </a:schemeClr>
              </a:solidFill>
              <a:effectLst>
                <a:outerShdw blurRad="50800" dist="38100" dir="2700000" algn="tl" rotWithShape="0">
                  <a:prstClr val="black">
                    <a:alpha val="40000"/>
                  </a:prstClr>
                </a:outerShdw>
              </a:effectLst>
            </a:rPr>
            <a:t>Holding</a:t>
          </a:r>
          <a:r>
            <a:rPr lang="en-US" sz="1100" b="1" baseline="0">
              <a:solidFill>
                <a:schemeClr val="accent6">
                  <a:lumMod val="50000"/>
                </a:schemeClr>
              </a:solidFill>
              <a:effectLst>
                <a:outerShdw blurRad="50800" dist="38100" dir="2700000" algn="tl" rotWithShape="0">
                  <a:prstClr val="black">
                    <a:alpha val="40000"/>
                  </a:prstClr>
                </a:outerShdw>
              </a:effectLst>
            </a:rPr>
            <a:t> part </a:t>
          </a:r>
          <a:endParaRPr lang="th-TH" sz="1100" b="1">
            <a:solidFill>
              <a:schemeClr val="accent6">
                <a:lumMod val="50000"/>
              </a:schemeClr>
            </a:solidFill>
            <a:effectLst>
              <a:outerShdw blurRad="50800" dist="38100" dir="2700000" algn="tl" rotWithShape="0">
                <a:prstClr val="black">
                  <a:alpha val="40000"/>
                </a:prstClr>
              </a:outerShdw>
            </a:effectLst>
          </a:endParaRPr>
        </a:p>
      </xdr:txBody>
    </xdr:sp>
    <xdr:clientData/>
  </xdr:twoCellAnchor>
  <xdr:twoCellAnchor>
    <xdr:from>
      <xdr:col>38</xdr:col>
      <xdr:colOff>231641</xdr:colOff>
      <xdr:row>53</xdr:row>
      <xdr:rowOff>1701</xdr:rowOff>
    </xdr:from>
    <xdr:to>
      <xdr:col>38</xdr:col>
      <xdr:colOff>546393</xdr:colOff>
      <xdr:row>54</xdr:row>
      <xdr:rowOff>8589</xdr:rowOff>
    </xdr:to>
    <xdr:sp macro="" textlink="">
      <xdr:nvSpPr>
        <xdr:cNvPr id="11379" name="Rectangle 60">
          <a:extLst>
            <a:ext uri="{FF2B5EF4-FFF2-40B4-BE49-F238E27FC236}">
              <a16:creationId xmlns:a16="http://schemas.microsoft.com/office/drawing/2014/main" id="{D782F6CC-F4AC-466B-A6E5-5D071F4A4100}"/>
            </a:ext>
          </a:extLst>
        </xdr:cNvPr>
        <xdr:cNvSpPr/>
      </xdr:nvSpPr>
      <xdr:spPr>
        <a:xfrm>
          <a:off x="29848788" y="18793966"/>
          <a:ext cx="314752" cy="264623"/>
        </a:xfrm>
        <a:prstGeom prst="rect">
          <a:avLst/>
        </a:prstGeom>
        <a:no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a:solidFill>
                <a:srgbClr val="C00000"/>
              </a:solidFill>
              <a:sym typeface="Wingdings 2" panose="05020102010507070707" pitchFamily="18" charset="2"/>
            </a:rPr>
            <a:t>X</a:t>
          </a:r>
          <a:endParaRPr lang="th-TH" sz="2000" b="1">
            <a:solidFill>
              <a:srgbClr val="C00000"/>
            </a:solidFill>
          </a:endParaRPr>
        </a:p>
      </xdr:txBody>
    </xdr:sp>
    <xdr:clientData/>
  </xdr:twoCellAnchor>
  <xdr:oneCellAnchor>
    <xdr:from>
      <xdr:col>24</xdr:col>
      <xdr:colOff>0</xdr:colOff>
      <xdr:row>21</xdr:row>
      <xdr:rowOff>0</xdr:rowOff>
    </xdr:from>
    <xdr:ext cx="304800" cy="324394"/>
    <xdr:sp macro="" textlink="">
      <xdr:nvSpPr>
        <xdr:cNvPr id="11342" name="AutoShape 2">
          <a:extLst>
            <a:ext uri="{FF2B5EF4-FFF2-40B4-BE49-F238E27FC236}">
              <a16:creationId xmlns:a16="http://schemas.microsoft.com/office/drawing/2014/main" id="{7660CC31-E401-4298-AADC-C84224A49B18}"/>
            </a:ext>
          </a:extLst>
        </xdr:cNvPr>
        <xdr:cNvSpPr>
          <a:spLocks noChangeAspect="1" noChangeArrowheads="1"/>
        </xdr:cNvSpPr>
      </xdr:nvSpPr>
      <xdr:spPr bwMode="auto">
        <a:xfrm>
          <a:off x="20828000" y="3526118"/>
          <a:ext cx="304800" cy="32439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24</xdr:col>
      <xdr:colOff>0</xdr:colOff>
      <xdr:row>21</xdr:row>
      <xdr:rowOff>0</xdr:rowOff>
    </xdr:from>
    <xdr:ext cx="304800" cy="324394"/>
    <xdr:sp macro="" textlink="">
      <xdr:nvSpPr>
        <xdr:cNvPr id="11343" name="AutoShape 3">
          <a:extLst>
            <a:ext uri="{FF2B5EF4-FFF2-40B4-BE49-F238E27FC236}">
              <a16:creationId xmlns:a16="http://schemas.microsoft.com/office/drawing/2014/main" id="{E90C4EFF-7338-4A67-9ED9-C42D9D0E017C}"/>
            </a:ext>
          </a:extLst>
        </xdr:cNvPr>
        <xdr:cNvSpPr>
          <a:spLocks noChangeAspect="1" noChangeArrowheads="1"/>
        </xdr:cNvSpPr>
      </xdr:nvSpPr>
      <xdr:spPr bwMode="auto">
        <a:xfrm>
          <a:off x="20828000" y="3526118"/>
          <a:ext cx="304800" cy="32439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24</xdr:col>
      <xdr:colOff>0</xdr:colOff>
      <xdr:row>21</xdr:row>
      <xdr:rowOff>0</xdr:rowOff>
    </xdr:from>
    <xdr:ext cx="304800" cy="324394"/>
    <xdr:sp macro="" textlink="">
      <xdr:nvSpPr>
        <xdr:cNvPr id="11344" name="AutoShape 4">
          <a:extLst>
            <a:ext uri="{FF2B5EF4-FFF2-40B4-BE49-F238E27FC236}">
              <a16:creationId xmlns:a16="http://schemas.microsoft.com/office/drawing/2014/main" id="{499AFD01-28F4-4F4D-ABC7-A623E836A539}"/>
            </a:ext>
          </a:extLst>
        </xdr:cNvPr>
        <xdr:cNvSpPr>
          <a:spLocks noChangeAspect="1" noChangeArrowheads="1"/>
        </xdr:cNvSpPr>
      </xdr:nvSpPr>
      <xdr:spPr bwMode="auto">
        <a:xfrm>
          <a:off x="20828000" y="3526118"/>
          <a:ext cx="304800" cy="32439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xdr:from>
      <xdr:col>26</xdr:col>
      <xdr:colOff>379880</xdr:colOff>
      <xdr:row>29</xdr:row>
      <xdr:rowOff>17371</xdr:rowOff>
    </xdr:from>
    <xdr:to>
      <xdr:col>35</xdr:col>
      <xdr:colOff>14380</xdr:colOff>
      <xdr:row>34</xdr:row>
      <xdr:rowOff>389032</xdr:rowOff>
    </xdr:to>
    <xdr:sp macro="" textlink="">
      <xdr:nvSpPr>
        <xdr:cNvPr id="31" name="Rectangle: Rounded Corners 15">
          <a:extLst>
            <a:ext uri="{FF2B5EF4-FFF2-40B4-BE49-F238E27FC236}">
              <a16:creationId xmlns:a16="http://schemas.microsoft.com/office/drawing/2014/main" id="{6CDE3062-6908-4B77-85FE-C60B91983C39}"/>
            </a:ext>
          </a:extLst>
        </xdr:cNvPr>
        <xdr:cNvSpPr/>
      </xdr:nvSpPr>
      <xdr:spPr>
        <a:xfrm>
          <a:off x="22477880" y="10517283"/>
          <a:ext cx="5584824" cy="1772396"/>
        </a:xfrm>
        <a:prstGeom prst="roundRect">
          <a:avLst>
            <a:gd name="adj" fmla="val 3969"/>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200" b="1">
              <a:solidFill>
                <a:schemeClr val="tx1"/>
              </a:solidFill>
              <a:sym typeface="Wingdings" panose="05000000000000000000" pitchFamily="2" charset="2"/>
            </a:rPr>
            <a:t> </a:t>
          </a:r>
          <a:r>
            <a:rPr lang="en-GB" sz="1200" b="1">
              <a:solidFill>
                <a:schemeClr val="tx1"/>
              </a:solidFill>
            </a:rPr>
            <a:t>Cause analysis :</a:t>
          </a:r>
          <a:r>
            <a:rPr lang="th-TH" sz="1200" b="1">
              <a:solidFill>
                <a:schemeClr val="tx1"/>
              </a:solidFill>
            </a:rPr>
            <a:t> </a:t>
          </a:r>
          <a:r>
            <a:rPr lang="en-US" sz="1200" b="1">
              <a:solidFill>
                <a:schemeClr val="tx1"/>
              </a:solidFill>
            </a:rPr>
            <a:t>OGC Claim</a:t>
          </a:r>
          <a:endParaRPr lang="th-TH" sz="1200" b="1">
            <a:solidFill>
              <a:schemeClr val="tx1"/>
            </a:solidFill>
          </a:endParaRPr>
        </a:p>
        <a:p>
          <a:pPr algn="l"/>
          <a:r>
            <a:rPr lang="en-GB" sz="1200" b="0">
              <a:solidFill>
                <a:schemeClr val="tx1"/>
              </a:solidFill>
              <a:effectLst/>
              <a:latin typeface="+mn-lt"/>
              <a:ea typeface="+mn-ea"/>
              <a:cs typeface="+mn-cs"/>
            </a:rPr>
            <a:t>1. DMHU Plug rail Coating peeling</a:t>
          </a:r>
        </a:p>
        <a:p>
          <a:pPr algn="l"/>
          <a:r>
            <a:rPr lang="en-GB" sz="1200" b="0">
              <a:solidFill>
                <a:schemeClr val="tx1"/>
              </a:solidFill>
              <a:effectLst/>
              <a:latin typeface="+mn-lt"/>
              <a:ea typeface="+mn-ea"/>
              <a:cs typeface="+mn-cs"/>
            </a:rPr>
            <a:t>Corrective : (Temporary) 200% inspection part at supplier before delivery</a:t>
          </a:r>
        </a:p>
        <a:p>
          <a:pPr algn="l"/>
          <a:r>
            <a:rPr lang="en-GB" sz="1200" b="0">
              <a:solidFill>
                <a:schemeClr val="tx1"/>
              </a:solidFill>
              <a:effectLst/>
              <a:latin typeface="+mn-lt"/>
              <a:ea typeface="+mn-ea"/>
              <a:cs typeface="+mn-cs"/>
            </a:rPr>
            <a:t>Recovery activity:</a:t>
          </a:r>
        </a:p>
        <a:p>
          <a:pPr algn="l"/>
          <a:r>
            <a:rPr lang="en-GB" sz="1200" b="0">
              <a:solidFill>
                <a:schemeClr val="tx1"/>
              </a:solidFill>
              <a:effectLst/>
              <a:latin typeface="+mn-lt"/>
              <a:ea typeface="+mn-ea"/>
              <a:cs typeface="+mn-cs"/>
            </a:rPr>
            <a:t>Overall : Improve initial response and upstream Kaizen in FY26.C/M: (Temporary) 200% inspection part at supplier before delivery</a:t>
          </a:r>
        </a:p>
        <a:p>
          <a:pPr marL="0" marR="0" lvl="0" indent="0" algn="l" defTabSz="914400" eaLnBrk="1" fontAlgn="auto" latinLnBrk="0" hangingPunct="1">
            <a:lnSpc>
              <a:spcPct val="100000"/>
            </a:lnSpc>
            <a:spcBef>
              <a:spcPts val="0"/>
            </a:spcBef>
            <a:spcAft>
              <a:spcPts val="0"/>
            </a:spcAft>
            <a:buClrTx/>
            <a:buSzTx/>
            <a:buFontTx/>
            <a:buNone/>
            <a:tabLst/>
            <a:defRPr/>
          </a:pPr>
          <a:r>
            <a:rPr lang="en-GB" sz="1200" b="0">
              <a:solidFill>
                <a:srgbClr val="C00000"/>
              </a:solidFill>
              <a:effectLst/>
              <a:latin typeface="+mn-lt"/>
              <a:ea typeface="+mn-ea"/>
              <a:cs typeface="+mn-cs"/>
            </a:rPr>
            <a:t>  </a:t>
          </a:r>
          <a:r>
            <a:rPr lang="en-GB" sz="1200" b="1">
              <a:solidFill>
                <a:sysClr val="windowText" lastClr="000000"/>
              </a:solidFill>
              <a:effectLst/>
              <a:latin typeface="+mn-lt"/>
              <a:ea typeface="+mn-ea"/>
              <a:cs typeface="+mn-cs"/>
              <a:sym typeface="Wingdings" panose="05000000000000000000" pitchFamily="2" charset="2"/>
            </a:rPr>
            <a:t></a:t>
          </a:r>
          <a:r>
            <a:rPr lang="en-GB" sz="1200" b="1">
              <a:solidFill>
                <a:sysClr val="windowText" lastClr="000000"/>
              </a:solidFill>
              <a:effectLst/>
              <a:latin typeface="+mn-lt"/>
              <a:ea typeface="+mn-ea"/>
              <a:cs typeface="+mn-cs"/>
            </a:rPr>
            <a:t> </a:t>
          </a:r>
          <a:r>
            <a:rPr lang="en-US" sz="1200" b="1">
              <a:solidFill>
                <a:sysClr val="windowText" lastClr="000000"/>
              </a:solidFill>
              <a:effectLst/>
              <a:latin typeface="+mn-lt"/>
              <a:ea typeface="+mn-ea"/>
              <a:cs typeface="+mn-cs"/>
            </a:rPr>
            <a:t>Forecaste result :  </a:t>
          </a:r>
          <a:r>
            <a:rPr lang="en-US" sz="1200" b="0">
              <a:solidFill>
                <a:schemeClr val="tx1"/>
              </a:solidFill>
              <a:effectLst/>
              <a:latin typeface="+mn-lt"/>
              <a:ea typeface="+mn-ea"/>
              <a:cs typeface="+mn-cs"/>
            </a:rPr>
            <a:t>"17</a:t>
          </a:r>
          <a:r>
            <a:rPr lang="en-US" sz="1200" b="0" baseline="0">
              <a:solidFill>
                <a:schemeClr val="tx1"/>
              </a:solidFill>
              <a:effectLst/>
              <a:latin typeface="+mn-lt"/>
              <a:ea typeface="+mn-ea"/>
              <a:cs typeface="+mn-cs"/>
            </a:rPr>
            <a:t> case</a:t>
          </a:r>
          <a:r>
            <a:rPr lang="en-US" sz="1200" b="0">
              <a:solidFill>
                <a:schemeClr val="tx1"/>
              </a:solidFill>
              <a:effectLst/>
              <a:latin typeface="+mn-lt"/>
              <a:ea typeface="+mn-ea"/>
              <a:cs typeface="+mn-cs"/>
            </a:rPr>
            <a:t>"</a:t>
          </a:r>
          <a:r>
            <a:rPr lang="en-US" sz="1200" b="0" baseline="0">
              <a:solidFill>
                <a:schemeClr val="tx1"/>
              </a:solidFill>
              <a:effectLst/>
              <a:latin typeface="+mn-lt"/>
              <a:ea typeface="+mn-ea"/>
              <a:cs typeface="+mn-cs"/>
            </a:rPr>
            <a:t>  end of Mar'25</a:t>
          </a:r>
          <a:endParaRPr lang="en-US" sz="1200" b="0">
            <a:solidFill>
              <a:schemeClr val="tx1"/>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endParaRPr lang="th-TH" sz="1200" b="1">
            <a:solidFill>
              <a:schemeClr val="tx1"/>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endParaRPr lang="th-TH" sz="1200" b="0">
            <a:solidFill>
              <a:schemeClr val="tx1"/>
            </a:solidFill>
          </a:endParaRPr>
        </a:p>
      </xdr:txBody>
    </xdr:sp>
    <xdr:clientData/>
  </xdr:twoCellAnchor>
  <xdr:twoCellAnchor>
    <xdr:from>
      <xdr:col>36</xdr:col>
      <xdr:colOff>153706</xdr:colOff>
      <xdr:row>29</xdr:row>
      <xdr:rowOff>22410</xdr:rowOff>
    </xdr:from>
    <xdr:to>
      <xdr:col>44</xdr:col>
      <xdr:colOff>425822</xdr:colOff>
      <xdr:row>34</xdr:row>
      <xdr:rowOff>369793</xdr:rowOff>
    </xdr:to>
    <xdr:sp macro="" textlink="">
      <xdr:nvSpPr>
        <xdr:cNvPr id="11401" name="Rectangle: Rounded Corners 32">
          <a:extLst>
            <a:ext uri="{FF2B5EF4-FFF2-40B4-BE49-F238E27FC236}">
              <a16:creationId xmlns:a16="http://schemas.microsoft.com/office/drawing/2014/main" id="{7A87CE39-42FA-47F7-8001-1568C4C3B809}"/>
            </a:ext>
          </a:extLst>
        </xdr:cNvPr>
        <xdr:cNvSpPr/>
      </xdr:nvSpPr>
      <xdr:spPr>
        <a:xfrm>
          <a:off x="28448559" y="10522322"/>
          <a:ext cx="5561292" cy="1748118"/>
        </a:xfrm>
        <a:prstGeom prst="roundRect">
          <a:avLst>
            <a:gd name="adj" fmla="val 1851"/>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GB" sz="1100" b="1">
              <a:solidFill>
                <a:schemeClr val="tx1"/>
              </a:solidFill>
              <a:effectLst/>
              <a:latin typeface="+mn-lt"/>
              <a:ea typeface="+mn-ea"/>
              <a:cs typeface="+mn-cs"/>
              <a:sym typeface="Wingdings" panose="05000000000000000000" pitchFamily="2" charset="2"/>
            </a:rPr>
            <a:t></a:t>
          </a:r>
          <a:r>
            <a:rPr lang="en-GB" sz="1100" b="1">
              <a:solidFill>
                <a:schemeClr val="tx1"/>
              </a:solidFill>
              <a:effectLst/>
              <a:latin typeface="+mn-lt"/>
              <a:ea typeface="+mn-ea"/>
              <a:cs typeface="+mn-cs"/>
            </a:rPr>
            <a:t> Cause analysis :</a:t>
          </a:r>
          <a:r>
            <a:rPr lang="th-TH" sz="1100" b="1">
              <a:solidFill>
                <a:schemeClr val="tx1"/>
              </a:solidFill>
              <a:effectLst/>
              <a:latin typeface="+mn-lt"/>
              <a:ea typeface="+mn-ea"/>
              <a:cs typeface="+mn-cs"/>
            </a:rPr>
            <a:t> </a:t>
          </a:r>
          <a:r>
            <a:rPr lang="en-US" sz="1100" b="1">
              <a:solidFill>
                <a:schemeClr val="tx1"/>
              </a:solidFill>
              <a:effectLst/>
              <a:latin typeface="+mn-lt"/>
              <a:ea typeface="+mn-ea"/>
              <a:cs typeface="+mn-cs"/>
            </a:rPr>
            <a:t>Supplier</a:t>
          </a:r>
          <a:r>
            <a:rPr lang="en-US" sz="1100" b="1" baseline="0">
              <a:solidFill>
                <a:schemeClr val="tx1"/>
              </a:solidFill>
              <a:effectLst/>
              <a:latin typeface="+mn-lt"/>
              <a:ea typeface="+mn-ea"/>
              <a:cs typeface="+mn-cs"/>
            </a:rPr>
            <a:t> NCR</a:t>
          </a:r>
          <a:endParaRPr lang="th-TH" sz="1200">
            <a:solidFill>
              <a:schemeClr val="tx1"/>
            </a:solidFill>
            <a:effectLst/>
          </a:endParaRPr>
        </a:p>
        <a:p>
          <a:r>
            <a:rPr lang="en-GB" sz="1100" b="0">
              <a:solidFill>
                <a:schemeClr val="tx1"/>
              </a:solidFill>
              <a:effectLst/>
              <a:latin typeface="+mn-lt"/>
              <a:ea typeface="+mn-ea"/>
              <a:cs typeface="+mn-cs"/>
            </a:rPr>
            <a:t>1. DMHU Plug rail Coating peeling     Cause: Under invesitgate with supplier &amp; DIAT</a:t>
          </a:r>
        </a:p>
        <a:p>
          <a:r>
            <a:rPr lang="en-GB" sz="1100" b="0">
              <a:solidFill>
                <a:schemeClr val="tx1"/>
              </a:solidFill>
              <a:effectLst/>
              <a:latin typeface="+mn-lt"/>
              <a:ea typeface="+mn-ea"/>
              <a:cs typeface="+mn-cs"/>
            </a:rPr>
            <a:t>2. G3S Inlet connector missing ball   Cause: Under investigation</a:t>
          </a:r>
        </a:p>
        <a:p>
          <a:pPr eaLnBrk="1" fontAlgn="auto" latinLnBrk="0" hangingPunct="1"/>
          <a:r>
            <a:rPr lang="en-GB" sz="1100" b="1">
              <a:solidFill>
                <a:schemeClr val="tx1"/>
              </a:solidFill>
              <a:effectLst/>
              <a:latin typeface="+mn-lt"/>
              <a:ea typeface="+mn-ea"/>
              <a:cs typeface="+mn-cs"/>
              <a:sym typeface="Wingdings" panose="05000000000000000000" pitchFamily="2" charset="2"/>
            </a:rPr>
            <a:t></a:t>
          </a:r>
          <a:r>
            <a:rPr lang="en-GB" sz="1100" b="1">
              <a:solidFill>
                <a:schemeClr val="tx1"/>
              </a:solidFill>
              <a:effectLst/>
              <a:latin typeface="+mn-lt"/>
              <a:ea typeface="+mn-ea"/>
              <a:cs typeface="+mn-cs"/>
            </a:rPr>
            <a:t> Recovery activity</a:t>
          </a:r>
          <a:endParaRPr lang="th-TH" sz="1200">
            <a:solidFill>
              <a:schemeClr val="tx1"/>
            </a:solidFill>
            <a:effectLst/>
          </a:endParaRPr>
        </a:p>
        <a:p>
          <a:pPr eaLnBrk="1" fontAlgn="auto" latinLnBrk="0" hangingPunct="1"/>
          <a:r>
            <a:rPr lang="en-GB" sz="1100" b="0">
              <a:solidFill>
                <a:schemeClr val="tx1"/>
              </a:solidFill>
              <a:effectLst/>
              <a:latin typeface="+mn-lt"/>
              <a:ea typeface="+mn-ea"/>
              <a:cs typeface="+mn-cs"/>
            </a:rPr>
            <a:t>    Corective plan :</a:t>
          </a:r>
          <a:endParaRPr lang="th-TH" sz="1200">
            <a:solidFill>
              <a:schemeClr val="tx1"/>
            </a:solidFill>
            <a:effectLst/>
          </a:endParaRPr>
        </a:p>
        <a:p>
          <a:r>
            <a:rPr lang="en-GB" sz="1100" b="0">
              <a:solidFill>
                <a:schemeClr val="tx1"/>
              </a:solidFill>
              <a:effectLst/>
              <a:latin typeface="+mn-lt"/>
              <a:ea typeface="+mn-ea"/>
              <a:cs typeface="+mn-cs"/>
            </a:rPr>
            <a:t>1. C/M: (Temporary) 200% inspection part at supplier before delivery</a:t>
          </a:r>
        </a:p>
        <a:p>
          <a:r>
            <a:rPr lang="en-GB" sz="1100" b="0">
              <a:solidFill>
                <a:schemeClr val="tx1"/>
              </a:solidFill>
              <a:effectLst/>
              <a:latin typeface="+mn-lt"/>
              <a:ea typeface="+mn-ea"/>
              <a:cs typeface="+mn-cs"/>
            </a:rPr>
            <a:t>2. C/M: (Temporary) 100% Pin gauge check Go-NoGo at STC before delivery to SDM.</a:t>
          </a:r>
        </a:p>
        <a:p>
          <a:r>
            <a:rPr lang="en-GB" sz="1100" b="1">
              <a:solidFill>
                <a:schemeClr val="tx1"/>
              </a:solidFill>
              <a:effectLst/>
              <a:latin typeface="+mn-lt"/>
              <a:ea typeface="+mn-ea"/>
              <a:cs typeface="+mn-cs"/>
            </a:rPr>
            <a:t> </a:t>
          </a:r>
          <a:r>
            <a:rPr lang="en-US" sz="1100" b="1">
              <a:solidFill>
                <a:schemeClr val="tx1"/>
              </a:solidFill>
              <a:effectLst/>
              <a:latin typeface="+mn-lt"/>
              <a:ea typeface="+mn-ea"/>
              <a:cs typeface="+mn-cs"/>
            </a:rPr>
            <a:t>Forecaste result :  </a:t>
          </a:r>
          <a:r>
            <a:rPr lang="en-US" sz="1100" b="0">
              <a:solidFill>
                <a:schemeClr val="tx1"/>
              </a:solidFill>
              <a:effectLst/>
              <a:latin typeface="+mn-lt"/>
              <a:ea typeface="+mn-ea"/>
              <a:cs typeface="+mn-cs"/>
            </a:rPr>
            <a:t>"</a:t>
          </a:r>
          <a:r>
            <a:rPr lang="th-TH" sz="1100" b="0">
              <a:solidFill>
                <a:schemeClr val="tx1"/>
              </a:solidFill>
              <a:effectLst/>
              <a:latin typeface="+mn-lt"/>
              <a:ea typeface="+mn-ea"/>
              <a:cs typeface="+mn-cs"/>
            </a:rPr>
            <a:t>1</a:t>
          </a:r>
          <a:r>
            <a:rPr lang="en-US" sz="1100" b="0">
              <a:solidFill>
                <a:schemeClr val="tx1"/>
              </a:solidFill>
              <a:effectLst/>
              <a:latin typeface="+mn-lt"/>
              <a:ea typeface="+mn-ea"/>
              <a:cs typeface="+mn-cs"/>
            </a:rPr>
            <a:t>6 case"  end of Mar'26</a:t>
          </a:r>
          <a:endParaRPr lang="th-TH" sz="1200">
            <a:solidFill>
              <a:schemeClr val="tx1"/>
            </a:solidFill>
            <a:effectLst/>
          </a:endParaRPr>
        </a:p>
        <a:p>
          <a:pPr marL="0" marR="0" lvl="0" indent="0" algn="l" defTabSz="914400" eaLnBrk="1" fontAlgn="auto" latinLnBrk="0" hangingPunct="1">
            <a:lnSpc>
              <a:spcPct val="100000"/>
            </a:lnSpc>
            <a:spcBef>
              <a:spcPts val="0"/>
            </a:spcBef>
            <a:spcAft>
              <a:spcPts val="0"/>
            </a:spcAft>
            <a:buClrTx/>
            <a:buSzTx/>
            <a:buFontTx/>
            <a:buNone/>
            <a:tabLst/>
            <a:defRPr/>
          </a:pPr>
          <a:endParaRPr lang="th-TH" sz="1200" b="0">
            <a:solidFill>
              <a:schemeClr val="tx1"/>
            </a:solidFill>
          </a:endParaRPr>
        </a:p>
      </xdr:txBody>
    </xdr:sp>
    <xdr:clientData/>
  </xdr:twoCellAnchor>
  <xdr:twoCellAnchor>
    <xdr:from>
      <xdr:col>26</xdr:col>
      <xdr:colOff>390152</xdr:colOff>
      <xdr:row>23</xdr:row>
      <xdr:rowOff>350559</xdr:rowOff>
    </xdr:from>
    <xdr:to>
      <xdr:col>35</xdr:col>
      <xdr:colOff>11205</xdr:colOff>
      <xdr:row>28</xdr:row>
      <xdr:rowOff>381000</xdr:rowOff>
    </xdr:to>
    <xdr:graphicFrame macro="">
      <xdr:nvGraphicFramePr>
        <xdr:cNvPr id="11357" name="Chart 47">
          <a:extLst>
            <a:ext uri="{FF2B5EF4-FFF2-40B4-BE49-F238E27FC236}">
              <a16:creationId xmlns:a16="http://schemas.microsoft.com/office/drawing/2014/main" id="{623B9C54-1C98-4409-9B07-B7DFE98301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28</xdr:col>
      <xdr:colOff>163096</xdr:colOff>
      <xdr:row>24</xdr:row>
      <xdr:rowOff>44824</xdr:rowOff>
    </xdr:from>
    <xdr:to>
      <xdr:col>28</xdr:col>
      <xdr:colOff>523501</xdr:colOff>
      <xdr:row>24</xdr:row>
      <xdr:rowOff>316941</xdr:rowOff>
    </xdr:to>
    <xdr:sp macro="" textlink="">
      <xdr:nvSpPr>
        <xdr:cNvPr id="11324" name="Rectangle 38">
          <a:extLst>
            <a:ext uri="{FF2B5EF4-FFF2-40B4-BE49-F238E27FC236}">
              <a16:creationId xmlns:a16="http://schemas.microsoft.com/office/drawing/2014/main" id="{1361D419-56B6-4739-9448-AAD2EC0B3606}"/>
            </a:ext>
          </a:extLst>
        </xdr:cNvPr>
        <xdr:cNvSpPr/>
      </xdr:nvSpPr>
      <xdr:spPr>
        <a:xfrm>
          <a:off x="23583390" y="8482853"/>
          <a:ext cx="360405" cy="272117"/>
        </a:xfrm>
        <a:prstGeom prst="rect">
          <a:avLst/>
        </a:prstGeom>
        <a:no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a:solidFill>
                <a:srgbClr val="FF0000"/>
              </a:solidFill>
              <a:sym typeface="Wingdings 2" panose="05020102010507070707" pitchFamily="18" charset="2"/>
            </a:rPr>
            <a:t>X</a:t>
          </a:r>
          <a:endParaRPr lang="th-TH" sz="2000" b="1">
            <a:solidFill>
              <a:srgbClr val="FF0000"/>
            </a:solidFill>
          </a:endParaRPr>
        </a:p>
      </xdr:txBody>
    </xdr:sp>
    <xdr:clientData/>
  </xdr:twoCellAnchor>
  <xdr:twoCellAnchor>
    <xdr:from>
      <xdr:col>36</xdr:col>
      <xdr:colOff>145119</xdr:colOff>
      <xdr:row>24</xdr:row>
      <xdr:rowOff>8966</xdr:rowOff>
    </xdr:from>
    <xdr:to>
      <xdr:col>44</xdr:col>
      <xdr:colOff>358589</xdr:colOff>
      <xdr:row>28</xdr:row>
      <xdr:rowOff>437029</xdr:rowOff>
    </xdr:to>
    <xdr:graphicFrame macro="">
      <xdr:nvGraphicFramePr>
        <xdr:cNvPr id="11356" name="Chart 40">
          <a:extLst>
            <a:ext uri="{FF2B5EF4-FFF2-40B4-BE49-F238E27FC236}">
              <a16:creationId xmlns:a16="http://schemas.microsoft.com/office/drawing/2014/main" id="{B6AC66A3-2BF0-417D-8B8C-06805651B9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36</xdr:col>
      <xdr:colOff>425823</xdr:colOff>
      <xdr:row>24</xdr:row>
      <xdr:rowOff>104026</xdr:rowOff>
    </xdr:from>
    <xdr:to>
      <xdr:col>38</xdr:col>
      <xdr:colOff>142501</xdr:colOff>
      <xdr:row>25</xdr:row>
      <xdr:rowOff>56027</xdr:rowOff>
    </xdr:to>
    <xdr:sp macro="" textlink="">
      <xdr:nvSpPr>
        <xdr:cNvPr id="11374" name="Rectangle: Rounded Corners 45">
          <a:extLst>
            <a:ext uri="{FF2B5EF4-FFF2-40B4-BE49-F238E27FC236}">
              <a16:creationId xmlns:a16="http://schemas.microsoft.com/office/drawing/2014/main" id="{B0E657F2-EDB0-4ED8-9250-CFFF382A00A8}"/>
            </a:ext>
          </a:extLst>
        </xdr:cNvPr>
        <xdr:cNvSpPr/>
      </xdr:nvSpPr>
      <xdr:spPr>
        <a:xfrm>
          <a:off x="28720676" y="9382497"/>
          <a:ext cx="1038972" cy="232148"/>
        </a:xfrm>
        <a:prstGeom prst="roundRect">
          <a:avLst/>
        </a:prstGeom>
        <a:noFill/>
        <a:ln w="9525" cap="flat" cmpd="sng" algn="ctr">
          <a:solidFill>
            <a:schemeClr val="accent6"/>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6"/>
        </a:fontRef>
      </xdr:style>
      <xdr:txBody>
        <a:bodyPr vertOverflow="clip" horzOverflow="clip" rtlCol="0" anchor="ctr"/>
        <a:lstStyle/>
        <a:p>
          <a:pPr algn="ctr"/>
          <a:r>
            <a:rPr lang="en-US" sz="1100" b="1">
              <a:solidFill>
                <a:schemeClr val="accent6">
                  <a:lumMod val="50000"/>
                </a:schemeClr>
              </a:solidFill>
              <a:effectLst>
                <a:outerShdw blurRad="50800" dist="38100" dir="2700000" algn="tl" rotWithShape="0">
                  <a:prstClr val="black">
                    <a:alpha val="40000"/>
                  </a:prstClr>
                </a:outerShdw>
              </a:effectLst>
            </a:rPr>
            <a:t>Supplier</a:t>
          </a:r>
          <a:r>
            <a:rPr lang="en-US" sz="1100" b="1" baseline="0">
              <a:solidFill>
                <a:schemeClr val="accent6">
                  <a:lumMod val="50000"/>
                </a:schemeClr>
              </a:solidFill>
              <a:effectLst>
                <a:outerShdw blurRad="50800" dist="38100" dir="2700000" algn="tl" rotWithShape="0">
                  <a:prstClr val="black">
                    <a:alpha val="40000"/>
                  </a:prstClr>
                </a:outerShdw>
              </a:effectLst>
            </a:rPr>
            <a:t> NCR</a:t>
          </a:r>
          <a:endParaRPr lang="th-TH" sz="1100" b="1">
            <a:solidFill>
              <a:schemeClr val="accent6">
                <a:lumMod val="50000"/>
              </a:schemeClr>
            </a:solidFill>
            <a:effectLst>
              <a:outerShdw blurRad="50800" dist="38100" dir="2700000" algn="tl" rotWithShape="0">
                <a:prstClr val="black">
                  <a:alpha val="40000"/>
                </a:prstClr>
              </a:outerShdw>
            </a:effectLst>
          </a:endParaRPr>
        </a:p>
      </xdr:txBody>
    </xdr:sp>
    <xdr:clientData/>
  </xdr:twoCellAnchor>
  <xdr:twoCellAnchor>
    <xdr:from>
      <xdr:col>26</xdr:col>
      <xdr:colOff>617301</xdr:colOff>
      <xdr:row>25</xdr:row>
      <xdr:rowOff>19886</xdr:rowOff>
    </xdr:from>
    <xdr:to>
      <xdr:col>28</xdr:col>
      <xdr:colOff>324970</xdr:colOff>
      <xdr:row>25</xdr:row>
      <xdr:rowOff>313766</xdr:rowOff>
    </xdr:to>
    <xdr:sp macro="" textlink="">
      <xdr:nvSpPr>
        <xdr:cNvPr id="11397" name="Rectangle: Rounded Corners 36">
          <a:extLst>
            <a:ext uri="{FF2B5EF4-FFF2-40B4-BE49-F238E27FC236}">
              <a16:creationId xmlns:a16="http://schemas.microsoft.com/office/drawing/2014/main" id="{237927B5-28E7-4D0B-8E4E-307F3C3DD20A}"/>
            </a:ext>
          </a:extLst>
        </xdr:cNvPr>
        <xdr:cNvSpPr/>
      </xdr:nvSpPr>
      <xdr:spPr>
        <a:xfrm>
          <a:off x="22715301" y="8794092"/>
          <a:ext cx="1029963" cy="293880"/>
        </a:xfrm>
        <a:prstGeom prst="roundRect">
          <a:avLst/>
        </a:prstGeom>
        <a:noFill/>
        <a:ln w="952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ysClr val="windowText" lastClr="000000"/>
              </a:solidFill>
            </a:rPr>
            <a:t>FY24 = 8 case</a:t>
          </a:r>
          <a:endParaRPr lang="th-TH" sz="1100">
            <a:solidFill>
              <a:sysClr val="windowText" lastClr="000000"/>
            </a:solidFill>
          </a:endParaRPr>
        </a:p>
      </xdr:txBody>
    </xdr:sp>
    <xdr:clientData/>
  </xdr:twoCellAnchor>
  <xdr:twoCellAnchor>
    <xdr:from>
      <xdr:col>26</xdr:col>
      <xdr:colOff>391086</xdr:colOff>
      <xdr:row>14</xdr:row>
      <xdr:rowOff>74146</xdr:rowOff>
    </xdr:from>
    <xdr:to>
      <xdr:col>35</xdr:col>
      <xdr:colOff>11205</xdr:colOff>
      <xdr:row>19</xdr:row>
      <xdr:rowOff>11206</xdr:rowOff>
    </xdr:to>
    <xdr:graphicFrame macro="">
      <xdr:nvGraphicFramePr>
        <xdr:cNvPr id="11354" name="Chart 62">
          <a:extLst>
            <a:ext uri="{FF2B5EF4-FFF2-40B4-BE49-F238E27FC236}">
              <a16:creationId xmlns:a16="http://schemas.microsoft.com/office/drawing/2014/main" id="{8BBCDD3B-2815-4319-97E5-66E6F9D409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36</xdr:col>
      <xdr:colOff>199092</xdr:colOff>
      <xdr:row>14</xdr:row>
      <xdr:rowOff>49039</xdr:rowOff>
    </xdr:from>
    <xdr:to>
      <xdr:col>44</xdr:col>
      <xdr:colOff>336177</xdr:colOff>
      <xdr:row>19</xdr:row>
      <xdr:rowOff>56029</xdr:rowOff>
    </xdr:to>
    <xdr:graphicFrame macro="">
      <xdr:nvGraphicFramePr>
        <xdr:cNvPr id="11264" name="Chart 2">
          <a:extLst>
            <a:ext uri="{FF2B5EF4-FFF2-40B4-BE49-F238E27FC236}">
              <a16:creationId xmlns:a16="http://schemas.microsoft.com/office/drawing/2014/main" id="{F4BD2C2C-25EA-4F68-BE77-4E6343A382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36</xdr:col>
      <xdr:colOff>288177</xdr:colOff>
      <xdr:row>14</xdr:row>
      <xdr:rowOff>96127</xdr:rowOff>
    </xdr:from>
    <xdr:to>
      <xdr:col>40</xdr:col>
      <xdr:colOff>36979</xdr:colOff>
      <xdr:row>15</xdr:row>
      <xdr:rowOff>19238</xdr:rowOff>
    </xdr:to>
    <xdr:sp macro="" textlink="">
      <xdr:nvSpPr>
        <xdr:cNvPr id="11269" name="Rectangle: Rounded Corners 11268">
          <a:extLst>
            <a:ext uri="{FF2B5EF4-FFF2-40B4-BE49-F238E27FC236}">
              <a16:creationId xmlns:a16="http://schemas.microsoft.com/office/drawing/2014/main" id="{FF951CBE-C482-4A9A-A15D-E2ED5B47B8AF}"/>
            </a:ext>
          </a:extLst>
        </xdr:cNvPr>
        <xdr:cNvSpPr/>
      </xdr:nvSpPr>
      <xdr:spPr>
        <a:xfrm>
          <a:off x="28997648" y="4432803"/>
          <a:ext cx="2393390" cy="225670"/>
        </a:xfrm>
        <a:prstGeom prst="roundRect">
          <a:avLst/>
        </a:prstGeom>
        <a:noFill/>
        <a:ln w="9525" cap="flat" cmpd="sng" algn="ctr">
          <a:solidFill>
            <a:schemeClr val="accent6"/>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6"/>
        </a:fontRef>
      </xdr:style>
      <xdr:txBody>
        <a:bodyPr vertOverflow="clip" horzOverflow="clip" rtlCol="0" anchor="ctr"/>
        <a:lstStyle/>
        <a:p>
          <a:pPr algn="ctr"/>
          <a:r>
            <a:rPr lang="en-US" sz="1100" b="1">
              <a:solidFill>
                <a:sysClr val="windowText" lastClr="000000"/>
              </a:solidFill>
              <a:effectLst>
                <a:outerShdw blurRad="50800" dist="38100" dir="2700000" algn="tl" rotWithShape="0">
                  <a:srgbClr val="000000">
                    <a:alpha val="40000"/>
                  </a:srgbClr>
                </a:outerShdw>
              </a:effectLst>
              <a:latin typeface="+mn-lt"/>
              <a:ea typeface="+mn-ea"/>
              <a:cs typeface="+mn-cs"/>
            </a:rPr>
            <a:t>SDM_0</a:t>
          </a:r>
          <a:r>
            <a:rPr lang="en-US" sz="1100" b="1" baseline="0">
              <a:solidFill>
                <a:sysClr val="windowText" lastClr="000000"/>
              </a:solidFill>
              <a:effectLst>
                <a:outerShdw blurRad="50800" dist="38100" dir="2700000" algn="tl" rotWithShape="0">
                  <a:srgbClr val="000000">
                    <a:alpha val="40000"/>
                  </a:srgbClr>
                </a:outerShdw>
              </a:effectLst>
              <a:latin typeface="+mn-lt"/>
              <a:ea typeface="+mn-ea"/>
              <a:cs typeface="+mn-cs"/>
            </a:rPr>
            <a:t> km claiim_</a:t>
          </a:r>
          <a:r>
            <a:rPr lang="en-US" sz="1100" b="1">
              <a:solidFill>
                <a:schemeClr val="accent6">
                  <a:lumMod val="50000"/>
                </a:schemeClr>
              </a:solidFill>
              <a:effectLst>
                <a:outerShdw blurRad="50800" dist="38100" dir="2700000" algn="tl" rotWithShape="0">
                  <a:prstClr val="black">
                    <a:alpha val="40000"/>
                  </a:prstClr>
                </a:outerShdw>
              </a:effectLst>
            </a:rPr>
            <a:t>All Denso respon</a:t>
          </a:r>
          <a:endParaRPr lang="th-TH" sz="1100" b="1">
            <a:solidFill>
              <a:schemeClr val="accent6">
                <a:lumMod val="50000"/>
              </a:schemeClr>
            </a:solidFill>
            <a:effectLst>
              <a:outerShdw blurRad="50800" dist="38100" dir="2700000" algn="tl" rotWithShape="0">
                <a:prstClr val="black">
                  <a:alpha val="40000"/>
                </a:prstClr>
              </a:outerShdw>
            </a:effectLst>
          </a:endParaRPr>
        </a:p>
      </xdr:txBody>
    </xdr:sp>
    <xdr:clientData/>
  </xdr:twoCellAnchor>
  <xdr:twoCellAnchor>
    <xdr:from>
      <xdr:col>40</xdr:col>
      <xdr:colOff>373904</xdr:colOff>
      <xdr:row>14</xdr:row>
      <xdr:rowOff>56029</xdr:rowOff>
    </xdr:from>
    <xdr:to>
      <xdr:col>40</xdr:col>
      <xdr:colOff>649941</xdr:colOff>
      <xdr:row>15</xdr:row>
      <xdr:rowOff>25587</xdr:rowOff>
    </xdr:to>
    <xdr:sp macro="" textlink="">
      <xdr:nvSpPr>
        <xdr:cNvPr id="11270" name="Rectangle 11269">
          <a:extLst>
            <a:ext uri="{FF2B5EF4-FFF2-40B4-BE49-F238E27FC236}">
              <a16:creationId xmlns:a16="http://schemas.microsoft.com/office/drawing/2014/main" id="{782E07CB-6CBB-4414-B8F6-3DAF1EAB7F95}"/>
            </a:ext>
          </a:extLst>
        </xdr:cNvPr>
        <xdr:cNvSpPr/>
      </xdr:nvSpPr>
      <xdr:spPr>
        <a:xfrm>
          <a:off x="31727963" y="4392705"/>
          <a:ext cx="276037" cy="272117"/>
        </a:xfrm>
        <a:prstGeom prst="rect">
          <a:avLst/>
        </a:prstGeom>
        <a:no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a:solidFill>
                <a:srgbClr val="C00000"/>
              </a:solidFill>
            </a:rPr>
            <a:t>X</a:t>
          </a:r>
          <a:endParaRPr lang="th-TH" sz="2000" b="1">
            <a:solidFill>
              <a:srgbClr val="C00000"/>
            </a:solidFill>
          </a:endParaRPr>
        </a:p>
      </xdr:txBody>
    </xdr:sp>
    <xdr:clientData/>
  </xdr:twoCellAnchor>
  <xdr:twoCellAnchor>
    <xdr:from>
      <xdr:col>40</xdr:col>
      <xdr:colOff>106268</xdr:colOff>
      <xdr:row>14</xdr:row>
      <xdr:rowOff>64941</xdr:rowOff>
    </xdr:from>
    <xdr:to>
      <xdr:col>40</xdr:col>
      <xdr:colOff>359709</xdr:colOff>
      <xdr:row>15</xdr:row>
      <xdr:rowOff>16995</xdr:rowOff>
    </xdr:to>
    <xdr:sp macro="" textlink="">
      <xdr:nvSpPr>
        <xdr:cNvPr id="11271" name="Rectangle 11270">
          <a:extLst>
            <a:ext uri="{FF2B5EF4-FFF2-40B4-BE49-F238E27FC236}">
              <a16:creationId xmlns:a16="http://schemas.microsoft.com/office/drawing/2014/main" id="{124716D1-6110-4A5B-9933-ABAD6B5F31AB}"/>
            </a:ext>
          </a:extLst>
        </xdr:cNvPr>
        <xdr:cNvSpPr/>
      </xdr:nvSpPr>
      <xdr:spPr>
        <a:xfrm>
          <a:off x="31460327" y="4401617"/>
          <a:ext cx="253441" cy="254613"/>
        </a:xfrm>
        <a:prstGeom prst="rect">
          <a:avLst/>
        </a:prstGeom>
        <a:no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a:solidFill>
                <a:srgbClr val="0066FF"/>
              </a:solidFill>
              <a:sym typeface="Wingdings 2" panose="05020102010507070707" pitchFamily="18" charset="2"/>
            </a:rPr>
            <a:t>O</a:t>
          </a:r>
          <a:endParaRPr lang="th-TH" sz="2000" b="1">
            <a:solidFill>
              <a:srgbClr val="0066FF"/>
            </a:solidFill>
          </a:endParaRPr>
        </a:p>
      </xdr:txBody>
    </xdr:sp>
    <xdr:clientData/>
  </xdr:twoCellAnchor>
  <xdr:twoCellAnchor>
    <xdr:from>
      <xdr:col>26</xdr:col>
      <xdr:colOff>389408</xdr:colOff>
      <xdr:row>14</xdr:row>
      <xdr:rowOff>111014</xdr:rowOff>
    </xdr:from>
    <xdr:to>
      <xdr:col>29</xdr:col>
      <xdr:colOff>218643</xdr:colOff>
      <xdr:row>15</xdr:row>
      <xdr:rowOff>81314</xdr:rowOff>
    </xdr:to>
    <xdr:sp macro="" textlink="">
      <xdr:nvSpPr>
        <xdr:cNvPr id="11415" name="Rectangle: Rounded Corners 11264">
          <a:extLst>
            <a:ext uri="{FF2B5EF4-FFF2-40B4-BE49-F238E27FC236}">
              <a16:creationId xmlns:a16="http://schemas.microsoft.com/office/drawing/2014/main" id="{E14282EF-20BD-4639-BCFF-D704A9452404}"/>
            </a:ext>
          </a:extLst>
        </xdr:cNvPr>
        <xdr:cNvSpPr/>
      </xdr:nvSpPr>
      <xdr:spPr>
        <a:xfrm>
          <a:off x="22487408" y="4447690"/>
          <a:ext cx="1812676" cy="272859"/>
        </a:xfrm>
        <a:prstGeom prst="roundRect">
          <a:avLst/>
        </a:prstGeom>
        <a:noFill/>
        <a:ln w="9525" cap="flat" cmpd="sng" algn="ctr">
          <a:solidFill>
            <a:schemeClr val="accent6"/>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6"/>
        </a:fontRef>
      </xdr:style>
      <xdr:txBody>
        <a:bodyPr vertOverflow="clip" horzOverflow="clip" rtlCol="0" anchor="ctr"/>
        <a:lstStyle/>
        <a:p>
          <a:pPr algn="ctr"/>
          <a:r>
            <a:rPr lang="en-US" sz="1100" b="1">
              <a:solidFill>
                <a:schemeClr val="accent6">
                  <a:lumMod val="50000"/>
                </a:schemeClr>
              </a:solidFill>
              <a:effectLst>
                <a:outerShdw blurRad="50800" dist="38100" dir="2700000" algn="tl" rotWithShape="0">
                  <a:prstClr val="black">
                    <a:alpha val="40000"/>
                  </a:prstClr>
                </a:outerShdw>
              </a:effectLst>
            </a:rPr>
            <a:t>SDM_0</a:t>
          </a:r>
          <a:r>
            <a:rPr lang="en-US" sz="1100" b="1" baseline="0">
              <a:solidFill>
                <a:schemeClr val="accent6">
                  <a:lumMod val="50000"/>
                </a:schemeClr>
              </a:solidFill>
              <a:effectLst>
                <a:outerShdw blurRad="50800" dist="38100" dir="2700000" algn="tl" rotWithShape="0">
                  <a:prstClr val="black">
                    <a:alpha val="40000"/>
                  </a:prstClr>
                </a:outerShdw>
              </a:effectLst>
            </a:rPr>
            <a:t> km claiim_</a:t>
          </a:r>
          <a:r>
            <a:rPr lang="en-US" sz="1100" b="1">
              <a:solidFill>
                <a:schemeClr val="accent6">
                  <a:lumMod val="50000"/>
                </a:schemeClr>
              </a:solidFill>
              <a:effectLst>
                <a:outerShdw blurRad="50800" dist="38100" dir="2700000" algn="tl" rotWithShape="0">
                  <a:prstClr val="black">
                    <a:alpha val="40000"/>
                  </a:prstClr>
                </a:outerShdw>
              </a:effectLst>
            </a:rPr>
            <a:t>Official</a:t>
          </a:r>
          <a:endParaRPr lang="th-TH" sz="1100" b="1">
            <a:solidFill>
              <a:schemeClr val="accent6">
                <a:lumMod val="50000"/>
              </a:schemeClr>
            </a:solidFill>
            <a:effectLst>
              <a:outerShdw blurRad="50800" dist="38100" dir="2700000" algn="tl" rotWithShape="0">
                <a:prstClr val="black">
                  <a:alpha val="40000"/>
                </a:prstClr>
              </a:outerShdw>
            </a:effectLst>
          </a:endParaRPr>
        </a:p>
      </xdr:txBody>
    </xdr:sp>
    <xdr:clientData/>
  </xdr:twoCellAnchor>
  <xdr:twoCellAnchor>
    <xdr:from>
      <xdr:col>29</xdr:col>
      <xdr:colOff>286122</xdr:colOff>
      <xdr:row>14</xdr:row>
      <xdr:rowOff>130309</xdr:rowOff>
    </xdr:from>
    <xdr:to>
      <xdr:col>29</xdr:col>
      <xdr:colOff>545913</xdr:colOff>
      <xdr:row>15</xdr:row>
      <xdr:rowOff>104588</xdr:rowOff>
    </xdr:to>
    <xdr:sp macro="" textlink="">
      <xdr:nvSpPr>
        <xdr:cNvPr id="11272" name="Rectangle 11271">
          <a:extLst>
            <a:ext uri="{FF2B5EF4-FFF2-40B4-BE49-F238E27FC236}">
              <a16:creationId xmlns:a16="http://schemas.microsoft.com/office/drawing/2014/main" id="{DB4B0CF8-D5FE-3A4A-4255-2CB617FA4875}"/>
            </a:ext>
          </a:extLst>
        </xdr:cNvPr>
        <xdr:cNvSpPr/>
      </xdr:nvSpPr>
      <xdr:spPr>
        <a:xfrm>
          <a:off x="24367563" y="4466985"/>
          <a:ext cx="259791" cy="276838"/>
        </a:xfrm>
        <a:prstGeom prst="rect">
          <a:avLst/>
        </a:prstGeom>
        <a:no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a:solidFill>
                <a:srgbClr val="FF0000"/>
              </a:solidFill>
              <a:sym typeface="Wingdings 2" panose="05020102010507070707" pitchFamily="18" charset="2"/>
            </a:rPr>
            <a:t>X</a:t>
          </a:r>
          <a:r>
            <a:rPr lang="th-TH" sz="2000" b="1">
              <a:solidFill>
                <a:srgbClr val="FF0000"/>
              </a:solidFill>
              <a:sym typeface="Wingdings 2" panose="05020102010507070707" pitchFamily="18" charset="2"/>
            </a:rPr>
            <a:t> </a:t>
          </a:r>
          <a:endParaRPr lang="th-TH" sz="2000" b="1">
            <a:solidFill>
              <a:srgbClr val="FF0000"/>
            </a:solidFill>
          </a:endParaRPr>
        </a:p>
      </xdr:txBody>
    </xdr:sp>
    <xdr:clientData/>
  </xdr:twoCellAnchor>
  <xdr:twoCellAnchor>
    <xdr:from>
      <xdr:col>29</xdr:col>
      <xdr:colOff>565149</xdr:colOff>
      <xdr:row>14</xdr:row>
      <xdr:rowOff>131296</xdr:rowOff>
    </xdr:from>
    <xdr:to>
      <xdr:col>30</xdr:col>
      <xdr:colOff>153707</xdr:colOff>
      <xdr:row>15</xdr:row>
      <xdr:rowOff>104028</xdr:rowOff>
    </xdr:to>
    <xdr:sp macro="" textlink="">
      <xdr:nvSpPr>
        <xdr:cNvPr id="11412" name="Rectangle 11272">
          <a:extLst>
            <a:ext uri="{FF2B5EF4-FFF2-40B4-BE49-F238E27FC236}">
              <a16:creationId xmlns:a16="http://schemas.microsoft.com/office/drawing/2014/main" id="{901A08D5-B8E5-271A-5985-F31ED94A761F}"/>
            </a:ext>
          </a:extLst>
        </xdr:cNvPr>
        <xdr:cNvSpPr/>
      </xdr:nvSpPr>
      <xdr:spPr>
        <a:xfrm>
          <a:off x="24646590" y="4467972"/>
          <a:ext cx="249705" cy="275291"/>
        </a:xfrm>
        <a:prstGeom prst="rect">
          <a:avLst/>
        </a:prstGeom>
        <a:no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a:solidFill>
                <a:srgbClr val="0000FF"/>
              </a:solidFill>
              <a:sym typeface="Wingdings 2" panose="05020102010507070707" pitchFamily="18" charset="2"/>
            </a:rPr>
            <a:t>O</a:t>
          </a:r>
          <a:endParaRPr lang="th-TH" sz="2000" b="1">
            <a:solidFill>
              <a:srgbClr val="0000FF"/>
            </a:solidFill>
          </a:endParaRPr>
        </a:p>
      </xdr:txBody>
    </xdr:sp>
    <xdr:clientData/>
  </xdr:twoCellAnchor>
  <xdr:twoCellAnchor>
    <xdr:from>
      <xdr:col>26</xdr:col>
      <xdr:colOff>541565</xdr:colOff>
      <xdr:row>24</xdr:row>
      <xdr:rowOff>37727</xdr:rowOff>
    </xdr:from>
    <xdr:to>
      <xdr:col>28</xdr:col>
      <xdr:colOff>123265</xdr:colOff>
      <xdr:row>24</xdr:row>
      <xdr:rowOff>313766</xdr:rowOff>
    </xdr:to>
    <xdr:sp macro="" textlink="">
      <xdr:nvSpPr>
        <xdr:cNvPr id="11372" name="Rectangle: Rounded Corners 36">
          <a:extLst>
            <a:ext uri="{FF2B5EF4-FFF2-40B4-BE49-F238E27FC236}">
              <a16:creationId xmlns:a16="http://schemas.microsoft.com/office/drawing/2014/main" id="{A304C944-CB56-48F0-B875-E2A1956683CC}"/>
            </a:ext>
          </a:extLst>
        </xdr:cNvPr>
        <xdr:cNvSpPr/>
      </xdr:nvSpPr>
      <xdr:spPr>
        <a:xfrm>
          <a:off x="22639565" y="8475756"/>
          <a:ext cx="903994" cy="276039"/>
        </a:xfrm>
        <a:prstGeom prst="roundRect">
          <a:avLst>
            <a:gd name="adj" fmla="val 0"/>
          </a:avLst>
        </a:prstGeom>
        <a:noFill/>
        <a:ln w="9525" cap="flat" cmpd="sng" algn="ctr">
          <a:solidFill>
            <a:schemeClr val="accent6"/>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6"/>
        </a:fontRef>
      </xdr:style>
      <xdr:txBody>
        <a:bodyPr vertOverflow="clip" horzOverflow="clip" rtlCol="0" anchor="ctr"/>
        <a:lstStyle/>
        <a:p>
          <a:pPr algn="ctr"/>
          <a:r>
            <a:rPr lang="en-US" sz="1100" b="1">
              <a:solidFill>
                <a:schemeClr val="accent6">
                  <a:lumMod val="50000"/>
                </a:schemeClr>
              </a:solidFill>
              <a:effectLst>
                <a:outerShdw blurRad="50800" dist="38100" dir="2700000" algn="tl" rotWithShape="0">
                  <a:prstClr val="black">
                    <a:alpha val="40000"/>
                  </a:prstClr>
                </a:outerShdw>
              </a:effectLst>
            </a:rPr>
            <a:t>OGC</a:t>
          </a:r>
          <a:r>
            <a:rPr lang="en-US" sz="1100" b="1" baseline="0">
              <a:solidFill>
                <a:schemeClr val="accent6">
                  <a:lumMod val="50000"/>
                </a:schemeClr>
              </a:solidFill>
              <a:effectLst>
                <a:outerShdw blurRad="50800" dist="38100" dir="2700000" algn="tl" rotWithShape="0">
                  <a:prstClr val="black">
                    <a:alpha val="40000"/>
                  </a:prstClr>
                </a:outerShdw>
              </a:effectLst>
            </a:rPr>
            <a:t> Claim</a:t>
          </a:r>
          <a:endParaRPr lang="th-TH" sz="1100" b="1">
            <a:solidFill>
              <a:schemeClr val="accent6">
                <a:lumMod val="50000"/>
              </a:schemeClr>
            </a:solidFill>
            <a:effectLst>
              <a:outerShdw blurRad="50800" dist="38100" dir="2700000" algn="tl" rotWithShape="0">
                <a:prstClr val="black">
                  <a:alpha val="40000"/>
                </a:prstClr>
              </a:outerShdw>
            </a:effectLst>
          </a:endParaRPr>
        </a:p>
      </xdr:txBody>
    </xdr:sp>
    <xdr:clientData/>
  </xdr:twoCellAnchor>
  <xdr:twoCellAnchor>
    <xdr:from>
      <xdr:col>26</xdr:col>
      <xdr:colOff>388471</xdr:colOff>
      <xdr:row>19</xdr:row>
      <xdr:rowOff>160614</xdr:rowOff>
    </xdr:from>
    <xdr:to>
      <xdr:col>35</xdr:col>
      <xdr:colOff>25586</xdr:colOff>
      <xdr:row>23</xdr:row>
      <xdr:rowOff>156882</xdr:rowOff>
    </xdr:to>
    <xdr:sp macro="" textlink="">
      <xdr:nvSpPr>
        <xdr:cNvPr id="17" name="Rectangle: Rounded Corners 16">
          <a:extLst>
            <a:ext uri="{FF2B5EF4-FFF2-40B4-BE49-F238E27FC236}">
              <a16:creationId xmlns:a16="http://schemas.microsoft.com/office/drawing/2014/main" id="{C98AE6A1-FEBB-2145-F31C-576BBD55D65D}"/>
            </a:ext>
          </a:extLst>
        </xdr:cNvPr>
        <xdr:cNvSpPr/>
      </xdr:nvSpPr>
      <xdr:spPr>
        <a:xfrm>
          <a:off x="22210059" y="6249143"/>
          <a:ext cx="5553821" cy="2088033"/>
        </a:xfrm>
        <a:prstGeom prst="roundRect">
          <a:avLst>
            <a:gd name="adj" fmla="val 4252"/>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GB" sz="1100" b="1">
              <a:solidFill>
                <a:schemeClr val="tx1"/>
              </a:solidFill>
              <a:effectLst/>
              <a:latin typeface="+mn-lt"/>
              <a:ea typeface="+mn-ea"/>
              <a:cs typeface="+mn-cs"/>
              <a:sym typeface="Wingdings" panose="05000000000000000000" pitchFamily="2" charset="2"/>
            </a:rPr>
            <a:t></a:t>
          </a:r>
          <a:r>
            <a:rPr lang="en-GB" sz="1100" b="1">
              <a:solidFill>
                <a:schemeClr val="tx1"/>
              </a:solidFill>
              <a:effectLst/>
              <a:latin typeface="+mn-lt"/>
              <a:ea typeface="+mn-ea"/>
              <a:cs typeface="+mn-cs"/>
            </a:rPr>
            <a:t> Cause analysis :</a:t>
          </a:r>
          <a:r>
            <a:rPr lang="th-TH" sz="1100" b="1">
              <a:solidFill>
                <a:schemeClr val="tx1"/>
              </a:solidFill>
              <a:effectLst/>
              <a:latin typeface="+mn-lt"/>
              <a:ea typeface="+mn-ea"/>
              <a:cs typeface="+mn-cs"/>
            </a:rPr>
            <a:t> </a:t>
          </a:r>
          <a:endParaRPr lang="th-TH" sz="1200">
            <a:solidFill>
              <a:schemeClr val="tx1"/>
            </a:solidFill>
            <a:effectLst/>
          </a:endParaRPr>
        </a:p>
        <a:p>
          <a:r>
            <a:rPr lang="en-GB" sz="1100" b="0">
              <a:solidFill>
                <a:schemeClr val="tx1"/>
              </a:solidFill>
              <a:effectLst/>
              <a:latin typeface="+mn-lt"/>
              <a:ea typeface="+mn-ea"/>
              <a:cs typeface="+mn-cs"/>
            </a:rPr>
            <a:t>1. STM HP5S Engine cannot start (F/M Glue)</a:t>
          </a:r>
        </a:p>
        <a:p>
          <a:r>
            <a:rPr lang="en-GB" sz="1100" b="0">
              <a:solidFill>
                <a:schemeClr val="tx1"/>
              </a:solidFill>
              <a:effectLst/>
              <a:latin typeface="+mn-lt"/>
              <a:ea typeface="+mn-ea"/>
              <a:cs typeface="+mn-cs"/>
            </a:rPr>
            <a:t>Cause: Glue from jig ball air leak test at cylinder grinding process</a:t>
          </a:r>
        </a:p>
        <a:p>
          <a:r>
            <a:rPr lang="en-GB" sz="1100" b="1">
              <a:solidFill>
                <a:schemeClr val="tx1"/>
              </a:solidFill>
              <a:effectLst/>
              <a:latin typeface="+mn-lt"/>
              <a:ea typeface="+mn-ea"/>
              <a:cs typeface="+mn-cs"/>
              <a:sym typeface="Wingdings" panose="05000000000000000000" pitchFamily="2" charset="2"/>
            </a:rPr>
            <a:t></a:t>
          </a:r>
          <a:r>
            <a:rPr lang="en-GB" sz="1100" b="1">
              <a:solidFill>
                <a:schemeClr val="tx1"/>
              </a:solidFill>
              <a:effectLst/>
              <a:latin typeface="+mn-lt"/>
              <a:ea typeface="+mn-ea"/>
              <a:cs typeface="+mn-cs"/>
            </a:rPr>
            <a:t> Recovery activity</a:t>
          </a:r>
          <a:endParaRPr lang="en-US" sz="1200" b="0">
            <a:solidFill>
              <a:schemeClr val="tx1"/>
            </a:solidFill>
            <a:effectLst/>
            <a:latin typeface="+mn-lt"/>
            <a:ea typeface="+mn-ea"/>
            <a:cs typeface="+mn-cs"/>
          </a:endParaRPr>
        </a:p>
        <a:p>
          <a:r>
            <a:rPr lang="en-US" sz="1200" b="1" baseline="0">
              <a:solidFill>
                <a:schemeClr val="tx1"/>
              </a:solidFill>
              <a:effectLst/>
              <a:latin typeface="+mn-lt"/>
              <a:ea typeface="+mn-ea"/>
              <a:cs typeface="+mn-cs"/>
            </a:rPr>
            <a:t>Corrective action :   </a:t>
          </a:r>
        </a:p>
        <a:p>
          <a:r>
            <a:rPr lang="en-US" sz="1200" b="0" baseline="0">
              <a:solidFill>
                <a:schemeClr val="tx1"/>
              </a:solidFill>
              <a:effectLst/>
              <a:latin typeface="+mn-lt"/>
              <a:ea typeface="+mn-ea"/>
              <a:cs typeface="+mn-cs"/>
            </a:rPr>
            <a:t> C/M:  1) Change new jig design for prevent glue split.	[Eff. Date : 10 Feb’26]</a:t>
          </a:r>
        </a:p>
        <a:p>
          <a:r>
            <a:rPr lang="en-US" sz="1200" b="0" baseline="0">
              <a:solidFill>
                <a:schemeClr val="tx1"/>
              </a:solidFill>
              <a:effectLst/>
              <a:latin typeface="+mn-lt"/>
              <a:ea typeface="+mn-ea"/>
              <a:cs typeface="+mn-cs"/>
            </a:rPr>
            <a:t>2) Add split glue removal procedure for ball jig.  	[Eff. Date : 4 Feb’26]</a:t>
          </a:r>
        </a:p>
        <a:p>
          <a:r>
            <a:rPr lang="en-US" sz="1200" b="0" baseline="0">
              <a:solidFill>
                <a:schemeClr val="tx1"/>
              </a:solidFill>
              <a:effectLst/>
              <a:latin typeface="+mn-lt"/>
              <a:ea typeface="+mn-ea"/>
              <a:cs typeface="+mn-cs"/>
            </a:rPr>
            <a:t>Overall : Improve initial response and upstream Kaizen in FY26.</a:t>
          </a:r>
          <a:r>
            <a:rPr lang="en-GB" sz="1100" b="0">
              <a:solidFill>
                <a:schemeClr val="tx1"/>
              </a:solidFill>
              <a:effectLst/>
              <a:latin typeface="+mn-lt"/>
              <a:ea typeface="+mn-ea"/>
              <a:cs typeface="+mn-cs"/>
            </a:rPr>
            <a:t>   </a:t>
          </a:r>
        </a:p>
        <a:p>
          <a:r>
            <a:rPr lang="en-GB" sz="1100" b="1">
              <a:solidFill>
                <a:schemeClr val="tx1"/>
              </a:solidFill>
              <a:effectLst/>
              <a:latin typeface="+mn-lt"/>
              <a:ea typeface="+mn-ea"/>
              <a:cs typeface="+mn-cs"/>
              <a:sym typeface="Wingdings" panose="05000000000000000000" pitchFamily="2" charset="2"/>
            </a:rPr>
            <a:t></a:t>
          </a:r>
          <a:r>
            <a:rPr lang="en-GB" sz="1100" b="1">
              <a:solidFill>
                <a:schemeClr val="tx1"/>
              </a:solidFill>
              <a:effectLst/>
              <a:latin typeface="+mn-lt"/>
              <a:ea typeface="+mn-ea"/>
              <a:cs typeface="+mn-cs"/>
            </a:rPr>
            <a:t> </a:t>
          </a:r>
          <a:r>
            <a:rPr lang="en-US" sz="1100" b="1">
              <a:solidFill>
                <a:schemeClr val="tx1"/>
              </a:solidFill>
              <a:effectLst/>
              <a:latin typeface="+mn-lt"/>
              <a:ea typeface="+mn-ea"/>
              <a:cs typeface="+mn-cs"/>
            </a:rPr>
            <a:t>Forecaste result :  </a:t>
          </a:r>
          <a:r>
            <a:rPr lang="en-US" sz="1100" b="0">
              <a:solidFill>
                <a:schemeClr val="tx1"/>
              </a:solidFill>
              <a:effectLst/>
              <a:latin typeface="+mn-lt"/>
              <a:ea typeface="+mn-ea"/>
              <a:cs typeface="+mn-cs"/>
            </a:rPr>
            <a:t>"4</a:t>
          </a:r>
          <a:r>
            <a:rPr lang="en-US" sz="1100" b="0" baseline="0">
              <a:solidFill>
                <a:schemeClr val="tx1"/>
              </a:solidFill>
              <a:effectLst/>
              <a:latin typeface="+mn-lt"/>
              <a:ea typeface="+mn-ea"/>
              <a:cs typeface="+mn-cs"/>
            </a:rPr>
            <a:t> case = </a:t>
          </a:r>
          <a:r>
            <a:rPr lang="en-US" sz="1100" b="1" baseline="0">
              <a:solidFill>
                <a:srgbClr val="0066FF"/>
              </a:solidFill>
              <a:effectLst/>
              <a:latin typeface="+mn-lt"/>
              <a:ea typeface="+mn-ea"/>
              <a:cs typeface="+mn-cs"/>
            </a:rPr>
            <a:t>O</a:t>
          </a:r>
          <a:r>
            <a:rPr lang="en-US" sz="1100" b="0" baseline="0">
              <a:solidFill>
                <a:schemeClr val="tx1"/>
              </a:solidFill>
              <a:effectLst/>
              <a:latin typeface="+mn-lt"/>
              <a:ea typeface="+mn-ea"/>
              <a:cs typeface="+mn-cs"/>
            </a:rPr>
            <a:t>  end of Mar'26</a:t>
          </a:r>
          <a:endParaRPr lang="th-TH" sz="1200">
            <a:solidFill>
              <a:schemeClr val="tx1"/>
            </a:solidFill>
            <a:effectLst/>
          </a:endParaRPr>
        </a:p>
      </xdr:txBody>
    </xdr:sp>
    <xdr:clientData/>
  </xdr:twoCellAnchor>
  <xdr:twoCellAnchor>
    <xdr:from>
      <xdr:col>29</xdr:col>
      <xdr:colOff>298666</xdr:colOff>
      <xdr:row>52</xdr:row>
      <xdr:rowOff>247170</xdr:rowOff>
    </xdr:from>
    <xdr:to>
      <xdr:col>29</xdr:col>
      <xdr:colOff>552265</xdr:colOff>
      <xdr:row>53</xdr:row>
      <xdr:rowOff>252319</xdr:rowOff>
    </xdr:to>
    <xdr:sp macro="" textlink="">
      <xdr:nvSpPr>
        <xdr:cNvPr id="11275" name="Rectangle 6">
          <a:extLst>
            <a:ext uri="{FF2B5EF4-FFF2-40B4-BE49-F238E27FC236}">
              <a16:creationId xmlns:a16="http://schemas.microsoft.com/office/drawing/2014/main" id="{11346BD7-63E2-A049-03C1-593814980CC9}"/>
            </a:ext>
          </a:extLst>
        </xdr:cNvPr>
        <xdr:cNvSpPr/>
      </xdr:nvSpPr>
      <xdr:spPr>
        <a:xfrm>
          <a:off x="24380107" y="18781699"/>
          <a:ext cx="253599" cy="262885"/>
        </a:xfrm>
        <a:prstGeom prst="rect">
          <a:avLst/>
        </a:prstGeom>
        <a:no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a:solidFill>
                <a:srgbClr val="C00000"/>
              </a:solidFill>
              <a:sym typeface="Wingdings 2" panose="05020102010507070707" pitchFamily="18" charset="2"/>
            </a:rPr>
            <a:t>X</a:t>
          </a:r>
          <a:endParaRPr lang="th-TH" sz="2000" b="1">
            <a:solidFill>
              <a:srgbClr val="C00000"/>
            </a:solidFill>
          </a:endParaRPr>
        </a:p>
      </xdr:txBody>
    </xdr:sp>
    <xdr:clientData/>
  </xdr:twoCellAnchor>
  <xdr:twoCellAnchor>
    <xdr:from>
      <xdr:col>36</xdr:col>
      <xdr:colOff>487343</xdr:colOff>
      <xdr:row>25</xdr:row>
      <xdr:rowOff>135956</xdr:rowOff>
    </xdr:from>
    <xdr:to>
      <xdr:col>38</xdr:col>
      <xdr:colOff>257735</xdr:colOff>
      <xdr:row>25</xdr:row>
      <xdr:rowOff>437029</xdr:rowOff>
    </xdr:to>
    <xdr:sp macro="" textlink="">
      <xdr:nvSpPr>
        <xdr:cNvPr id="11398" name="Rectangle: Rounded Corners 36">
          <a:extLst>
            <a:ext uri="{FF2B5EF4-FFF2-40B4-BE49-F238E27FC236}">
              <a16:creationId xmlns:a16="http://schemas.microsoft.com/office/drawing/2014/main" id="{76050973-99B7-4E59-8D59-ECDAB9C480FA}"/>
            </a:ext>
          </a:extLst>
        </xdr:cNvPr>
        <xdr:cNvSpPr/>
      </xdr:nvSpPr>
      <xdr:spPr>
        <a:xfrm>
          <a:off x="28782196" y="8742074"/>
          <a:ext cx="1092686" cy="301073"/>
        </a:xfrm>
        <a:prstGeom prst="roundRect">
          <a:avLst/>
        </a:prstGeom>
        <a:noFill/>
        <a:ln w="952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ysClr val="windowText" lastClr="000000"/>
              </a:solidFill>
            </a:rPr>
            <a:t>FY24 = 1</a:t>
          </a:r>
          <a:r>
            <a:rPr lang="th-TH" sz="1100">
              <a:solidFill>
                <a:sysClr val="windowText" lastClr="000000"/>
              </a:solidFill>
            </a:rPr>
            <a:t>1</a:t>
          </a:r>
          <a:r>
            <a:rPr lang="en-US" sz="1100">
              <a:solidFill>
                <a:sysClr val="windowText" lastClr="000000"/>
              </a:solidFill>
            </a:rPr>
            <a:t> case</a:t>
          </a:r>
          <a:endParaRPr lang="th-TH" sz="1100">
            <a:solidFill>
              <a:sysClr val="windowText" lastClr="000000"/>
            </a:solidFill>
          </a:endParaRPr>
        </a:p>
      </xdr:txBody>
    </xdr:sp>
    <xdr:clientData/>
  </xdr:twoCellAnchor>
  <xdr:twoCellAnchor>
    <xdr:from>
      <xdr:col>27</xdr:col>
      <xdr:colOff>280147</xdr:colOff>
      <xdr:row>53</xdr:row>
      <xdr:rowOff>11206</xdr:rowOff>
    </xdr:from>
    <xdr:to>
      <xdr:col>29</xdr:col>
      <xdr:colOff>277922</xdr:colOff>
      <xdr:row>53</xdr:row>
      <xdr:rowOff>218831</xdr:rowOff>
    </xdr:to>
    <xdr:sp macro="" textlink="">
      <xdr:nvSpPr>
        <xdr:cNvPr id="11274" name="Rectangle: Rounded Corners 11273">
          <a:extLst>
            <a:ext uri="{FF2B5EF4-FFF2-40B4-BE49-F238E27FC236}">
              <a16:creationId xmlns:a16="http://schemas.microsoft.com/office/drawing/2014/main" id="{F91D22DF-5BAE-4C97-A554-BC84AE32E472}"/>
            </a:ext>
          </a:extLst>
        </xdr:cNvPr>
        <xdr:cNvSpPr/>
      </xdr:nvSpPr>
      <xdr:spPr>
        <a:xfrm>
          <a:off x="23039294" y="18803471"/>
          <a:ext cx="1320069" cy="207625"/>
        </a:xfrm>
        <a:prstGeom prst="roundRect">
          <a:avLst/>
        </a:prstGeom>
        <a:noFill/>
        <a:ln w="9525" cap="flat" cmpd="sng" algn="ctr">
          <a:solidFill>
            <a:schemeClr val="accent6"/>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6"/>
        </a:fontRef>
      </xdr:style>
      <xdr:txBody>
        <a:bodyPr vertOverflow="clip" horzOverflow="clip" rtlCol="0" anchor="ctr"/>
        <a:lstStyle/>
        <a:p>
          <a:pPr algn="ctr"/>
          <a:r>
            <a:rPr lang="en-US" sz="1000" b="1">
              <a:solidFill>
                <a:schemeClr val="accent6">
                  <a:lumMod val="50000"/>
                </a:schemeClr>
              </a:solidFill>
              <a:effectLst>
                <a:outerShdw blurRad="50800" dist="38100" dir="2700000" algn="tl" rotWithShape="0">
                  <a:prstClr val="black">
                    <a:alpha val="40000"/>
                  </a:prstClr>
                </a:outerShdw>
              </a:effectLst>
            </a:rPr>
            <a:t>Un-received Order</a:t>
          </a:r>
          <a:endParaRPr lang="th-TH" sz="1000" b="1">
            <a:solidFill>
              <a:schemeClr val="accent6">
                <a:lumMod val="50000"/>
              </a:schemeClr>
            </a:solidFill>
            <a:effectLst>
              <a:outerShdw blurRad="50800" dist="38100" dir="2700000" algn="tl" rotWithShape="0">
                <a:prstClr val="black">
                  <a:alpha val="40000"/>
                </a:prstClr>
              </a:outerShdw>
            </a:effectLst>
          </a:endParaRPr>
        </a:p>
      </xdr:txBody>
    </xdr:sp>
    <xdr:clientData/>
  </xdr:twoCellAnchor>
  <xdr:twoCellAnchor>
    <xdr:from>
      <xdr:col>38</xdr:col>
      <xdr:colOff>220943</xdr:colOff>
      <xdr:row>24</xdr:row>
      <xdr:rowOff>101036</xdr:rowOff>
    </xdr:from>
    <xdr:to>
      <xdr:col>38</xdr:col>
      <xdr:colOff>459441</xdr:colOff>
      <xdr:row>25</xdr:row>
      <xdr:rowOff>70408</xdr:rowOff>
    </xdr:to>
    <xdr:sp macro="" textlink="">
      <xdr:nvSpPr>
        <xdr:cNvPr id="11319" name="Rectangle 48">
          <a:extLst>
            <a:ext uri="{FF2B5EF4-FFF2-40B4-BE49-F238E27FC236}">
              <a16:creationId xmlns:a16="http://schemas.microsoft.com/office/drawing/2014/main" id="{02155D0A-E7C6-4947-9A92-33ACED97764C}"/>
            </a:ext>
          </a:extLst>
        </xdr:cNvPr>
        <xdr:cNvSpPr/>
      </xdr:nvSpPr>
      <xdr:spPr>
        <a:xfrm flipV="1">
          <a:off x="29838090" y="9379507"/>
          <a:ext cx="238498" cy="249519"/>
        </a:xfrm>
        <a:prstGeom prst="rect">
          <a:avLst/>
        </a:prstGeom>
        <a:no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a:solidFill>
                <a:srgbClr val="FF0000"/>
              </a:solidFill>
              <a:sym typeface="Wingdings 2" panose="05020102010507070707" pitchFamily="18" charset="2"/>
            </a:rPr>
            <a:t>X</a:t>
          </a:r>
          <a:endParaRPr lang="th-TH" sz="2000" b="1">
            <a:solidFill>
              <a:srgbClr val="FF0000"/>
            </a:solidFill>
          </a:endParaRPr>
        </a:p>
      </xdr:txBody>
    </xdr:sp>
    <xdr:clientData/>
  </xdr:twoCellAnchor>
  <xdr:twoCellAnchor>
    <xdr:from>
      <xdr:col>37</xdr:col>
      <xdr:colOff>469390</xdr:colOff>
      <xdr:row>35</xdr:row>
      <xdr:rowOff>85345</xdr:rowOff>
    </xdr:from>
    <xdr:to>
      <xdr:col>38</xdr:col>
      <xdr:colOff>145677</xdr:colOff>
      <xdr:row>35</xdr:row>
      <xdr:rowOff>302558</xdr:rowOff>
    </xdr:to>
    <xdr:sp macro="" textlink="">
      <xdr:nvSpPr>
        <xdr:cNvPr id="11318" name="Rectangle 11277">
          <a:extLst>
            <a:ext uri="{FF2B5EF4-FFF2-40B4-BE49-F238E27FC236}">
              <a16:creationId xmlns:a16="http://schemas.microsoft.com/office/drawing/2014/main" id="{DC9821D6-B6DB-2AE8-C30A-05CF0A59DDB5}"/>
            </a:ext>
          </a:extLst>
        </xdr:cNvPr>
        <xdr:cNvSpPr/>
      </xdr:nvSpPr>
      <xdr:spPr>
        <a:xfrm>
          <a:off x="29425390" y="12221316"/>
          <a:ext cx="337434" cy="217213"/>
        </a:xfrm>
        <a:prstGeom prst="rect">
          <a:avLst/>
        </a:prstGeom>
        <a:no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a:solidFill>
                <a:srgbClr val="FF0000"/>
              </a:solidFill>
              <a:sym typeface="Wingdings 2" panose="05020102010507070707" pitchFamily="18" charset="2"/>
            </a:rPr>
            <a:t>X</a:t>
          </a:r>
          <a:endParaRPr lang="th-TH" sz="2000" b="1">
            <a:solidFill>
              <a:srgbClr val="FF0000"/>
            </a:solidFill>
          </a:endParaRPr>
        </a:p>
      </xdr:txBody>
    </xdr:sp>
    <xdr:clientData/>
  </xdr:twoCellAnchor>
  <xdr:twoCellAnchor>
    <xdr:from>
      <xdr:col>5</xdr:col>
      <xdr:colOff>141515</xdr:colOff>
      <xdr:row>109</xdr:row>
      <xdr:rowOff>73268</xdr:rowOff>
    </xdr:from>
    <xdr:to>
      <xdr:col>15</xdr:col>
      <xdr:colOff>406038</xdr:colOff>
      <xdr:row>116</xdr:row>
      <xdr:rowOff>258537</xdr:rowOff>
    </xdr:to>
    <xdr:sp macro="" textlink="">
      <xdr:nvSpPr>
        <xdr:cNvPr id="26" name="TextBox 13">
          <a:extLst>
            <a:ext uri="{FF2B5EF4-FFF2-40B4-BE49-F238E27FC236}">
              <a16:creationId xmlns:a16="http://schemas.microsoft.com/office/drawing/2014/main" id="{67595CAE-0110-4CF4-A23D-167187902ABF}"/>
            </a:ext>
          </a:extLst>
        </xdr:cNvPr>
        <xdr:cNvSpPr txBox="1"/>
      </xdr:nvSpPr>
      <xdr:spPr>
        <a:xfrm>
          <a:off x="4562092" y="43318396"/>
          <a:ext cx="7762408" cy="2122833"/>
        </a:xfrm>
        <a:prstGeom prst="rect">
          <a:avLst/>
        </a:prstGeom>
        <a:solidFill>
          <a:schemeClr val="accent2">
            <a:lumMod val="20000"/>
            <a:lumOff val="80000"/>
          </a:schemeClr>
        </a:solidFill>
        <a:ln w="9525" cmpd="sng">
          <a:solidFill>
            <a:srgbClr val="FF0000"/>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rgbClr val="FF0000"/>
              </a:solidFill>
              <a:latin typeface="Yu Gothic UI" panose="020B0500000000000000" pitchFamily="34" charset="-128"/>
              <a:ea typeface="Yu Gothic UI" panose="020B0500000000000000" pitchFamily="34" charset="-128"/>
            </a:rPr>
            <a:t>2026-02-12</a:t>
          </a:r>
        </a:p>
        <a:p>
          <a:r>
            <a:rPr lang="en-US" sz="1400">
              <a:solidFill>
                <a:srgbClr val="FF0000"/>
              </a:solidFill>
              <a:latin typeface="Yu Gothic UI" panose="020B0500000000000000" pitchFamily="34" charset="-128"/>
              <a:ea typeface="Yu Gothic UI" panose="020B0500000000000000" pitchFamily="34" charset="-128"/>
            </a:rPr>
            <a:t>   Due</a:t>
          </a:r>
          <a:r>
            <a:rPr lang="en-US" sz="1400" baseline="0">
              <a:solidFill>
                <a:srgbClr val="FF0000"/>
              </a:solidFill>
              <a:latin typeface="Yu Gothic UI" panose="020B0500000000000000" pitchFamily="34" charset="-128"/>
              <a:ea typeface="Yu Gothic UI" panose="020B0500000000000000" pitchFamily="34" charset="-128"/>
            </a:rPr>
            <a:t> to FY25 will close within 1.5M and during consider FY26 Policy - Activity.</a:t>
          </a:r>
        </a:p>
        <a:p>
          <a:endParaRPr lang="en-US" sz="600" baseline="0">
            <a:solidFill>
              <a:srgbClr val="FF0000"/>
            </a:solidFill>
            <a:latin typeface="Yu Gothic UI" panose="020B0500000000000000" pitchFamily="34" charset="-128"/>
            <a:ea typeface="Yu Gothic UI" panose="020B0500000000000000" pitchFamily="34" charset="-128"/>
          </a:endParaRPr>
        </a:p>
        <a:p>
          <a:r>
            <a:rPr lang="en-US" sz="1400" baseline="0">
              <a:solidFill>
                <a:srgbClr val="FF0000"/>
              </a:solidFill>
              <a:latin typeface="Yu Gothic UI" panose="020B0500000000000000" pitchFamily="34" charset="-128"/>
              <a:ea typeface="Yu Gothic UI" panose="020B0500000000000000" pitchFamily="34" charset="-128"/>
            </a:rPr>
            <a:t>We should to </a:t>
          </a:r>
        </a:p>
        <a:p>
          <a:r>
            <a:rPr lang="en-US" sz="1400" baseline="0">
              <a:solidFill>
                <a:srgbClr val="FF0000"/>
              </a:solidFill>
              <a:latin typeface="Yu Gothic UI" panose="020B0500000000000000" pitchFamily="34" charset="-128"/>
              <a:ea typeface="Yu Gothic UI" panose="020B0500000000000000" pitchFamily="34" charset="-128"/>
            </a:rPr>
            <a:t>   0) Analyze FY25 actual and define the kadai</a:t>
          </a:r>
        </a:p>
        <a:p>
          <a:r>
            <a:rPr lang="en-US" sz="1400" baseline="0">
              <a:solidFill>
                <a:srgbClr val="FF0000"/>
              </a:solidFill>
              <a:latin typeface="Yu Gothic UI" panose="020B0500000000000000" pitchFamily="34" charset="-128"/>
              <a:ea typeface="Yu Gothic UI" panose="020B0500000000000000" pitchFamily="34" charset="-128"/>
            </a:rPr>
            <a:t>   1) Stop bleeding: How to take immediate action</a:t>
          </a:r>
        </a:p>
        <a:p>
          <a:r>
            <a:rPr lang="en-US" sz="1400" baseline="0">
              <a:solidFill>
                <a:srgbClr val="FF0000"/>
              </a:solidFill>
              <a:latin typeface="Yu Gothic UI" panose="020B0500000000000000" pitchFamily="34" charset="-128"/>
              <a:ea typeface="Yu Gothic UI" panose="020B0500000000000000" pitchFamily="34" charset="-128"/>
            </a:rPr>
            <a:t>   2) Early set important action for Corrective / Preventive and feedback in FY26 action plan</a:t>
          </a:r>
          <a:endParaRPr lang="en-US" sz="1400">
            <a:solidFill>
              <a:srgbClr val="FF0000"/>
            </a:solidFill>
            <a:latin typeface="Yu Gothic UI" panose="020B0500000000000000" pitchFamily="34" charset="-128"/>
            <a:ea typeface="Yu Gothic UI" panose="020B0500000000000000" pitchFamily="34" charset="-128"/>
          </a:endParaRPr>
        </a:p>
      </xdr:txBody>
    </xdr:sp>
    <xdr:clientData/>
  </xdr:twoCellAnchor>
  <xdr:twoCellAnchor>
    <xdr:from>
      <xdr:col>26</xdr:col>
      <xdr:colOff>393699</xdr:colOff>
      <xdr:row>4</xdr:row>
      <xdr:rowOff>40822</xdr:rowOff>
    </xdr:from>
    <xdr:to>
      <xdr:col>35</xdr:col>
      <xdr:colOff>100852</xdr:colOff>
      <xdr:row>11</xdr:row>
      <xdr:rowOff>66359</xdr:rowOff>
    </xdr:to>
    <xdr:graphicFrame macro="">
      <xdr:nvGraphicFramePr>
        <xdr:cNvPr id="2" name="Chart 1">
          <a:extLst>
            <a:ext uri="{FF2B5EF4-FFF2-40B4-BE49-F238E27FC236}">
              <a16:creationId xmlns:a16="http://schemas.microsoft.com/office/drawing/2014/main" id="{ED41DF7F-E95D-4E59-A41F-B4E937C844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28</xdr:col>
      <xdr:colOff>235857</xdr:colOff>
      <xdr:row>4</xdr:row>
      <xdr:rowOff>87087</xdr:rowOff>
    </xdr:from>
    <xdr:to>
      <xdr:col>28</xdr:col>
      <xdr:colOff>562882</xdr:colOff>
      <xdr:row>5</xdr:row>
      <xdr:rowOff>54429</xdr:rowOff>
    </xdr:to>
    <xdr:sp macro="" textlink="">
      <xdr:nvSpPr>
        <xdr:cNvPr id="5" name="Rectangle 4">
          <a:extLst>
            <a:ext uri="{FF2B5EF4-FFF2-40B4-BE49-F238E27FC236}">
              <a16:creationId xmlns:a16="http://schemas.microsoft.com/office/drawing/2014/main" id="{20D30FC3-61C4-4495-A8C1-1821E370B754}"/>
            </a:ext>
          </a:extLst>
        </xdr:cNvPr>
        <xdr:cNvSpPr/>
      </xdr:nvSpPr>
      <xdr:spPr>
        <a:xfrm flipV="1">
          <a:off x="23667357" y="1529444"/>
          <a:ext cx="327025" cy="348342"/>
        </a:xfrm>
        <a:prstGeom prst="rect">
          <a:avLst/>
        </a:prstGeom>
        <a:no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a:solidFill>
                <a:srgbClr val="FF0000"/>
              </a:solidFill>
              <a:sym typeface="Wingdings 2" panose="05020102010507070707" pitchFamily="18" charset="2"/>
            </a:rPr>
            <a:t>X</a:t>
          </a:r>
          <a:endParaRPr lang="th-TH" sz="2000" b="1">
            <a:solidFill>
              <a:srgbClr val="FF0000"/>
            </a:solidFill>
          </a:endParaRPr>
        </a:p>
      </xdr:txBody>
    </xdr:sp>
    <xdr:clientData/>
  </xdr:twoCellAnchor>
  <xdr:twoCellAnchor>
    <xdr:from>
      <xdr:col>26</xdr:col>
      <xdr:colOff>549088</xdr:colOff>
      <xdr:row>4</xdr:row>
      <xdr:rowOff>89647</xdr:rowOff>
    </xdr:from>
    <xdr:to>
      <xdr:col>28</xdr:col>
      <xdr:colOff>125318</xdr:colOff>
      <xdr:row>5</xdr:row>
      <xdr:rowOff>885</xdr:rowOff>
    </xdr:to>
    <xdr:sp macro="" textlink="">
      <xdr:nvSpPr>
        <xdr:cNvPr id="6" name="Rectangle: Rounded Corners 5">
          <a:extLst>
            <a:ext uri="{FF2B5EF4-FFF2-40B4-BE49-F238E27FC236}">
              <a16:creationId xmlns:a16="http://schemas.microsoft.com/office/drawing/2014/main" id="{6E7910C7-C438-4702-8B57-3D8B4D3329CD}"/>
            </a:ext>
          </a:extLst>
        </xdr:cNvPr>
        <xdr:cNvSpPr/>
      </xdr:nvSpPr>
      <xdr:spPr>
        <a:xfrm>
          <a:off x="22647088" y="1512794"/>
          <a:ext cx="898524" cy="292238"/>
        </a:xfrm>
        <a:prstGeom prst="roundRect">
          <a:avLst/>
        </a:prstGeom>
        <a:noFill/>
        <a:ln w="9525" cap="flat" cmpd="sng" algn="ctr">
          <a:solidFill>
            <a:schemeClr val="accent6"/>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6"/>
        </a:fontRef>
      </xdr:style>
      <xdr:txBody>
        <a:bodyPr vertOverflow="clip" horzOverflow="clip" rtlCol="0" anchor="ctr"/>
        <a:lstStyle/>
        <a:p>
          <a:pPr algn="ctr"/>
          <a:r>
            <a:rPr lang="en-US" sz="1100" b="1">
              <a:solidFill>
                <a:schemeClr val="accent6">
                  <a:lumMod val="50000"/>
                </a:schemeClr>
              </a:solidFill>
              <a:effectLst>
                <a:outerShdw blurRad="50800" dist="38100" dir="2700000" algn="tl" rotWithShape="0">
                  <a:prstClr val="black">
                    <a:alpha val="40000"/>
                  </a:prstClr>
                </a:outerShdw>
              </a:effectLst>
            </a:rPr>
            <a:t>Worksite</a:t>
          </a:r>
          <a:endParaRPr lang="th-TH" sz="1100" b="1">
            <a:solidFill>
              <a:schemeClr val="accent6">
                <a:lumMod val="50000"/>
              </a:schemeClr>
            </a:solidFill>
            <a:effectLst>
              <a:outerShdw blurRad="50800" dist="38100" dir="2700000" algn="tl" rotWithShape="0">
                <a:prstClr val="black">
                  <a:alpha val="40000"/>
                </a:prstClr>
              </a:outerShdw>
            </a:effectLst>
          </a:endParaRPr>
        </a:p>
      </xdr:txBody>
    </xdr:sp>
    <xdr:clientData/>
  </xdr:twoCellAnchor>
  <xdr:twoCellAnchor>
    <xdr:from>
      <xdr:col>36</xdr:col>
      <xdr:colOff>201706</xdr:colOff>
      <xdr:row>19</xdr:row>
      <xdr:rowOff>183027</xdr:rowOff>
    </xdr:from>
    <xdr:to>
      <xdr:col>44</xdr:col>
      <xdr:colOff>446553</xdr:colOff>
      <xdr:row>23</xdr:row>
      <xdr:rowOff>156883</xdr:rowOff>
    </xdr:to>
    <xdr:sp macro="" textlink="">
      <xdr:nvSpPr>
        <xdr:cNvPr id="7" name="Rectangle: Rounded Corners 6">
          <a:extLst>
            <a:ext uri="{FF2B5EF4-FFF2-40B4-BE49-F238E27FC236}">
              <a16:creationId xmlns:a16="http://schemas.microsoft.com/office/drawing/2014/main" id="{949CCABB-2E6E-CA59-8876-CDD8CBF44A8F}"/>
            </a:ext>
          </a:extLst>
        </xdr:cNvPr>
        <xdr:cNvSpPr/>
      </xdr:nvSpPr>
      <xdr:spPr>
        <a:xfrm>
          <a:off x="28496559" y="6402292"/>
          <a:ext cx="5534023" cy="1822826"/>
        </a:xfrm>
        <a:prstGeom prst="roundRect">
          <a:avLst>
            <a:gd name="adj" fmla="val 4252"/>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GB" sz="1100" b="1">
              <a:solidFill>
                <a:schemeClr val="tx1"/>
              </a:solidFill>
              <a:effectLst/>
              <a:latin typeface="+mn-lt"/>
              <a:ea typeface="+mn-ea"/>
              <a:cs typeface="+mn-cs"/>
              <a:sym typeface="Wingdings" panose="05000000000000000000" pitchFamily="2" charset="2"/>
            </a:rPr>
            <a:t></a:t>
          </a:r>
          <a:r>
            <a:rPr lang="en-GB" sz="1100" b="1">
              <a:solidFill>
                <a:schemeClr val="tx1"/>
              </a:solidFill>
              <a:effectLst/>
              <a:latin typeface="+mn-lt"/>
              <a:ea typeface="+mn-ea"/>
              <a:cs typeface="+mn-cs"/>
            </a:rPr>
            <a:t> Cause analysis :</a:t>
          </a:r>
          <a:r>
            <a:rPr lang="th-TH" sz="1100" b="1">
              <a:solidFill>
                <a:schemeClr val="tx1"/>
              </a:solidFill>
              <a:effectLst/>
              <a:latin typeface="+mn-lt"/>
              <a:ea typeface="+mn-ea"/>
              <a:cs typeface="+mn-cs"/>
            </a:rPr>
            <a:t> </a:t>
          </a:r>
          <a:endParaRPr lang="th-TH" sz="1200">
            <a:solidFill>
              <a:schemeClr val="tx1"/>
            </a:solidFill>
            <a:effectLst/>
          </a:endParaRPr>
        </a:p>
        <a:p>
          <a:r>
            <a:rPr lang="en-GB" sz="1100" b="0">
              <a:solidFill>
                <a:schemeClr val="tx1"/>
              </a:solidFill>
              <a:effectLst/>
              <a:latin typeface="+mn-lt"/>
              <a:ea typeface="+mn-ea"/>
              <a:cs typeface="+mn-cs"/>
            </a:rPr>
            <a:t> Cause analysis : </a:t>
          </a:r>
        </a:p>
        <a:p>
          <a:r>
            <a:rPr lang="en-GB" sz="1100" b="0">
              <a:solidFill>
                <a:schemeClr val="tx1"/>
              </a:solidFill>
              <a:effectLst/>
              <a:latin typeface="+mn-lt"/>
              <a:ea typeface="+mn-ea"/>
              <a:cs typeface="+mn-cs"/>
            </a:rPr>
            <a:t>1. STM HP5S Engine cannot start (F/M Glue)</a:t>
          </a:r>
        </a:p>
        <a:p>
          <a:r>
            <a:rPr lang="en-GB" sz="1100" b="0">
              <a:solidFill>
                <a:schemeClr val="tx1"/>
              </a:solidFill>
              <a:effectLst/>
              <a:latin typeface="+mn-lt"/>
              <a:ea typeface="+mn-ea"/>
              <a:cs typeface="+mn-cs"/>
            </a:rPr>
            <a:t>Cause: Glue from jig ball air leak test at cylinder grinding process</a:t>
          </a:r>
        </a:p>
        <a:p>
          <a:r>
            <a:rPr lang="en-GB" sz="1100" b="0">
              <a:solidFill>
                <a:schemeClr val="tx1"/>
              </a:solidFill>
              <a:effectLst/>
              <a:latin typeface="+mn-lt"/>
              <a:ea typeface="+mn-ea"/>
              <a:cs typeface="+mn-cs"/>
            </a:rPr>
            <a:t> Recovery activity</a:t>
          </a:r>
        </a:p>
        <a:p>
          <a:r>
            <a:rPr lang="en-GB" sz="1100" b="0">
              <a:solidFill>
                <a:schemeClr val="tx1"/>
              </a:solidFill>
              <a:effectLst/>
              <a:latin typeface="+mn-lt"/>
              <a:ea typeface="+mn-ea"/>
              <a:cs typeface="+mn-cs"/>
            </a:rPr>
            <a:t>Corrective action :   </a:t>
          </a:r>
        </a:p>
        <a:p>
          <a:r>
            <a:rPr lang="en-GB" sz="1100" b="0">
              <a:solidFill>
                <a:schemeClr val="tx1"/>
              </a:solidFill>
              <a:effectLst/>
              <a:latin typeface="+mn-lt"/>
              <a:ea typeface="+mn-ea"/>
              <a:cs typeface="+mn-cs"/>
            </a:rPr>
            <a:t> C/M:  1) Change new jig design for prevent glue split.  [Eff. Date : 10 Feb’26]</a:t>
          </a:r>
        </a:p>
        <a:p>
          <a:r>
            <a:rPr lang="en-GB" sz="1100" b="0">
              <a:solidFill>
                <a:schemeClr val="tx1"/>
              </a:solidFill>
              <a:effectLst/>
              <a:latin typeface="+mn-lt"/>
              <a:ea typeface="+mn-ea"/>
              <a:cs typeface="+mn-cs"/>
            </a:rPr>
            <a:t>2) Add split glue removal procedure for ball jig.              [Eff. Date : 4 Feb’26]</a:t>
          </a:r>
        </a:p>
        <a:p>
          <a:r>
            <a:rPr lang="en-GB" sz="1100" b="0">
              <a:solidFill>
                <a:schemeClr val="tx1"/>
              </a:solidFill>
              <a:effectLst/>
              <a:latin typeface="+mn-lt"/>
              <a:ea typeface="+mn-ea"/>
              <a:cs typeface="+mn-cs"/>
            </a:rPr>
            <a:t>Overall : Improve initial response and upstream Kaizen in FY26.   </a:t>
          </a:r>
        </a:p>
        <a:p>
          <a:pPr eaLnBrk="1" fontAlgn="auto" latinLnBrk="0" hangingPunct="1"/>
          <a:r>
            <a:rPr lang="en-GB" sz="1100" b="0">
              <a:solidFill>
                <a:schemeClr val="tx1"/>
              </a:solidFill>
              <a:effectLst/>
              <a:latin typeface="+mn-lt"/>
              <a:ea typeface="+mn-ea"/>
              <a:cs typeface="+mn-cs"/>
            </a:rPr>
            <a:t>   </a:t>
          </a:r>
          <a:r>
            <a:rPr lang="en-GB" sz="1100" b="1">
              <a:solidFill>
                <a:schemeClr val="tx1"/>
              </a:solidFill>
              <a:effectLst/>
              <a:latin typeface="+mn-lt"/>
              <a:ea typeface="+mn-ea"/>
              <a:cs typeface="+mn-cs"/>
              <a:sym typeface="Wingdings" panose="05000000000000000000" pitchFamily="2" charset="2"/>
            </a:rPr>
            <a:t></a:t>
          </a:r>
          <a:r>
            <a:rPr lang="en-GB" sz="1100" b="1">
              <a:solidFill>
                <a:schemeClr val="tx1"/>
              </a:solidFill>
              <a:effectLst/>
              <a:latin typeface="+mn-lt"/>
              <a:ea typeface="+mn-ea"/>
              <a:cs typeface="+mn-cs"/>
            </a:rPr>
            <a:t> </a:t>
          </a:r>
          <a:r>
            <a:rPr lang="en-US" sz="1100" b="1">
              <a:solidFill>
                <a:schemeClr val="tx1"/>
              </a:solidFill>
              <a:effectLst/>
              <a:latin typeface="+mn-lt"/>
              <a:ea typeface="+mn-ea"/>
              <a:cs typeface="+mn-cs"/>
            </a:rPr>
            <a:t>Forecaste result :  </a:t>
          </a:r>
          <a:r>
            <a:rPr lang="en-US" sz="1100" b="0">
              <a:solidFill>
                <a:schemeClr val="tx1"/>
              </a:solidFill>
              <a:effectLst/>
              <a:latin typeface="+mn-lt"/>
              <a:ea typeface="+mn-ea"/>
              <a:cs typeface="+mn-cs"/>
            </a:rPr>
            <a:t>"11</a:t>
          </a:r>
          <a:r>
            <a:rPr lang="en-US" sz="1100" b="0" baseline="0">
              <a:solidFill>
                <a:schemeClr val="tx1"/>
              </a:solidFill>
              <a:effectLst/>
              <a:latin typeface="+mn-lt"/>
              <a:ea typeface="+mn-ea"/>
              <a:cs typeface="+mn-cs"/>
            </a:rPr>
            <a:t> case = </a:t>
          </a:r>
          <a:r>
            <a:rPr lang="en-US" sz="1100" b="1" baseline="0">
              <a:solidFill>
                <a:srgbClr val="C00000"/>
              </a:solidFill>
              <a:effectLst/>
              <a:latin typeface="+mn-lt"/>
              <a:ea typeface="+mn-ea"/>
              <a:cs typeface="+mn-cs"/>
            </a:rPr>
            <a:t>X</a:t>
          </a:r>
          <a:r>
            <a:rPr lang="en-US" sz="1100" b="0">
              <a:solidFill>
                <a:schemeClr val="tx1"/>
              </a:solidFill>
              <a:effectLst/>
              <a:latin typeface="+mn-lt"/>
              <a:ea typeface="+mn-ea"/>
              <a:cs typeface="+mn-cs"/>
            </a:rPr>
            <a:t>"</a:t>
          </a:r>
          <a:r>
            <a:rPr lang="en-US" sz="1100" b="0" baseline="0">
              <a:solidFill>
                <a:schemeClr val="tx1"/>
              </a:solidFill>
              <a:effectLst/>
              <a:latin typeface="+mn-lt"/>
              <a:ea typeface="+mn-ea"/>
              <a:cs typeface="+mn-cs"/>
            </a:rPr>
            <a:t>  end of Mar'26</a:t>
          </a:r>
          <a:endParaRPr lang="th-TH" sz="1200">
            <a:solidFill>
              <a:schemeClr val="tx1"/>
            </a:solidFill>
            <a:effectLst/>
          </a:endParaRPr>
        </a:p>
        <a:p>
          <a:pPr marL="0" marR="0" lvl="0" indent="0" algn="l" defTabSz="914400" eaLnBrk="1" fontAlgn="auto" latinLnBrk="0" hangingPunct="1">
            <a:lnSpc>
              <a:spcPct val="100000"/>
            </a:lnSpc>
            <a:spcBef>
              <a:spcPts val="0"/>
            </a:spcBef>
            <a:spcAft>
              <a:spcPts val="0"/>
            </a:spcAft>
            <a:buClrTx/>
            <a:buSzTx/>
            <a:buFontTx/>
            <a:buNone/>
            <a:tabLst/>
            <a:defRPr/>
          </a:pPr>
          <a:endParaRPr lang="th-TH" sz="1200" b="0">
            <a:solidFill>
              <a:schemeClr val="tx1"/>
            </a:solidFill>
          </a:endParaRPr>
        </a:p>
      </xdr:txBody>
    </xdr:sp>
    <xdr:clientData/>
  </xdr:twoCellAnchor>
  <xdr:twoCellAnchor>
    <xdr:from>
      <xdr:col>26</xdr:col>
      <xdr:colOff>425824</xdr:colOff>
      <xdr:row>34</xdr:row>
      <xdr:rowOff>448236</xdr:rowOff>
    </xdr:from>
    <xdr:to>
      <xdr:col>35</xdr:col>
      <xdr:colOff>11205</xdr:colOff>
      <xdr:row>40</xdr:row>
      <xdr:rowOff>448237</xdr:rowOff>
    </xdr:to>
    <xdr:graphicFrame macro="">
      <xdr:nvGraphicFramePr>
        <xdr:cNvPr id="8" name="Chart 7">
          <a:extLst>
            <a:ext uri="{FF2B5EF4-FFF2-40B4-BE49-F238E27FC236}">
              <a16:creationId xmlns:a16="http://schemas.microsoft.com/office/drawing/2014/main" id="{CA13A3D7-83AC-445B-A033-9754363E79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27</xdr:col>
      <xdr:colOff>11853</xdr:colOff>
      <xdr:row>35</xdr:row>
      <xdr:rowOff>20964</xdr:rowOff>
    </xdr:from>
    <xdr:to>
      <xdr:col>28</xdr:col>
      <xdr:colOff>351306</xdr:colOff>
      <xdr:row>36</xdr:row>
      <xdr:rowOff>23743</xdr:rowOff>
    </xdr:to>
    <xdr:sp macro="" textlink="">
      <xdr:nvSpPr>
        <xdr:cNvPr id="9" name="Rectangle: Rounded Corners 8">
          <a:extLst>
            <a:ext uri="{FF2B5EF4-FFF2-40B4-BE49-F238E27FC236}">
              <a16:creationId xmlns:a16="http://schemas.microsoft.com/office/drawing/2014/main" id="{0AFD94C2-FE57-4C7E-B45F-F5739E0A22B6}"/>
            </a:ext>
          </a:extLst>
        </xdr:cNvPr>
        <xdr:cNvSpPr/>
      </xdr:nvSpPr>
      <xdr:spPr>
        <a:xfrm>
          <a:off x="22771000" y="12414670"/>
          <a:ext cx="1000600" cy="350161"/>
        </a:xfrm>
        <a:prstGeom prst="roundRect">
          <a:avLst/>
        </a:prstGeom>
        <a:noFill/>
        <a:ln w="9525" cap="flat" cmpd="sng" algn="ctr">
          <a:solidFill>
            <a:schemeClr val="accent6"/>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6"/>
        </a:fontRef>
      </xdr:style>
      <xdr:txBody>
        <a:bodyPr vertOverflow="clip" horzOverflow="clip" rtlCol="0" anchor="ctr"/>
        <a:lstStyle/>
        <a:p>
          <a:pPr algn="ctr"/>
          <a:r>
            <a:rPr lang="en-US" sz="1100" b="1">
              <a:solidFill>
                <a:schemeClr val="accent6">
                  <a:lumMod val="50000"/>
                </a:schemeClr>
              </a:solidFill>
              <a:effectLst>
                <a:outerShdw blurRad="50800" dist="38100" dir="2700000" algn="tl" rotWithShape="0">
                  <a:prstClr val="black">
                    <a:alpha val="40000"/>
                  </a:prstClr>
                </a:outerShdw>
              </a:effectLst>
            </a:rPr>
            <a:t>Internal NCR</a:t>
          </a:r>
          <a:endParaRPr lang="th-TH" sz="1100" b="1">
            <a:solidFill>
              <a:schemeClr val="accent6">
                <a:lumMod val="50000"/>
              </a:schemeClr>
            </a:solidFill>
            <a:effectLst>
              <a:outerShdw blurRad="50800" dist="38100" dir="2700000" algn="tl" rotWithShape="0">
                <a:prstClr val="black">
                  <a:alpha val="40000"/>
                </a:prstClr>
              </a:outerShdw>
            </a:effectLst>
          </a:endParaRPr>
        </a:p>
      </xdr:txBody>
    </xdr:sp>
    <xdr:clientData/>
  </xdr:twoCellAnchor>
  <xdr:twoCellAnchor>
    <xdr:from>
      <xdr:col>28</xdr:col>
      <xdr:colOff>335991</xdr:colOff>
      <xdr:row>35</xdr:row>
      <xdr:rowOff>19475</xdr:rowOff>
    </xdr:from>
    <xdr:to>
      <xdr:col>29</xdr:col>
      <xdr:colOff>36607</xdr:colOff>
      <xdr:row>36</xdr:row>
      <xdr:rowOff>34897</xdr:rowOff>
    </xdr:to>
    <xdr:sp macro="" textlink="">
      <xdr:nvSpPr>
        <xdr:cNvPr id="10" name="Rectangle 9">
          <a:extLst>
            <a:ext uri="{FF2B5EF4-FFF2-40B4-BE49-F238E27FC236}">
              <a16:creationId xmlns:a16="http://schemas.microsoft.com/office/drawing/2014/main" id="{2CB83EA2-6238-475A-BBDC-A22D954E2E8C}"/>
            </a:ext>
          </a:extLst>
        </xdr:cNvPr>
        <xdr:cNvSpPr/>
      </xdr:nvSpPr>
      <xdr:spPr>
        <a:xfrm>
          <a:off x="23756285" y="12413181"/>
          <a:ext cx="361763" cy="362804"/>
        </a:xfrm>
        <a:prstGeom prst="rect">
          <a:avLst/>
        </a:prstGeom>
        <a:no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a:solidFill>
                <a:srgbClr val="C00000"/>
              </a:solidFill>
              <a:sym typeface="Wingdings 2" panose="05020102010507070707" pitchFamily="18" charset="2"/>
            </a:rPr>
            <a:t>X</a:t>
          </a:r>
        </a:p>
      </xdr:txBody>
    </xdr:sp>
    <xdr:clientData/>
  </xdr:twoCellAnchor>
  <xdr:twoCellAnchor>
    <xdr:from>
      <xdr:col>29</xdr:col>
      <xdr:colOff>44638</xdr:colOff>
      <xdr:row>35</xdr:row>
      <xdr:rowOff>32175</xdr:rowOff>
    </xdr:from>
    <xdr:to>
      <xdr:col>29</xdr:col>
      <xdr:colOff>409576</xdr:colOff>
      <xdr:row>36</xdr:row>
      <xdr:rowOff>34897</xdr:rowOff>
    </xdr:to>
    <xdr:sp macro="" textlink="">
      <xdr:nvSpPr>
        <xdr:cNvPr id="11" name="Rectangle 10">
          <a:extLst>
            <a:ext uri="{FF2B5EF4-FFF2-40B4-BE49-F238E27FC236}">
              <a16:creationId xmlns:a16="http://schemas.microsoft.com/office/drawing/2014/main" id="{2330C1C5-3F24-46F0-B710-A64E155156A4}"/>
            </a:ext>
          </a:extLst>
        </xdr:cNvPr>
        <xdr:cNvSpPr/>
      </xdr:nvSpPr>
      <xdr:spPr>
        <a:xfrm>
          <a:off x="24126079" y="12425881"/>
          <a:ext cx="364938" cy="350104"/>
        </a:xfrm>
        <a:prstGeom prst="rect">
          <a:avLst/>
        </a:prstGeom>
        <a:no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a:solidFill>
                <a:srgbClr val="0000FF"/>
              </a:solidFill>
              <a:sym typeface="Wingdings 2" panose="05020102010507070707" pitchFamily="18" charset="2"/>
            </a:rPr>
            <a:t>O</a:t>
          </a:r>
          <a:endParaRPr lang="th-TH" sz="2000" b="1">
            <a:solidFill>
              <a:srgbClr val="0000FF"/>
            </a:solidFill>
          </a:endParaRPr>
        </a:p>
      </xdr:txBody>
    </xdr:sp>
    <xdr:clientData/>
  </xdr:twoCellAnchor>
  <xdr:twoCellAnchor>
    <xdr:from>
      <xdr:col>26</xdr:col>
      <xdr:colOff>448236</xdr:colOff>
      <xdr:row>41</xdr:row>
      <xdr:rowOff>85347</xdr:rowOff>
    </xdr:from>
    <xdr:to>
      <xdr:col>34</xdr:col>
      <xdr:colOff>627530</xdr:colOff>
      <xdr:row>47</xdr:row>
      <xdr:rowOff>56029</xdr:rowOff>
    </xdr:to>
    <xdr:sp macro="" textlink="">
      <xdr:nvSpPr>
        <xdr:cNvPr id="12" name="Rectangle: Rounded Corners 15">
          <a:extLst>
            <a:ext uri="{FF2B5EF4-FFF2-40B4-BE49-F238E27FC236}">
              <a16:creationId xmlns:a16="http://schemas.microsoft.com/office/drawing/2014/main" id="{814F9490-EBBC-A9F4-E201-1358DC3EF4FF}"/>
            </a:ext>
          </a:extLst>
        </xdr:cNvPr>
        <xdr:cNvSpPr/>
      </xdr:nvSpPr>
      <xdr:spPr>
        <a:xfrm>
          <a:off x="22546236" y="14215965"/>
          <a:ext cx="5468470" cy="1886888"/>
        </a:xfrm>
        <a:prstGeom prst="roundRect">
          <a:avLst>
            <a:gd name="adj" fmla="val 3969"/>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tx1"/>
              </a:solidFill>
              <a:effectLst/>
              <a:latin typeface="+mn-lt"/>
              <a:ea typeface="+mn-ea"/>
              <a:cs typeface="+mn-cs"/>
            </a:rPr>
            <a:t>Reason</a:t>
          </a:r>
          <a:endParaRPr lang="th-TH" sz="1200" b="1">
            <a:solidFill>
              <a:schemeClr val="tx1"/>
            </a:solidFill>
            <a:effectLst/>
            <a:latin typeface="+mn-lt"/>
            <a:ea typeface="+mn-ea"/>
            <a:cs typeface="+mn-cs"/>
          </a:endParaRPr>
        </a:p>
        <a:p>
          <a:pPr algn="l"/>
          <a:r>
            <a:rPr lang="en-GB" sz="1200" b="0">
              <a:solidFill>
                <a:schemeClr val="tx1"/>
              </a:solidFill>
              <a:effectLst/>
              <a:latin typeface="+mn-lt"/>
              <a:ea typeface="+mn-ea"/>
              <a:cs typeface="+mn-cs"/>
            </a:rPr>
            <a:t>1. Rail Cap pipe fuel return Broken</a:t>
          </a:r>
        </a:p>
        <a:p>
          <a:pPr algn="l"/>
          <a:r>
            <a:rPr lang="en-GB" sz="1200" b="0">
              <a:solidFill>
                <a:schemeClr val="tx1"/>
              </a:solidFill>
              <a:effectLst/>
              <a:latin typeface="+mn-lt"/>
              <a:ea typeface="+mn-ea"/>
              <a:cs typeface="+mn-cs"/>
            </a:rPr>
            <a:t>Cause: Under invesitgation</a:t>
          </a:r>
        </a:p>
        <a:p>
          <a:pPr algn="l"/>
          <a:r>
            <a:rPr lang="en-GB" sz="1200" b="0">
              <a:solidFill>
                <a:schemeClr val="tx1"/>
              </a:solidFill>
              <a:effectLst/>
              <a:latin typeface="+mn-lt"/>
              <a:ea typeface="+mn-ea"/>
              <a:cs typeface="+mn-cs"/>
            </a:rPr>
            <a:t>2. G3S Inlet connector missing ball</a:t>
          </a:r>
        </a:p>
        <a:p>
          <a:pPr algn="l"/>
          <a:r>
            <a:rPr lang="en-GB" sz="1200" b="0">
              <a:solidFill>
                <a:schemeClr val="tx1"/>
              </a:solidFill>
              <a:effectLst/>
              <a:latin typeface="+mn-lt"/>
              <a:ea typeface="+mn-ea"/>
              <a:cs typeface="+mn-cs"/>
            </a:rPr>
            <a:t>Cause: Under investigation</a:t>
          </a:r>
        </a:p>
        <a:p>
          <a:pPr algn="l"/>
          <a:r>
            <a:rPr lang="en-GB" sz="1200" b="0">
              <a:solidFill>
                <a:schemeClr val="tx1"/>
              </a:solidFill>
              <a:effectLst/>
              <a:latin typeface="+mn-lt"/>
              <a:ea typeface="+mn-ea"/>
              <a:cs typeface="+mn-cs"/>
            </a:rPr>
            <a:t>C/M: Under invesitgation</a:t>
          </a:r>
        </a:p>
        <a:p>
          <a:pPr algn="l"/>
          <a:r>
            <a:rPr lang="en-GB" sz="1200" b="0">
              <a:solidFill>
                <a:schemeClr val="tx1"/>
              </a:solidFill>
              <a:effectLst/>
              <a:latin typeface="+mn-lt"/>
              <a:ea typeface="+mn-ea"/>
              <a:cs typeface="+mn-cs"/>
            </a:rPr>
            <a:t>C/M: (Temporary) 100% Pin gauge check Go-NoGo at STC before delivery to SDM.</a:t>
          </a:r>
        </a:p>
        <a:p>
          <a:pPr algn="l"/>
          <a:r>
            <a:rPr lang="en-GB" sz="1200" b="0">
              <a:solidFill>
                <a:schemeClr val="tx1"/>
              </a:solidFill>
              <a:effectLst/>
              <a:latin typeface="+mn-lt"/>
              <a:ea typeface="+mn-ea"/>
              <a:cs typeface="+mn-cs"/>
            </a:rPr>
            <a:t>(As explained in quality pillar</a:t>
          </a:r>
        </a:p>
        <a:p>
          <a:pPr marL="0" marR="0" lvl="0" indent="0" algn="l" defTabSz="914400" eaLnBrk="1" fontAlgn="auto" latinLnBrk="0" hangingPunct="1">
            <a:lnSpc>
              <a:spcPct val="100000"/>
            </a:lnSpc>
            <a:spcBef>
              <a:spcPts val="0"/>
            </a:spcBef>
            <a:spcAft>
              <a:spcPts val="0"/>
            </a:spcAft>
            <a:buClrTx/>
            <a:buSzTx/>
            <a:buFontTx/>
            <a:buNone/>
            <a:tabLst/>
            <a:defRPr/>
          </a:pPr>
          <a:r>
            <a:rPr lang="en-GB" sz="1100" b="1">
              <a:solidFill>
                <a:schemeClr val="tx1"/>
              </a:solidFill>
              <a:effectLst/>
              <a:latin typeface="+mn-lt"/>
              <a:ea typeface="+mn-ea"/>
              <a:cs typeface="+mn-cs"/>
              <a:sym typeface="Wingdings" panose="05000000000000000000" pitchFamily="2" charset="2"/>
            </a:rPr>
            <a:t></a:t>
          </a:r>
          <a:r>
            <a:rPr lang="en-GB" sz="1100" b="1">
              <a:solidFill>
                <a:schemeClr val="tx1"/>
              </a:solidFill>
              <a:effectLst/>
              <a:latin typeface="+mn-lt"/>
              <a:ea typeface="+mn-ea"/>
              <a:cs typeface="+mn-cs"/>
            </a:rPr>
            <a:t> </a:t>
          </a:r>
          <a:r>
            <a:rPr lang="en-US" sz="1100" b="1">
              <a:solidFill>
                <a:schemeClr val="tx1"/>
              </a:solidFill>
              <a:effectLst/>
              <a:latin typeface="+mn-lt"/>
              <a:ea typeface="+mn-ea"/>
              <a:cs typeface="+mn-cs"/>
            </a:rPr>
            <a:t>Forecaste result :  </a:t>
          </a:r>
          <a:r>
            <a:rPr lang="en-US" sz="1100" b="0">
              <a:solidFill>
                <a:schemeClr val="tx1"/>
              </a:solidFill>
              <a:effectLst/>
              <a:latin typeface="+mn-lt"/>
              <a:ea typeface="+mn-ea"/>
              <a:cs typeface="+mn-cs"/>
            </a:rPr>
            <a:t>"3</a:t>
          </a:r>
          <a:r>
            <a:rPr lang="en-US" sz="1100" b="0" baseline="0">
              <a:solidFill>
                <a:schemeClr val="tx1"/>
              </a:solidFill>
              <a:effectLst/>
              <a:latin typeface="+mn-lt"/>
              <a:ea typeface="+mn-ea"/>
              <a:cs typeface="+mn-cs"/>
            </a:rPr>
            <a:t> case</a:t>
          </a:r>
          <a:r>
            <a:rPr lang="en-US" sz="1100" b="0">
              <a:solidFill>
                <a:schemeClr val="tx1"/>
              </a:solidFill>
              <a:effectLst/>
              <a:latin typeface="+mn-lt"/>
              <a:ea typeface="+mn-ea"/>
              <a:cs typeface="+mn-cs"/>
            </a:rPr>
            <a:t>"</a:t>
          </a:r>
          <a:r>
            <a:rPr lang="en-US" sz="1100" b="0" baseline="0">
              <a:solidFill>
                <a:schemeClr val="tx1"/>
              </a:solidFill>
              <a:effectLst/>
              <a:latin typeface="+mn-lt"/>
              <a:ea typeface="+mn-ea"/>
              <a:cs typeface="+mn-cs"/>
            </a:rPr>
            <a:t>  end of Mar'25</a:t>
          </a:r>
          <a:endParaRPr lang="th-TH" sz="1200">
            <a:solidFill>
              <a:schemeClr val="tx1"/>
            </a:solidFill>
            <a:effectLst/>
          </a:endParaRPr>
        </a:p>
        <a:p>
          <a:pPr algn="l"/>
          <a:endParaRPr lang="en-GB" sz="1200" b="0">
            <a:solidFill>
              <a:schemeClr val="tx1"/>
            </a:solidFill>
            <a:effectLst/>
            <a:latin typeface="+mn-lt"/>
            <a:ea typeface="+mn-ea"/>
            <a:cs typeface="+mn-cs"/>
          </a:endParaRPr>
        </a:p>
        <a:p>
          <a:pPr algn="l"/>
          <a:endParaRPr lang="en-GB" sz="1200" b="0">
            <a:solidFill>
              <a:schemeClr val="tx1"/>
            </a:solidFill>
            <a:effectLst/>
            <a:latin typeface="+mn-lt"/>
            <a:ea typeface="+mn-ea"/>
            <a:cs typeface="+mn-cs"/>
          </a:endParaRPr>
        </a:p>
      </xdr:txBody>
    </xdr:sp>
    <xdr:clientData/>
  </xdr:twoCellAnchor>
  <xdr:twoCellAnchor>
    <xdr:from>
      <xdr:col>16</xdr:col>
      <xdr:colOff>507439</xdr:colOff>
      <xdr:row>24</xdr:row>
      <xdr:rowOff>3174</xdr:rowOff>
    </xdr:from>
    <xdr:to>
      <xdr:col>18</xdr:col>
      <xdr:colOff>3381002</xdr:colOff>
      <xdr:row>26</xdr:row>
      <xdr:rowOff>44823</xdr:rowOff>
    </xdr:to>
    <xdr:sp macro="" textlink="">
      <xdr:nvSpPr>
        <xdr:cNvPr id="42" name="Speech Bubble: Rectangle 15">
          <a:extLst>
            <a:ext uri="{FF2B5EF4-FFF2-40B4-BE49-F238E27FC236}">
              <a16:creationId xmlns:a16="http://schemas.microsoft.com/office/drawing/2014/main" id="{8EBE95F2-FAFD-2F39-FC0B-57EE62B7702F}"/>
            </a:ext>
          </a:extLst>
        </xdr:cNvPr>
        <xdr:cNvSpPr/>
      </xdr:nvSpPr>
      <xdr:spPr>
        <a:xfrm>
          <a:off x="12620998" y="8609292"/>
          <a:ext cx="3411445" cy="882090"/>
        </a:xfrm>
        <a:prstGeom prst="wedgeRectCallout">
          <a:avLst>
            <a:gd name="adj1" fmla="val -60021"/>
            <a:gd name="adj2" fmla="val -53013"/>
          </a:avLst>
        </a:prstGeom>
        <a:solidFill>
          <a:schemeClr val="bg1"/>
        </a:solidFill>
        <a:ln w="952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900">
              <a:solidFill>
                <a:sysClr val="windowText" lastClr="000000"/>
              </a:solidFill>
              <a:latin typeface="Yu Gothic UI" panose="020B0500000000000000" pitchFamily="34" charset="-128"/>
              <a:ea typeface="Yu Gothic UI" panose="020B0500000000000000" pitchFamily="34" charset="-128"/>
            </a:rPr>
            <a:t>Problem close increasing from last month = 16 items.</a:t>
          </a:r>
        </a:p>
        <a:p>
          <a:pPr algn="l"/>
          <a:r>
            <a:rPr lang="en-GB" sz="900">
              <a:solidFill>
                <a:sysClr val="windowText" lastClr="000000"/>
              </a:solidFill>
              <a:latin typeface="Yu Gothic UI" panose="020B0500000000000000" pitchFamily="34" charset="-128"/>
              <a:ea typeface="Yu Gothic UI" panose="020B0500000000000000" pitchFamily="34" charset="-128"/>
            </a:rPr>
            <a:t>New issue in Feb'26 = 15 items.(Almost unique problem )</a:t>
          </a:r>
        </a:p>
        <a:p>
          <a:pPr algn="l"/>
          <a:r>
            <a:rPr lang="en-GB" sz="900">
              <a:solidFill>
                <a:sysClr val="windowText" lastClr="000000"/>
              </a:solidFill>
              <a:latin typeface="Yu Gothic UI" panose="020B0500000000000000" pitchFamily="34" charset="-128"/>
              <a:ea typeface="Yu Gothic UI" panose="020B0500000000000000" pitchFamily="34" charset="-128"/>
            </a:rPr>
            <a:t>Approach : Expands engineering ability for improvement by re-process &amp; design</a:t>
          </a:r>
          <a:r>
            <a:rPr lang="en-GB" sz="900">
              <a:latin typeface="Yu Gothic UI" panose="020B0500000000000000" pitchFamily="34" charset="-128"/>
              <a:ea typeface="Yu Gothic UI" panose="020B0500000000000000" pitchFamily="34" charset="-128"/>
            </a:rPr>
            <a:t>e of 9 Mar'26**</a:t>
          </a:r>
        </a:p>
        <a:p>
          <a:pPr algn="l"/>
          <a:r>
            <a:rPr lang="en-GB" sz="900">
              <a:latin typeface="Yu Gothic UI" panose="020B0500000000000000" pitchFamily="34" charset="-128"/>
              <a:ea typeface="Yu Gothic UI" panose="020B0500000000000000" pitchFamily="34" charset="-128"/>
            </a:rPr>
            <a:t>for support improvement oil drain</a:t>
          </a:r>
        </a:p>
        <a:p>
          <a:pPr algn="l"/>
          <a:r>
            <a:rPr lang="en-GB" sz="700">
              <a:latin typeface="Yu Gothic UI" panose="020B0500000000000000" pitchFamily="34" charset="-128"/>
              <a:ea typeface="Yu Gothic UI" panose="020B0500000000000000" pitchFamily="34" charset="-128"/>
            </a:rPr>
            <a:t>Quality issue :1) [CR Assy] Pressure limiter modify mechanic and program of ondina oil supply by add circulate system</a:t>
          </a:r>
        </a:p>
        <a:p>
          <a:pPr algn="l"/>
          <a:r>
            <a:rPr lang="en-GB" sz="700">
              <a:latin typeface="Yu Gothic UI" panose="020B0500000000000000" pitchFamily="34" charset="-128"/>
              <a:ea typeface="Yu Gothic UI" panose="020B0500000000000000" pitchFamily="34" charset="-128"/>
            </a:rPr>
            <a:t>2). [CR Assy] Repair program PLC of machine by link ground wire</a:t>
          </a:r>
        </a:p>
        <a:p>
          <a:pPr algn="l"/>
          <a:r>
            <a:rPr lang="en-GB" sz="700">
              <a:latin typeface="Yu Gothic UI" panose="020B0500000000000000" pitchFamily="34" charset="-128"/>
              <a:ea typeface="Yu Gothic UI" panose="020B0500000000000000" pitchFamily="34" charset="-128"/>
            </a:rPr>
            <a:t>3).Qaulity issue : C/R addition circulate system to PC sensor washing jig for cleaning forien materail on threads</a:t>
          </a:r>
        </a:p>
        <a:p>
          <a:pPr algn="l"/>
          <a:r>
            <a:rPr lang="en-GB" sz="700">
              <a:latin typeface="Yu Gothic UI" panose="020B0500000000000000" pitchFamily="34" charset="-128"/>
              <a:ea typeface="Yu Gothic UI" panose="020B0500000000000000" pitchFamily="34" charset="-128"/>
            </a:rPr>
            <a:t>**Data date of 9 Mar'26**</a:t>
          </a:r>
        </a:p>
        <a:p>
          <a:pPr algn="l"/>
          <a:endParaRPr lang="th-TH" sz="700">
            <a:latin typeface="Yu Gothic UI" panose="020B0500000000000000" pitchFamily="34" charset="-128"/>
            <a:ea typeface="Yu Gothic UI" panose="020B0500000000000000" pitchFamily="34" charset="-128"/>
          </a:endParaRPr>
        </a:p>
      </xdr:txBody>
    </xdr:sp>
    <xdr:clientData/>
  </xdr:twoCellAnchor>
  <xdr:twoCellAnchor>
    <xdr:from>
      <xdr:col>16</xdr:col>
      <xdr:colOff>485588</xdr:colOff>
      <xdr:row>26</xdr:row>
      <xdr:rowOff>36230</xdr:rowOff>
    </xdr:from>
    <xdr:to>
      <xdr:col>19</xdr:col>
      <xdr:colOff>1247028</xdr:colOff>
      <xdr:row>28</xdr:row>
      <xdr:rowOff>246529</xdr:rowOff>
    </xdr:to>
    <xdr:sp macro="" textlink="">
      <xdr:nvSpPr>
        <xdr:cNvPr id="50" name="Speech Bubble: Rectangle 21">
          <a:extLst>
            <a:ext uri="{FF2B5EF4-FFF2-40B4-BE49-F238E27FC236}">
              <a16:creationId xmlns:a16="http://schemas.microsoft.com/office/drawing/2014/main" id="{F563B487-BDC4-9DED-7A5C-A04FB89EE633}"/>
            </a:ext>
          </a:extLst>
        </xdr:cNvPr>
        <xdr:cNvSpPr/>
      </xdr:nvSpPr>
      <xdr:spPr>
        <a:xfrm>
          <a:off x="12417612" y="9449171"/>
          <a:ext cx="4858310" cy="954370"/>
        </a:xfrm>
        <a:prstGeom prst="wedgeRectCallout">
          <a:avLst>
            <a:gd name="adj1" fmla="val -63107"/>
            <a:gd name="adj2" fmla="val -59097"/>
          </a:avLst>
        </a:prstGeom>
        <a:solidFill>
          <a:schemeClr val="bg1"/>
        </a:solidFill>
        <a:ln w="952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900" b="1">
              <a:solidFill>
                <a:sysClr val="windowText" lastClr="000000"/>
              </a:solidFill>
              <a:latin typeface="Yu Gothic UI" panose="020B0500000000000000" pitchFamily="34" charset="-128"/>
              <a:ea typeface="Yu Gothic UI" panose="020B0500000000000000" pitchFamily="34" charset="-128"/>
            </a:rPr>
            <a:t>-New</a:t>
          </a:r>
          <a:r>
            <a:rPr lang="en-US" sz="900" b="1" baseline="0">
              <a:solidFill>
                <a:sysClr val="windowText" lastClr="000000"/>
              </a:solidFill>
              <a:latin typeface="Yu Gothic UI" panose="020B0500000000000000" pitchFamily="34" charset="-128"/>
              <a:ea typeface="Yu Gothic UI" panose="020B0500000000000000" pitchFamily="34" charset="-128"/>
            </a:rPr>
            <a:t> case : </a:t>
          </a:r>
          <a:r>
            <a:rPr lang="en-GB" sz="900">
              <a:solidFill>
                <a:sysClr val="windowText" lastClr="000000"/>
              </a:solidFill>
              <a:latin typeface="Yu Gothic UI" panose="020B0500000000000000" pitchFamily="34" charset="-128"/>
              <a:ea typeface="Yu Gothic UI" panose="020B0500000000000000" pitchFamily="34" charset="-128"/>
            </a:rPr>
            <a:t>GDP Assy line 2 Cover damper &amp; seat upper laser welding mc - Ball screw of work work press  -&gt; Loss time diagnosis due to trial &amp; error -&gt; Create FTA Quality+BM</a:t>
          </a:r>
        </a:p>
        <a:p>
          <a:pPr algn="l"/>
          <a:r>
            <a:rPr lang="en-GB" sz="900">
              <a:solidFill>
                <a:sysClr val="windowText" lastClr="000000"/>
              </a:solidFill>
              <a:latin typeface="Yu Gothic UI" panose="020B0500000000000000" pitchFamily="34" charset="-128"/>
              <a:ea typeface="Yu Gothic UI" panose="020B0500000000000000" pitchFamily="34" charset="-128"/>
            </a:rPr>
            <a:t>-UC pipe Air leak test mc - Air leakage in inspection system-&gt; Loss time diagnosis due to alarm message is not related with pheomenon-&gt; Create FTA Quality+BM</a:t>
          </a:r>
        </a:p>
        <a:p>
          <a:pPr algn="l"/>
          <a:r>
            <a:rPr lang="en-GB" sz="900">
              <a:latin typeface="Yu Gothic UI" panose="020B0500000000000000" pitchFamily="34" charset="-128"/>
              <a:ea typeface="Yu Gothic UI" panose="020B0500000000000000" pitchFamily="34" charset="-128"/>
            </a:rPr>
            <a:t>of 9 Mar'26**</a:t>
          </a:r>
        </a:p>
        <a:p>
          <a:pPr algn="l"/>
          <a:r>
            <a:rPr lang="en-GB" sz="900">
              <a:latin typeface="Yu Gothic UI" panose="020B0500000000000000" pitchFamily="34" charset="-128"/>
              <a:ea typeface="Yu Gothic UI" panose="020B0500000000000000" pitchFamily="34" charset="-128"/>
            </a:rPr>
            <a:t>for support improvement oil drain</a:t>
          </a:r>
        </a:p>
        <a:p>
          <a:pPr algn="l"/>
          <a:r>
            <a:rPr lang="en-GB" sz="700">
              <a:latin typeface="Yu Gothic UI" panose="020B0500000000000000" pitchFamily="34" charset="-128"/>
              <a:ea typeface="Yu Gothic UI" panose="020B0500000000000000" pitchFamily="34" charset="-128"/>
            </a:rPr>
            <a:t>Quality issue :1) [CR Assy] Pressure limiter modify mechanic and program of ondina oil supply by add circulate system</a:t>
          </a:r>
        </a:p>
        <a:p>
          <a:pPr algn="l"/>
          <a:r>
            <a:rPr lang="en-GB" sz="700">
              <a:latin typeface="Yu Gothic UI" panose="020B0500000000000000" pitchFamily="34" charset="-128"/>
              <a:ea typeface="Yu Gothic UI" panose="020B0500000000000000" pitchFamily="34" charset="-128"/>
            </a:rPr>
            <a:t>2). [CR Assy] Repair program PLC of machine by link ground wire</a:t>
          </a:r>
        </a:p>
        <a:p>
          <a:pPr algn="l"/>
          <a:r>
            <a:rPr lang="en-GB" sz="700">
              <a:latin typeface="Yu Gothic UI" panose="020B0500000000000000" pitchFamily="34" charset="-128"/>
              <a:ea typeface="Yu Gothic UI" panose="020B0500000000000000" pitchFamily="34" charset="-128"/>
            </a:rPr>
            <a:t>3).Qaulity issue : C/R addition circulate system to PC sensor washing jig for cleaning forien materail on threads</a:t>
          </a:r>
        </a:p>
        <a:p>
          <a:pPr algn="l"/>
          <a:r>
            <a:rPr lang="en-GB" sz="700">
              <a:latin typeface="Yu Gothic UI" panose="020B0500000000000000" pitchFamily="34" charset="-128"/>
              <a:ea typeface="Yu Gothic UI" panose="020B0500000000000000" pitchFamily="34" charset="-128"/>
            </a:rPr>
            <a:t>**Data date of 9 Mar'26**</a:t>
          </a:r>
        </a:p>
        <a:p>
          <a:pPr algn="l"/>
          <a:endParaRPr lang="th-TH" sz="700">
            <a:latin typeface="Yu Gothic UI" panose="020B0500000000000000" pitchFamily="34" charset="-128"/>
            <a:ea typeface="Yu Gothic UI" panose="020B0500000000000000" pitchFamily="34" charset="-128"/>
          </a:endParaRPr>
        </a:p>
      </xdr:txBody>
    </xdr:sp>
    <xdr:clientData/>
  </xdr:twoCellAnchor>
  <xdr:twoCellAnchor>
    <xdr:from>
      <xdr:col>18</xdr:col>
      <xdr:colOff>49681</xdr:colOff>
      <xdr:row>72</xdr:row>
      <xdr:rowOff>36797</xdr:rowOff>
    </xdr:from>
    <xdr:to>
      <xdr:col>19</xdr:col>
      <xdr:colOff>0</xdr:colOff>
      <xdr:row>74</xdr:row>
      <xdr:rowOff>134470</xdr:rowOff>
    </xdr:to>
    <xdr:sp macro="" textlink="">
      <xdr:nvSpPr>
        <xdr:cNvPr id="38" name="Speech Bubble: Rectangle 37">
          <a:extLst>
            <a:ext uri="{FF2B5EF4-FFF2-40B4-BE49-F238E27FC236}">
              <a16:creationId xmlns:a16="http://schemas.microsoft.com/office/drawing/2014/main" id="{6A88F0F8-B67F-04CE-1685-FACE00203E6D}"/>
            </a:ext>
          </a:extLst>
        </xdr:cNvPr>
        <xdr:cNvSpPr/>
      </xdr:nvSpPr>
      <xdr:spPr>
        <a:xfrm>
          <a:off x="12443387" y="26109150"/>
          <a:ext cx="3513789" cy="956791"/>
        </a:xfrm>
        <a:prstGeom prst="wedgeRectCallout">
          <a:avLst>
            <a:gd name="adj1" fmla="val -54083"/>
            <a:gd name="adj2" fmla="val -43303"/>
          </a:avLst>
        </a:prstGeom>
        <a:solidFill>
          <a:schemeClr val="bg1"/>
        </a:solidFill>
        <a:ln w="952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900">
              <a:solidFill>
                <a:sysClr val="windowText" lastClr="000000"/>
              </a:solidFill>
            </a:rPr>
            <a:t> Key Risk Area (Still above Target)</a:t>
          </a:r>
        </a:p>
        <a:p>
          <a:pPr algn="l"/>
          <a:r>
            <a:rPr lang="en-GB" sz="900">
              <a:solidFill>
                <a:sysClr val="windowText" lastClr="000000"/>
              </a:solidFill>
            </a:rPr>
            <a:t>▪Compliance System/Activities remains the largest gap, indicating system usability challenges, unclear processes, and training not yet fully effective</a:t>
          </a:r>
        </a:p>
        <a:p>
          <a:pPr algn="l"/>
          <a:r>
            <a:rPr lang="en-GB" sz="900">
              <a:solidFill>
                <a:sysClr val="windowText" lastClr="000000"/>
              </a:solidFill>
            </a:rPr>
            <a:t>▪Whistleblowing Channels shows continued hesitation and limited trust despite slight improvement</a:t>
          </a:r>
          <a:r>
            <a:rPr lang="en-GB" sz="900"/>
            <a:t>**</a:t>
          </a:r>
          <a:r>
            <a:rPr lang="en-GB" sz="1100"/>
            <a:t>Data date of 9 Mar'26**</a:t>
          </a:r>
        </a:p>
        <a:p>
          <a:pPr algn="l"/>
          <a:r>
            <a:rPr lang="en-GB" sz="1100"/>
            <a:t>for support improvement oil drain</a:t>
          </a:r>
        </a:p>
        <a:p>
          <a:pPr algn="l"/>
          <a:r>
            <a:rPr lang="en-GB" sz="1100"/>
            <a:t>Quality issue :1) [CR Assy] Pressure limiter modify mechanic and program of ondina oil supply by add circulate system</a:t>
          </a:r>
        </a:p>
        <a:p>
          <a:pPr algn="l"/>
          <a:r>
            <a:rPr lang="en-GB" sz="1100"/>
            <a:t>2). [CR Assy] Repair program PLC of machine by link ground wire</a:t>
          </a:r>
        </a:p>
        <a:p>
          <a:pPr algn="l"/>
          <a:r>
            <a:rPr lang="en-GB" sz="1100"/>
            <a:t>3).Qaulity issue : C/R addition circulate system to PC sensor washing jig for cleaning forien materail on threads</a:t>
          </a:r>
        </a:p>
        <a:p>
          <a:pPr algn="l"/>
          <a:r>
            <a:rPr lang="en-GB" sz="1100"/>
            <a:t>**Data date of 9 Mar'26**</a:t>
          </a:r>
        </a:p>
        <a:p>
          <a:pPr algn="l"/>
          <a:endParaRPr lang="th-TH" sz="1100"/>
        </a:p>
      </xdr:txBody>
    </xdr:sp>
    <xdr:clientData/>
  </xdr:twoCellAnchor>
  <xdr:twoCellAnchor>
    <xdr:from>
      <xdr:col>18</xdr:col>
      <xdr:colOff>3394823</xdr:colOff>
      <xdr:row>24</xdr:row>
      <xdr:rowOff>26707</xdr:rowOff>
    </xdr:from>
    <xdr:to>
      <xdr:col>22</xdr:col>
      <xdr:colOff>172385</xdr:colOff>
      <xdr:row>26</xdr:row>
      <xdr:rowOff>59765</xdr:rowOff>
    </xdr:to>
    <xdr:sp macro="" textlink="">
      <xdr:nvSpPr>
        <xdr:cNvPr id="61" name="Speech Bubble: Rectangle 15">
          <a:extLst>
            <a:ext uri="{FF2B5EF4-FFF2-40B4-BE49-F238E27FC236}">
              <a16:creationId xmlns:a16="http://schemas.microsoft.com/office/drawing/2014/main" id="{87C12AB0-5BF7-2C52-17E5-115E4A28F92A}"/>
            </a:ext>
          </a:extLst>
        </xdr:cNvPr>
        <xdr:cNvSpPr/>
      </xdr:nvSpPr>
      <xdr:spPr>
        <a:xfrm>
          <a:off x="15788529" y="8617883"/>
          <a:ext cx="3523503" cy="862294"/>
        </a:xfrm>
        <a:prstGeom prst="wedgeRectCallout">
          <a:avLst>
            <a:gd name="adj1" fmla="val -51297"/>
            <a:gd name="adj2" fmla="val -14997"/>
          </a:avLst>
        </a:prstGeom>
        <a:solidFill>
          <a:schemeClr val="bg1"/>
        </a:solidFill>
        <a:ln w="952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rtl="0" eaLnBrk="1" fontAlgn="auto" latinLnBrk="0" hangingPunct="1"/>
          <a:r>
            <a:rPr kumimoji="1" lang="en-US" sz="900" i="0" baseline="0">
              <a:solidFill>
                <a:schemeClr val="tx1"/>
              </a:solidFill>
              <a:effectLst/>
              <a:latin typeface="+mn-lt"/>
              <a:ea typeface="+mn-ea"/>
              <a:cs typeface="+mn-cs"/>
            </a:rPr>
            <a:t>GDP : Bubble leak from C/D spot welding Plan=0Act .=7.51Diff. =-7.51 MB</a:t>
          </a:r>
        </a:p>
        <a:p>
          <a:pPr rtl="0" eaLnBrk="1" fontAlgn="auto" latinLnBrk="0" hangingPunct="1"/>
          <a:r>
            <a:rPr kumimoji="1" lang="en-US" sz="900" i="0" baseline="0">
              <a:solidFill>
                <a:schemeClr val="tx1"/>
              </a:solidFill>
              <a:effectLst/>
              <a:latin typeface="+mn-lt"/>
              <a:ea typeface="+mn-ea"/>
              <a:cs typeface="+mn-cs"/>
            </a:rPr>
            <a:t>G4s : Remain Kiriko in Orifice hole(DSUS70DH in blind hole)Plan=0Act .=1.03 Diff. = -1.03 MB</a:t>
          </a:r>
        </a:p>
        <a:p>
          <a:pPr rtl="0" eaLnBrk="1" fontAlgn="auto" latinLnBrk="0" hangingPunct="1"/>
          <a:r>
            <a:rPr kumimoji="1" lang="en-US" sz="900" i="0" baseline="0">
              <a:solidFill>
                <a:schemeClr val="tx1"/>
              </a:solidFill>
              <a:effectLst/>
              <a:latin typeface="+mn-lt"/>
              <a:ea typeface="+mn-ea"/>
              <a:cs typeface="+mn-cs"/>
            </a:rPr>
            <a:t>HP5S : Leakage(Cylinder crack) Plan=Act .=0.88Diff. =-0.88 MB</a:t>
          </a:r>
        </a:p>
        <a:p>
          <a:pPr rtl="0" eaLnBrk="1" fontAlgn="auto" latinLnBrk="0" hangingPunct="1"/>
          <a:r>
            <a:rPr kumimoji="1" lang="en-US" sz="900" i="0" baseline="0">
              <a:solidFill>
                <a:schemeClr val="tx1"/>
              </a:solidFill>
              <a:effectLst/>
              <a:latin typeface="+mn-lt"/>
              <a:ea typeface="+mn-ea"/>
              <a:cs typeface="+mn-cs"/>
            </a:rPr>
            <a:t>G4 :  I-ART Connector Leak NG Plan=0.55Act .=1.24Diff. =-0.69 MB</a:t>
          </a:r>
          <a:r>
            <a:rPr kumimoji="1" lang="en-US" sz="1100" i="0" baseline="0">
              <a:solidFill>
                <a:schemeClr val="lt1"/>
              </a:solidFill>
              <a:effectLst/>
              <a:latin typeface="+mn-lt"/>
              <a:ea typeface="+mn-ea"/>
              <a:cs typeface="+mn-cs"/>
            </a:rPr>
            <a:t>G4 :  I-ART Connector Leak NGPlan=0.55Act .=1.24Diff. =-0.69 MB</a:t>
          </a:r>
          <a:r>
            <a:rPr lang="en-GB" sz="900">
              <a:latin typeface="Yu Gothic UI" panose="020B0500000000000000" pitchFamily="34" charset="-128"/>
              <a:ea typeface="Yu Gothic UI" panose="020B0500000000000000" pitchFamily="34" charset="-128"/>
            </a:rPr>
            <a:t>for support improvement oil drain</a:t>
          </a:r>
        </a:p>
        <a:p>
          <a:pPr algn="l"/>
          <a:r>
            <a:rPr lang="en-GB" sz="700">
              <a:latin typeface="Yu Gothic UI" panose="020B0500000000000000" pitchFamily="34" charset="-128"/>
              <a:ea typeface="Yu Gothic UI" panose="020B0500000000000000" pitchFamily="34" charset="-128"/>
            </a:rPr>
            <a:t>Quality issue :1) [CR Assy] Pressure limiter modify mechanic and program of ondina oil supply by add circulate system</a:t>
          </a:r>
        </a:p>
        <a:p>
          <a:pPr algn="l"/>
          <a:r>
            <a:rPr lang="en-GB" sz="700">
              <a:latin typeface="Yu Gothic UI" panose="020B0500000000000000" pitchFamily="34" charset="-128"/>
              <a:ea typeface="Yu Gothic UI" panose="020B0500000000000000" pitchFamily="34" charset="-128"/>
            </a:rPr>
            <a:t>2). [CR Assy] Repair program PLC of machine by link ground wire</a:t>
          </a:r>
        </a:p>
        <a:p>
          <a:pPr algn="l"/>
          <a:r>
            <a:rPr lang="en-GB" sz="700">
              <a:latin typeface="Yu Gothic UI" panose="020B0500000000000000" pitchFamily="34" charset="-128"/>
              <a:ea typeface="Yu Gothic UI" panose="020B0500000000000000" pitchFamily="34" charset="-128"/>
            </a:rPr>
            <a:t>3).Qaulity issue : C/R addition circulate system to PC sensor washing jig for cleaning forien materail on threads</a:t>
          </a:r>
        </a:p>
        <a:p>
          <a:pPr algn="l"/>
          <a:r>
            <a:rPr lang="en-GB" sz="700">
              <a:latin typeface="Yu Gothic UI" panose="020B0500000000000000" pitchFamily="34" charset="-128"/>
              <a:ea typeface="Yu Gothic UI" panose="020B0500000000000000" pitchFamily="34" charset="-128"/>
            </a:rPr>
            <a:t>**Data date of 9 Mar'26**</a:t>
          </a:r>
        </a:p>
        <a:p>
          <a:pPr algn="l"/>
          <a:endParaRPr lang="th-TH" sz="700">
            <a:latin typeface="Yu Gothic UI" panose="020B0500000000000000" pitchFamily="34" charset="-128"/>
            <a:ea typeface="Yu Gothic UI" panose="020B0500000000000000" pitchFamily="34" charset="-128"/>
          </a:endParaRPr>
        </a:p>
      </xdr:txBody>
    </xdr:sp>
    <xdr:clientData/>
  </xdr:twoCellAnchor>
  <xdr:twoCellAnchor>
    <xdr:from>
      <xdr:col>5</xdr:col>
      <xdr:colOff>141515</xdr:colOff>
      <xdr:row>117</xdr:row>
      <xdr:rowOff>84474</xdr:rowOff>
    </xdr:from>
    <xdr:to>
      <xdr:col>15</xdr:col>
      <xdr:colOff>406038</xdr:colOff>
      <xdr:row>125</xdr:row>
      <xdr:rowOff>147297</xdr:rowOff>
    </xdr:to>
    <xdr:sp macro="" textlink="">
      <xdr:nvSpPr>
        <xdr:cNvPr id="40" name="TextBox 13">
          <a:extLst>
            <a:ext uri="{FF2B5EF4-FFF2-40B4-BE49-F238E27FC236}">
              <a16:creationId xmlns:a16="http://schemas.microsoft.com/office/drawing/2014/main" id="{1B28D412-1EF3-7E42-51CF-515A9DFA84F3}"/>
            </a:ext>
          </a:extLst>
        </xdr:cNvPr>
        <xdr:cNvSpPr txBox="1"/>
      </xdr:nvSpPr>
      <xdr:spPr>
        <a:xfrm>
          <a:off x="4220456" y="43686562"/>
          <a:ext cx="7548347" cy="2304000"/>
        </a:xfrm>
        <a:prstGeom prst="rect">
          <a:avLst/>
        </a:prstGeom>
        <a:solidFill>
          <a:srgbClr val="FFCCCC"/>
        </a:solidFill>
        <a:ln w="9525" cmpd="sng">
          <a:solidFill>
            <a:srgbClr val="FF0000"/>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rgbClr val="FF0000"/>
              </a:solidFill>
              <a:latin typeface="Yu Gothic UI" panose="020B0500000000000000" pitchFamily="34" charset="-128"/>
              <a:ea typeface="Yu Gothic UI" panose="020B0500000000000000" pitchFamily="34" charset="-128"/>
            </a:rPr>
            <a:t>2026-03-13</a:t>
          </a:r>
        </a:p>
        <a:p>
          <a:r>
            <a:rPr lang="en-US" sz="1400">
              <a:solidFill>
                <a:srgbClr val="FF0000"/>
              </a:solidFill>
              <a:latin typeface="Yu Gothic UI" panose="020B0500000000000000" pitchFamily="34" charset="-128"/>
              <a:ea typeface="Yu Gothic UI" panose="020B0500000000000000" pitchFamily="34" charset="-128"/>
            </a:rPr>
            <a:t>   Due</a:t>
          </a:r>
          <a:r>
            <a:rPr lang="en-US" sz="1400" baseline="0">
              <a:solidFill>
                <a:srgbClr val="FF0000"/>
              </a:solidFill>
              <a:latin typeface="Yu Gothic UI" panose="020B0500000000000000" pitchFamily="34" charset="-128"/>
              <a:ea typeface="Yu Gothic UI" panose="020B0500000000000000" pitchFamily="34" charset="-128"/>
            </a:rPr>
            <a:t> to FY25 will close within </a:t>
          </a:r>
          <a:r>
            <a:rPr lang="en-US" sz="1800" b="1" u="sng" baseline="0">
              <a:solidFill>
                <a:srgbClr val="FF0000"/>
              </a:solidFill>
              <a:latin typeface="Yu Gothic UI" panose="020B0500000000000000" pitchFamily="34" charset="-128"/>
              <a:ea typeface="Yu Gothic UI" panose="020B0500000000000000" pitchFamily="34" charset="-128"/>
            </a:rPr>
            <a:t>0.5M</a:t>
          </a:r>
          <a:r>
            <a:rPr lang="en-US" sz="1400" baseline="0">
              <a:solidFill>
                <a:srgbClr val="FF0000"/>
              </a:solidFill>
              <a:latin typeface="Yu Gothic UI" panose="020B0500000000000000" pitchFamily="34" charset="-128"/>
              <a:ea typeface="Yu Gothic UI" panose="020B0500000000000000" pitchFamily="34" charset="-128"/>
            </a:rPr>
            <a:t> and during consider FY26 Policy - Activity.</a:t>
          </a:r>
        </a:p>
        <a:p>
          <a:endParaRPr lang="en-US" sz="600" baseline="0">
            <a:solidFill>
              <a:srgbClr val="FF0000"/>
            </a:solidFill>
            <a:latin typeface="Yu Gothic UI" panose="020B0500000000000000" pitchFamily="34" charset="-128"/>
            <a:ea typeface="Yu Gothic UI" panose="020B0500000000000000" pitchFamily="34" charset="-128"/>
          </a:endParaRPr>
        </a:p>
        <a:p>
          <a:r>
            <a:rPr lang="en-US" sz="1400" baseline="0">
              <a:solidFill>
                <a:srgbClr val="FF0000"/>
              </a:solidFill>
              <a:latin typeface="Yu Gothic UI" panose="020B0500000000000000" pitchFamily="34" charset="-128"/>
              <a:ea typeface="Yu Gothic UI" panose="020B0500000000000000" pitchFamily="34" charset="-128"/>
            </a:rPr>
            <a:t>We should to </a:t>
          </a:r>
        </a:p>
        <a:p>
          <a:r>
            <a:rPr lang="en-US" sz="1400" baseline="0">
              <a:solidFill>
                <a:srgbClr val="FF0000"/>
              </a:solidFill>
              <a:latin typeface="Yu Gothic UI" panose="020B0500000000000000" pitchFamily="34" charset="-128"/>
              <a:ea typeface="Yu Gothic UI" panose="020B0500000000000000" pitchFamily="34" charset="-128"/>
            </a:rPr>
            <a:t>   0) Analyze FY25 actual and define the kadai</a:t>
          </a:r>
        </a:p>
        <a:p>
          <a:r>
            <a:rPr lang="en-US" sz="1400" baseline="0">
              <a:solidFill>
                <a:srgbClr val="FF0000"/>
              </a:solidFill>
              <a:latin typeface="Yu Gothic UI" panose="020B0500000000000000" pitchFamily="34" charset="-128"/>
              <a:ea typeface="Yu Gothic UI" panose="020B0500000000000000" pitchFamily="34" charset="-128"/>
            </a:rPr>
            <a:t>   1) Stop bleeding: How to take immediate action</a:t>
          </a:r>
        </a:p>
        <a:p>
          <a:r>
            <a:rPr lang="en-US" sz="1400" baseline="0">
              <a:solidFill>
                <a:srgbClr val="FF0000"/>
              </a:solidFill>
              <a:latin typeface="Yu Gothic UI" panose="020B0500000000000000" pitchFamily="34" charset="-128"/>
              <a:ea typeface="Yu Gothic UI" panose="020B0500000000000000" pitchFamily="34" charset="-128"/>
            </a:rPr>
            <a:t>   2) Early set important action for Corrective / Preventive and feedback in FY26 action plan</a:t>
          </a:r>
          <a:endParaRPr lang="en-US" sz="1400">
            <a:solidFill>
              <a:srgbClr val="FF0000"/>
            </a:solidFill>
            <a:latin typeface="Yu Gothic UI" panose="020B0500000000000000" pitchFamily="34" charset="-128"/>
            <a:ea typeface="Yu Gothic UI" panose="020B0500000000000000" pitchFamily="34" charset="-128"/>
          </a:endParaRPr>
        </a:p>
      </xdr:txBody>
    </xdr:sp>
    <xdr:clientData/>
  </xdr:twoCellAnchor>
  <xdr:twoCellAnchor>
    <xdr:from>
      <xdr:col>9</xdr:col>
      <xdr:colOff>732118</xdr:colOff>
      <xdr:row>53</xdr:row>
      <xdr:rowOff>-1</xdr:rowOff>
    </xdr:from>
    <xdr:to>
      <xdr:col>11</xdr:col>
      <xdr:colOff>44823</xdr:colOff>
      <xdr:row>54</xdr:row>
      <xdr:rowOff>254000</xdr:rowOff>
    </xdr:to>
    <xdr:sp macro="" textlink="">
      <xdr:nvSpPr>
        <xdr:cNvPr id="41" name="Speech Bubble: Rectangle 40">
          <a:extLst>
            <a:ext uri="{FF2B5EF4-FFF2-40B4-BE49-F238E27FC236}">
              <a16:creationId xmlns:a16="http://schemas.microsoft.com/office/drawing/2014/main" id="{B04B4800-D921-E2B3-3CE7-F86D35631BD9}"/>
            </a:ext>
          </a:extLst>
        </xdr:cNvPr>
        <xdr:cNvSpPr/>
      </xdr:nvSpPr>
      <xdr:spPr>
        <a:xfrm>
          <a:off x="7537824" y="18930470"/>
          <a:ext cx="694764" cy="664883"/>
        </a:xfrm>
        <a:prstGeom prst="wedgeRectCallout">
          <a:avLst>
            <a:gd name="adj1" fmla="val -61869"/>
            <a:gd name="adj2" fmla="val -34960"/>
          </a:avLst>
        </a:prstGeom>
        <a:solidFill>
          <a:srgbClr val="FFCCCC"/>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chemeClr val="tx1"/>
              </a:solidFill>
            </a:rPr>
            <a:t>15 case</a:t>
          </a:r>
          <a:r>
            <a:rPr lang="en-US" sz="1100" baseline="0">
              <a:solidFill>
                <a:schemeClr val="tx1"/>
              </a:solidFill>
            </a:rPr>
            <a:t> </a:t>
          </a:r>
          <a:r>
            <a:rPr lang="en-US" sz="800" baseline="0">
              <a:solidFill>
                <a:schemeClr val="tx1"/>
              </a:solidFill>
            </a:rPr>
            <a:t>Completed Jan'26</a:t>
          </a:r>
          <a:endParaRPr lang="th-TH" sz="1100">
            <a:solidFill>
              <a:schemeClr val="tx1"/>
            </a:solidFill>
          </a:endParaRPr>
        </a:p>
      </xdr:txBody>
    </xdr:sp>
    <xdr:clientData/>
  </xdr:twoCellAnchor>
  <xdr:twoCellAnchor>
    <xdr:from>
      <xdr:col>10</xdr:col>
      <xdr:colOff>14941</xdr:colOff>
      <xdr:row>54</xdr:row>
      <xdr:rowOff>440766</xdr:rowOff>
    </xdr:from>
    <xdr:to>
      <xdr:col>11</xdr:col>
      <xdr:colOff>37353</xdr:colOff>
      <xdr:row>56</xdr:row>
      <xdr:rowOff>388470</xdr:rowOff>
    </xdr:to>
    <xdr:sp macro="" textlink="">
      <xdr:nvSpPr>
        <xdr:cNvPr id="43" name="Speech Bubble: Rectangle 42">
          <a:extLst>
            <a:ext uri="{FF2B5EF4-FFF2-40B4-BE49-F238E27FC236}">
              <a16:creationId xmlns:a16="http://schemas.microsoft.com/office/drawing/2014/main" id="{F8CABDD7-86D1-009A-6AD2-D51FF4095426}"/>
            </a:ext>
          </a:extLst>
        </xdr:cNvPr>
        <xdr:cNvSpPr/>
      </xdr:nvSpPr>
      <xdr:spPr>
        <a:xfrm>
          <a:off x="7567706" y="19782119"/>
          <a:ext cx="657412" cy="590175"/>
        </a:xfrm>
        <a:prstGeom prst="wedgeRectCallout">
          <a:avLst>
            <a:gd name="adj1" fmla="val -61869"/>
            <a:gd name="adj2" fmla="val -34960"/>
          </a:avLst>
        </a:prstGeom>
        <a:solidFill>
          <a:srgbClr val="FFCCCC"/>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chemeClr val="tx1"/>
              </a:solidFill>
            </a:rPr>
            <a:t>1 case</a:t>
          </a:r>
          <a:r>
            <a:rPr lang="en-US" sz="1100" baseline="0">
              <a:solidFill>
                <a:schemeClr val="tx1"/>
              </a:solidFill>
            </a:rPr>
            <a:t> </a:t>
          </a:r>
          <a:r>
            <a:rPr lang="en-US" sz="800" baseline="0">
              <a:solidFill>
                <a:schemeClr val="tx1"/>
              </a:solidFill>
            </a:rPr>
            <a:t>Completed Jan'26</a:t>
          </a:r>
          <a:endParaRPr lang="th-TH" sz="1100">
            <a:solidFill>
              <a:schemeClr val="tx1"/>
            </a:solidFill>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24</xdr:col>
      <xdr:colOff>208643</xdr:colOff>
      <xdr:row>3</xdr:row>
      <xdr:rowOff>181429</xdr:rowOff>
    </xdr:from>
    <xdr:to>
      <xdr:col>32</xdr:col>
      <xdr:colOff>374650</xdr:colOff>
      <xdr:row>10</xdr:row>
      <xdr:rowOff>165691</xdr:rowOff>
    </xdr:to>
    <xdr:graphicFrame macro="">
      <xdr:nvGraphicFramePr>
        <xdr:cNvPr id="2" name="Chart 52">
          <a:extLst>
            <a:ext uri="{FF2B5EF4-FFF2-40B4-BE49-F238E27FC236}">
              <a16:creationId xmlns:a16="http://schemas.microsoft.com/office/drawing/2014/main" id="{1F7B3760-F7ED-4E6B-93D7-8D5F7FED60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24</xdr:col>
      <xdr:colOff>208643</xdr:colOff>
      <xdr:row>3</xdr:row>
      <xdr:rowOff>210266</xdr:rowOff>
    </xdr:from>
    <xdr:to>
      <xdr:col>27</xdr:col>
      <xdr:colOff>166914</xdr:colOff>
      <xdr:row>4</xdr:row>
      <xdr:rowOff>211765</xdr:rowOff>
    </xdr:to>
    <xdr:sp macro="" textlink="">
      <xdr:nvSpPr>
        <xdr:cNvPr id="3" name="Rectangle: Rounded Corners 2">
          <a:extLst>
            <a:ext uri="{FF2B5EF4-FFF2-40B4-BE49-F238E27FC236}">
              <a16:creationId xmlns:a16="http://schemas.microsoft.com/office/drawing/2014/main" id="{31BBD893-9E64-47D4-BCDB-AE983B882751}"/>
            </a:ext>
          </a:extLst>
        </xdr:cNvPr>
        <xdr:cNvSpPr/>
      </xdr:nvSpPr>
      <xdr:spPr>
        <a:xfrm>
          <a:off x="24257000" y="1716123"/>
          <a:ext cx="1917700" cy="282713"/>
        </a:xfrm>
        <a:prstGeom prst="roundRect">
          <a:avLst/>
        </a:prstGeom>
        <a:noFill/>
        <a:ln w="9525" cap="flat" cmpd="sng" algn="ctr">
          <a:solidFill>
            <a:schemeClr val="accent6"/>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6"/>
        </a:fontRef>
      </xdr:style>
      <xdr:txBody>
        <a:bodyPr vertOverflow="clip" horzOverflow="clip" rtlCol="0" anchor="ctr"/>
        <a:lstStyle/>
        <a:p>
          <a:pPr algn="ctr"/>
          <a:r>
            <a:rPr lang="en-US" sz="800" b="1">
              <a:solidFill>
                <a:schemeClr val="accent6">
                  <a:lumMod val="50000"/>
                </a:schemeClr>
              </a:solidFill>
              <a:effectLst>
                <a:outerShdw blurRad="50800" dist="38100" dir="2700000" algn="tl" rotWithShape="0">
                  <a:prstClr val="black">
                    <a:alpha val="40000"/>
                  </a:prstClr>
                </a:outerShdw>
              </a:effectLst>
            </a:rPr>
            <a:t>SKD_Cost fo Spoilate</a:t>
          </a:r>
          <a:r>
            <a:rPr lang="en-US" sz="800" b="1" baseline="0">
              <a:solidFill>
                <a:schemeClr val="accent6">
                  <a:lumMod val="50000"/>
                </a:schemeClr>
              </a:solidFill>
              <a:effectLst>
                <a:outerShdw blurRad="50800" dist="38100" dir="2700000" algn="tl" rotWithShape="0">
                  <a:prstClr val="black">
                    <a:alpha val="40000"/>
                  </a:prstClr>
                </a:outerShdw>
              </a:effectLst>
            </a:rPr>
            <a:t> (</a:t>
          </a:r>
          <a:r>
            <a:rPr lang="en-US" sz="800" b="1">
              <a:solidFill>
                <a:schemeClr val="accent6">
                  <a:lumMod val="50000"/>
                </a:schemeClr>
              </a:solidFill>
              <a:effectLst>
                <a:outerShdw blurRad="50800" dist="38100" dir="2700000" algn="tl" rotWithShape="0">
                  <a:prstClr val="black">
                    <a:alpha val="40000"/>
                  </a:prstClr>
                </a:outerShdw>
              </a:effectLst>
            </a:rPr>
            <a:t>%)</a:t>
          </a:r>
          <a:endParaRPr lang="th-TH" sz="800" b="1">
            <a:solidFill>
              <a:schemeClr val="accent6">
                <a:lumMod val="50000"/>
              </a:schemeClr>
            </a:solidFill>
            <a:effectLst>
              <a:outerShdw blurRad="50800" dist="38100" dir="2700000" algn="tl" rotWithShape="0">
                <a:prstClr val="black">
                  <a:alpha val="40000"/>
                </a:prstClr>
              </a:outerShdw>
            </a:effectLst>
          </a:endParaRPr>
        </a:p>
      </xdr:txBody>
    </xdr:sp>
    <xdr:clientData/>
  </xdr:twoCellAnchor>
  <xdr:twoCellAnchor>
    <xdr:from>
      <xdr:col>33</xdr:col>
      <xdr:colOff>81643</xdr:colOff>
      <xdr:row>3</xdr:row>
      <xdr:rowOff>181429</xdr:rowOff>
    </xdr:from>
    <xdr:to>
      <xdr:col>41</xdr:col>
      <xdr:colOff>33564</xdr:colOff>
      <xdr:row>10</xdr:row>
      <xdr:rowOff>165691</xdr:rowOff>
    </xdr:to>
    <xdr:graphicFrame macro="">
      <xdr:nvGraphicFramePr>
        <xdr:cNvPr id="4" name="Chart 55">
          <a:extLst>
            <a:ext uri="{FF2B5EF4-FFF2-40B4-BE49-F238E27FC236}">
              <a16:creationId xmlns:a16="http://schemas.microsoft.com/office/drawing/2014/main" id="{7280FE82-5138-42E5-B639-19530C7A6B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33</xdr:col>
      <xdr:colOff>48679</xdr:colOff>
      <xdr:row>3</xdr:row>
      <xdr:rowOff>225207</xdr:rowOff>
    </xdr:from>
    <xdr:to>
      <xdr:col>35</xdr:col>
      <xdr:colOff>358320</xdr:colOff>
      <xdr:row>4</xdr:row>
      <xdr:rowOff>220356</xdr:rowOff>
    </xdr:to>
    <xdr:sp macro="" textlink="">
      <xdr:nvSpPr>
        <xdr:cNvPr id="5" name="Rectangle: Rounded Corners 56">
          <a:extLst>
            <a:ext uri="{FF2B5EF4-FFF2-40B4-BE49-F238E27FC236}">
              <a16:creationId xmlns:a16="http://schemas.microsoft.com/office/drawing/2014/main" id="{9F041CCF-1D81-46CF-AAA7-6D0D441F8396}"/>
            </a:ext>
          </a:extLst>
        </xdr:cNvPr>
        <xdr:cNvSpPr/>
      </xdr:nvSpPr>
      <xdr:spPr>
        <a:xfrm>
          <a:off x="29975322" y="1731064"/>
          <a:ext cx="1615927" cy="276363"/>
        </a:xfrm>
        <a:prstGeom prst="roundRect">
          <a:avLst/>
        </a:prstGeom>
        <a:noFill/>
        <a:ln w="9525" cap="flat" cmpd="sng" algn="ctr">
          <a:solidFill>
            <a:schemeClr val="accent6"/>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6"/>
        </a:fontRef>
      </xdr:style>
      <xdr:txBody>
        <a:bodyPr vertOverflow="clip" horzOverflow="clip" rtlCol="0" anchor="ctr"/>
        <a:lstStyle/>
        <a:p>
          <a:pPr algn="ctr"/>
          <a:r>
            <a:rPr lang="en-US" sz="800" b="1">
              <a:solidFill>
                <a:schemeClr val="accent6">
                  <a:lumMod val="50000"/>
                </a:schemeClr>
              </a:solidFill>
              <a:effectLst>
                <a:outerShdw blurRad="50800" dist="38100" dir="2700000" algn="tl" rotWithShape="0">
                  <a:prstClr val="black">
                    <a:alpha val="40000"/>
                  </a:prstClr>
                </a:outerShdw>
              </a:effectLst>
            </a:rPr>
            <a:t>SKD_Cost fo Spoilate</a:t>
          </a:r>
          <a:r>
            <a:rPr lang="en-US" sz="800" b="1" baseline="0">
              <a:solidFill>
                <a:schemeClr val="accent6">
                  <a:lumMod val="50000"/>
                </a:schemeClr>
              </a:solidFill>
              <a:effectLst>
                <a:outerShdw blurRad="50800" dist="38100" dir="2700000" algn="tl" rotWithShape="0">
                  <a:prstClr val="black">
                    <a:alpha val="40000"/>
                  </a:prstClr>
                </a:outerShdw>
              </a:effectLst>
            </a:rPr>
            <a:t> (MB</a:t>
          </a:r>
          <a:r>
            <a:rPr lang="en-US" sz="800" b="1">
              <a:solidFill>
                <a:schemeClr val="accent6">
                  <a:lumMod val="50000"/>
                </a:schemeClr>
              </a:solidFill>
              <a:effectLst>
                <a:outerShdw blurRad="50800" dist="38100" dir="2700000" algn="tl" rotWithShape="0">
                  <a:prstClr val="black">
                    <a:alpha val="40000"/>
                  </a:prstClr>
                </a:outerShdw>
              </a:effectLst>
            </a:rPr>
            <a:t>)</a:t>
          </a:r>
          <a:endParaRPr lang="th-TH" sz="800" b="1">
            <a:solidFill>
              <a:schemeClr val="accent6">
                <a:lumMod val="50000"/>
              </a:schemeClr>
            </a:solidFill>
            <a:effectLst>
              <a:outerShdw blurRad="50800" dist="38100" dir="2700000" algn="tl" rotWithShape="0">
                <a:prstClr val="black">
                  <a:alpha val="40000"/>
                </a:prstClr>
              </a:outerShdw>
            </a:effectLst>
          </a:endParaRPr>
        </a:p>
      </xdr:txBody>
    </xdr:sp>
    <xdr:clientData/>
  </xdr:twoCellAnchor>
  <xdr:twoCellAnchor>
    <xdr:from>
      <xdr:col>27</xdr:col>
      <xdr:colOff>225024</xdr:colOff>
      <xdr:row>3</xdr:row>
      <xdr:rowOff>230627</xdr:rowOff>
    </xdr:from>
    <xdr:to>
      <xdr:col>27</xdr:col>
      <xdr:colOff>469272</xdr:colOff>
      <xdr:row>4</xdr:row>
      <xdr:rowOff>205015</xdr:rowOff>
    </xdr:to>
    <xdr:sp macro="" textlink="">
      <xdr:nvSpPr>
        <xdr:cNvPr id="6" name="Rectangle 5">
          <a:extLst>
            <a:ext uri="{FF2B5EF4-FFF2-40B4-BE49-F238E27FC236}">
              <a16:creationId xmlns:a16="http://schemas.microsoft.com/office/drawing/2014/main" id="{9E70B923-493B-4BE7-853B-06FEA5206E94}"/>
            </a:ext>
          </a:extLst>
        </xdr:cNvPr>
        <xdr:cNvSpPr/>
      </xdr:nvSpPr>
      <xdr:spPr>
        <a:xfrm>
          <a:off x="26232810" y="1736484"/>
          <a:ext cx="244248" cy="255602"/>
        </a:xfrm>
        <a:prstGeom prst="rect">
          <a:avLst/>
        </a:prstGeom>
        <a:no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a:solidFill>
                <a:srgbClr val="FF0000"/>
              </a:solidFill>
              <a:sym typeface="Wingdings 2" panose="05020102010507070707" pitchFamily="18" charset="2"/>
            </a:rPr>
            <a:t>X</a:t>
          </a:r>
          <a:endParaRPr lang="th-TH" sz="2000" b="1">
            <a:solidFill>
              <a:srgbClr val="FF0000"/>
            </a:solidFill>
          </a:endParaRPr>
        </a:p>
      </xdr:txBody>
    </xdr:sp>
    <xdr:clientData/>
  </xdr:twoCellAnchor>
  <xdr:twoCellAnchor>
    <xdr:from>
      <xdr:col>35</xdr:col>
      <xdr:colOff>492631</xdr:colOff>
      <xdr:row>3</xdr:row>
      <xdr:rowOff>230627</xdr:rowOff>
    </xdr:from>
    <xdr:to>
      <xdr:col>36</xdr:col>
      <xdr:colOff>83737</xdr:colOff>
      <xdr:row>4</xdr:row>
      <xdr:rowOff>205015</xdr:rowOff>
    </xdr:to>
    <xdr:sp macro="" textlink="">
      <xdr:nvSpPr>
        <xdr:cNvPr id="7" name="Rectangle 6">
          <a:extLst>
            <a:ext uri="{FF2B5EF4-FFF2-40B4-BE49-F238E27FC236}">
              <a16:creationId xmlns:a16="http://schemas.microsoft.com/office/drawing/2014/main" id="{3742D017-307F-4A27-9ACC-2D9BA02F0224}"/>
            </a:ext>
          </a:extLst>
        </xdr:cNvPr>
        <xdr:cNvSpPr/>
      </xdr:nvSpPr>
      <xdr:spPr>
        <a:xfrm>
          <a:off x="31725560" y="1736484"/>
          <a:ext cx="244248" cy="255602"/>
        </a:xfrm>
        <a:prstGeom prst="rect">
          <a:avLst/>
        </a:prstGeom>
        <a:no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a:solidFill>
                <a:srgbClr val="FF0000"/>
              </a:solidFill>
              <a:sym typeface="Wingdings 2" panose="05020102010507070707" pitchFamily="18" charset="2"/>
            </a:rPr>
            <a:t>X</a:t>
          </a:r>
          <a:endParaRPr lang="th-TH" sz="2000" b="1">
            <a:solidFill>
              <a:srgbClr val="FF0000"/>
            </a:solidFill>
          </a:endParaRPr>
        </a:p>
      </xdr:txBody>
    </xdr:sp>
    <xdr:clientData/>
  </xdr:twoCellAnchor>
  <xdr:twoCellAnchor>
    <xdr:from>
      <xdr:col>24</xdr:col>
      <xdr:colOff>190501</xdr:colOff>
      <xdr:row>11</xdr:row>
      <xdr:rowOff>145143</xdr:rowOff>
    </xdr:from>
    <xdr:to>
      <xdr:col>32</xdr:col>
      <xdr:colOff>399143</xdr:colOff>
      <xdr:row>18</xdr:row>
      <xdr:rowOff>471715</xdr:rowOff>
    </xdr:to>
    <xdr:sp macro="" textlink="">
      <xdr:nvSpPr>
        <xdr:cNvPr id="8" name="Rectangle: Rounded Corners 7">
          <a:extLst>
            <a:ext uri="{FF2B5EF4-FFF2-40B4-BE49-F238E27FC236}">
              <a16:creationId xmlns:a16="http://schemas.microsoft.com/office/drawing/2014/main" id="{F4E217D7-9725-487C-8BAA-BBB74D98F7A0}"/>
            </a:ext>
          </a:extLst>
        </xdr:cNvPr>
        <xdr:cNvSpPr/>
      </xdr:nvSpPr>
      <xdr:spPr>
        <a:xfrm>
          <a:off x="24238858" y="4163786"/>
          <a:ext cx="5433785" cy="2349500"/>
        </a:xfrm>
        <a:prstGeom prst="roundRect">
          <a:avLst>
            <a:gd name="adj" fmla="val 4252"/>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GB" sz="1100" b="1">
              <a:solidFill>
                <a:schemeClr val="tx1"/>
              </a:solidFill>
              <a:effectLst/>
              <a:latin typeface="+mn-lt"/>
              <a:ea typeface="+mn-ea"/>
              <a:cs typeface="+mn-cs"/>
              <a:sym typeface="Wingdings" panose="05000000000000000000" pitchFamily="2" charset="2"/>
            </a:rPr>
            <a:t></a:t>
          </a:r>
          <a:r>
            <a:rPr lang="en-GB" sz="1100" b="1">
              <a:solidFill>
                <a:schemeClr val="tx1"/>
              </a:solidFill>
              <a:effectLst/>
              <a:latin typeface="+mn-lt"/>
              <a:ea typeface="+mn-ea"/>
              <a:cs typeface="+mn-cs"/>
            </a:rPr>
            <a:t> Cause analysis :</a:t>
          </a:r>
          <a:r>
            <a:rPr lang="th-TH" sz="1100" b="1">
              <a:solidFill>
                <a:schemeClr val="tx1"/>
              </a:solidFill>
              <a:effectLst/>
              <a:latin typeface="+mn-lt"/>
              <a:ea typeface="+mn-ea"/>
              <a:cs typeface="+mn-cs"/>
            </a:rPr>
            <a:t> </a:t>
          </a:r>
          <a:endParaRPr lang="th-TH" sz="1200">
            <a:solidFill>
              <a:schemeClr val="tx1"/>
            </a:solidFill>
            <a:effectLst/>
          </a:endParaRPr>
        </a:p>
        <a:p>
          <a:r>
            <a:rPr lang="en-GB" sz="1100" b="0">
              <a:solidFill>
                <a:schemeClr val="tx1"/>
              </a:solidFill>
              <a:effectLst/>
              <a:latin typeface="+mn-lt"/>
              <a:ea typeface="+mn-ea"/>
              <a:cs typeface="+mn-cs"/>
            </a:rPr>
            <a:t>1.[One Times] SCV Kakou delay scrap NG (Keep Body Valve yellow stain</a:t>
          </a:r>
          <a:endParaRPr lang="th-TH" sz="1100" b="0">
            <a:solidFill>
              <a:schemeClr val="tx1"/>
            </a:solidFill>
            <a:effectLst/>
            <a:latin typeface="+mn-lt"/>
            <a:ea typeface="+mn-ea"/>
            <a:cs typeface="+mn-cs"/>
          </a:endParaRPr>
        </a:p>
        <a:p>
          <a:r>
            <a:rPr lang="en-GB" sz="1100" b="0">
              <a:solidFill>
                <a:schemeClr val="tx1"/>
              </a:solidFill>
              <a:effectLst/>
              <a:latin typeface="+mn-lt"/>
              <a:ea typeface="+mn-ea"/>
              <a:cs typeface="+mn-cs"/>
            </a:rPr>
            <a:t>  for analysis root cause) </a:t>
          </a:r>
        </a:p>
        <a:p>
          <a:r>
            <a:rPr lang="en-GB" sz="1100" b="0">
              <a:solidFill>
                <a:schemeClr val="tx1"/>
              </a:solidFill>
              <a:effectLst/>
              <a:latin typeface="+mn-lt"/>
              <a:ea typeface="+mn-ea"/>
              <a:cs typeface="+mn-cs"/>
            </a:rPr>
            <a:t>2.[Cont.] DF2 NG alarm over judge M/C </a:t>
          </a:r>
        </a:p>
        <a:p>
          <a:r>
            <a:rPr lang="en-GB" sz="1100" b="0">
              <a:solidFill>
                <a:schemeClr val="tx1"/>
              </a:solidFill>
              <a:effectLst/>
              <a:latin typeface="+mn-lt"/>
              <a:ea typeface="+mn-ea"/>
              <a:cs typeface="+mn-cs"/>
            </a:rPr>
            <a:t>   - NG alarm sealing leak , part cap Fuel fiter NG No.0100 NG 1.8%</a:t>
          </a:r>
          <a:endParaRPr lang="th-TH" sz="1100" b="0">
            <a:solidFill>
              <a:schemeClr val="tx1"/>
            </a:solidFill>
            <a:effectLst/>
            <a:latin typeface="+mn-lt"/>
            <a:ea typeface="+mn-ea"/>
            <a:cs typeface="+mn-cs"/>
          </a:endParaRPr>
        </a:p>
        <a:p>
          <a:r>
            <a:rPr lang="en-GB" sz="1100" b="1">
              <a:solidFill>
                <a:schemeClr val="tx1"/>
              </a:solidFill>
              <a:effectLst/>
              <a:latin typeface="+mn-lt"/>
              <a:ea typeface="+mn-ea"/>
              <a:cs typeface="+mn-cs"/>
              <a:sym typeface="Wingdings" panose="05000000000000000000" pitchFamily="2" charset="2"/>
            </a:rPr>
            <a:t></a:t>
          </a:r>
          <a:r>
            <a:rPr lang="en-GB" sz="1100" b="1">
              <a:solidFill>
                <a:schemeClr val="tx1"/>
              </a:solidFill>
              <a:effectLst/>
              <a:latin typeface="+mn-lt"/>
              <a:ea typeface="+mn-ea"/>
              <a:cs typeface="+mn-cs"/>
            </a:rPr>
            <a:t> Recovery activity</a:t>
          </a:r>
          <a:endParaRPr lang="en-US" sz="1200" b="0">
            <a:solidFill>
              <a:schemeClr val="tx1"/>
            </a:solidFill>
            <a:effectLst/>
            <a:latin typeface="+mn-lt"/>
            <a:ea typeface="+mn-ea"/>
            <a:cs typeface="+mn-cs"/>
          </a:endParaRPr>
        </a:p>
        <a:p>
          <a:r>
            <a:rPr lang="en-US" sz="1200" b="1" baseline="0">
              <a:solidFill>
                <a:schemeClr val="tx1"/>
              </a:solidFill>
              <a:effectLst/>
              <a:latin typeface="+mn-lt"/>
              <a:ea typeface="+mn-ea"/>
              <a:cs typeface="+mn-cs"/>
            </a:rPr>
            <a:t>Corrective action :   </a:t>
          </a:r>
        </a:p>
        <a:p>
          <a:r>
            <a:rPr lang="en-US" sz="1200" b="0" baseline="0">
              <a:solidFill>
                <a:schemeClr val="tx1"/>
              </a:solidFill>
              <a:effectLst/>
              <a:latin typeface="+mn-lt"/>
              <a:ea typeface="+mn-ea"/>
              <a:cs typeface="+mn-cs"/>
            </a:rPr>
            <a:t> SCV NG Body valve yellow stain  </a:t>
          </a:r>
        </a:p>
        <a:p>
          <a:r>
            <a:rPr lang="en-US" sz="1200" b="0" baseline="0">
              <a:solidFill>
                <a:schemeClr val="tx1"/>
              </a:solidFill>
              <a:effectLst/>
              <a:latin typeface="+mn-lt"/>
              <a:ea typeface="+mn-ea"/>
              <a:cs typeface="+mn-cs"/>
            </a:rPr>
            <a:t>Action  Change  method for cleaning DI water and pump.</a:t>
          </a:r>
        </a:p>
        <a:p>
          <a:r>
            <a:rPr lang="en-US" sz="1200" b="0" baseline="0">
              <a:solidFill>
                <a:schemeClr val="tx1"/>
              </a:solidFill>
              <a:effectLst/>
              <a:latin typeface="+mn-lt"/>
              <a:ea typeface="+mn-ea"/>
              <a:cs typeface="+mn-cs"/>
            </a:rPr>
            <a:t>DF2 NG alarm over jude M/C </a:t>
          </a:r>
        </a:p>
        <a:p>
          <a:r>
            <a:rPr lang="en-US" sz="1200" b="0" baseline="0">
              <a:solidFill>
                <a:schemeClr val="tx1"/>
              </a:solidFill>
              <a:effectLst/>
              <a:latin typeface="+mn-lt"/>
              <a:ea typeface="+mn-ea"/>
              <a:cs typeface="+mn-cs"/>
            </a:rPr>
            <a:t>Action Maker change new inset mold Current MG 0%</a:t>
          </a:r>
        </a:p>
        <a:p>
          <a:r>
            <a:rPr lang="en-GB" sz="1100" b="1">
              <a:solidFill>
                <a:schemeClr val="tx1"/>
              </a:solidFill>
              <a:effectLst/>
              <a:latin typeface="+mn-lt"/>
              <a:ea typeface="+mn-ea"/>
              <a:cs typeface="+mn-cs"/>
              <a:sym typeface="Wingdings" panose="05000000000000000000" pitchFamily="2" charset="2"/>
            </a:rPr>
            <a:t></a:t>
          </a:r>
          <a:r>
            <a:rPr lang="en-GB" sz="1100" b="1">
              <a:solidFill>
                <a:schemeClr val="tx1"/>
              </a:solidFill>
              <a:effectLst/>
              <a:latin typeface="+mn-lt"/>
              <a:ea typeface="+mn-ea"/>
              <a:cs typeface="+mn-cs"/>
            </a:rPr>
            <a:t> </a:t>
          </a:r>
          <a:r>
            <a:rPr lang="en-US" sz="1100" b="1">
              <a:solidFill>
                <a:schemeClr val="tx1"/>
              </a:solidFill>
              <a:effectLst/>
              <a:latin typeface="+mn-lt"/>
              <a:ea typeface="+mn-ea"/>
              <a:cs typeface="+mn-cs"/>
            </a:rPr>
            <a:t>Forecaste result :  </a:t>
          </a:r>
          <a:r>
            <a:rPr lang="en-US" sz="1100" b="0">
              <a:solidFill>
                <a:schemeClr val="tx1"/>
              </a:solidFill>
              <a:effectLst/>
              <a:latin typeface="+mn-lt"/>
              <a:ea typeface="+mn-ea"/>
              <a:cs typeface="+mn-cs"/>
            </a:rPr>
            <a:t>0.48 %</a:t>
          </a:r>
          <a:r>
            <a:rPr lang="th-TH" sz="1100" b="0">
              <a:solidFill>
                <a:schemeClr val="tx1"/>
              </a:solidFill>
              <a:effectLst/>
              <a:latin typeface="+mn-lt"/>
              <a:ea typeface="+mn-ea"/>
              <a:cs typeface="+mn-cs"/>
            </a:rPr>
            <a:t> </a:t>
          </a:r>
          <a:r>
            <a:rPr lang="en-US" sz="1100" b="0">
              <a:solidFill>
                <a:srgbClr val="C00000"/>
              </a:solidFill>
              <a:effectLst/>
              <a:latin typeface="+mn-lt"/>
              <a:ea typeface="+mn-ea"/>
              <a:cs typeface="+mn-cs"/>
            </a:rPr>
            <a:t>(X) </a:t>
          </a:r>
          <a:r>
            <a:rPr lang="en-US" sz="1100" b="0" baseline="0">
              <a:solidFill>
                <a:schemeClr val="tx1"/>
              </a:solidFill>
              <a:effectLst/>
              <a:latin typeface="+mn-lt"/>
              <a:ea typeface="+mn-ea"/>
              <a:cs typeface="+mn-cs"/>
            </a:rPr>
            <a:t>end of Mar'26</a:t>
          </a:r>
          <a:endParaRPr lang="th-TH" sz="1200">
            <a:solidFill>
              <a:schemeClr val="tx1"/>
            </a:solidFill>
            <a:effectLst/>
          </a:endParaRPr>
        </a:p>
        <a:p>
          <a:pPr marL="0" marR="0" lvl="0" indent="0" algn="l" defTabSz="914400" eaLnBrk="1" fontAlgn="auto" latinLnBrk="0" hangingPunct="1">
            <a:lnSpc>
              <a:spcPct val="100000"/>
            </a:lnSpc>
            <a:spcBef>
              <a:spcPts val="0"/>
            </a:spcBef>
            <a:spcAft>
              <a:spcPts val="0"/>
            </a:spcAft>
            <a:buClrTx/>
            <a:buSzTx/>
            <a:buFontTx/>
            <a:buNone/>
            <a:tabLst/>
            <a:defRPr/>
          </a:pPr>
          <a:endParaRPr lang="th-TH" sz="1200" b="0">
            <a:solidFill>
              <a:schemeClr val="tx1"/>
            </a:solidFill>
          </a:endParaRPr>
        </a:p>
      </xdr:txBody>
    </xdr:sp>
    <xdr:clientData/>
  </xdr:twoCellAnchor>
  <xdr:twoCellAnchor>
    <xdr:from>
      <xdr:col>33</xdr:col>
      <xdr:colOff>63502</xdr:colOff>
      <xdr:row>11</xdr:row>
      <xdr:rowOff>127001</xdr:rowOff>
    </xdr:from>
    <xdr:to>
      <xdr:col>41</xdr:col>
      <xdr:colOff>154215</xdr:colOff>
      <xdr:row>18</xdr:row>
      <xdr:rowOff>444500</xdr:rowOff>
    </xdr:to>
    <xdr:sp macro="" textlink="">
      <xdr:nvSpPr>
        <xdr:cNvPr id="9" name="Rectangle: Rounded Corners 8">
          <a:extLst>
            <a:ext uri="{FF2B5EF4-FFF2-40B4-BE49-F238E27FC236}">
              <a16:creationId xmlns:a16="http://schemas.microsoft.com/office/drawing/2014/main" id="{EF0135CB-2562-E6E0-4039-6B7CBAD636B2}"/>
            </a:ext>
          </a:extLst>
        </xdr:cNvPr>
        <xdr:cNvSpPr/>
      </xdr:nvSpPr>
      <xdr:spPr>
        <a:xfrm>
          <a:off x="29990145" y="4145644"/>
          <a:ext cx="5315856" cy="2340427"/>
        </a:xfrm>
        <a:prstGeom prst="roundRect">
          <a:avLst>
            <a:gd name="adj" fmla="val 4252"/>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GB" sz="1100" b="1">
              <a:solidFill>
                <a:schemeClr val="tx1"/>
              </a:solidFill>
              <a:effectLst/>
              <a:latin typeface="+mn-lt"/>
              <a:ea typeface="+mn-ea"/>
              <a:cs typeface="+mn-cs"/>
              <a:sym typeface="Wingdings" panose="05000000000000000000" pitchFamily="2" charset="2"/>
            </a:rPr>
            <a:t></a:t>
          </a:r>
          <a:r>
            <a:rPr lang="en-GB" sz="1100" b="1">
              <a:solidFill>
                <a:schemeClr val="tx1"/>
              </a:solidFill>
              <a:effectLst/>
              <a:latin typeface="+mn-lt"/>
              <a:ea typeface="+mn-ea"/>
              <a:cs typeface="+mn-cs"/>
            </a:rPr>
            <a:t> Cause analysis :</a:t>
          </a:r>
          <a:r>
            <a:rPr lang="th-TH" sz="1100" b="1">
              <a:solidFill>
                <a:schemeClr val="tx1"/>
              </a:solidFill>
              <a:effectLst/>
              <a:latin typeface="+mn-lt"/>
              <a:ea typeface="+mn-ea"/>
              <a:cs typeface="+mn-cs"/>
            </a:rPr>
            <a:t> </a:t>
          </a:r>
          <a:endParaRPr lang="th-TH" sz="1200">
            <a:solidFill>
              <a:schemeClr val="tx1"/>
            </a:solidFill>
            <a:effectLst/>
          </a:endParaRPr>
        </a:p>
        <a:p>
          <a:r>
            <a:rPr lang="en-GB" sz="1100" b="0">
              <a:solidFill>
                <a:schemeClr val="tx1"/>
              </a:solidFill>
              <a:effectLst/>
              <a:latin typeface="+mn-lt"/>
              <a:ea typeface="+mn-ea"/>
              <a:cs typeface="+mn-cs"/>
            </a:rPr>
            <a:t>1.[One Times] SCV Kakou delay scrap NG (Keep Body Valve yellow stain  for analysis root cause)  (+147 KB)</a:t>
          </a:r>
        </a:p>
        <a:p>
          <a:r>
            <a:rPr lang="en-GB" sz="1100" b="0">
              <a:solidFill>
                <a:schemeClr val="tx1"/>
              </a:solidFill>
              <a:effectLst/>
              <a:latin typeface="+mn-lt"/>
              <a:ea typeface="+mn-ea"/>
              <a:cs typeface="+mn-cs"/>
            </a:rPr>
            <a:t>2.[Cont.] DF2 NG alarm over judge M/C </a:t>
          </a:r>
        </a:p>
        <a:p>
          <a:r>
            <a:rPr lang="en-GB" sz="1100" b="0">
              <a:solidFill>
                <a:schemeClr val="tx1"/>
              </a:solidFill>
              <a:effectLst/>
              <a:latin typeface="+mn-lt"/>
              <a:ea typeface="+mn-ea"/>
              <a:cs typeface="+mn-cs"/>
            </a:rPr>
            <a:t>   - NG alarm sealing leak , part cap Fuel fiter NG No.0100 </a:t>
          </a:r>
        </a:p>
        <a:p>
          <a:pPr marL="0" marR="0" lvl="0" indent="0" algn="l" defTabSz="914400" eaLnBrk="1" fontAlgn="auto" latinLnBrk="0" hangingPunct="1">
            <a:lnSpc>
              <a:spcPct val="100000"/>
            </a:lnSpc>
            <a:spcBef>
              <a:spcPts val="0"/>
            </a:spcBef>
            <a:spcAft>
              <a:spcPts val="0"/>
            </a:spcAft>
            <a:buClrTx/>
            <a:buSzTx/>
            <a:buFontTx/>
            <a:buNone/>
            <a:tabLst/>
            <a:defRPr/>
          </a:pPr>
          <a:endParaRPr lang="th-TH" sz="1200" b="0">
            <a:solidFill>
              <a:schemeClr val="tx1"/>
            </a:solidFill>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xdr:col>
      <xdr:colOff>0</xdr:colOff>
      <xdr:row>1</xdr:row>
      <xdr:rowOff>0</xdr:rowOff>
    </xdr:from>
    <xdr:to>
      <xdr:col>5</xdr:col>
      <xdr:colOff>0</xdr:colOff>
      <xdr:row>16</xdr:row>
      <xdr:rowOff>104912</xdr:rowOff>
    </xdr:to>
    <xdr:graphicFrame macro="">
      <xdr:nvGraphicFramePr>
        <xdr:cNvPr id="9" name="Chart 8">
          <a:extLst>
            <a:ext uri="{FF2B5EF4-FFF2-40B4-BE49-F238E27FC236}">
              <a16:creationId xmlns:a16="http://schemas.microsoft.com/office/drawing/2014/main" id="{92A0052A-6C90-479A-99E9-EF4498D561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1</xdr:row>
      <xdr:rowOff>0</xdr:rowOff>
    </xdr:from>
    <xdr:to>
      <xdr:col>10</xdr:col>
      <xdr:colOff>0</xdr:colOff>
      <xdr:row>16</xdr:row>
      <xdr:rowOff>104912</xdr:rowOff>
    </xdr:to>
    <xdr:graphicFrame macro="">
      <xdr:nvGraphicFramePr>
        <xdr:cNvPr id="11" name="Chart 10">
          <a:extLst>
            <a:ext uri="{FF2B5EF4-FFF2-40B4-BE49-F238E27FC236}">
              <a16:creationId xmlns:a16="http://schemas.microsoft.com/office/drawing/2014/main" id="{5C7455CB-1FEC-698F-65A8-4999CA2732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347867</xdr:colOff>
      <xdr:row>1</xdr:row>
      <xdr:rowOff>16564</xdr:rowOff>
    </xdr:from>
    <xdr:to>
      <xdr:col>6</xdr:col>
      <xdr:colOff>1047750</xdr:colOff>
      <xdr:row>2</xdr:row>
      <xdr:rowOff>121477</xdr:rowOff>
    </xdr:to>
    <xdr:sp macro="" textlink="">
      <xdr:nvSpPr>
        <xdr:cNvPr id="6" name="Rectangle: Rounded Corners 5">
          <a:extLst>
            <a:ext uri="{FF2B5EF4-FFF2-40B4-BE49-F238E27FC236}">
              <a16:creationId xmlns:a16="http://schemas.microsoft.com/office/drawing/2014/main" id="{54B77FB6-7FEC-10F1-3515-E70EC449BCEE}"/>
            </a:ext>
          </a:extLst>
        </xdr:cNvPr>
        <xdr:cNvSpPr/>
      </xdr:nvSpPr>
      <xdr:spPr>
        <a:xfrm>
          <a:off x="5459617" y="16564"/>
          <a:ext cx="699883" cy="282713"/>
        </a:xfrm>
        <a:prstGeom prst="roundRect">
          <a:avLst/>
        </a:prstGeom>
        <a:noFill/>
        <a:ln w="9525" cap="flat" cmpd="sng" algn="ctr">
          <a:solidFill>
            <a:schemeClr val="accent6"/>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6"/>
        </a:fontRef>
      </xdr:style>
      <xdr:txBody>
        <a:bodyPr vertOverflow="clip" horzOverflow="clip" rtlCol="0" anchor="ctr"/>
        <a:lstStyle/>
        <a:p>
          <a:pPr algn="ctr"/>
          <a:r>
            <a:rPr lang="en-US" sz="1100" b="1">
              <a:solidFill>
                <a:schemeClr val="accent6">
                  <a:lumMod val="50000"/>
                </a:schemeClr>
              </a:solidFill>
              <a:effectLst>
                <a:outerShdw blurRad="50800" dist="38100" dir="2700000" algn="tl" rotWithShape="0">
                  <a:prstClr val="black">
                    <a:alpha val="40000"/>
                  </a:prstClr>
                </a:outerShdw>
              </a:effectLst>
            </a:rPr>
            <a:t>Traffic</a:t>
          </a:r>
          <a:endParaRPr lang="th-TH" sz="1100" b="1">
            <a:solidFill>
              <a:schemeClr val="accent6">
                <a:lumMod val="50000"/>
              </a:schemeClr>
            </a:solidFill>
            <a:effectLst>
              <a:outerShdw blurRad="50800" dist="38100" dir="2700000" algn="tl" rotWithShape="0">
                <a:prstClr val="black">
                  <a:alpha val="40000"/>
                </a:prstClr>
              </a:outerShdw>
            </a:effectLst>
          </a:endParaRPr>
        </a:p>
      </xdr:txBody>
    </xdr:sp>
    <xdr:clientData/>
  </xdr:twoCellAnchor>
  <xdr:twoCellAnchor>
    <xdr:from>
      <xdr:col>1</xdr:col>
      <xdr:colOff>14941</xdr:colOff>
      <xdr:row>20</xdr:row>
      <xdr:rowOff>127000</xdr:rowOff>
    </xdr:from>
    <xdr:to>
      <xdr:col>1</xdr:col>
      <xdr:colOff>1008854</xdr:colOff>
      <xdr:row>22</xdr:row>
      <xdr:rowOff>52618</xdr:rowOff>
    </xdr:to>
    <xdr:sp macro="" textlink="">
      <xdr:nvSpPr>
        <xdr:cNvPr id="14" name="Rectangle: Rounded Corners 13">
          <a:extLst>
            <a:ext uri="{FF2B5EF4-FFF2-40B4-BE49-F238E27FC236}">
              <a16:creationId xmlns:a16="http://schemas.microsoft.com/office/drawing/2014/main" id="{6261C62D-E871-4DEF-9871-2C503203DFAF}"/>
            </a:ext>
          </a:extLst>
        </xdr:cNvPr>
        <xdr:cNvSpPr/>
      </xdr:nvSpPr>
      <xdr:spPr>
        <a:xfrm>
          <a:off x="14941" y="4004235"/>
          <a:ext cx="993913" cy="284207"/>
        </a:xfrm>
        <a:prstGeom prst="roundRect">
          <a:avLst/>
        </a:prstGeom>
        <a:noFill/>
        <a:ln w="9525" cap="flat" cmpd="sng" algn="ctr">
          <a:solidFill>
            <a:schemeClr val="accent6"/>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6"/>
        </a:fontRef>
      </xdr:style>
      <xdr:txBody>
        <a:bodyPr vertOverflow="clip" horzOverflow="clip" rtlCol="0" anchor="ctr"/>
        <a:lstStyle/>
        <a:p>
          <a:pPr algn="ctr"/>
          <a:r>
            <a:rPr lang="en-US" sz="1100" b="1">
              <a:solidFill>
                <a:schemeClr val="accent6">
                  <a:lumMod val="50000"/>
                </a:schemeClr>
              </a:solidFill>
              <a:effectLst>
                <a:outerShdw blurRad="50800" dist="38100" dir="2700000" algn="tl" rotWithShape="0">
                  <a:prstClr val="black">
                    <a:alpha val="40000"/>
                  </a:prstClr>
                </a:outerShdw>
              </a:effectLst>
            </a:rPr>
            <a:t>Direct</a:t>
          </a:r>
          <a:endParaRPr lang="th-TH" sz="1100" b="1">
            <a:solidFill>
              <a:schemeClr val="accent6">
                <a:lumMod val="50000"/>
              </a:schemeClr>
            </a:solidFill>
            <a:effectLst>
              <a:outerShdw blurRad="50800" dist="38100" dir="2700000" algn="tl" rotWithShape="0">
                <a:prstClr val="black">
                  <a:alpha val="40000"/>
                </a:prstClr>
              </a:outerShdw>
            </a:effectLst>
          </a:endParaRPr>
        </a:p>
      </xdr:txBody>
    </xdr:sp>
    <xdr:clientData/>
  </xdr:twoCellAnchor>
  <xdr:twoCellAnchor>
    <xdr:from>
      <xdr:col>6</xdr:col>
      <xdr:colOff>22412</xdr:colOff>
      <xdr:row>22</xdr:row>
      <xdr:rowOff>127001</xdr:rowOff>
    </xdr:from>
    <xdr:to>
      <xdr:col>10</xdr:col>
      <xdr:colOff>0</xdr:colOff>
      <xdr:row>33</xdr:row>
      <xdr:rowOff>186764</xdr:rowOff>
    </xdr:to>
    <xdr:graphicFrame macro="">
      <xdr:nvGraphicFramePr>
        <xdr:cNvPr id="15" name="Chart 14">
          <a:extLst>
            <a:ext uri="{FF2B5EF4-FFF2-40B4-BE49-F238E27FC236}">
              <a16:creationId xmlns:a16="http://schemas.microsoft.com/office/drawing/2014/main" id="{005237FF-ADF7-9FA3-D3BC-38043734D7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0</xdr:colOff>
      <xdr:row>34</xdr:row>
      <xdr:rowOff>134472</xdr:rowOff>
    </xdr:from>
    <xdr:to>
      <xdr:col>5</xdr:col>
      <xdr:colOff>0</xdr:colOff>
      <xdr:row>46</xdr:row>
      <xdr:rowOff>14942</xdr:rowOff>
    </xdr:to>
    <xdr:graphicFrame macro="">
      <xdr:nvGraphicFramePr>
        <xdr:cNvPr id="20" name="Chart 19">
          <a:extLst>
            <a:ext uri="{FF2B5EF4-FFF2-40B4-BE49-F238E27FC236}">
              <a16:creationId xmlns:a16="http://schemas.microsoft.com/office/drawing/2014/main" id="{EE7E09E9-55F0-4E95-9A42-389F1673CA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22412</xdr:colOff>
      <xdr:row>34</xdr:row>
      <xdr:rowOff>127001</xdr:rowOff>
    </xdr:from>
    <xdr:to>
      <xdr:col>10</xdr:col>
      <xdr:colOff>0</xdr:colOff>
      <xdr:row>45</xdr:row>
      <xdr:rowOff>186764</xdr:rowOff>
    </xdr:to>
    <xdr:graphicFrame macro="">
      <xdr:nvGraphicFramePr>
        <xdr:cNvPr id="21" name="Chart 20">
          <a:extLst>
            <a:ext uri="{FF2B5EF4-FFF2-40B4-BE49-F238E27FC236}">
              <a16:creationId xmlns:a16="http://schemas.microsoft.com/office/drawing/2014/main" id="{7F8A3457-ECD7-4D96-8188-CD5EF04810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22412</xdr:colOff>
      <xdr:row>46</xdr:row>
      <xdr:rowOff>127001</xdr:rowOff>
    </xdr:from>
    <xdr:to>
      <xdr:col>10</xdr:col>
      <xdr:colOff>0</xdr:colOff>
      <xdr:row>57</xdr:row>
      <xdr:rowOff>186764</xdr:rowOff>
    </xdr:to>
    <xdr:graphicFrame macro="">
      <xdr:nvGraphicFramePr>
        <xdr:cNvPr id="23" name="Chart 22">
          <a:extLst>
            <a:ext uri="{FF2B5EF4-FFF2-40B4-BE49-F238E27FC236}">
              <a16:creationId xmlns:a16="http://schemas.microsoft.com/office/drawing/2014/main" id="{D0BE3971-9457-44BE-AB12-6777142C53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0</xdr:colOff>
      <xdr:row>58</xdr:row>
      <xdr:rowOff>101601</xdr:rowOff>
    </xdr:from>
    <xdr:to>
      <xdr:col>5</xdr:col>
      <xdr:colOff>0</xdr:colOff>
      <xdr:row>70</xdr:row>
      <xdr:rowOff>89649</xdr:rowOff>
    </xdr:to>
    <xdr:graphicFrame macro="">
      <xdr:nvGraphicFramePr>
        <xdr:cNvPr id="24" name="Chart 23">
          <a:extLst>
            <a:ext uri="{FF2B5EF4-FFF2-40B4-BE49-F238E27FC236}">
              <a16:creationId xmlns:a16="http://schemas.microsoft.com/office/drawing/2014/main" id="{97CC9070-4B2E-40C0-9D7D-C7C5DB7CBA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xdr:col>
      <xdr:colOff>22412</xdr:colOff>
      <xdr:row>58</xdr:row>
      <xdr:rowOff>127002</xdr:rowOff>
    </xdr:from>
    <xdr:to>
      <xdr:col>10</xdr:col>
      <xdr:colOff>0</xdr:colOff>
      <xdr:row>70</xdr:row>
      <xdr:rowOff>89649</xdr:rowOff>
    </xdr:to>
    <xdr:graphicFrame macro="">
      <xdr:nvGraphicFramePr>
        <xdr:cNvPr id="25" name="Chart 24">
          <a:extLst>
            <a:ext uri="{FF2B5EF4-FFF2-40B4-BE49-F238E27FC236}">
              <a16:creationId xmlns:a16="http://schemas.microsoft.com/office/drawing/2014/main" id="{55872A0F-4E33-4AB1-9034-EA0F3AD140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xdr:col>
      <xdr:colOff>16230</xdr:colOff>
      <xdr:row>70</xdr:row>
      <xdr:rowOff>127518</xdr:rowOff>
    </xdr:from>
    <xdr:to>
      <xdr:col>10</xdr:col>
      <xdr:colOff>0</xdr:colOff>
      <xdr:row>82</xdr:row>
      <xdr:rowOff>22412</xdr:rowOff>
    </xdr:to>
    <xdr:graphicFrame macro="">
      <xdr:nvGraphicFramePr>
        <xdr:cNvPr id="27" name="Chart 26">
          <a:extLst>
            <a:ext uri="{FF2B5EF4-FFF2-40B4-BE49-F238E27FC236}">
              <a16:creationId xmlns:a16="http://schemas.microsoft.com/office/drawing/2014/main" id="{5EC13C76-8B93-4207-A006-ADD081907B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xdr:col>
      <xdr:colOff>0</xdr:colOff>
      <xdr:row>86</xdr:row>
      <xdr:rowOff>134472</xdr:rowOff>
    </xdr:from>
    <xdr:to>
      <xdr:col>5</xdr:col>
      <xdr:colOff>0</xdr:colOff>
      <xdr:row>98</xdr:row>
      <xdr:rowOff>14942</xdr:rowOff>
    </xdr:to>
    <xdr:graphicFrame macro="">
      <xdr:nvGraphicFramePr>
        <xdr:cNvPr id="30" name="Chart 29">
          <a:extLst>
            <a:ext uri="{FF2B5EF4-FFF2-40B4-BE49-F238E27FC236}">
              <a16:creationId xmlns:a16="http://schemas.microsoft.com/office/drawing/2014/main" id="{F7AA9EF9-35B2-4599-8ABD-5D9DD38679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xdr:col>
      <xdr:colOff>14941</xdr:colOff>
      <xdr:row>84</xdr:row>
      <xdr:rowOff>127000</xdr:rowOff>
    </xdr:from>
    <xdr:to>
      <xdr:col>1</xdr:col>
      <xdr:colOff>1008854</xdr:colOff>
      <xdr:row>86</xdr:row>
      <xdr:rowOff>52618</xdr:rowOff>
    </xdr:to>
    <xdr:sp macro="" textlink="">
      <xdr:nvSpPr>
        <xdr:cNvPr id="31" name="Rectangle: Rounded Corners 30">
          <a:extLst>
            <a:ext uri="{FF2B5EF4-FFF2-40B4-BE49-F238E27FC236}">
              <a16:creationId xmlns:a16="http://schemas.microsoft.com/office/drawing/2014/main" id="{44662C0A-45A9-4B22-BB1D-A043DB7830A9}"/>
            </a:ext>
          </a:extLst>
        </xdr:cNvPr>
        <xdr:cNvSpPr/>
      </xdr:nvSpPr>
      <xdr:spPr>
        <a:xfrm>
          <a:off x="14941" y="4009571"/>
          <a:ext cx="993913" cy="288476"/>
        </a:xfrm>
        <a:prstGeom prst="roundRect">
          <a:avLst/>
        </a:prstGeom>
        <a:noFill/>
        <a:ln w="9525" cap="flat" cmpd="sng" algn="ctr">
          <a:solidFill>
            <a:schemeClr val="accent6"/>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6"/>
        </a:fontRef>
      </xdr:style>
      <xdr:txBody>
        <a:bodyPr vertOverflow="clip" horzOverflow="clip" rtlCol="0" anchor="ctr"/>
        <a:lstStyle/>
        <a:p>
          <a:pPr algn="ctr"/>
          <a:r>
            <a:rPr lang="en-US" sz="1100" b="1">
              <a:solidFill>
                <a:schemeClr val="accent6">
                  <a:lumMod val="50000"/>
                </a:schemeClr>
              </a:solidFill>
              <a:effectLst>
                <a:outerShdw blurRad="50800" dist="38100" dir="2700000" algn="tl" rotWithShape="0">
                  <a:prstClr val="black">
                    <a:alpha val="40000"/>
                  </a:prstClr>
                </a:outerShdw>
              </a:effectLst>
            </a:rPr>
            <a:t>Indirect</a:t>
          </a:r>
          <a:endParaRPr lang="th-TH" sz="1100" b="1">
            <a:solidFill>
              <a:schemeClr val="accent6">
                <a:lumMod val="50000"/>
              </a:schemeClr>
            </a:solidFill>
            <a:effectLst>
              <a:outerShdw blurRad="50800" dist="38100" dir="2700000" algn="tl" rotWithShape="0">
                <a:prstClr val="black">
                  <a:alpha val="40000"/>
                </a:prstClr>
              </a:outerShdw>
            </a:effectLst>
          </a:endParaRPr>
        </a:p>
      </xdr:txBody>
    </xdr:sp>
    <xdr:clientData/>
  </xdr:twoCellAnchor>
  <xdr:twoCellAnchor>
    <xdr:from>
      <xdr:col>6</xdr:col>
      <xdr:colOff>22412</xdr:colOff>
      <xdr:row>86</xdr:row>
      <xdr:rowOff>127001</xdr:rowOff>
    </xdr:from>
    <xdr:to>
      <xdr:col>10</xdr:col>
      <xdr:colOff>0</xdr:colOff>
      <xdr:row>97</xdr:row>
      <xdr:rowOff>186764</xdr:rowOff>
    </xdr:to>
    <xdr:graphicFrame macro="">
      <xdr:nvGraphicFramePr>
        <xdr:cNvPr id="32" name="Chart 31">
          <a:extLst>
            <a:ext uri="{FF2B5EF4-FFF2-40B4-BE49-F238E27FC236}">
              <a16:creationId xmlns:a16="http://schemas.microsoft.com/office/drawing/2014/main" id="{19200546-DFF2-4F3B-83DD-79B2E38E84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xdr:col>
      <xdr:colOff>0</xdr:colOff>
      <xdr:row>98</xdr:row>
      <xdr:rowOff>134472</xdr:rowOff>
    </xdr:from>
    <xdr:to>
      <xdr:col>5</xdr:col>
      <xdr:colOff>0</xdr:colOff>
      <xdr:row>110</xdr:row>
      <xdr:rowOff>14942</xdr:rowOff>
    </xdr:to>
    <xdr:graphicFrame macro="">
      <xdr:nvGraphicFramePr>
        <xdr:cNvPr id="33" name="Chart 32">
          <a:extLst>
            <a:ext uri="{FF2B5EF4-FFF2-40B4-BE49-F238E27FC236}">
              <a16:creationId xmlns:a16="http://schemas.microsoft.com/office/drawing/2014/main" id="{A5FCD86B-8175-4184-B3B5-8D2176FD89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6</xdr:col>
      <xdr:colOff>22412</xdr:colOff>
      <xdr:row>98</xdr:row>
      <xdr:rowOff>127001</xdr:rowOff>
    </xdr:from>
    <xdr:to>
      <xdr:col>10</xdr:col>
      <xdr:colOff>0</xdr:colOff>
      <xdr:row>109</xdr:row>
      <xdr:rowOff>186764</xdr:rowOff>
    </xdr:to>
    <xdr:graphicFrame macro="">
      <xdr:nvGraphicFramePr>
        <xdr:cNvPr id="34" name="Chart 33">
          <a:extLst>
            <a:ext uri="{FF2B5EF4-FFF2-40B4-BE49-F238E27FC236}">
              <a16:creationId xmlns:a16="http://schemas.microsoft.com/office/drawing/2014/main" id="{C5FDC43E-8F29-4F0B-90A1-AD20580D61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xdr:col>
      <xdr:colOff>0</xdr:colOff>
      <xdr:row>110</xdr:row>
      <xdr:rowOff>171451</xdr:rowOff>
    </xdr:from>
    <xdr:to>
      <xdr:col>4</xdr:col>
      <xdr:colOff>523688</xdr:colOff>
      <xdr:row>122</xdr:row>
      <xdr:rowOff>40714</xdr:rowOff>
    </xdr:to>
    <xdr:graphicFrame macro="">
      <xdr:nvGraphicFramePr>
        <xdr:cNvPr id="36" name="Chart 35">
          <a:extLst>
            <a:ext uri="{FF2B5EF4-FFF2-40B4-BE49-F238E27FC236}">
              <a16:creationId xmlns:a16="http://schemas.microsoft.com/office/drawing/2014/main" id="{1382AC38-569C-4A46-8585-5130A00E80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xdr:col>
      <xdr:colOff>0</xdr:colOff>
      <xdr:row>122</xdr:row>
      <xdr:rowOff>127002</xdr:rowOff>
    </xdr:from>
    <xdr:to>
      <xdr:col>4</xdr:col>
      <xdr:colOff>523688</xdr:colOff>
      <xdr:row>134</xdr:row>
      <xdr:rowOff>89649</xdr:rowOff>
    </xdr:to>
    <xdr:graphicFrame macro="">
      <xdr:nvGraphicFramePr>
        <xdr:cNvPr id="38" name="Chart 37">
          <a:extLst>
            <a:ext uri="{FF2B5EF4-FFF2-40B4-BE49-F238E27FC236}">
              <a16:creationId xmlns:a16="http://schemas.microsoft.com/office/drawing/2014/main" id="{C9B56207-2BAF-4351-AD84-E654992D08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xdr:col>
      <xdr:colOff>0</xdr:colOff>
      <xdr:row>134</xdr:row>
      <xdr:rowOff>134472</xdr:rowOff>
    </xdr:from>
    <xdr:to>
      <xdr:col>4</xdr:col>
      <xdr:colOff>508000</xdr:colOff>
      <xdr:row>146</xdr:row>
      <xdr:rowOff>14942</xdr:rowOff>
    </xdr:to>
    <xdr:graphicFrame macro="">
      <xdr:nvGraphicFramePr>
        <xdr:cNvPr id="39" name="Chart 38">
          <a:extLst>
            <a:ext uri="{FF2B5EF4-FFF2-40B4-BE49-F238E27FC236}">
              <a16:creationId xmlns:a16="http://schemas.microsoft.com/office/drawing/2014/main" id="{64B1B767-0391-4A8E-B492-F96EAE7073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xdr:col>
      <xdr:colOff>239917</xdr:colOff>
      <xdr:row>1</xdr:row>
      <xdr:rowOff>16564</xdr:rowOff>
    </xdr:from>
    <xdr:to>
      <xdr:col>1</xdr:col>
      <xdr:colOff>1128916</xdr:colOff>
      <xdr:row>2</xdr:row>
      <xdr:rowOff>121477</xdr:rowOff>
    </xdr:to>
    <xdr:sp macro="" textlink="">
      <xdr:nvSpPr>
        <xdr:cNvPr id="2" name="Rectangle: Rounded Corners 1">
          <a:extLst>
            <a:ext uri="{FF2B5EF4-FFF2-40B4-BE49-F238E27FC236}">
              <a16:creationId xmlns:a16="http://schemas.microsoft.com/office/drawing/2014/main" id="{9030414A-F2D9-D515-2FB6-0BD354F3F02E}"/>
            </a:ext>
          </a:extLst>
        </xdr:cNvPr>
        <xdr:cNvSpPr/>
      </xdr:nvSpPr>
      <xdr:spPr>
        <a:xfrm>
          <a:off x="239917" y="16564"/>
          <a:ext cx="888999" cy="282713"/>
        </a:xfrm>
        <a:prstGeom prst="roundRect">
          <a:avLst/>
        </a:prstGeom>
        <a:noFill/>
        <a:ln w="9525" cap="flat" cmpd="sng" algn="ctr">
          <a:solidFill>
            <a:schemeClr val="accent6"/>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6"/>
        </a:fontRef>
      </xdr:style>
      <xdr:txBody>
        <a:bodyPr vertOverflow="clip" horzOverflow="clip" rtlCol="0" anchor="ctr"/>
        <a:lstStyle/>
        <a:p>
          <a:pPr algn="ctr"/>
          <a:r>
            <a:rPr lang="en-US" sz="1100" b="1">
              <a:solidFill>
                <a:schemeClr val="accent6">
                  <a:lumMod val="50000"/>
                </a:schemeClr>
              </a:solidFill>
              <a:effectLst>
                <a:outerShdw blurRad="50800" dist="38100" dir="2700000" algn="tl" rotWithShape="0">
                  <a:prstClr val="black">
                    <a:alpha val="40000"/>
                  </a:prstClr>
                </a:outerShdw>
              </a:effectLst>
            </a:rPr>
            <a:t>Worksite</a:t>
          </a:r>
          <a:endParaRPr lang="th-TH" sz="1100" b="1">
            <a:solidFill>
              <a:schemeClr val="accent6">
                <a:lumMod val="50000"/>
              </a:schemeClr>
            </a:solidFill>
            <a:effectLst>
              <a:outerShdw blurRad="50800" dist="38100" dir="2700000" algn="tl" rotWithShape="0">
                <a:prstClr val="black">
                  <a:alpha val="40000"/>
                </a:prstClr>
              </a:outerShdw>
            </a:effectLst>
          </a:endParaRPr>
        </a:p>
      </xdr:txBody>
    </xdr:sp>
    <xdr:clientData/>
  </xdr:twoCellAnchor>
  <xdr:twoCellAnchor>
    <xdr:from>
      <xdr:col>1</xdr:col>
      <xdr:colOff>1174750</xdr:colOff>
      <xdr:row>1</xdr:row>
      <xdr:rowOff>44451</xdr:rowOff>
    </xdr:from>
    <xdr:to>
      <xdr:col>1</xdr:col>
      <xdr:colOff>1498600</xdr:colOff>
      <xdr:row>2</xdr:row>
      <xdr:rowOff>114301</xdr:rowOff>
    </xdr:to>
    <xdr:sp macro="" textlink="">
      <xdr:nvSpPr>
        <xdr:cNvPr id="4" name="Rectangle 3">
          <a:extLst>
            <a:ext uri="{FF2B5EF4-FFF2-40B4-BE49-F238E27FC236}">
              <a16:creationId xmlns:a16="http://schemas.microsoft.com/office/drawing/2014/main" id="{8C39EB7B-5CC7-4C09-8D16-AEB4BEB67736}"/>
            </a:ext>
          </a:extLst>
        </xdr:cNvPr>
        <xdr:cNvSpPr/>
      </xdr:nvSpPr>
      <xdr:spPr>
        <a:xfrm>
          <a:off x="1174750" y="44451"/>
          <a:ext cx="323850" cy="247650"/>
        </a:xfrm>
        <a:prstGeom prst="rect">
          <a:avLst/>
        </a:prstGeom>
        <a:no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a:solidFill>
                <a:srgbClr val="FF0000"/>
              </a:solidFill>
              <a:sym typeface="Wingdings 2" panose="05020102010507070707" pitchFamily="18" charset="2"/>
            </a:rPr>
            <a:t>X</a:t>
          </a:r>
          <a:endParaRPr lang="th-TH" sz="2000" b="1">
            <a:solidFill>
              <a:srgbClr val="FF0000"/>
            </a:solidFill>
          </a:endParaRPr>
        </a:p>
      </xdr:txBody>
    </xdr:sp>
    <xdr:clientData/>
  </xdr:twoCellAnchor>
  <xdr:twoCellAnchor>
    <xdr:from>
      <xdr:col>1</xdr:col>
      <xdr:colOff>41462</xdr:colOff>
      <xdr:row>46</xdr:row>
      <xdr:rowOff>127001</xdr:rowOff>
    </xdr:from>
    <xdr:to>
      <xdr:col>4</xdr:col>
      <xdr:colOff>565150</xdr:colOff>
      <xdr:row>57</xdr:row>
      <xdr:rowOff>186764</xdr:rowOff>
    </xdr:to>
    <xdr:graphicFrame macro="">
      <xdr:nvGraphicFramePr>
        <xdr:cNvPr id="3" name="Chart 2">
          <a:extLst>
            <a:ext uri="{FF2B5EF4-FFF2-40B4-BE49-F238E27FC236}">
              <a16:creationId xmlns:a16="http://schemas.microsoft.com/office/drawing/2014/main" id="{A799683B-1EB8-B504-0C20-45F495CD70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xdr:col>
      <xdr:colOff>16230</xdr:colOff>
      <xdr:row>70</xdr:row>
      <xdr:rowOff>127518</xdr:rowOff>
    </xdr:from>
    <xdr:to>
      <xdr:col>4</xdr:col>
      <xdr:colOff>546100</xdr:colOff>
      <xdr:row>82</xdr:row>
      <xdr:rowOff>22412</xdr:rowOff>
    </xdr:to>
    <xdr:graphicFrame macro="">
      <xdr:nvGraphicFramePr>
        <xdr:cNvPr id="5" name="Chart 4">
          <a:extLst>
            <a:ext uri="{FF2B5EF4-FFF2-40B4-BE49-F238E27FC236}">
              <a16:creationId xmlns:a16="http://schemas.microsoft.com/office/drawing/2014/main" id="{469AF3CC-66BB-92A7-C765-1BCA96AE76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1</xdr:col>
      <xdr:colOff>1</xdr:colOff>
      <xdr:row>22</xdr:row>
      <xdr:rowOff>64622</xdr:rowOff>
    </xdr:from>
    <xdr:to>
      <xdr:col>5</xdr:col>
      <xdr:colOff>12700</xdr:colOff>
      <xdr:row>34</xdr:row>
      <xdr:rowOff>19050</xdr:rowOff>
    </xdr:to>
    <xdr:graphicFrame macro="">
      <xdr:nvGraphicFramePr>
        <xdr:cNvPr id="42" name="Chart 41">
          <a:extLst>
            <a:ext uri="{FF2B5EF4-FFF2-40B4-BE49-F238E27FC236}">
              <a16:creationId xmlns:a16="http://schemas.microsoft.com/office/drawing/2014/main" id="{0EBCFC0C-EEC4-BC49-351C-551A8EB0F8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6</xdr:col>
      <xdr:colOff>16062</xdr:colOff>
      <xdr:row>110</xdr:row>
      <xdr:rowOff>133352</xdr:rowOff>
    </xdr:from>
    <xdr:to>
      <xdr:col>9</xdr:col>
      <xdr:colOff>546100</xdr:colOff>
      <xdr:row>122</xdr:row>
      <xdr:rowOff>95999</xdr:rowOff>
    </xdr:to>
    <xdr:graphicFrame macro="">
      <xdr:nvGraphicFramePr>
        <xdr:cNvPr id="44" name="Chart 43">
          <a:extLst>
            <a:ext uri="{FF2B5EF4-FFF2-40B4-BE49-F238E27FC236}">
              <a16:creationId xmlns:a16="http://schemas.microsoft.com/office/drawing/2014/main" id="{2C590EFB-1BAB-A764-2594-52130EFD55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6</xdr:col>
      <xdr:colOff>16230</xdr:colOff>
      <xdr:row>122</xdr:row>
      <xdr:rowOff>171968</xdr:rowOff>
    </xdr:from>
    <xdr:to>
      <xdr:col>10</xdr:col>
      <xdr:colOff>0</xdr:colOff>
      <xdr:row>134</xdr:row>
      <xdr:rowOff>66862</xdr:rowOff>
    </xdr:to>
    <xdr:graphicFrame macro="">
      <xdr:nvGraphicFramePr>
        <xdr:cNvPr id="45" name="Chart 44">
          <a:extLst>
            <a:ext uri="{FF2B5EF4-FFF2-40B4-BE49-F238E27FC236}">
              <a16:creationId xmlns:a16="http://schemas.microsoft.com/office/drawing/2014/main" id="{A54E82FD-FAF9-626F-46C5-D44BB9C2DA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editAs="oneCell">
    <xdr:from>
      <xdr:col>1</xdr:col>
      <xdr:colOff>1116965</xdr:colOff>
      <xdr:row>20</xdr:row>
      <xdr:rowOff>104775</xdr:rowOff>
    </xdr:from>
    <xdr:to>
      <xdr:col>9</xdr:col>
      <xdr:colOff>571500</xdr:colOff>
      <xdr:row>22</xdr:row>
      <xdr:rowOff>116206</xdr:rowOff>
    </xdr:to>
    <xdr:pic>
      <xdr:nvPicPr>
        <xdr:cNvPr id="10" name="Picture 9">
          <a:extLst>
            <a:ext uri="{FF2B5EF4-FFF2-40B4-BE49-F238E27FC236}">
              <a16:creationId xmlns:a16="http://schemas.microsoft.com/office/drawing/2014/main" id="{38C5A85E-DFAE-EAE7-DAAE-654FE516EF48}"/>
            </a:ext>
          </a:extLst>
        </xdr:cNvPr>
        <xdr:cNvPicPr>
          <a:picLocks noChangeAspect="1"/>
        </xdr:cNvPicPr>
      </xdr:nvPicPr>
      <xdr:blipFill>
        <a:blip xmlns:r="http://schemas.openxmlformats.org/officeDocument/2006/relationships" r:embed="rId22"/>
        <a:stretch>
          <a:fillRect/>
        </a:stretch>
      </xdr:blipFill>
      <xdr:spPr>
        <a:xfrm>
          <a:off x="1259840" y="5495925"/>
          <a:ext cx="9570085" cy="373381"/>
        </a:xfrm>
        <a:prstGeom prst="rect">
          <a:avLst/>
        </a:prstGeom>
      </xdr:spPr>
    </xdr:pic>
    <xdr:clientData/>
  </xdr:twoCellAnchor>
  <xdr:twoCellAnchor editAs="oneCell">
    <xdr:from>
      <xdr:col>1</xdr:col>
      <xdr:colOff>1009650</xdr:colOff>
      <xdr:row>84</xdr:row>
      <xdr:rowOff>25401</xdr:rowOff>
    </xdr:from>
    <xdr:to>
      <xdr:col>7</xdr:col>
      <xdr:colOff>1774637</xdr:colOff>
      <xdr:row>86</xdr:row>
      <xdr:rowOff>54496</xdr:rowOff>
    </xdr:to>
    <xdr:pic>
      <xdr:nvPicPr>
        <xdr:cNvPr id="12" name="Picture 11">
          <a:extLst>
            <a:ext uri="{FF2B5EF4-FFF2-40B4-BE49-F238E27FC236}">
              <a16:creationId xmlns:a16="http://schemas.microsoft.com/office/drawing/2014/main" id="{A37A3229-C2FE-4E00-A6D3-C08CB1C9A246}"/>
            </a:ext>
          </a:extLst>
        </xdr:cNvPr>
        <xdr:cNvPicPr>
          <a:picLocks noChangeAspect="1"/>
        </xdr:cNvPicPr>
      </xdr:nvPicPr>
      <xdr:blipFill>
        <a:blip xmlns:r="http://schemas.openxmlformats.org/officeDocument/2006/relationships" r:embed="rId22"/>
        <a:stretch>
          <a:fillRect/>
        </a:stretch>
      </xdr:blipFill>
      <xdr:spPr>
        <a:xfrm>
          <a:off x="1009650" y="16071851"/>
          <a:ext cx="7931150" cy="384696"/>
        </a:xfrm>
        <a:prstGeom prst="rect">
          <a:avLst/>
        </a:prstGeom>
      </xdr:spPr>
    </xdr:pic>
    <xdr:clientData/>
  </xdr:twoCellAnchor>
  <xdr:twoCellAnchor>
    <xdr:from>
      <xdr:col>10</xdr:col>
      <xdr:colOff>127000</xdr:colOff>
      <xdr:row>1</xdr:row>
      <xdr:rowOff>0</xdr:rowOff>
    </xdr:from>
    <xdr:to>
      <xdr:col>16</xdr:col>
      <xdr:colOff>469900</xdr:colOff>
      <xdr:row>16</xdr:row>
      <xdr:rowOff>104912</xdr:rowOff>
    </xdr:to>
    <xdr:graphicFrame macro="">
      <xdr:nvGraphicFramePr>
        <xdr:cNvPr id="22" name="Chart 7">
          <a:extLst>
            <a:ext uri="{FF2B5EF4-FFF2-40B4-BE49-F238E27FC236}">
              <a16:creationId xmlns:a16="http://schemas.microsoft.com/office/drawing/2014/main" id="{1EA84DF3-F325-6BD2-64F0-C308B72898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xdr:from>
      <xdr:col>6</xdr:col>
      <xdr:colOff>1054100</xdr:colOff>
      <xdr:row>1</xdr:row>
      <xdr:rowOff>6351</xdr:rowOff>
    </xdr:from>
    <xdr:to>
      <xdr:col>6</xdr:col>
      <xdr:colOff>1456764</xdr:colOff>
      <xdr:row>2</xdr:row>
      <xdr:rowOff>104589</xdr:rowOff>
    </xdr:to>
    <xdr:sp macro="" textlink="">
      <xdr:nvSpPr>
        <xdr:cNvPr id="16" name="Rectangle 15">
          <a:extLst>
            <a:ext uri="{FF2B5EF4-FFF2-40B4-BE49-F238E27FC236}">
              <a16:creationId xmlns:a16="http://schemas.microsoft.com/office/drawing/2014/main" id="{913AB472-8535-7A59-FCB6-C9372C85AF35}"/>
            </a:ext>
          </a:extLst>
        </xdr:cNvPr>
        <xdr:cNvSpPr/>
      </xdr:nvSpPr>
      <xdr:spPr>
        <a:xfrm>
          <a:off x="6156512" y="6351"/>
          <a:ext cx="402664" cy="277532"/>
        </a:xfrm>
        <a:prstGeom prst="rect">
          <a:avLst/>
        </a:prstGeom>
        <a:no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a:solidFill>
                <a:srgbClr val="FF0000"/>
              </a:solidFill>
              <a:sym typeface="Wingdings 2" panose="05020102010507070707" pitchFamily="18" charset="2"/>
            </a:rPr>
            <a:t>X</a:t>
          </a:r>
          <a:endParaRPr lang="th-TH" sz="2000" b="1">
            <a:solidFill>
              <a:srgbClr val="FF0000"/>
            </a:solidFill>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0</xdr:row>
      <xdr:rowOff>0</xdr:rowOff>
    </xdr:from>
    <xdr:to>
      <xdr:col>4</xdr:col>
      <xdr:colOff>0</xdr:colOff>
      <xdr:row>15</xdr:row>
      <xdr:rowOff>108087</xdr:rowOff>
    </xdr:to>
    <xdr:graphicFrame macro="">
      <xdr:nvGraphicFramePr>
        <xdr:cNvPr id="50" name="Chart 1">
          <a:extLst>
            <a:ext uri="{FF2B5EF4-FFF2-40B4-BE49-F238E27FC236}">
              <a16:creationId xmlns:a16="http://schemas.microsoft.com/office/drawing/2014/main" id="{783617AC-CD19-456C-830A-69445CB9AE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560</xdr:colOff>
      <xdr:row>0</xdr:row>
      <xdr:rowOff>9071</xdr:rowOff>
    </xdr:from>
    <xdr:to>
      <xdr:col>9</xdr:col>
      <xdr:colOff>0</xdr:colOff>
      <xdr:row>15</xdr:row>
      <xdr:rowOff>113983</xdr:rowOff>
    </xdr:to>
    <xdr:graphicFrame macro="">
      <xdr:nvGraphicFramePr>
        <xdr:cNvPr id="22" name="Chart 2">
          <a:extLst>
            <a:ext uri="{FF2B5EF4-FFF2-40B4-BE49-F238E27FC236}">
              <a16:creationId xmlns:a16="http://schemas.microsoft.com/office/drawing/2014/main" id="{947805CE-E210-4952-B227-4C5DC91B00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23090</xdr:colOff>
      <xdr:row>20</xdr:row>
      <xdr:rowOff>11544</xdr:rowOff>
    </xdr:from>
    <xdr:to>
      <xdr:col>8</xdr:col>
      <xdr:colOff>600363</xdr:colOff>
      <xdr:row>35</xdr:row>
      <xdr:rowOff>116456</xdr:rowOff>
    </xdr:to>
    <xdr:graphicFrame macro="">
      <xdr:nvGraphicFramePr>
        <xdr:cNvPr id="71" name="Chart 31">
          <a:extLst>
            <a:ext uri="{FF2B5EF4-FFF2-40B4-BE49-F238E27FC236}">
              <a16:creationId xmlns:a16="http://schemas.microsoft.com/office/drawing/2014/main" id="{EC3C0837-FDC0-4AE6-B958-A187A3F4CF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161637</xdr:colOff>
      <xdr:row>20</xdr:row>
      <xdr:rowOff>20615</xdr:rowOff>
    </xdr:from>
    <xdr:to>
      <xdr:col>13</xdr:col>
      <xdr:colOff>612587</xdr:colOff>
      <xdr:row>35</xdr:row>
      <xdr:rowOff>125527</xdr:rowOff>
    </xdr:to>
    <xdr:graphicFrame macro="">
      <xdr:nvGraphicFramePr>
        <xdr:cNvPr id="70" name="Chart 32">
          <a:extLst>
            <a:ext uri="{FF2B5EF4-FFF2-40B4-BE49-F238E27FC236}">
              <a16:creationId xmlns:a16="http://schemas.microsoft.com/office/drawing/2014/main" id="{70F63727-FD29-4379-A8EA-524C985EA9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28286</xdr:colOff>
      <xdr:row>20</xdr:row>
      <xdr:rowOff>28108</xdr:rowOff>
    </xdr:from>
    <xdr:to>
      <xdr:col>10</xdr:col>
      <xdr:colOff>1133186</xdr:colOff>
      <xdr:row>21</xdr:row>
      <xdr:rowOff>123602</xdr:rowOff>
    </xdr:to>
    <xdr:sp macro="" textlink="">
      <xdr:nvSpPr>
        <xdr:cNvPr id="34" name="Rectangle: Rounded Corners 33">
          <a:extLst>
            <a:ext uri="{FF2B5EF4-FFF2-40B4-BE49-F238E27FC236}">
              <a16:creationId xmlns:a16="http://schemas.microsoft.com/office/drawing/2014/main" id="{91820488-C2F1-4C66-944B-825310258631}"/>
            </a:ext>
          </a:extLst>
        </xdr:cNvPr>
        <xdr:cNvSpPr/>
      </xdr:nvSpPr>
      <xdr:spPr>
        <a:xfrm>
          <a:off x="9611013" y="4369199"/>
          <a:ext cx="1104900" cy="268676"/>
        </a:xfrm>
        <a:prstGeom prst="roundRect">
          <a:avLst/>
        </a:prstGeom>
        <a:noFill/>
        <a:ln w="9525" cap="flat" cmpd="sng" algn="ctr">
          <a:solidFill>
            <a:schemeClr val="accent6"/>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6"/>
        </a:fontRef>
      </xdr:style>
      <xdr:txBody>
        <a:bodyPr vertOverflow="clip" horzOverflow="clip" rtlCol="0" anchor="ctr"/>
        <a:lstStyle/>
        <a:p>
          <a:pPr algn="ctr"/>
          <a:r>
            <a:rPr lang="en-US" sz="1100" b="1">
              <a:solidFill>
                <a:schemeClr val="accent6">
                  <a:lumMod val="50000"/>
                </a:schemeClr>
              </a:solidFill>
              <a:effectLst>
                <a:outerShdw blurRad="50800" dist="38100" dir="2700000" algn="tl" rotWithShape="0">
                  <a:prstClr val="black">
                    <a:alpha val="40000"/>
                  </a:prstClr>
                </a:outerShdw>
              </a:effectLst>
            </a:rPr>
            <a:t>Supplier</a:t>
          </a:r>
          <a:r>
            <a:rPr lang="en-US" sz="1100" b="1" baseline="0">
              <a:solidFill>
                <a:schemeClr val="accent6">
                  <a:lumMod val="50000"/>
                </a:schemeClr>
              </a:solidFill>
              <a:effectLst>
                <a:outerShdw blurRad="50800" dist="38100" dir="2700000" algn="tl" rotWithShape="0">
                  <a:prstClr val="black">
                    <a:alpha val="40000"/>
                  </a:prstClr>
                </a:outerShdw>
              </a:effectLst>
            </a:rPr>
            <a:t> NCR</a:t>
          </a:r>
          <a:endParaRPr lang="th-TH" sz="1100" b="1">
            <a:solidFill>
              <a:schemeClr val="accent6">
                <a:lumMod val="50000"/>
              </a:schemeClr>
            </a:solidFill>
            <a:effectLst>
              <a:outerShdw blurRad="50800" dist="38100" dir="2700000" algn="tl" rotWithShape="0">
                <a:prstClr val="black">
                  <a:alpha val="40000"/>
                </a:prstClr>
              </a:outerShdw>
            </a:effectLst>
          </a:endParaRPr>
        </a:p>
      </xdr:txBody>
    </xdr:sp>
    <xdr:clientData/>
  </xdr:twoCellAnchor>
  <xdr:twoCellAnchor>
    <xdr:from>
      <xdr:col>0</xdr:col>
      <xdr:colOff>154646</xdr:colOff>
      <xdr:row>0</xdr:row>
      <xdr:rowOff>46953</xdr:rowOff>
    </xdr:from>
    <xdr:to>
      <xdr:col>0</xdr:col>
      <xdr:colOff>1905000</xdr:colOff>
      <xdr:row>1</xdr:row>
      <xdr:rowOff>134471</xdr:rowOff>
    </xdr:to>
    <xdr:sp macro="" textlink="">
      <xdr:nvSpPr>
        <xdr:cNvPr id="35" name="Rectangle: Rounded Corners 34">
          <a:extLst>
            <a:ext uri="{FF2B5EF4-FFF2-40B4-BE49-F238E27FC236}">
              <a16:creationId xmlns:a16="http://schemas.microsoft.com/office/drawing/2014/main" id="{5027EE2F-CC99-4647-9172-BB7CE9A77E21}"/>
            </a:ext>
          </a:extLst>
        </xdr:cNvPr>
        <xdr:cNvSpPr/>
      </xdr:nvSpPr>
      <xdr:spPr>
        <a:xfrm>
          <a:off x="154646" y="46953"/>
          <a:ext cx="1750354" cy="266812"/>
        </a:xfrm>
        <a:prstGeom prst="roundRect">
          <a:avLst/>
        </a:prstGeom>
        <a:noFill/>
        <a:ln w="9525" cap="flat" cmpd="sng" algn="ctr">
          <a:solidFill>
            <a:schemeClr val="accent6"/>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6"/>
        </a:fontRef>
      </xdr:style>
      <xdr:txBody>
        <a:bodyPr vertOverflow="clip" horzOverflow="clip" rtlCol="0" anchor="ctr"/>
        <a:lstStyle/>
        <a:p>
          <a:pPr algn="ctr"/>
          <a:r>
            <a:rPr lang="en-US" sz="1100" b="1">
              <a:solidFill>
                <a:schemeClr val="accent6">
                  <a:lumMod val="50000"/>
                </a:schemeClr>
              </a:solidFill>
              <a:effectLst>
                <a:outerShdw blurRad="50800" dist="38100" dir="2700000" algn="tl" rotWithShape="0">
                  <a:prstClr val="black">
                    <a:alpha val="40000"/>
                  </a:prstClr>
                </a:outerShdw>
              </a:effectLst>
            </a:rPr>
            <a:t>SDM_0</a:t>
          </a:r>
          <a:r>
            <a:rPr lang="en-US" sz="1100" b="1" baseline="0">
              <a:solidFill>
                <a:schemeClr val="accent6">
                  <a:lumMod val="50000"/>
                </a:schemeClr>
              </a:solidFill>
              <a:effectLst>
                <a:outerShdw blurRad="50800" dist="38100" dir="2700000" algn="tl" rotWithShape="0">
                  <a:prstClr val="black">
                    <a:alpha val="40000"/>
                  </a:prstClr>
                </a:outerShdw>
              </a:effectLst>
            </a:rPr>
            <a:t> km claiim_</a:t>
          </a:r>
          <a:r>
            <a:rPr lang="en-US" sz="1100" b="1">
              <a:solidFill>
                <a:schemeClr val="accent6">
                  <a:lumMod val="50000"/>
                </a:schemeClr>
              </a:solidFill>
              <a:effectLst>
                <a:outerShdw blurRad="50800" dist="38100" dir="2700000" algn="tl" rotWithShape="0">
                  <a:prstClr val="black">
                    <a:alpha val="40000"/>
                  </a:prstClr>
                </a:outerShdw>
              </a:effectLst>
            </a:rPr>
            <a:t>Official</a:t>
          </a:r>
          <a:endParaRPr lang="th-TH" sz="1100" b="1">
            <a:solidFill>
              <a:schemeClr val="accent6">
                <a:lumMod val="50000"/>
              </a:schemeClr>
            </a:solidFill>
            <a:effectLst>
              <a:outerShdw blurRad="50800" dist="38100" dir="2700000" algn="tl" rotWithShape="0">
                <a:prstClr val="black">
                  <a:alpha val="40000"/>
                </a:prstClr>
              </a:outerShdw>
            </a:effectLst>
          </a:endParaRPr>
        </a:p>
      </xdr:txBody>
    </xdr:sp>
    <xdr:clientData/>
  </xdr:twoCellAnchor>
  <xdr:twoCellAnchor>
    <xdr:from>
      <xdr:col>5</xdr:col>
      <xdr:colOff>276616</xdr:colOff>
      <xdr:row>20</xdr:row>
      <xdr:rowOff>18128</xdr:rowOff>
    </xdr:from>
    <xdr:to>
      <xdr:col>5</xdr:col>
      <xdr:colOff>1261341</xdr:colOff>
      <xdr:row>21</xdr:row>
      <xdr:rowOff>124935</xdr:rowOff>
    </xdr:to>
    <xdr:sp macro="" textlink="">
      <xdr:nvSpPr>
        <xdr:cNvPr id="37" name="Rectangle: Rounded Corners 36">
          <a:extLst>
            <a:ext uri="{FF2B5EF4-FFF2-40B4-BE49-F238E27FC236}">
              <a16:creationId xmlns:a16="http://schemas.microsoft.com/office/drawing/2014/main" id="{EE36F63F-4146-285B-5A13-087825A9C9B7}"/>
            </a:ext>
          </a:extLst>
        </xdr:cNvPr>
        <xdr:cNvSpPr/>
      </xdr:nvSpPr>
      <xdr:spPr>
        <a:xfrm>
          <a:off x="4883252" y="4359219"/>
          <a:ext cx="984725" cy="279989"/>
        </a:xfrm>
        <a:prstGeom prst="roundRect">
          <a:avLst/>
        </a:prstGeom>
        <a:noFill/>
        <a:ln w="9525" cap="flat" cmpd="sng" algn="ctr">
          <a:solidFill>
            <a:schemeClr val="accent6"/>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6"/>
        </a:fontRef>
      </xdr:style>
      <xdr:txBody>
        <a:bodyPr vertOverflow="clip" horzOverflow="clip" rtlCol="0" anchor="ctr"/>
        <a:lstStyle/>
        <a:p>
          <a:pPr algn="ctr"/>
          <a:r>
            <a:rPr lang="en-US" sz="1100" b="1">
              <a:solidFill>
                <a:schemeClr val="accent6">
                  <a:lumMod val="50000"/>
                </a:schemeClr>
              </a:solidFill>
              <a:effectLst>
                <a:outerShdw blurRad="50800" dist="38100" dir="2700000" algn="tl" rotWithShape="0">
                  <a:prstClr val="black">
                    <a:alpha val="40000"/>
                  </a:prstClr>
                </a:outerShdw>
              </a:effectLst>
            </a:rPr>
            <a:t>Internal NCR</a:t>
          </a:r>
          <a:endParaRPr lang="th-TH" sz="1100" b="1">
            <a:solidFill>
              <a:schemeClr val="accent6">
                <a:lumMod val="50000"/>
              </a:schemeClr>
            </a:solidFill>
            <a:effectLst>
              <a:outerShdw blurRad="50800" dist="38100" dir="2700000" algn="tl" rotWithShape="0">
                <a:prstClr val="black">
                  <a:alpha val="40000"/>
                </a:prstClr>
              </a:outerShdw>
            </a:effectLst>
          </a:endParaRPr>
        </a:p>
      </xdr:txBody>
    </xdr:sp>
    <xdr:clientData/>
  </xdr:twoCellAnchor>
  <xdr:twoCellAnchor>
    <xdr:from>
      <xdr:col>4</xdr:col>
      <xdr:colOff>82127</xdr:colOff>
      <xdr:row>0</xdr:row>
      <xdr:rowOff>57652</xdr:rowOff>
    </xdr:from>
    <xdr:to>
      <xdr:col>6</xdr:col>
      <xdr:colOff>28388</xdr:colOff>
      <xdr:row>1</xdr:row>
      <xdr:rowOff>136338</xdr:rowOff>
    </xdr:to>
    <xdr:sp macro="" textlink="">
      <xdr:nvSpPr>
        <xdr:cNvPr id="4" name="Rectangle: Rounded Corners 3">
          <a:extLst>
            <a:ext uri="{FF2B5EF4-FFF2-40B4-BE49-F238E27FC236}">
              <a16:creationId xmlns:a16="http://schemas.microsoft.com/office/drawing/2014/main" id="{D724C5DF-37BB-4B1C-8CF8-65C9F7E3F668}"/>
            </a:ext>
          </a:extLst>
        </xdr:cNvPr>
        <xdr:cNvSpPr/>
      </xdr:nvSpPr>
      <xdr:spPr>
        <a:xfrm>
          <a:off x="5042598" y="57652"/>
          <a:ext cx="2247202" cy="257980"/>
        </a:xfrm>
        <a:prstGeom prst="roundRect">
          <a:avLst/>
        </a:prstGeom>
        <a:noFill/>
        <a:ln w="9525" cap="flat" cmpd="sng" algn="ctr">
          <a:solidFill>
            <a:schemeClr val="accent6"/>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6"/>
        </a:fontRef>
      </xdr:style>
      <xdr:txBody>
        <a:bodyPr vertOverflow="clip" horzOverflow="clip" rtlCol="0" anchor="ctr"/>
        <a:lstStyle/>
        <a:p>
          <a:pPr algn="ctr"/>
          <a:r>
            <a:rPr lang="en-US" sz="1100" b="1">
              <a:solidFill>
                <a:sysClr val="windowText" lastClr="000000"/>
              </a:solidFill>
              <a:effectLst>
                <a:outerShdw blurRad="50800" dist="38100" dir="2700000" algn="tl" rotWithShape="0">
                  <a:srgbClr val="000000">
                    <a:alpha val="40000"/>
                  </a:srgbClr>
                </a:outerShdw>
              </a:effectLst>
              <a:latin typeface="+mn-lt"/>
              <a:ea typeface="+mn-ea"/>
              <a:cs typeface="+mn-cs"/>
            </a:rPr>
            <a:t>SDM_0</a:t>
          </a:r>
          <a:r>
            <a:rPr lang="en-US" sz="1100" b="1" baseline="0">
              <a:solidFill>
                <a:sysClr val="windowText" lastClr="000000"/>
              </a:solidFill>
              <a:effectLst>
                <a:outerShdw blurRad="50800" dist="38100" dir="2700000" algn="tl" rotWithShape="0">
                  <a:srgbClr val="000000">
                    <a:alpha val="40000"/>
                  </a:srgbClr>
                </a:outerShdw>
              </a:effectLst>
              <a:latin typeface="+mn-lt"/>
              <a:ea typeface="+mn-ea"/>
              <a:cs typeface="+mn-cs"/>
            </a:rPr>
            <a:t> km claiim_</a:t>
          </a:r>
          <a:r>
            <a:rPr lang="en-US" sz="1100" b="1">
              <a:solidFill>
                <a:schemeClr val="accent6">
                  <a:lumMod val="50000"/>
                </a:schemeClr>
              </a:solidFill>
              <a:effectLst>
                <a:outerShdw blurRad="50800" dist="38100" dir="2700000" algn="tl" rotWithShape="0">
                  <a:prstClr val="black">
                    <a:alpha val="40000"/>
                  </a:prstClr>
                </a:outerShdw>
              </a:effectLst>
            </a:rPr>
            <a:t>All Denso respon</a:t>
          </a:r>
          <a:endParaRPr lang="th-TH" sz="1100" b="1">
            <a:solidFill>
              <a:schemeClr val="accent6">
                <a:lumMod val="50000"/>
              </a:schemeClr>
            </a:solidFill>
            <a:effectLst>
              <a:outerShdw blurRad="50800" dist="38100" dir="2700000" algn="tl" rotWithShape="0">
                <a:prstClr val="black">
                  <a:alpha val="40000"/>
                </a:prstClr>
              </a:outerShdw>
            </a:effectLst>
          </a:endParaRPr>
        </a:p>
      </xdr:txBody>
    </xdr:sp>
    <xdr:clientData/>
  </xdr:twoCellAnchor>
  <xdr:twoCellAnchor>
    <xdr:from>
      <xdr:col>5</xdr:col>
      <xdr:colOff>1281138</xdr:colOff>
      <xdr:row>20</xdr:row>
      <xdr:rowOff>24669</xdr:rowOff>
    </xdr:from>
    <xdr:to>
      <xdr:col>5</xdr:col>
      <xdr:colOff>1639726</xdr:colOff>
      <xdr:row>21</xdr:row>
      <xdr:rowOff>134594</xdr:rowOff>
    </xdr:to>
    <xdr:sp macro="" textlink="">
      <xdr:nvSpPr>
        <xdr:cNvPr id="31" name="Rectangle 30">
          <a:extLst>
            <a:ext uri="{FF2B5EF4-FFF2-40B4-BE49-F238E27FC236}">
              <a16:creationId xmlns:a16="http://schemas.microsoft.com/office/drawing/2014/main" id="{B01877E5-4BBC-48F1-5214-D72894877524}"/>
            </a:ext>
          </a:extLst>
        </xdr:cNvPr>
        <xdr:cNvSpPr/>
      </xdr:nvSpPr>
      <xdr:spPr>
        <a:xfrm>
          <a:off x="6361138" y="4193257"/>
          <a:ext cx="358588" cy="289219"/>
        </a:xfrm>
        <a:prstGeom prst="rect">
          <a:avLst/>
        </a:prstGeom>
        <a:no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a:solidFill>
                <a:srgbClr val="C00000"/>
              </a:solidFill>
              <a:sym typeface="Wingdings 2" panose="05020102010507070707" pitchFamily="18" charset="2"/>
            </a:rPr>
            <a:t>X</a:t>
          </a:r>
        </a:p>
      </xdr:txBody>
    </xdr:sp>
    <xdr:clientData/>
  </xdr:twoCellAnchor>
  <xdr:twoCellAnchor>
    <xdr:from>
      <xdr:col>6</xdr:col>
      <xdr:colOff>334868</xdr:colOff>
      <xdr:row>0</xdr:row>
      <xdr:rowOff>11767</xdr:rowOff>
    </xdr:from>
    <xdr:to>
      <xdr:col>6</xdr:col>
      <xdr:colOff>627529</xdr:colOff>
      <xdr:row>1</xdr:row>
      <xdr:rowOff>134471</xdr:rowOff>
    </xdr:to>
    <xdr:sp macro="" textlink="">
      <xdr:nvSpPr>
        <xdr:cNvPr id="18" name="Rectangle 17">
          <a:extLst>
            <a:ext uri="{FF2B5EF4-FFF2-40B4-BE49-F238E27FC236}">
              <a16:creationId xmlns:a16="http://schemas.microsoft.com/office/drawing/2014/main" id="{30317088-D2CC-4D94-A580-909059F27680}"/>
            </a:ext>
          </a:extLst>
        </xdr:cNvPr>
        <xdr:cNvSpPr/>
      </xdr:nvSpPr>
      <xdr:spPr>
        <a:xfrm>
          <a:off x="9478868" y="11767"/>
          <a:ext cx="292661" cy="301998"/>
        </a:xfrm>
        <a:prstGeom prst="rect">
          <a:avLst/>
        </a:prstGeom>
        <a:no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a:solidFill>
                <a:srgbClr val="0000FF"/>
              </a:solidFill>
              <a:sym typeface="Wingdings 2" panose="05020102010507070707" pitchFamily="18" charset="2"/>
            </a:rPr>
            <a:t>O</a:t>
          </a:r>
          <a:endParaRPr lang="th-TH" sz="2000" b="1">
            <a:solidFill>
              <a:srgbClr val="0000FF"/>
            </a:solidFill>
          </a:endParaRPr>
        </a:p>
      </xdr:txBody>
    </xdr:sp>
    <xdr:clientData/>
  </xdr:twoCellAnchor>
  <xdr:twoCellAnchor>
    <xdr:from>
      <xdr:col>6</xdr:col>
      <xdr:colOff>43328</xdr:colOff>
      <xdr:row>0</xdr:row>
      <xdr:rowOff>33191</xdr:rowOff>
    </xdr:from>
    <xdr:to>
      <xdr:col>6</xdr:col>
      <xdr:colOff>306294</xdr:colOff>
      <xdr:row>1</xdr:row>
      <xdr:rowOff>127000</xdr:rowOff>
    </xdr:to>
    <xdr:sp macro="" textlink="">
      <xdr:nvSpPr>
        <xdr:cNvPr id="19" name="Rectangle 18">
          <a:extLst>
            <a:ext uri="{FF2B5EF4-FFF2-40B4-BE49-F238E27FC236}">
              <a16:creationId xmlns:a16="http://schemas.microsoft.com/office/drawing/2014/main" id="{A1D04689-F619-4E59-806F-675106B4C627}"/>
            </a:ext>
          </a:extLst>
        </xdr:cNvPr>
        <xdr:cNvSpPr/>
      </xdr:nvSpPr>
      <xdr:spPr>
        <a:xfrm>
          <a:off x="7304740" y="33191"/>
          <a:ext cx="262966" cy="273103"/>
        </a:xfrm>
        <a:prstGeom prst="rect">
          <a:avLst/>
        </a:prstGeom>
        <a:no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a:solidFill>
                <a:srgbClr val="FF0000"/>
              </a:solidFill>
              <a:sym typeface="Wingdings 2" panose="05020102010507070707" pitchFamily="18" charset="2"/>
            </a:rPr>
            <a:t>X</a:t>
          </a:r>
          <a:endParaRPr lang="th-TH" sz="2000" b="1">
            <a:solidFill>
              <a:srgbClr val="FF0000"/>
            </a:solidFill>
          </a:endParaRPr>
        </a:p>
      </xdr:txBody>
    </xdr:sp>
    <xdr:clientData/>
  </xdr:twoCellAnchor>
  <xdr:twoCellAnchor>
    <xdr:from>
      <xdr:col>10</xdr:col>
      <xdr:colOff>1561625</xdr:colOff>
      <xdr:row>20</xdr:row>
      <xdr:rowOff>38760</xdr:rowOff>
    </xdr:from>
    <xdr:to>
      <xdr:col>10</xdr:col>
      <xdr:colOff>1920213</xdr:colOff>
      <xdr:row>21</xdr:row>
      <xdr:rowOff>134061</xdr:rowOff>
    </xdr:to>
    <xdr:sp macro="" textlink="">
      <xdr:nvSpPr>
        <xdr:cNvPr id="17" name="Rectangle 16">
          <a:extLst>
            <a:ext uri="{FF2B5EF4-FFF2-40B4-BE49-F238E27FC236}">
              <a16:creationId xmlns:a16="http://schemas.microsoft.com/office/drawing/2014/main" id="{05A60707-805D-72BA-7C7D-2AC1173E6C54}"/>
            </a:ext>
          </a:extLst>
        </xdr:cNvPr>
        <xdr:cNvSpPr/>
      </xdr:nvSpPr>
      <xdr:spPr>
        <a:xfrm>
          <a:off x="11624507" y="4498701"/>
          <a:ext cx="358588" cy="274595"/>
        </a:xfrm>
        <a:prstGeom prst="rect">
          <a:avLst/>
        </a:prstGeom>
        <a:no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a:solidFill>
                <a:srgbClr val="FF0000"/>
              </a:solidFill>
              <a:sym typeface="Wingdings 2" panose="05020102010507070707" pitchFamily="18" charset="2"/>
            </a:rPr>
            <a:t>X</a:t>
          </a:r>
          <a:endParaRPr lang="th-TH" sz="2000" b="1">
            <a:solidFill>
              <a:srgbClr val="FF0000"/>
            </a:solidFill>
          </a:endParaRPr>
        </a:p>
      </xdr:txBody>
    </xdr:sp>
    <xdr:clientData/>
  </xdr:twoCellAnchor>
  <xdr:twoCellAnchor>
    <xdr:from>
      <xdr:col>0</xdr:col>
      <xdr:colOff>0</xdr:colOff>
      <xdr:row>38</xdr:row>
      <xdr:rowOff>1606176</xdr:rowOff>
    </xdr:from>
    <xdr:to>
      <xdr:col>0</xdr:col>
      <xdr:colOff>642471</xdr:colOff>
      <xdr:row>59</xdr:row>
      <xdr:rowOff>164353</xdr:rowOff>
    </xdr:to>
    <xdr:sp macro="" textlink="">
      <xdr:nvSpPr>
        <xdr:cNvPr id="42" name="Rectangle: Rounded Corners 5">
          <a:extLst>
            <a:ext uri="{FF2B5EF4-FFF2-40B4-BE49-F238E27FC236}">
              <a16:creationId xmlns:a16="http://schemas.microsoft.com/office/drawing/2014/main" id="{BD54FB3E-527B-4A1D-B641-CC6E9E9ADF4B}"/>
            </a:ext>
          </a:extLst>
        </xdr:cNvPr>
        <xdr:cNvSpPr/>
      </xdr:nvSpPr>
      <xdr:spPr>
        <a:xfrm>
          <a:off x="0" y="8538882"/>
          <a:ext cx="642471" cy="179295"/>
        </a:xfrm>
        <a:prstGeom prst="roundRect">
          <a:avLst/>
        </a:prstGeom>
        <a:noFill/>
        <a:ln w="9525" cap="flat" cmpd="sng" algn="ctr">
          <a:solidFill>
            <a:schemeClr val="bg1">
              <a:lumMod val="95000"/>
            </a:schemeClr>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6"/>
        </a:fontRef>
      </xdr:style>
      <xdr:txBody>
        <a:bodyPr vertOverflow="clip" horzOverflow="clip" rtlCol="0" anchor="ctr"/>
        <a:lstStyle/>
        <a:p>
          <a:pPr algn="ctr"/>
          <a:r>
            <a:rPr lang="en-US" sz="1100" b="1">
              <a:solidFill>
                <a:schemeClr val="accent6">
                  <a:lumMod val="50000"/>
                </a:schemeClr>
              </a:solidFill>
              <a:effectLst>
                <a:outerShdw blurRad="50800" dist="38100" dir="2700000" algn="tl" rotWithShape="0">
                  <a:prstClr val="black">
                    <a:alpha val="40000"/>
                  </a:prstClr>
                </a:outerShdw>
              </a:effectLst>
            </a:rPr>
            <a:t>Direct</a:t>
          </a:r>
          <a:endParaRPr lang="th-TH" sz="1100" b="1">
            <a:solidFill>
              <a:schemeClr val="accent6">
                <a:lumMod val="50000"/>
              </a:schemeClr>
            </a:solidFill>
            <a:effectLst>
              <a:outerShdw blurRad="50800" dist="38100" dir="2700000" algn="tl" rotWithShape="0">
                <a:prstClr val="black">
                  <a:alpha val="40000"/>
                </a:prstClr>
              </a:outerShdw>
            </a:effectLst>
          </a:endParaRPr>
        </a:p>
      </xdr:txBody>
    </xdr:sp>
    <xdr:clientData/>
  </xdr:twoCellAnchor>
  <xdr:twoCellAnchor>
    <xdr:from>
      <xdr:col>4</xdr:col>
      <xdr:colOff>112059</xdr:colOff>
      <xdr:row>59</xdr:row>
      <xdr:rowOff>149410</xdr:rowOff>
    </xdr:from>
    <xdr:to>
      <xdr:col>9</xdr:col>
      <xdr:colOff>112060</xdr:colOff>
      <xdr:row>71</xdr:row>
      <xdr:rowOff>186764</xdr:rowOff>
    </xdr:to>
    <xdr:graphicFrame macro="">
      <xdr:nvGraphicFramePr>
        <xdr:cNvPr id="74" name="Chart 9">
          <a:extLst>
            <a:ext uri="{FF2B5EF4-FFF2-40B4-BE49-F238E27FC236}">
              <a16:creationId xmlns:a16="http://schemas.microsoft.com/office/drawing/2014/main" id="{64DFE20A-0238-44B0-A53F-912C155B22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59</xdr:row>
      <xdr:rowOff>149087</xdr:rowOff>
    </xdr:from>
    <xdr:to>
      <xdr:col>3</xdr:col>
      <xdr:colOff>508000</xdr:colOff>
      <xdr:row>72</xdr:row>
      <xdr:rowOff>5521</xdr:rowOff>
    </xdr:to>
    <xdr:graphicFrame macro="">
      <xdr:nvGraphicFramePr>
        <xdr:cNvPr id="7" name="Chart 6">
          <a:extLst>
            <a:ext uri="{FF2B5EF4-FFF2-40B4-BE49-F238E27FC236}">
              <a16:creationId xmlns:a16="http://schemas.microsoft.com/office/drawing/2014/main" id="{BF524903-A6E1-4D7D-857F-12D424553D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0</xdr:colOff>
      <xdr:row>73</xdr:row>
      <xdr:rowOff>0</xdr:rowOff>
    </xdr:from>
    <xdr:to>
      <xdr:col>3</xdr:col>
      <xdr:colOff>530412</xdr:colOff>
      <xdr:row>86</xdr:row>
      <xdr:rowOff>104589</xdr:rowOff>
    </xdr:to>
    <xdr:graphicFrame macro="">
      <xdr:nvGraphicFramePr>
        <xdr:cNvPr id="8" name="Chart 7">
          <a:extLst>
            <a:ext uri="{FF2B5EF4-FFF2-40B4-BE49-F238E27FC236}">
              <a16:creationId xmlns:a16="http://schemas.microsoft.com/office/drawing/2014/main" id="{E9CF6B52-C030-4733-B233-60B355F9C9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xdr:col>
      <xdr:colOff>104589</xdr:colOff>
      <xdr:row>73</xdr:row>
      <xdr:rowOff>0</xdr:rowOff>
    </xdr:from>
    <xdr:to>
      <xdr:col>9</xdr:col>
      <xdr:colOff>89647</xdr:colOff>
      <xdr:row>86</xdr:row>
      <xdr:rowOff>119530</xdr:rowOff>
    </xdr:to>
    <xdr:graphicFrame macro="">
      <xdr:nvGraphicFramePr>
        <xdr:cNvPr id="21" name="Chart 20">
          <a:extLst>
            <a:ext uri="{FF2B5EF4-FFF2-40B4-BE49-F238E27FC236}">
              <a16:creationId xmlns:a16="http://schemas.microsoft.com/office/drawing/2014/main" id="{0AF21A56-DCEC-464D-8767-734AD7DA0C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0</xdr:colOff>
      <xdr:row>87</xdr:row>
      <xdr:rowOff>104588</xdr:rowOff>
    </xdr:from>
    <xdr:to>
      <xdr:col>3</xdr:col>
      <xdr:colOff>515470</xdr:colOff>
      <xdr:row>100</xdr:row>
      <xdr:rowOff>141942</xdr:rowOff>
    </xdr:to>
    <xdr:graphicFrame macro="">
      <xdr:nvGraphicFramePr>
        <xdr:cNvPr id="23" name="Chart 22">
          <a:extLst>
            <a:ext uri="{FF2B5EF4-FFF2-40B4-BE49-F238E27FC236}">
              <a16:creationId xmlns:a16="http://schemas.microsoft.com/office/drawing/2014/main" id="{DA219F90-3FA0-4283-BCED-FFEAE2CBAF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4</xdr:col>
      <xdr:colOff>89647</xdr:colOff>
      <xdr:row>87</xdr:row>
      <xdr:rowOff>127001</xdr:rowOff>
    </xdr:from>
    <xdr:to>
      <xdr:col>9</xdr:col>
      <xdr:colOff>7471</xdr:colOff>
      <xdr:row>100</xdr:row>
      <xdr:rowOff>141943</xdr:rowOff>
    </xdr:to>
    <xdr:graphicFrame macro="">
      <xdr:nvGraphicFramePr>
        <xdr:cNvPr id="24" name="Chart 23">
          <a:extLst>
            <a:ext uri="{FF2B5EF4-FFF2-40B4-BE49-F238E27FC236}">
              <a16:creationId xmlns:a16="http://schemas.microsoft.com/office/drawing/2014/main" id="{FDE75251-2C87-4E24-A7A2-26EDBB9879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0</xdr:col>
      <xdr:colOff>0</xdr:colOff>
      <xdr:row>101</xdr:row>
      <xdr:rowOff>0</xdr:rowOff>
    </xdr:from>
    <xdr:to>
      <xdr:col>3</xdr:col>
      <xdr:colOff>515470</xdr:colOff>
      <xdr:row>114</xdr:row>
      <xdr:rowOff>44823</xdr:rowOff>
    </xdr:to>
    <xdr:graphicFrame macro="">
      <xdr:nvGraphicFramePr>
        <xdr:cNvPr id="25" name="Chart 24">
          <a:extLst>
            <a:ext uri="{FF2B5EF4-FFF2-40B4-BE49-F238E27FC236}">
              <a16:creationId xmlns:a16="http://schemas.microsoft.com/office/drawing/2014/main" id="{BC5F04EE-CEE3-4E5C-85DB-62317DBD76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5</xdr:col>
      <xdr:colOff>0</xdr:colOff>
      <xdr:row>101</xdr:row>
      <xdr:rowOff>0</xdr:rowOff>
    </xdr:from>
    <xdr:to>
      <xdr:col>8</xdr:col>
      <xdr:colOff>582706</xdr:colOff>
      <xdr:row>114</xdr:row>
      <xdr:rowOff>52294</xdr:rowOff>
    </xdr:to>
    <xdr:graphicFrame macro="">
      <xdr:nvGraphicFramePr>
        <xdr:cNvPr id="26" name="Chart 25">
          <a:extLst>
            <a:ext uri="{FF2B5EF4-FFF2-40B4-BE49-F238E27FC236}">
              <a16:creationId xmlns:a16="http://schemas.microsoft.com/office/drawing/2014/main" id="{6B556451-0DCF-4F69-B63B-67547B461D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0</xdr:col>
      <xdr:colOff>0</xdr:colOff>
      <xdr:row>115</xdr:row>
      <xdr:rowOff>0</xdr:rowOff>
    </xdr:from>
    <xdr:to>
      <xdr:col>3</xdr:col>
      <xdr:colOff>508000</xdr:colOff>
      <xdr:row>128</xdr:row>
      <xdr:rowOff>89647</xdr:rowOff>
    </xdr:to>
    <xdr:graphicFrame macro="">
      <xdr:nvGraphicFramePr>
        <xdr:cNvPr id="27" name="Chart 26">
          <a:extLst>
            <a:ext uri="{FF2B5EF4-FFF2-40B4-BE49-F238E27FC236}">
              <a16:creationId xmlns:a16="http://schemas.microsoft.com/office/drawing/2014/main" id="{06585E40-30F7-44A8-A93C-78B912C891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5</xdr:col>
      <xdr:colOff>0</xdr:colOff>
      <xdr:row>114</xdr:row>
      <xdr:rowOff>186764</xdr:rowOff>
    </xdr:from>
    <xdr:to>
      <xdr:col>9</xdr:col>
      <xdr:colOff>0</xdr:colOff>
      <xdr:row>128</xdr:row>
      <xdr:rowOff>74706</xdr:rowOff>
    </xdr:to>
    <xdr:graphicFrame macro="">
      <xdr:nvGraphicFramePr>
        <xdr:cNvPr id="28" name="Chart 27">
          <a:extLst>
            <a:ext uri="{FF2B5EF4-FFF2-40B4-BE49-F238E27FC236}">
              <a16:creationId xmlns:a16="http://schemas.microsoft.com/office/drawing/2014/main" id="{76E730ED-3081-4C7C-B8FB-D758DA5BD3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0</xdr:col>
      <xdr:colOff>45357</xdr:colOff>
      <xdr:row>39</xdr:row>
      <xdr:rowOff>154214</xdr:rowOff>
    </xdr:from>
    <xdr:to>
      <xdr:col>4</xdr:col>
      <xdr:colOff>9072</xdr:colOff>
      <xdr:row>55</xdr:row>
      <xdr:rowOff>77698</xdr:rowOff>
    </xdr:to>
    <xdr:graphicFrame macro="">
      <xdr:nvGraphicFramePr>
        <xdr:cNvPr id="16" name="Chart 15">
          <a:extLst>
            <a:ext uri="{FF2B5EF4-FFF2-40B4-BE49-F238E27FC236}">
              <a16:creationId xmlns:a16="http://schemas.microsoft.com/office/drawing/2014/main" id="{76FC8876-9D0E-40B7-8E78-FE55A09B3A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0</xdr:col>
      <xdr:colOff>1969460</xdr:colOff>
      <xdr:row>39</xdr:row>
      <xdr:rowOff>86024</xdr:rowOff>
    </xdr:from>
    <xdr:to>
      <xdr:col>0</xdr:col>
      <xdr:colOff>2328048</xdr:colOff>
      <xdr:row>41</xdr:row>
      <xdr:rowOff>16654</xdr:rowOff>
    </xdr:to>
    <xdr:sp macro="" textlink="">
      <xdr:nvSpPr>
        <xdr:cNvPr id="29" name="Rectangle 28">
          <a:extLst>
            <a:ext uri="{FF2B5EF4-FFF2-40B4-BE49-F238E27FC236}">
              <a16:creationId xmlns:a16="http://schemas.microsoft.com/office/drawing/2014/main" id="{8CE6FAE3-5379-4E21-9B2D-6E87EA6E9172}"/>
            </a:ext>
          </a:extLst>
        </xdr:cNvPr>
        <xdr:cNvSpPr/>
      </xdr:nvSpPr>
      <xdr:spPr>
        <a:xfrm>
          <a:off x="1969460" y="9536318"/>
          <a:ext cx="358588" cy="289218"/>
        </a:xfrm>
        <a:prstGeom prst="rect">
          <a:avLst/>
        </a:prstGeom>
        <a:no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a:solidFill>
                <a:srgbClr val="0000FF"/>
              </a:solidFill>
              <a:sym typeface="Wingdings 2" panose="05020102010507070707" pitchFamily="18" charset="2"/>
            </a:rPr>
            <a:t>O</a:t>
          </a:r>
          <a:endParaRPr lang="th-TH" sz="2000" b="1">
            <a:solidFill>
              <a:srgbClr val="0000FF"/>
            </a:solidFill>
          </a:endParaRPr>
        </a:p>
      </xdr:txBody>
    </xdr:sp>
    <xdr:clientData/>
  </xdr:twoCellAnchor>
  <xdr:twoCellAnchor>
    <xdr:from>
      <xdr:col>0</xdr:col>
      <xdr:colOff>0</xdr:colOff>
      <xdr:row>20</xdr:row>
      <xdr:rowOff>171263</xdr:rowOff>
    </xdr:from>
    <xdr:to>
      <xdr:col>4</xdr:col>
      <xdr:colOff>26267</xdr:colOff>
      <xdr:row>35</xdr:row>
      <xdr:rowOff>127663</xdr:rowOff>
    </xdr:to>
    <xdr:graphicFrame macro="">
      <xdr:nvGraphicFramePr>
        <xdr:cNvPr id="73" name="Chart 47">
          <a:extLst>
            <a:ext uri="{FF2B5EF4-FFF2-40B4-BE49-F238E27FC236}">
              <a16:creationId xmlns:a16="http://schemas.microsoft.com/office/drawing/2014/main" id="{25A47C79-7683-4DDE-A24A-0A91354DBC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0</xdr:col>
      <xdr:colOff>101605</xdr:colOff>
      <xdr:row>19</xdr:row>
      <xdr:rowOff>30443</xdr:rowOff>
    </xdr:from>
    <xdr:to>
      <xdr:col>0</xdr:col>
      <xdr:colOff>1401297</xdr:colOff>
      <xdr:row>21</xdr:row>
      <xdr:rowOff>3736</xdr:rowOff>
    </xdr:to>
    <xdr:sp macro="" textlink="">
      <xdr:nvSpPr>
        <xdr:cNvPr id="38" name="Rectangle: Rounded Corners 37">
          <a:extLst>
            <a:ext uri="{FF2B5EF4-FFF2-40B4-BE49-F238E27FC236}">
              <a16:creationId xmlns:a16="http://schemas.microsoft.com/office/drawing/2014/main" id="{F05159E9-F5FD-46B3-9F6C-59B14A039D15}"/>
            </a:ext>
          </a:extLst>
        </xdr:cNvPr>
        <xdr:cNvSpPr/>
      </xdr:nvSpPr>
      <xdr:spPr>
        <a:xfrm>
          <a:off x="101605" y="5017061"/>
          <a:ext cx="1299692" cy="331881"/>
        </a:xfrm>
        <a:prstGeom prst="roundRect">
          <a:avLst/>
        </a:prstGeom>
        <a:noFill/>
        <a:ln w="9525" cap="flat" cmpd="sng" algn="ctr">
          <a:solidFill>
            <a:schemeClr val="accent6"/>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6"/>
        </a:fontRef>
      </xdr:style>
      <xdr:txBody>
        <a:bodyPr vertOverflow="clip" horzOverflow="clip" rtlCol="0" anchor="ctr"/>
        <a:lstStyle/>
        <a:p>
          <a:pPr algn="ctr"/>
          <a:r>
            <a:rPr lang="en-US" sz="1100" b="1">
              <a:solidFill>
                <a:schemeClr val="accent6">
                  <a:lumMod val="50000"/>
                </a:schemeClr>
              </a:solidFill>
              <a:effectLst>
                <a:outerShdw blurRad="50800" dist="38100" dir="2700000" algn="tl" rotWithShape="0">
                  <a:prstClr val="black">
                    <a:alpha val="40000"/>
                  </a:prstClr>
                </a:outerShdw>
              </a:effectLst>
            </a:rPr>
            <a:t>OGC</a:t>
          </a:r>
          <a:r>
            <a:rPr lang="en-US" sz="1100" b="1" baseline="0">
              <a:solidFill>
                <a:schemeClr val="accent6">
                  <a:lumMod val="50000"/>
                </a:schemeClr>
              </a:solidFill>
              <a:effectLst>
                <a:outerShdw blurRad="50800" dist="38100" dir="2700000" algn="tl" rotWithShape="0">
                  <a:prstClr val="black">
                    <a:alpha val="40000"/>
                  </a:prstClr>
                </a:outerShdw>
              </a:effectLst>
            </a:rPr>
            <a:t> Claim</a:t>
          </a:r>
          <a:endParaRPr lang="th-TH" sz="1100" b="1">
            <a:solidFill>
              <a:schemeClr val="accent6">
                <a:lumMod val="50000"/>
              </a:schemeClr>
            </a:solidFill>
            <a:effectLst>
              <a:outerShdw blurRad="50800" dist="38100" dir="2700000" algn="tl" rotWithShape="0">
                <a:prstClr val="black">
                  <a:alpha val="40000"/>
                </a:prstClr>
              </a:outerShdw>
            </a:effectLst>
          </a:endParaRPr>
        </a:p>
      </xdr:txBody>
    </xdr:sp>
    <xdr:clientData/>
  </xdr:twoCellAnchor>
  <xdr:twoCellAnchor>
    <xdr:from>
      <xdr:col>0</xdr:col>
      <xdr:colOff>1411244</xdr:colOff>
      <xdr:row>19</xdr:row>
      <xdr:rowOff>61253</xdr:rowOff>
    </xdr:from>
    <xdr:to>
      <xdr:col>0</xdr:col>
      <xdr:colOff>1769832</xdr:colOff>
      <xdr:row>20</xdr:row>
      <xdr:rowOff>164828</xdr:rowOff>
    </xdr:to>
    <xdr:sp macro="" textlink="">
      <xdr:nvSpPr>
        <xdr:cNvPr id="39" name="Rectangle 38">
          <a:extLst>
            <a:ext uri="{FF2B5EF4-FFF2-40B4-BE49-F238E27FC236}">
              <a16:creationId xmlns:a16="http://schemas.microsoft.com/office/drawing/2014/main" id="{5088A26B-95D9-499A-AC18-1B9ECD3AD611}"/>
            </a:ext>
          </a:extLst>
        </xdr:cNvPr>
        <xdr:cNvSpPr/>
      </xdr:nvSpPr>
      <xdr:spPr>
        <a:xfrm>
          <a:off x="1411244" y="5047871"/>
          <a:ext cx="358588" cy="282869"/>
        </a:xfrm>
        <a:prstGeom prst="rect">
          <a:avLst/>
        </a:prstGeom>
        <a:no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a:solidFill>
                <a:srgbClr val="FF0000"/>
              </a:solidFill>
              <a:sym typeface="Wingdings 2" panose="05020102010507070707" pitchFamily="18" charset="2"/>
            </a:rPr>
            <a:t>X</a:t>
          </a:r>
          <a:endParaRPr lang="th-TH" sz="2000" b="1">
            <a:solidFill>
              <a:srgbClr val="FF0000"/>
            </a:solidFill>
          </a:endParaRPr>
        </a:p>
      </xdr:txBody>
    </xdr:sp>
    <xdr:clientData/>
  </xdr:twoCellAnchor>
  <xdr:twoCellAnchor>
    <xdr:from>
      <xdr:col>9</xdr:col>
      <xdr:colOff>172357</xdr:colOff>
      <xdr:row>0</xdr:row>
      <xdr:rowOff>9071</xdr:rowOff>
    </xdr:from>
    <xdr:to>
      <xdr:col>14</xdr:col>
      <xdr:colOff>0</xdr:colOff>
      <xdr:row>15</xdr:row>
      <xdr:rowOff>113983</xdr:rowOff>
    </xdr:to>
    <xdr:graphicFrame macro="">
      <xdr:nvGraphicFramePr>
        <xdr:cNvPr id="40" name="Chart 2">
          <a:extLst>
            <a:ext uri="{FF2B5EF4-FFF2-40B4-BE49-F238E27FC236}">
              <a16:creationId xmlns:a16="http://schemas.microsoft.com/office/drawing/2014/main" id="{46D23C68-2B6A-3559-FBB1-A4032E81DD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10</xdr:col>
      <xdr:colOff>102938</xdr:colOff>
      <xdr:row>0</xdr:row>
      <xdr:rowOff>80065</xdr:rowOff>
    </xdr:from>
    <xdr:to>
      <xdr:col>10</xdr:col>
      <xdr:colOff>1977571</xdr:colOff>
      <xdr:row>1</xdr:row>
      <xdr:rowOff>136072</xdr:rowOff>
    </xdr:to>
    <xdr:sp macro="" textlink="">
      <xdr:nvSpPr>
        <xdr:cNvPr id="41" name="Rectangle: Rounded Corners 40">
          <a:extLst>
            <a:ext uri="{FF2B5EF4-FFF2-40B4-BE49-F238E27FC236}">
              <a16:creationId xmlns:a16="http://schemas.microsoft.com/office/drawing/2014/main" id="{B3C3615C-5EF5-641B-4940-4D2F78F9624A}"/>
            </a:ext>
          </a:extLst>
        </xdr:cNvPr>
        <xdr:cNvSpPr/>
      </xdr:nvSpPr>
      <xdr:spPr>
        <a:xfrm>
          <a:off x="9682367" y="80065"/>
          <a:ext cx="1874633" cy="237436"/>
        </a:xfrm>
        <a:prstGeom prst="roundRect">
          <a:avLst/>
        </a:prstGeom>
        <a:noFill/>
        <a:ln w="9525" cap="flat" cmpd="sng" algn="ctr">
          <a:solidFill>
            <a:schemeClr val="accent6"/>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6"/>
        </a:fontRef>
      </xdr:style>
      <xdr:txBody>
        <a:bodyPr vertOverflow="clip" horzOverflow="clip" rtlCol="0" anchor="ctr"/>
        <a:lstStyle/>
        <a:p>
          <a:pPr algn="ctr"/>
          <a:r>
            <a:rPr lang="en-US" sz="1100" b="1">
              <a:solidFill>
                <a:sysClr val="windowText" lastClr="000000"/>
              </a:solidFill>
              <a:effectLst>
                <a:outerShdw blurRad="50800" dist="38100" dir="2700000" algn="tl" rotWithShape="0">
                  <a:srgbClr val="000000">
                    <a:alpha val="40000"/>
                  </a:srgbClr>
                </a:outerShdw>
              </a:effectLst>
              <a:latin typeface="+mn-lt"/>
              <a:ea typeface="+mn-ea"/>
              <a:cs typeface="+mn-cs"/>
            </a:rPr>
            <a:t>SDM_Market claim</a:t>
          </a:r>
          <a:endParaRPr lang="th-TH" sz="1100" b="1">
            <a:solidFill>
              <a:schemeClr val="accent6">
                <a:lumMod val="50000"/>
              </a:schemeClr>
            </a:solidFill>
            <a:effectLst>
              <a:outerShdw blurRad="50800" dist="38100" dir="2700000" algn="tl" rotWithShape="0">
                <a:prstClr val="black">
                  <a:alpha val="40000"/>
                </a:prstClr>
              </a:outerShdw>
            </a:effectLst>
          </a:endParaRPr>
        </a:p>
      </xdr:txBody>
    </xdr:sp>
    <xdr:clientData/>
  </xdr:twoCellAnchor>
  <xdr:twoCellAnchor>
    <xdr:from>
      <xdr:col>5</xdr:col>
      <xdr:colOff>9072</xdr:colOff>
      <xdr:row>40</xdr:row>
      <xdr:rowOff>0</xdr:rowOff>
    </xdr:from>
    <xdr:to>
      <xdr:col>8</xdr:col>
      <xdr:colOff>544287</xdr:colOff>
      <xdr:row>55</xdr:row>
      <xdr:rowOff>104912</xdr:rowOff>
    </xdr:to>
    <xdr:graphicFrame macro="">
      <xdr:nvGraphicFramePr>
        <xdr:cNvPr id="46" name="Chart 45">
          <a:extLst>
            <a:ext uri="{FF2B5EF4-FFF2-40B4-BE49-F238E27FC236}">
              <a16:creationId xmlns:a16="http://schemas.microsoft.com/office/drawing/2014/main" id="{F512DEA4-AC11-9FE2-DC70-6611667D58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0</xdr:col>
      <xdr:colOff>209075</xdr:colOff>
      <xdr:row>39</xdr:row>
      <xdr:rowOff>128596</xdr:rowOff>
    </xdr:from>
    <xdr:to>
      <xdr:col>0</xdr:col>
      <xdr:colOff>1927412</xdr:colOff>
      <xdr:row>40</xdr:row>
      <xdr:rowOff>171824</xdr:rowOff>
    </xdr:to>
    <xdr:sp macro="" textlink="">
      <xdr:nvSpPr>
        <xdr:cNvPr id="48" name="Rectangle: Rounded Corners 47">
          <a:extLst>
            <a:ext uri="{FF2B5EF4-FFF2-40B4-BE49-F238E27FC236}">
              <a16:creationId xmlns:a16="http://schemas.microsoft.com/office/drawing/2014/main" id="{A9E04E43-4EBA-EB13-4573-376C5D75A92E}"/>
            </a:ext>
          </a:extLst>
        </xdr:cNvPr>
        <xdr:cNvSpPr/>
      </xdr:nvSpPr>
      <xdr:spPr>
        <a:xfrm>
          <a:off x="209075" y="9578890"/>
          <a:ext cx="1718337" cy="222522"/>
        </a:xfrm>
        <a:prstGeom prst="roundRect">
          <a:avLst/>
        </a:prstGeom>
        <a:noFill/>
        <a:ln w="9525" cap="flat" cmpd="sng" algn="ctr">
          <a:solidFill>
            <a:schemeClr val="accent6"/>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6"/>
        </a:fontRef>
      </xdr:style>
      <xdr:txBody>
        <a:bodyPr vertOverflow="clip" horzOverflow="clip" rtlCol="0" anchor="ctr"/>
        <a:lstStyle/>
        <a:p>
          <a:pPr algn="ctr"/>
          <a:r>
            <a:rPr lang="en-US" sz="1100" b="1">
              <a:solidFill>
                <a:schemeClr val="accent6">
                  <a:lumMod val="50000"/>
                </a:schemeClr>
              </a:solidFill>
              <a:effectLst>
                <a:outerShdw blurRad="50800" dist="38100" dir="2700000" algn="tl" rotWithShape="0">
                  <a:prstClr val="black">
                    <a:alpha val="40000"/>
                  </a:prstClr>
                </a:outerShdw>
              </a:effectLst>
            </a:rPr>
            <a:t>SKD_0</a:t>
          </a:r>
          <a:r>
            <a:rPr lang="en-US" sz="1100" b="1" baseline="0">
              <a:solidFill>
                <a:schemeClr val="accent6">
                  <a:lumMod val="50000"/>
                </a:schemeClr>
              </a:solidFill>
              <a:effectLst>
                <a:outerShdw blurRad="50800" dist="38100" dir="2700000" algn="tl" rotWithShape="0">
                  <a:prstClr val="black">
                    <a:alpha val="40000"/>
                  </a:prstClr>
                </a:outerShdw>
              </a:effectLst>
            </a:rPr>
            <a:t> km claiim_</a:t>
          </a:r>
          <a:r>
            <a:rPr lang="en-US" sz="1100" b="1">
              <a:solidFill>
                <a:schemeClr val="accent6">
                  <a:lumMod val="50000"/>
                </a:schemeClr>
              </a:solidFill>
              <a:effectLst>
                <a:outerShdw blurRad="50800" dist="38100" dir="2700000" algn="tl" rotWithShape="0">
                  <a:prstClr val="black">
                    <a:alpha val="40000"/>
                  </a:prstClr>
                </a:outerShdw>
              </a:effectLst>
            </a:rPr>
            <a:t>Official</a:t>
          </a:r>
          <a:endParaRPr lang="th-TH" sz="1100" b="1">
            <a:solidFill>
              <a:schemeClr val="accent6">
                <a:lumMod val="50000"/>
              </a:schemeClr>
            </a:solidFill>
            <a:effectLst>
              <a:outerShdw blurRad="50800" dist="38100" dir="2700000" algn="tl" rotWithShape="0">
                <a:prstClr val="black">
                  <a:alpha val="40000"/>
                </a:prstClr>
              </a:outerShdw>
            </a:effectLst>
          </a:endParaRPr>
        </a:p>
      </xdr:txBody>
    </xdr:sp>
    <xdr:clientData/>
  </xdr:twoCellAnchor>
  <xdr:twoCellAnchor>
    <xdr:from>
      <xdr:col>5</xdr:col>
      <xdr:colOff>7422</xdr:colOff>
      <xdr:row>39</xdr:row>
      <xdr:rowOff>169712</xdr:rowOff>
    </xdr:from>
    <xdr:to>
      <xdr:col>6</xdr:col>
      <xdr:colOff>73212</xdr:colOff>
      <xdr:row>41</xdr:row>
      <xdr:rowOff>69103</xdr:rowOff>
    </xdr:to>
    <xdr:sp macro="" textlink="">
      <xdr:nvSpPr>
        <xdr:cNvPr id="49" name="Rectangle: Rounded Corners 48">
          <a:extLst>
            <a:ext uri="{FF2B5EF4-FFF2-40B4-BE49-F238E27FC236}">
              <a16:creationId xmlns:a16="http://schemas.microsoft.com/office/drawing/2014/main" id="{D1419D14-9CF1-47D1-D6FA-1CA2D00F7A46}"/>
            </a:ext>
          </a:extLst>
        </xdr:cNvPr>
        <xdr:cNvSpPr/>
      </xdr:nvSpPr>
      <xdr:spPr>
        <a:xfrm>
          <a:off x="4609304" y="9014888"/>
          <a:ext cx="2247202" cy="257980"/>
        </a:xfrm>
        <a:prstGeom prst="roundRect">
          <a:avLst/>
        </a:prstGeom>
        <a:noFill/>
        <a:ln w="9525" cap="flat" cmpd="sng" algn="ctr">
          <a:solidFill>
            <a:schemeClr val="accent6"/>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6"/>
        </a:fontRef>
      </xdr:style>
      <xdr:txBody>
        <a:bodyPr vertOverflow="clip" horzOverflow="clip" rtlCol="0" anchor="ctr"/>
        <a:lstStyle/>
        <a:p>
          <a:pPr algn="ctr"/>
          <a:r>
            <a:rPr lang="en-US" sz="1100" b="1">
              <a:solidFill>
                <a:sysClr val="windowText" lastClr="000000"/>
              </a:solidFill>
              <a:effectLst>
                <a:outerShdw blurRad="50800" dist="38100" dir="2700000" algn="tl" rotWithShape="0">
                  <a:srgbClr val="000000">
                    <a:alpha val="40000"/>
                  </a:srgbClr>
                </a:outerShdw>
              </a:effectLst>
              <a:latin typeface="+mn-lt"/>
              <a:ea typeface="+mn-ea"/>
              <a:cs typeface="+mn-cs"/>
            </a:rPr>
            <a:t>SKD_0</a:t>
          </a:r>
          <a:r>
            <a:rPr lang="en-US" sz="1100" b="1" baseline="0">
              <a:solidFill>
                <a:sysClr val="windowText" lastClr="000000"/>
              </a:solidFill>
              <a:effectLst>
                <a:outerShdw blurRad="50800" dist="38100" dir="2700000" algn="tl" rotWithShape="0">
                  <a:srgbClr val="000000">
                    <a:alpha val="40000"/>
                  </a:srgbClr>
                </a:outerShdw>
              </a:effectLst>
              <a:latin typeface="+mn-lt"/>
              <a:ea typeface="+mn-ea"/>
              <a:cs typeface="+mn-cs"/>
            </a:rPr>
            <a:t> km claiim_</a:t>
          </a:r>
          <a:r>
            <a:rPr lang="en-US" sz="1100" b="1">
              <a:solidFill>
                <a:schemeClr val="accent6">
                  <a:lumMod val="50000"/>
                </a:schemeClr>
              </a:solidFill>
              <a:effectLst>
                <a:outerShdw blurRad="50800" dist="38100" dir="2700000" algn="tl" rotWithShape="0">
                  <a:prstClr val="black">
                    <a:alpha val="40000"/>
                  </a:prstClr>
                </a:outerShdw>
              </a:effectLst>
            </a:rPr>
            <a:t>All Denso respon</a:t>
          </a:r>
          <a:endParaRPr lang="th-TH" sz="1100" b="1">
            <a:solidFill>
              <a:schemeClr val="accent6">
                <a:lumMod val="50000"/>
              </a:schemeClr>
            </a:solidFill>
            <a:effectLst>
              <a:outerShdw blurRad="50800" dist="38100" dir="2700000" algn="tl" rotWithShape="0">
                <a:prstClr val="black">
                  <a:alpha val="40000"/>
                </a:prstClr>
              </a:outerShdw>
            </a:effectLst>
          </a:endParaRPr>
        </a:p>
      </xdr:txBody>
    </xdr:sp>
    <xdr:clientData/>
  </xdr:twoCellAnchor>
  <xdr:twoCellAnchor>
    <xdr:from>
      <xdr:col>6</xdr:col>
      <xdr:colOff>116754</xdr:colOff>
      <xdr:row>39</xdr:row>
      <xdr:rowOff>168200</xdr:rowOff>
    </xdr:from>
    <xdr:to>
      <xdr:col>6</xdr:col>
      <xdr:colOff>475342</xdr:colOff>
      <xdr:row>41</xdr:row>
      <xdr:rowOff>98830</xdr:rowOff>
    </xdr:to>
    <xdr:sp macro="" textlink="">
      <xdr:nvSpPr>
        <xdr:cNvPr id="3" name="Rectangle 2">
          <a:extLst>
            <a:ext uri="{FF2B5EF4-FFF2-40B4-BE49-F238E27FC236}">
              <a16:creationId xmlns:a16="http://schemas.microsoft.com/office/drawing/2014/main" id="{CBC37E2E-4959-8007-91C1-AEC61FA67605}"/>
            </a:ext>
          </a:extLst>
        </xdr:cNvPr>
        <xdr:cNvSpPr/>
      </xdr:nvSpPr>
      <xdr:spPr>
        <a:xfrm>
          <a:off x="7378166" y="9618494"/>
          <a:ext cx="358588" cy="289218"/>
        </a:xfrm>
        <a:prstGeom prst="rect">
          <a:avLst/>
        </a:prstGeom>
        <a:no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a:solidFill>
                <a:srgbClr val="0000FF"/>
              </a:solidFill>
              <a:sym typeface="Wingdings 2" panose="05020102010507070707" pitchFamily="18" charset="2"/>
            </a:rPr>
            <a:t>O</a:t>
          </a:r>
          <a:endParaRPr lang="th-TH" sz="2000" b="1">
            <a:solidFill>
              <a:srgbClr val="0000FF"/>
            </a:solidFill>
          </a:endParaRPr>
        </a:p>
      </xdr:txBody>
    </xdr:sp>
    <xdr:clientData/>
  </xdr:twoCellAnchor>
  <xdr:twoCellAnchor>
    <xdr:from>
      <xdr:col>10</xdr:col>
      <xdr:colOff>2018128</xdr:colOff>
      <xdr:row>0</xdr:row>
      <xdr:rowOff>43783</xdr:rowOff>
    </xdr:from>
    <xdr:to>
      <xdr:col>10</xdr:col>
      <xdr:colOff>2221141</xdr:colOff>
      <xdr:row>1</xdr:row>
      <xdr:rowOff>118394</xdr:rowOff>
    </xdr:to>
    <xdr:sp macro="" textlink="">
      <xdr:nvSpPr>
        <xdr:cNvPr id="5" name="Rectangle 4">
          <a:extLst>
            <a:ext uri="{FF2B5EF4-FFF2-40B4-BE49-F238E27FC236}">
              <a16:creationId xmlns:a16="http://schemas.microsoft.com/office/drawing/2014/main" id="{F2669239-D498-6E62-2E19-E6C1D521906E}"/>
            </a:ext>
          </a:extLst>
        </xdr:cNvPr>
        <xdr:cNvSpPr/>
      </xdr:nvSpPr>
      <xdr:spPr>
        <a:xfrm>
          <a:off x="14210128" y="43783"/>
          <a:ext cx="203013" cy="253905"/>
        </a:xfrm>
        <a:prstGeom prst="rect">
          <a:avLst/>
        </a:prstGeom>
        <a:no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a:solidFill>
                <a:srgbClr val="FF0000"/>
              </a:solidFill>
              <a:sym typeface="Wingdings 2" panose="05020102010507070707" pitchFamily="18" charset="2"/>
            </a:rPr>
            <a:t>X</a:t>
          </a:r>
          <a:endParaRPr lang="th-TH" sz="2000" b="1">
            <a:solidFill>
              <a:srgbClr val="FF0000"/>
            </a:solidFill>
          </a:endParaRPr>
        </a:p>
      </xdr:txBody>
    </xdr:sp>
    <xdr:clientData/>
  </xdr:twoCellAnchor>
  <xdr:twoCellAnchor>
    <xdr:from>
      <xdr:col>10</xdr:col>
      <xdr:colOff>1206432</xdr:colOff>
      <xdr:row>20</xdr:row>
      <xdr:rowOff>37353</xdr:rowOff>
    </xdr:from>
    <xdr:to>
      <xdr:col>10</xdr:col>
      <xdr:colOff>1565020</xdr:colOff>
      <xdr:row>21</xdr:row>
      <xdr:rowOff>134594</xdr:rowOff>
    </xdr:to>
    <xdr:sp macro="" textlink="">
      <xdr:nvSpPr>
        <xdr:cNvPr id="6" name="Rectangle 5">
          <a:extLst>
            <a:ext uri="{FF2B5EF4-FFF2-40B4-BE49-F238E27FC236}">
              <a16:creationId xmlns:a16="http://schemas.microsoft.com/office/drawing/2014/main" id="{4CC5585C-253A-1AD8-C438-520A1714BE7A}"/>
            </a:ext>
          </a:extLst>
        </xdr:cNvPr>
        <xdr:cNvSpPr/>
      </xdr:nvSpPr>
      <xdr:spPr>
        <a:xfrm>
          <a:off x="11269314" y="4497294"/>
          <a:ext cx="358588" cy="276535"/>
        </a:xfrm>
        <a:prstGeom prst="rect">
          <a:avLst/>
        </a:prstGeom>
        <a:no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a:solidFill>
                <a:srgbClr val="0000FF"/>
              </a:solidFill>
              <a:sym typeface="Wingdings 2" panose="05020102010507070707" pitchFamily="18" charset="2"/>
            </a:rPr>
            <a:t>O</a:t>
          </a:r>
          <a:endParaRPr lang="th-TH" sz="2000" b="1">
            <a:solidFill>
              <a:srgbClr val="0000FF"/>
            </a:solidFill>
          </a:endParaRPr>
        </a:p>
      </xdr:txBody>
    </xdr:sp>
    <xdr:clientData/>
  </xdr:twoCellAnchor>
  <xdr:twoCellAnchor>
    <xdr:from>
      <xdr:col>0</xdr:col>
      <xdr:colOff>1940297</xdr:colOff>
      <xdr:row>0</xdr:row>
      <xdr:rowOff>41221</xdr:rowOff>
    </xdr:from>
    <xdr:to>
      <xdr:col>0</xdr:col>
      <xdr:colOff>2200088</xdr:colOff>
      <xdr:row>1</xdr:row>
      <xdr:rowOff>135030</xdr:rowOff>
    </xdr:to>
    <xdr:sp macro="" textlink="">
      <xdr:nvSpPr>
        <xdr:cNvPr id="9" name="Rectangle 8">
          <a:extLst>
            <a:ext uri="{FF2B5EF4-FFF2-40B4-BE49-F238E27FC236}">
              <a16:creationId xmlns:a16="http://schemas.microsoft.com/office/drawing/2014/main" id="{C57FCBEC-8E85-40DC-5ACA-7B554C994801}"/>
            </a:ext>
          </a:extLst>
        </xdr:cNvPr>
        <xdr:cNvSpPr/>
      </xdr:nvSpPr>
      <xdr:spPr>
        <a:xfrm>
          <a:off x="1940297" y="41221"/>
          <a:ext cx="259791" cy="273103"/>
        </a:xfrm>
        <a:prstGeom prst="rect">
          <a:avLst/>
        </a:prstGeom>
        <a:no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a:solidFill>
                <a:srgbClr val="FF0000"/>
              </a:solidFill>
              <a:sym typeface="Wingdings 2" panose="05020102010507070707" pitchFamily="18" charset="2"/>
            </a:rPr>
            <a:t>X</a:t>
          </a:r>
          <a:endParaRPr lang="th-TH" sz="2000" b="1">
            <a:solidFill>
              <a:srgbClr val="FF0000"/>
            </a:solidFill>
          </a:endParaRPr>
        </a:p>
      </xdr:txBody>
    </xdr:sp>
    <xdr:clientData/>
  </xdr:twoCellAnchor>
  <xdr:twoCellAnchor>
    <xdr:from>
      <xdr:col>0</xdr:col>
      <xdr:colOff>2225487</xdr:colOff>
      <xdr:row>0</xdr:row>
      <xdr:rowOff>31004</xdr:rowOff>
    </xdr:from>
    <xdr:to>
      <xdr:col>0</xdr:col>
      <xdr:colOff>2521323</xdr:colOff>
      <xdr:row>1</xdr:row>
      <xdr:rowOff>156883</xdr:rowOff>
    </xdr:to>
    <xdr:sp macro="" textlink="">
      <xdr:nvSpPr>
        <xdr:cNvPr id="11" name="Rectangle 10">
          <a:extLst>
            <a:ext uri="{FF2B5EF4-FFF2-40B4-BE49-F238E27FC236}">
              <a16:creationId xmlns:a16="http://schemas.microsoft.com/office/drawing/2014/main" id="{FB73CD9C-7083-7AD3-8E56-1652C45F5445}"/>
            </a:ext>
          </a:extLst>
        </xdr:cNvPr>
        <xdr:cNvSpPr/>
      </xdr:nvSpPr>
      <xdr:spPr>
        <a:xfrm>
          <a:off x="2225487" y="31004"/>
          <a:ext cx="295836" cy="305173"/>
        </a:xfrm>
        <a:prstGeom prst="rect">
          <a:avLst/>
        </a:prstGeom>
        <a:no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a:solidFill>
                <a:srgbClr val="0000FF"/>
              </a:solidFill>
              <a:sym typeface="Wingdings 2" panose="05020102010507070707" pitchFamily="18" charset="2"/>
            </a:rPr>
            <a:t>O</a:t>
          </a:r>
          <a:endParaRPr lang="th-TH" sz="2000" b="1">
            <a:solidFill>
              <a:srgbClr val="0000FF"/>
            </a:solidFill>
          </a:endParaRPr>
        </a:p>
      </xdr:txBody>
    </xdr:sp>
    <xdr:clientData/>
  </xdr:twoCellAnchor>
  <xdr:twoCellAnchor>
    <xdr:from>
      <xdr:col>5</xdr:col>
      <xdr:colOff>1654107</xdr:colOff>
      <xdr:row>20</xdr:row>
      <xdr:rowOff>27844</xdr:rowOff>
    </xdr:from>
    <xdr:to>
      <xdr:col>5</xdr:col>
      <xdr:colOff>2009520</xdr:colOff>
      <xdr:row>21</xdr:row>
      <xdr:rowOff>134594</xdr:rowOff>
    </xdr:to>
    <xdr:sp macro="" textlink="">
      <xdr:nvSpPr>
        <xdr:cNvPr id="12" name="Rectangle 11">
          <a:extLst>
            <a:ext uri="{FF2B5EF4-FFF2-40B4-BE49-F238E27FC236}">
              <a16:creationId xmlns:a16="http://schemas.microsoft.com/office/drawing/2014/main" id="{23D34F8E-41C8-FD40-58F2-AAAE422FC67C}"/>
            </a:ext>
          </a:extLst>
        </xdr:cNvPr>
        <xdr:cNvSpPr/>
      </xdr:nvSpPr>
      <xdr:spPr>
        <a:xfrm>
          <a:off x="8310401" y="5193756"/>
          <a:ext cx="355413" cy="286044"/>
        </a:xfrm>
        <a:prstGeom prst="rect">
          <a:avLst/>
        </a:prstGeom>
        <a:no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a:solidFill>
                <a:srgbClr val="0000FF"/>
              </a:solidFill>
              <a:sym typeface="Wingdings 2" panose="05020102010507070707" pitchFamily="18" charset="2"/>
            </a:rPr>
            <a:t>O</a:t>
          </a:r>
          <a:endParaRPr lang="th-TH" sz="2000" b="1">
            <a:solidFill>
              <a:srgbClr val="0000FF"/>
            </a:solidFill>
          </a:endParaRP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213286</xdr:rowOff>
    </xdr:from>
    <xdr:to>
      <xdr:col>4</xdr:col>
      <xdr:colOff>0</xdr:colOff>
      <xdr:row>16</xdr:row>
      <xdr:rowOff>146050</xdr:rowOff>
    </xdr:to>
    <xdr:graphicFrame macro="">
      <xdr:nvGraphicFramePr>
        <xdr:cNvPr id="128" name="Chart 1">
          <a:extLst>
            <a:ext uri="{FF2B5EF4-FFF2-40B4-BE49-F238E27FC236}">
              <a16:creationId xmlns:a16="http://schemas.microsoft.com/office/drawing/2014/main" id="{95F48146-FE76-4550-9608-D094997902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9072</xdr:colOff>
      <xdr:row>38</xdr:row>
      <xdr:rowOff>9072</xdr:rowOff>
    </xdr:from>
    <xdr:to>
      <xdr:col>0</xdr:col>
      <xdr:colOff>1002985</xdr:colOff>
      <xdr:row>39</xdr:row>
      <xdr:rowOff>179617</xdr:rowOff>
    </xdr:to>
    <xdr:sp macro="" textlink="">
      <xdr:nvSpPr>
        <xdr:cNvPr id="3" name="Rectangle: Rounded Corners 2">
          <a:extLst>
            <a:ext uri="{FF2B5EF4-FFF2-40B4-BE49-F238E27FC236}">
              <a16:creationId xmlns:a16="http://schemas.microsoft.com/office/drawing/2014/main" id="{DF1AD71F-74B3-47FF-AF30-3006461FBA20}"/>
            </a:ext>
          </a:extLst>
        </xdr:cNvPr>
        <xdr:cNvSpPr/>
      </xdr:nvSpPr>
      <xdr:spPr>
        <a:xfrm>
          <a:off x="9072" y="9680122"/>
          <a:ext cx="993913" cy="348345"/>
        </a:xfrm>
        <a:prstGeom prst="roundRect">
          <a:avLst/>
        </a:prstGeom>
        <a:noFill/>
        <a:ln w="9525" cap="flat" cmpd="sng" algn="ctr">
          <a:solidFill>
            <a:schemeClr val="accent6"/>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6"/>
        </a:fontRef>
      </xdr:style>
      <xdr:txBody>
        <a:bodyPr vertOverflow="clip" horzOverflow="clip" rtlCol="0" anchor="ctr"/>
        <a:lstStyle/>
        <a:p>
          <a:pPr algn="ctr"/>
          <a:r>
            <a:rPr lang="en-US" sz="1100" b="1">
              <a:solidFill>
                <a:schemeClr val="accent6">
                  <a:lumMod val="50000"/>
                </a:schemeClr>
              </a:solidFill>
              <a:effectLst>
                <a:outerShdw blurRad="50800" dist="38100" dir="2700000" algn="tl" rotWithShape="0">
                  <a:prstClr val="black">
                    <a:alpha val="40000"/>
                  </a:prstClr>
                </a:outerShdw>
              </a:effectLst>
            </a:rPr>
            <a:t>Direct</a:t>
          </a:r>
          <a:endParaRPr lang="th-TH" sz="1100" b="1">
            <a:solidFill>
              <a:schemeClr val="accent6">
                <a:lumMod val="50000"/>
              </a:schemeClr>
            </a:solidFill>
            <a:effectLst>
              <a:outerShdw blurRad="50800" dist="38100" dir="2700000" algn="tl" rotWithShape="0">
                <a:prstClr val="black">
                  <a:alpha val="40000"/>
                </a:prstClr>
              </a:outerShdw>
            </a:effectLst>
          </a:endParaRPr>
        </a:p>
      </xdr:txBody>
    </xdr:sp>
    <xdr:clientData/>
  </xdr:twoCellAnchor>
  <xdr:twoCellAnchor>
    <xdr:from>
      <xdr:col>0</xdr:col>
      <xdr:colOff>23159</xdr:colOff>
      <xdr:row>0</xdr:row>
      <xdr:rowOff>174140</xdr:rowOff>
    </xdr:from>
    <xdr:to>
      <xdr:col>0</xdr:col>
      <xdr:colOff>1699559</xdr:colOff>
      <xdr:row>2</xdr:row>
      <xdr:rowOff>99759</xdr:rowOff>
    </xdr:to>
    <xdr:sp macro="" textlink="">
      <xdr:nvSpPr>
        <xdr:cNvPr id="4" name="Rectangle: Rounded Corners 3">
          <a:extLst>
            <a:ext uri="{FF2B5EF4-FFF2-40B4-BE49-F238E27FC236}">
              <a16:creationId xmlns:a16="http://schemas.microsoft.com/office/drawing/2014/main" id="{C6CA7D8A-CB86-456D-B85E-97500A244F44}"/>
            </a:ext>
          </a:extLst>
        </xdr:cNvPr>
        <xdr:cNvSpPr/>
      </xdr:nvSpPr>
      <xdr:spPr>
        <a:xfrm>
          <a:off x="23159" y="174140"/>
          <a:ext cx="1676400" cy="336501"/>
        </a:xfrm>
        <a:prstGeom prst="roundRect">
          <a:avLst/>
        </a:prstGeom>
        <a:noFill/>
        <a:ln w="9525" cap="flat" cmpd="sng" algn="ctr">
          <a:solidFill>
            <a:schemeClr val="accent6"/>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6"/>
        </a:fontRef>
      </xdr:style>
      <xdr:txBody>
        <a:bodyPr vertOverflow="clip" horzOverflow="clip" rtlCol="0" anchor="ctr"/>
        <a:lstStyle/>
        <a:p>
          <a:pPr algn="ctr"/>
          <a:r>
            <a:rPr lang="en-US" sz="800" b="1">
              <a:solidFill>
                <a:schemeClr val="accent6">
                  <a:lumMod val="50000"/>
                </a:schemeClr>
              </a:solidFill>
              <a:effectLst>
                <a:outerShdw blurRad="50800" dist="38100" dir="2700000" algn="tl" rotWithShape="0">
                  <a:prstClr val="black">
                    <a:alpha val="40000"/>
                  </a:prstClr>
                </a:outerShdw>
              </a:effectLst>
            </a:rPr>
            <a:t>SDM_Cost fo Spoilate</a:t>
          </a:r>
          <a:r>
            <a:rPr lang="en-US" sz="800" b="1" baseline="0">
              <a:solidFill>
                <a:schemeClr val="accent6">
                  <a:lumMod val="50000"/>
                </a:schemeClr>
              </a:solidFill>
              <a:effectLst>
                <a:outerShdw blurRad="50800" dist="38100" dir="2700000" algn="tl" rotWithShape="0">
                  <a:prstClr val="black">
                    <a:alpha val="40000"/>
                  </a:prstClr>
                </a:outerShdw>
              </a:effectLst>
            </a:rPr>
            <a:t> (</a:t>
          </a:r>
          <a:r>
            <a:rPr lang="en-US" sz="800" b="1">
              <a:solidFill>
                <a:schemeClr val="accent6">
                  <a:lumMod val="50000"/>
                </a:schemeClr>
              </a:solidFill>
              <a:effectLst>
                <a:outerShdw blurRad="50800" dist="38100" dir="2700000" algn="tl" rotWithShape="0">
                  <a:prstClr val="black">
                    <a:alpha val="40000"/>
                  </a:prstClr>
                </a:outerShdw>
              </a:effectLst>
            </a:rPr>
            <a:t>%)</a:t>
          </a:r>
          <a:endParaRPr lang="th-TH" sz="800" b="1">
            <a:solidFill>
              <a:schemeClr val="accent6">
                <a:lumMod val="50000"/>
              </a:schemeClr>
            </a:solidFill>
            <a:effectLst>
              <a:outerShdw blurRad="50800" dist="38100" dir="2700000" algn="tl" rotWithShape="0">
                <a:prstClr val="black">
                  <a:alpha val="40000"/>
                </a:prstClr>
              </a:outerShdw>
            </a:effectLst>
          </a:endParaRPr>
        </a:p>
      </xdr:txBody>
    </xdr:sp>
    <xdr:clientData/>
  </xdr:twoCellAnchor>
  <xdr:twoCellAnchor>
    <xdr:from>
      <xdr:col>0</xdr:col>
      <xdr:colOff>0</xdr:colOff>
      <xdr:row>20</xdr:row>
      <xdr:rowOff>0</xdr:rowOff>
    </xdr:from>
    <xdr:to>
      <xdr:col>4</xdr:col>
      <xdr:colOff>0</xdr:colOff>
      <xdr:row>35</xdr:row>
      <xdr:rowOff>104912</xdr:rowOff>
    </xdr:to>
    <xdr:graphicFrame macro="">
      <xdr:nvGraphicFramePr>
        <xdr:cNvPr id="139" name="Chart 52">
          <a:extLst>
            <a:ext uri="{FF2B5EF4-FFF2-40B4-BE49-F238E27FC236}">
              <a16:creationId xmlns:a16="http://schemas.microsoft.com/office/drawing/2014/main" id="{F6E98091-D057-41AA-9E01-681DE708B0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20</xdr:row>
      <xdr:rowOff>28837</xdr:rowOff>
    </xdr:from>
    <xdr:to>
      <xdr:col>0</xdr:col>
      <xdr:colOff>1917700</xdr:colOff>
      <xdr:row>21</xdr:row>
      <xdr:rowOff>133750</xdr:rowOff>
    </xdr:to>
    <xdr:sp macro="" textlink="">
      <xdr:nvSpPr>
        <xdr:cNvPr id="6" name="Rectangle: Rounded Corners 5">
          <a:extLst>
            <a:ext uri="{FF2B5EF4-FFF2-40B4-BE49-F238E27FC236}">
              <a16:creationId xmlns:a16="http://schemas.microsoft.com/office/drawing/2014/main" id="{0BE7095D-000E-4459-B3D1-BB587EBEBC11}"/>
            </a:ext>
          </a:extLst>
        </xdr:cNvPr>
        <xdr:cNvSpPr/>
      </xdr:nvSpPr>
      <xdr:spPr>
        <a:xfrm>
          <a:off x="0" y="5146937"/>
          <a:ext cx="1917700" cy="282713"/>
        </a:xfrm>
        <a:prstGeom prst="roundRect">
          <a:avLst/>
        </a:prstGeom>
        <a:noFill/>
        <a:ln w="9525" cap="flat" cmpd="sng" algn="ctr">
          <a:solidFill>
            <a:schemeClr val="accent6"/>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6"/>
        </a:fontRef>
      </xdr:style>
      <xdr:txBody>
        <a:bodyPr vertOverflow="clip" horzOverflow="clip" rtlCol="0" anchor="ctr"/>
        <a:lstStyle/>
        <a:p>
          <a:pPr algn="ctr"/>
          <a:r>
            <a:rPr lang="en-US" sz="800" b="1">
              <a:solidFill>
                <a:schemeClr val="accent6">
                  <a:lumMod val="50000"/>
                </a:schemeClr>
              </a:solidFill>
              <a:effectLst>
                <a:outerShdw blurRad="50800" dist="38100" dir="2700000" algn="tl" rotWithShape="0">
                  <a:prstClr val="black">
                    <a:alpha val="40000"/>
                  </a:prstClr>
                </a:outerShdw>
              </a:effectLst>
            </a:rPr>
            <a:t>SKD_Cost fo Spoilate</a:t>
          </a:r>
          <a:r>
            <a:rPr lang="en-US" sz="800" b="1" baseline="0">
              <a:solidFill>
                <a:schemeClr val="accent6">
                  <a:lumMod val="50000"/>
                </a:schemeClr>
              </a:solidFill>
              <a:effectLst>
                <a:outerShdw blurRad="50800" dist="38100" dir="2700000" algn="tl" rotWithShape="0">
                  <a:prstClr val="black">
                    <a:alpha val="40000"/>
                  </a:prstClr>
                </a:outerShdw>
              </a:effectLst>
            </a:rPr>
            <a:t> (</a:t>
          </a:r>
          <a:r>
            <a:rPr lang="en-US" sz="800" b="1">
              <a:solidFill>
                <a:schemeClr val="accent6">
                  <a:lumMod val="50000"/>
                </a:schemeClr>
              </a:solidFill>
              <a:effectLst>
                <a:outerShdw blurRad="50800" dist="38100" dir="2700000" algn="tl" rotWithShape="0">
                  <a:prstClr val="black">
                    <a:alpha val="40000"/>
                  </a:prstClr>
                </a:outerShdw>
              </a:effectLst>
            </a:rPr>
            <a:t>%)</a:t>
          </a:r>
          <a:endParaRPr lang="th-TH" sz="800" b="1">
            <a:solidFill>
              <a:schemeClr val="accent6">
                <a:lumMod val="50000"/>
              </a:schemeClr>
            </a:solidFill>
            <a:effectLst>
              <a:outerShdw blurRad="50800" dist="38100" dir="2700000" algn="tl" rotWithShape="0">
                <a:prstClr val="black">
                  <a:alpha val="40000"/>
                </a:prstClr>
              </a:outerShdw>
            </a:effectLst>
          </a:endParaRPr>
        </a:p>
      </xdr:txBody>
    </xdr:sp>
    <xdr:clientData/>
  </xdr:twoCellAnchor>
  <xdr:twoCellAnchor>
    <xdr:from>
      <xdr:col>5</xdr:col>
      <xdr:colOff>463550</xdr:colOff>
      <xdr:row>20</xdr:row>
      <xdr:rowOff>43778</xdr:rowOff>
    </xdr:from>
    <xdr:to>
      <xdr:col>6</xdr:col>
      <xdr:colOff>577850</xdr:colOff>
      <xdr:row>21</xdr:row>
      <xdr:rowOff>148691</xdr:rowOff>
    </xdr:to>
    <xdr:sp macro="" textlink="">
      <xdr:nvSpPr>
        <xdr:cNvPr id="7" name="Rectangle: Rounded Corners 6">
          <a:extLst>
            <a:ext uri="{FF2B5EF4-FFF2-40B4-BE49-F238E27FC236}">
              <a16:creationId xmlns:a16="http://schemas.microsoft.com/office/drawing/2014/main" id="{E0CE3DC4-1AAD-4321-AFC5-0BDE4BFCE56D}"/>
            </a:ext>
          </a:extLst>
        </xdr:cNvPr>
        <xdr:cNvSpPr/>
      </xdr:nvSpPr>
      <xdr:spPr>
        <a:xfrm>
          <a:off x="5276850" y="5161878"/>
          <a:ext cx="2806700" cy="282713"/>
        </a:xfrm>
        <a:prstGeom prst="roundRect">
          <a:avLst/>
        </a:prstGeom>
        <a:noFill/>
        <a:ln w="9525" cap="flat" cmpd="sng" algn="ctr">
          <a:solidFill>
            <a:schemeClr val="accent6"/>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6"/>
        </a:fontRef>
      </xdr:style>
      <xdr:txBody>
        <a:bodyPr vertOverflow="clip" horzOverflow="clip" rtlCol="0" anchor="ctr"/>
        <a:lstStyle/>
        <a:p>
          <a:pPr algn="ctr"/>
          <a:r>
            <a:rPr lang="en-US" sz="800" b="1">
              <a:solidFill>
                <a:schemeClr val="accent6">
                  <a:lumMod val="50000"/>
                </a:schemeClr>
              </a:solidFill>
              <a:effectLst>
                <a:outerShdw blurRad="50800" dist="38100" dir="2700000" algn="tl" rotWithShape="0">
                  <a:prstClr val="black">
                    <a:alpha val="40000"/>
                  </a:prstClr>
                </a:outerShdw>
              </a:effectLst>
            </a:rPr>
            <a:t>SDM_Cost fo Spoilate</a:t>
          </a:r>
          <a:r>
            <a:rPr lang="en-US" sz="800" b="1" baseline="0">
              <a:solidFill>
                <a:schemeClr val="accent6">
                  <a:lumMod val="50000"/>
                </a:schemeClr>
              </a:solidFill>
              <a:effectLst>
                <a:outerShdw blurRad="50800" dist="38100" dir="2700000" algn="tl" rotWithShape="0">
                  <a:prstClr val="black">
                    <a:alpha val="40000"/>
                  </a:prstClr>
                </a:outerShdw>
              </a:effectLst>
            </a:rPr>
            <a:t> (MB</a:t>
          </a:r>
          <a:r>
            <a:rPr lang="en-US" sz="800" b="1">
              <a:solidFill>
                <a:schemeClr val="accent6">
                  <a:lumMod val="50000"/>
                </a:schemeClr>
              </a:solidFill>
              <a:effectLst>
                <a:outerShdw blurRad="50800" dist="38100" dir="2700000" algn="tl" rotWithShape="0">
                  <a:prstClr val="black">
                    <a:alpha val="40000"/>
                  </a:prstClr>
                </a:outerShdw>
              </a:effectLst>
            </a:rPr>
            <a:t>)</a:t>
          </a:r>
          <a:endParaRPr lang="th-TH" sz="800" b="1">
            <a:solidFill>
              <a:schemeClr val="accent6">
                <a:lumMod val="50000"/>
              </a:schemeClr>
            </a:solidFill>
            <a:effectLst>
              <a:outerShdw blurRad="50800" dist="38100" dir="2700000" algn="tl" rotWithShape="0">
                <a:prstClr val="black">
                  <a:alpha val="40000"/>
                </a:prstClr>
              </a:outerShdw>
            </a:effectLst>
          </a:endParaRPr>
        </a:p>
      </xdr:txBody>
    </xdr:sp>
    <xdr:clientData/>
  </xdr:twoCellAnchor>
  <xdr:twoCellAnchor>
    <xdr:from>
      <xdr:col>4</xdr:col>
      <xdr:colOff>146050</xdr:colOff>
      <xdr:row>20</xdr:row>
      <xdr:rowOff>0</xdr:rowOff>
    </xdr:from>
    <xdr:to>
      <xdr:col>8</xdr:col>
      <xdr:colOff>387350</xdr:colOff>
      <xdr:row>35</xdr:row>
      <xdr:rowOff>104912</xdr:rowOff>
    </xdr:to>
    <xdr:graphicFrame macro="">
      <xdr:nvGraphicFramePr>
        <xdr:cNvPr id="149" name="Chart 55">
          <a:extLst>
            <a:ext uri="{FF2B5EF4-FFF2-40B4-BE49-F238E27FC236}">
              <a16:creationId xmlns:a16="http://schemas.microsoft.com/office/drawing/2014/main" id="{85C04147-4626-42A9-A91B-44A0D89C3F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101600</xdr:colOff>
      <xdr:row>20</xdr:row>
      <xdr:rowOff>43778</xdr:rowOff>
    </xdr:from>
    <xdr:to>
      <xdr:col>5</xdr:col>
      <xdr:colOff>1784350</xdr:colOff>
      <xdr:row>21</xdr:row>
      <xdr:rowOff>148691</xdr:rowOff>
    </xdr:to>
    <xdr:sp macro="" textlink="">
      <xdr:nvSpPr>
        <xdr:cNvPr id="9" name="Rectangle: Rounded Corners 56">
          <a:extLst>
            <a:ext uri="{FF2B5EF4-FFF2-40B4-BE49-F238E27FC236}">
              <a16:creationId xmlns:a16="http://schemas.microsoft.com/office/drawing/2014/main" id="{B9FE08CE-66F0-4EBE-A5D0-EFFB8C3A90CC}"/>
            </a:ext>
          </a:extLst>
        </xdr:cNvPr>
        <xdr:cNvSpPr/>
      </xdr:nvSpPr>
      <xdr:spPr>
        <a:xfrm>
          <a:off x="4914900" y="5161878"/>
          <a:ext cx="1682750" cy="282713"/>
        </a:xfrm>
        <a:prstGeom prst="roundRect">
          <a:avLst/>
        </a:prstGeom>
        <a:noFill/>
        <a:ln w="9525" cap="flat" cmpd="sng" algn="ctr">
          <a:solidFill>
            <a:schemeClr val="accent6"/>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6"/>
        </a:fontRef>
      </xdr:style>
      <xdr:txBody>
        <a:bodyPr vertOverflow="clip" horzOverflow="clip" rtlCol="0" anchor="ctr"/>
        <a:lstStyle/>
        <a:p>
          <a:pPr algn="ctr"/>
          <a:r>
            <a:rPr lang="en-US" sz="800" b="1">
              <a:solidFill>
                <a:schemeClr val="accent6">
                  <a:lumMod val="50000"/>
                </a:schemeClr>
              </a:solidFill>
              <a:effectLst>
                <a:outerShdw blurRad="50800" dist="38100" dir="2700000" algn="tl" rotWithShape="0">
                  <a:prstClr val="black">
                    <a:alpha val="40000"/>
                  </a:prstClr>
                </a:outerShdw>
              </a:effectLst>
            </a:rPr>
            <a:t>SKD_Cost fo Spoilate</a:t>
          </a:r>
          <a:r>
            <a:rPr lang="en-US" sz="800" b="1" baseline="0">
              <a:solidFill>
                <a:schemeClr val="accent6">
                  <a:lumMod val="50000"/>
                </a:schemeClr>
              </a:solidFill>
              <a:effectLst>
                <a:outerShdw blurRad="50800" dist="38100" dir="2700000" algn="tl" rotWithShape="0">
                  <a:prstClr val="black">
                    <a:alpha val="40000"/>
                  </a:prstClr>
                </a:outerShdw>
              </a:effectLst>
            </a:rPr>
            <a:t> (MB</a:t>
          </a:r>
          <a:r>
            <a:rPr lang="en-US" sz="800" b="1">
              <a:solidFill>
                <a:schemeClr val="accent6">
                  <a:lumMod val="50000"/>
                </a:schemeClr>
              </a:solidFill>
              <a:effectLst>
                <a:outerShdw blurRad="50800" dist="38100" dir="2700000" algn="tl" rotWithShape="0">
                  <a:prstClr val="black">
                    <a:alpha val="40000"/>
                  </a:prstClr>
                </a:outerShdw>
              </a:effectLst>
            </a:rPr>
            <a:t>)</a:t>
          </a:r>
          <a:endParaRPr lang="th-TH" sz="800" b="1">
            <a:solidFill>
              <a:schemeClr val="accent6">
                <a:lumMod val="50000"/>
              </a:schemeClr>
            </a:solidFill>
            <a:effectLst>
              <a:outerShdw blurRad="50800" dist="38100" dir="2700000" algn="tl" rotWithShape="0">
                <a:prstClr val="black">
                  <a:alpha val="40000"/>
                </a:prstClr>
              </a:outerShdw>
            </a:effectLst>
          </a:endParaRPr>
        </a:p>
      </xdr:txBody>
    </xdr:sp>
    <xdr:clientData/>
  </xdr:twoCellAnchor>
  <xdr:twoCellAnchor>
    <xdr:from>
      <xdr:col>5</xdr:col>
      <xdr:colOff>5230</xdr:colOff>
      <xdr:row>0</xdr:row>
      <xdr:rowOff>194235</xdr:rowOff>
    </xdr:from>
    <xdr:to>
      <xdr:col>8</xdr:col>
      <xdr:colOff>405280</xdr:colOff>
      <xdr:row>16</xdr:row>
      <xdr:rowOff>119853</xdr:rowOff>
    </xdr:to>
    <xdr:graphicFrame macro="">
      <xdr:nvGraphicFramePr>
        <xdr:cNvPr id="147" name="Chart 57">
          <a:extLst>
            <a:ext uri="{FF2B5EF4-FFF2-40B4-BE49-F238E27FC236}">
              <a16:creationId xmlns:a16="http://schemas.microsoft.com/office/drawing/2014/main" id="{36606F9D-71E3-4EE4-8DA2-7688884F10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74706</xdr:colOff>
      <xdr:row>1</xdr:row>
      <xdr:rowOff>21367</xdr:rowOff>
    </xdr:from>
    <xdr:to>
      <xdr:col>5</xdr:col>
      <xdr:colOff>1651000</xdr:colOff>
      <xdr:row>2</xdr:row>
      <xdr:rowOff>127001</xdr:rowOff>
    </xdr:to>
    <xdr:sp macro="" textlink="">
      <xdr:nvSpPr>
        <xdr:cNvPr id="11" name="Rectangle: Rounded Corners 58">
          <a:extLst>
            <a:ext uri="{FF2B5EF4-FFF2-40B4-BE49-F238E27FC236}">
              <a16:creationId xmlns:a16="http://schemas.microsoft.com/office/drawing/2014/main" id="{F71C0D21-E72C-403E-B81C-BB195C68ADBC}"/>
            </a:ext>
          </a:extLst>
        </xdr:cNvPr>
        <xdr:cNvSpPr/>
      </xdr:nvSpPr>
      <xdr:spPr>
        <a:xfrm>
          <a:off x="4888006" y="256317"/>
          <a:ext cx="1576294" cy="283434"/>
        </a:xfrm>
        <a:prstGeom prst="roundRect">
          <a:avLst/>
        </a:prstGeom>
        <a:noFill/>
        <a:ln w="9525" cap="flat" cmpd="sng" algn="ctr">
          <a:solidFill>
            <a:schemeClr val="accent6"/>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6"/>
        </a:fontRef>
      </xdr:style>
      <xdr:txBody>
        <a:bodyPr vertOverflow="clip" horzOverflow="clip" rtlCol="0" anchor="ctr"/>
        <a:lstStyle/>
        <a:p>
          <a:pPr algn="ctr"/>
          <a:r>
            <a:rPr lang="en-US" sz="800" b="1">
              <a:solidFill>
                <a:schemeClr val="accent6">
                  <a:lumMod val="50000"/>
                </a:schemeClr>
              </a:solidFill>
              <a:effectLst>
                <a:outerShdw blurRad="50800" dist="38100" dir="2700000" algn="tl" rotWithShape="0">
                  <a:prstClr val="black">
                    <a:alpha val="40000"/>
                  </a:prstClr>
                </a:outerShdw>
              </a:effectLst>
            </a:rPr>
            <a:t>SDM_Cost fo Spoilate</a:t>
          </a:r>
          <a:r>
            <a:rPr lang="en-US" sz="800" b="1" baseline="0">
              <a:solidFill>
                <a:schemeClr val="accent6">
                  <a:lumMod val="50000"/>
                </a:schemeClr>
              </a:solidFill>
              <a:effectLst>
                <a:outerShdw blurRad="50800" dist="38100" dir="2700000" algn="tl" rotWithShape="0">
                  <a:prstClr val="black">
                    <a:alpha val="40000"/>
                  </a:prstClr>
                </a:outerShdw>
              </a:effectLst>
            </a:rPr>
            <a:t> (MB</a:t>
          </a:r>
          <a:r>
            <a:rPr lang="en-US" sz="800" b="1">
              <a:solidFill>
                <a:schemeClr val="accent6">
                  <a:lumMod val="50000"/>
                </a:schemeClr>
              </a:solidFill>
              <a:effectLst>
                <a:outerShdw blurRad="50800" dist="38100" dir="2700000" algn="tl" rotWithShape="0">
                  <a:prstClr val="black">
                    <a:alpha val="40000"/>
                  </a:prstClr>
                </a:outerShdw>
              </a:effectLst>
            </a:rPr>
            <a:t>)</a:t>
          </a:r>
          <a:endParaRPr lang="th-TH" sz="800" b="1">
            <a:solidFill>
              <a:schemeClr val="accent6">
                <a:lumMod val="50000"/>
              </a:schemeClr>
            </a:solidFill>
            <a:effectLst>
              <a:outerShdw blurRad="50800" dist="38100" dir="2700000" algn="tl" rotWithShape="0">
                <a:prstClr val="black">
                  <a:alpha val="40000"/>
                </a:prstClr>
              </a:outerShdw>
            </a:effectLst>
          </a:endParaRPr>
        </a:p>
      </xdr:txBody>
    </xdr:sp>
    <xdr:clientData/>
  </xdr:twoCellAnchor>
  <xdr:twoCellAnchor>
    <xdr:from>
      <xdr:col>0</xdr:col>
      <xdr:colOff>1975810</xdr:colOff>
      <xdr:row>20</xdr:row>
      <xdr:rowOff>49198</xdr:rowOff>
    </xdr:from>
    <xdr:to>
      <xdr:col>0</xdr:col>
      <xdr:colOff>2220058</xdr:colOff>
      <xdr:row>21</xdr:row>
      <xdr:rowOff>127000</xdr:rowOff>
    </xdr:to>
    <xdr:sp macro="" textlink="">
      <xdr:nvSpPr>
        <xdr:cNvPr id="12" name="Rectangle 11">
          <a:extLst>
            <a:ext uri="{FF2B5EF4-FFF2-40B4-BE49-F238E27FC236}">
              <a16:creationId xmlns:a16="http://schemas.microsoft.com/office/drawing/2014/main" id="{5A9D6882-DF73-4457-BADA-3B2301FE62B2}"/>
            </a:ext>
          </a:extLst>
        </xdr:cNvPr>
        <xdr:cNvSpPr/>
      </xdr:nvSpPr>
      <xdr:spPr>
        <a:xfrm>
          <a:off x="1975810" y="5167298"/>
          <a:ext cx="244248" cy="255602"/>
        </a:xfrm>
        <a:prstGeom prst="rect">
          <a:avLst/>
        </a:prstGeom>
        <a:no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a:solidFill>
                <a:srgbClr val="FF0000"/>
              </a:solidFill>
              <a:sym typeface="Wingdings 2" panose="05020102010507070707" pitchFamily="18" charset="2"/>
            </a:rPr>
            <a:t>X</a:t>
          </a:r>
          <a:endParaRPr lang="th-TH" sz="2000" b="1">
            <a:solidFill>
              <a:srgbClr val="FF0000"/>
            </a:solidFill>
          </a:endParaRPr>
        </a:p>
      </xdr:txBody>
    </xdr:sp>
    <xdr:clientData/>
  </xdr:twoCellAnchor>
  <xdr:twoCellAnchor>
    <xdr:from>
      <xdr:col>10</xdr:col>
      <xdr:colOff>42098</xdr:colOff>
      <xdr:row>19</xdr:row>
      <xdr:rowOff>158749</xdr:rowOff>
    </xdr:from>
    <xdr:to>
      <xdr:col>14</xdr:col>
      <xdr:colOff>99248</xdr:colOff>
      <xdr:row>35</xdr:row>
      <xdr:rowOff>87272</xdr:rowOff>
    </xdr:to>
    <xdr:graphicFrame macro="">
      <xdr:nvGraphicFramePr>
        <xdr:cNvPr id="23" name="Chart 55">
          <a:extLst>
            <a:ext uri="{FF2B5EF4-FFF2-40B4-BE49-F238E27FC236}">
              <a16:creationId xmlns:a16="http://schemas.microsoft.com/office/drawing/2014/main" id="{B7633432-40D4-4311-8019-C0973EF868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1596838</xdr:colOff>
      <xdr:row>20</xdr:row>
      <xdr:rowOff>34258</xdr:rowOff>
    </xdr:from>
    <xdr:to>
      <xdr:col>10</xdr:col>
      <xdr:colOff>1876238</xdr:colOff>
      <xdr:row>21</xdr:row>
      <xdr:rowOff>125880</xdr:rowOff>
    </xdr:to>
    <xdr:sp macro="" textlink="">
      <xdr:nvSpPr>
        <xdr:cNvPr id="25" name="Rectangle 6">
          <a:extLst>
            <a:ext uri="{FF2B5EF4-FFF2-40B4-BE49-F238E27FC236}">
              <a16:creationId xmlns:a16="http://schemas.microsoft.com/office/drawing/2014/main" id="{D3F20970-2B90-400C-822C-5912C34C9F0F}"/>
            </a:ext>
          </a:extLst>
        </xdr:cNvPr>
        <xdr:cNvSpPr/>
      </xdr:nvSpPr>
      <xdr:spPr>
        <a:xfrm>
          <a:off x="11951073" y="5136670"/>
          <a:ext cx="279400" cy="270916"/>
        </a:xfrm>
        <a:prstGeom prst="rect">
          <a:avLst/>
        </a:prstGeom>
        <a:no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a:solidFill>
                <a:srgbClr val="C00000"/>
              </a:solidFill>
              <a:sym typeface="Wingdings 2" panose="05020102010507070707" pitchFamily="18" charset="2"/>
            </a:rPr>
            <a:t>X</a:t>
          </a:r>
          <a:endParaRPr lang="th-TH" sz="2000" b="1">
            <a:solidFill>
              <a:srgbClr val="C00000"/>
            </a:solidFill>
          </a:endParaRPr>
        </a:p>
      </xdr:txBody>
    </xdr:sp>
    <xdr:clientData/>
  </xdr:twoCellAnchor>
  <xdr:twoCellAnchor>
    <xdr:from>
      <xdr:col>10</xdr:col>
      <xdr:colOff>0</xdr:colOff>
      <xdr:row>39</xdr:row>
      <xdr:rowOff>114300</xdr:rowOff>
    </xdr:from>
    <xdr:to>
      <xdr:col>14</xdr:col>
      <xdr:colOff>59765</xdr:colOff>
      <xdr:row>50</xdr:row>
      <xdr:rowOff>156882</xdr:rowOff>
    </xdr:to>
    <xdr:graphicFrame macro="">
      <xdr:nvGraphicFramePr>
        <xdr:cNvPr id="26" name="Chart 25">
          <a:extLst>
            <a:ext uri="{FF2B5EF4-FFF2-40B4-BE49-F238E27FC236}">
              <a16:creationId xmlns:a16="http://schemas.microsoft.com/office/drawing/2014/main" id="{1BA5713D-405D-4CA2-BFF5-0A6F18D295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10</xdr:col>
      <xdr:colOff>22412</xdr:colOff>
      <xdr:row>51</xdr:row>
      <xdr:rowOff>97119</xdr:rowOff>
    </xdr:from>
    <xdr:to>
      <xdr:col>14</xdr:col>
      <xdr:colOff>74706</xdr:colOff>
      <xdr:row>66</xdr:row>
      <xdr:rowOff>1</xdr:rowOff>
    </xdr:to>
    <xdr:graphicFrame macro="">
      <xdr:nvGraphicFramePr>
        <xdr:cNvPr id="27" name="Chart 26">
          <a:extLst>
            <a:ext uri="{FF2B5EF4-FFF2-40B4-BE49-F238E27FC236}">
              <a16:creationId xmlns:a16="http://schemas.microsoft.com/office/drawing/2014/main" id="{8FB02546-7C5A-4088-A021-2E86A9AD25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10</xdr:col>
      <xdr:colOff>0</xdr:colOff>
      <xdr:row>81</xdr:row>
      <xdr:rowOff>172357</xdr:rowOff>
    </xdr:from>
    <xdr:to>
      <xdr:col>14</xdr:col>
      <xdr:colOff>81242</xdr:colOff>
      <xdr:row>96</xdr:row>
      <xdr:rowOff>158750</xdr:rowOff>
    </xdr:to>
    <xdr:graphicFrame macro="">
      <xdr:nvGraphicFramePr>
        <xdr:cNvPr id="28" name="Chart 27">
          <a:extLst>
            <a:ext uri="{FF2B5EF4-FFF2-40B4-BE49-F238E27FC236}">
              <a16:creationId xmlns:a16="http://schemas.microsoft.com/office/drawing/2014/main" id="{09F301CE-0F59-4594-B341-00EE82C8CE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9</xdr:col>
      <xdr:colOff>117849</xdr:colOff>
      <xdr:row>66</xdr:row>
      <xdr:rowOff>127000</xdr:rowOff>
    </xdr:from>
    <xdr:to>
      <xdr:col>14</xdr:col>
      <xdr:colOff>64434</xdr:colOff>
      <xdr:row>80</xdr:row>
      <xdr:rowOff>174625</xdr:rowOff>
    </xdr:to>
    <xdr:graphicFrame macro="">
      <xdr:nvGraphicFramePr>
        <xdr:cNvPr id="29" name="Chart 28">
          <a:extLst>
            <a:ext uri="{FF2B5EF4-FFF2-40B4-BE49-F238E27FC236}">
              <a16:creationId xmlns:a16="http://schemas.microsoft.com/office/drawing/2014/main" id="{262D5482-DF6E-43EB-A7F7-EC2A8783FF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10</xdr:col>
      <xdr:colOff>11947</xdr:colOff>
      <xdr:row>97</xdr:row>
      <xdr:rowOff>69167</xdr:rowOff>
    </xdr:from>
    <xdr:to>
      <xdr:col>14</xdr:col>
      <xdr:colOff>64240</xdr:colOff>
      <xdr:row>111</xdr:row>
      <xdr:rowOff>45357</xdr:rowOff>
    </xdr:to>
    <xdr:graphicFrame macro="">
      <xdr:nvGraphicFramePr>
        <xdr:cNvPr id="30" name="Chart 29">
          <a:extLst>
            <a:ext uri="{FF2B5EF4-FFF2-40B4-BE49-F238E27FC236}">
              <a16:creationId xmlns:a16="http://schemas.microsoft.com/office/drawing/2014/main" id="{89E6036E-CC37-4FFC-8988-092BD79CDC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5</xdr:col>
      <xdr:colOff>2041945</xdr:colOff>
      <xdr:row>1</xdr:row>
      <xdr:rowOff>31081</xdr:rowOff>
    </xdr:from>
    <xdr:to>
      <xdr:col>5</xdr:col>
      <xdr:colOff>2308058</xdr:colOff>
      <xdr:row>2</xdr:row>
      <xdr:rowOff>113631</xdr:rowOff>
    </xdr:to>
    <xdr:sp macro="" textlink="">
      <xdr:nvSpPr>
        <xdr:cNvPr id="150" name="Rectangle 23">
          <a:extLst>
            <a:ext uri="{FF2B5EF4-FFF2-40B4-BE49-F238E27FC236}">
              <a16:creationId xmlns:a16="http://schemas.microsoft.com/office/drawing/2014/main" id="{BA5F4AE7-7F04-4A3B-8F0A-1EC24745D3A4}"/>
            </a:ext>
          </a:extLst>
        </xdr:cNvPr>
        <xdr:cNvSpPr/>
      </xdr:nvSpPr>
      <xdr:spPr>
        <a:xfrm>
          <a:off x="7596524" y="267702"/>
          <a:ext cx="266113" cy="259013"/>
        </a:xfrm>
        <a:prstGeom prst="rect">
          <a:avLst/>
        </a:prstGeom>
        <a:no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a:solidFill>
                <a:srgbClr val="0000FF"/>
              </a:solidFill>
              <a:sym typeface="Wingdings 2" panose="05020102010507070707" pitchFamily="18" charset="2"/>
            </a:rPr>
            <a:t>O</a:t>
          </a:r>
          <a:endParaRPr lang="th-TH" sz="2000" b="1">
            <a:solidFill>
              <a:srgbClr val="0000FF"/>
            </a:solidFill>
          </a:endParaRPr>
        </a:p>
      </xdr:txBody>
    </xdr:sp>
    <xdr:clientData/>
  </xdr:twoCellAnchor>
  <xdr:twoCellAnchor>
    <xdr:from>
      <xdr:col>5</xdr:col>
      <xdr:colOff>1778960</xdr:colOff>
      <xdr:row>1</xdr:row>
      <xdr:rowOff>33509</xdr:rowOff>
    </xdr:from>
    <xdr:to>
      <xdr:col>5</xdr:col>
      <xdr:colOff>2023208</xdr:colOff>
      <xdr:row>2</xdr:row>
      <xdr:rowOff>111311</xdr:rowOff>
    </xdr:to>
    <xdr:sp macro="" textlink="">
      <xdr:nvSpPr>
        <xdr:cNvPr id="32" name="Rectangle 31">
          <a:extLst>
            <a:ext uri="{FF2B5EF4-FFF2-40B4-BE49-F238E27FC236}">
              <a16:creationId xmlns:a16="http://schemas.microsoft.com/office/drawing/2014/main" id="{31CCF6A1-E3F9-4CB9-A561-DCAD089C3CC0}"/>
            </a:ext>
          </a:extLst>
        </xdr:cNvPr>
        <xdr:cNvSpPr/>
      </xdr:nvSpPr>
      <xdr:spPr>
        <a:xfrm>
          <a:off x="6592260" y="268459"/>
          <a:ext cx="244248" cy="255602"/>
        </a:xfrm>
        <a:prstGeom prst="rect">
          <a:avLst/>
        </a:prstGeom>
        <a:no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a:solidFill>
                <a:srgbClr val="FF0000"/>
              </a:solidFill>
              <a:sym typeface="Wingdings 2" panose="05020102010507070707" pitchFamily="18" charset="2"/>
            </a:rPr>
            <a:t>X</a:t>
          </a:r>
          <a:endParaRPr lang="th-TH" sz="2000" b="1">
            <a:solidFill>
              <a:srgbClr val="FF0000"/>
            </a:solidFill>
          </a:endParaRPr>
        </a:p>
      </xdr:txBody>
    </xdr:sp>
    <xdr:clientData/>
  </xdr:twoCellAnchor>
  <xdr:twoCellAnchor>
    <xdr:from>
      <xdr:col>0</xdr:col>
      <xdr:colOff>1735257</xdr:colOff>
      <xdr:row>0</xdr:row>
      <xdr:rowOff>211310</xdr:rowOff>
    </xdr:from>
    <xdr:to>
      <xdr:col>0</xdr:col>
      <xdr:colOff>2039097</xdr:colOff>
      <xdr:row>2</xdr:row>
      <xdr:rowOff>71718</xdr:rowOff>
    </xdr:to>
    <xdr:sp macro="" textlink="">
      <xdr:nvSpPr>
        <xdr:cNvPr id="33" name="Rectangle 32">
          <a:extLst>
            <a:ext uri="{FF2B5EF4-FFF2-40B4-BE49-F238E27FC236}">
              <a16:creationId xmlns:a16="http://schemas.microsoft.com/office/drawing/2014/main" id="{37F62429-5AD5-4399-AFB3-8917FF3C50CC}"/>
            </a:ext>
          </a:extLst>
        </xdr:cNvPr>
        <xdr:cNvSpPr/>
      </xdr:nvSpPr>
      <xdr:spPr>
        <a:xfrm>
          <a:off x="1735257" y="211310"/>
          <a:ext cx="303840" cy="271290"/>
        </a:xfrm>
        <a:prstGeom prst="rect">
          <a:avLst/>
        </a:prstGeom>
        <a:no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a:solidFill>
                <a:srgbClr val="FF0000"/>
              </a:solidFill>
              <a:sym typeface="Wingdings 2" panose="05020102010507070707" pitchFamily="18" charset="2"/>
            </a:rPr>
            <a:t>X</a:t>
          </a:r>
          <a:endParaRPr lang="th-TH" sz="2000" b="1">
            <a:solidFill>
              <a:srgbClr val="FF0000"/>
            </a:solidFill>
          </a:endParaRPr>
        </a:p>
      </xdr:txBody>
    </xdr:sp>
    <xdr:clientData/>
  </xdr:twoCellAnchor>
  <xdr:twoCellAnchor>
    <xdr:from>
      <xdr:col>5</xdr:col>
      <xdr:colOff>1918660</xdr:colOff>
      <xdr:row>20</xdr:row>
      <xdr:rowOff>49198</xdr:rowOff>
    </xdr:from>
    <xdr:to>
      <xdr:col>5</xdr:col>
      <xdr:colOff>2162908</xdr:colOff>
      <xdr:row>21</xdr:row>
      <xdr:rowOff>127000</xdr:rowOff>
    </xdr:to>
    <xdr:sp macro="" textlink="">
      <xdr:nvSpPr>
        <xdr:cNvPr id="34" name="Rectangle 33">
          <a:extLst>
            <a:ext uri="{FF2B5EF4-FFF2-40B4-BE49-F238E27FC236}">
              <a16:creationId xmlns:a16="http://schemas.microsoft.com/office/drawing/2014/main" id="{16A084F8-0FCC-4DCD-BC33-4AA62F9AFA41}"/>
            </a:ext>
          </a:extLst>
        </xdr:cNvPr>
        <xdr:cNvSpPr/>
      </xdr:nvSpPr>
      <xdr:spPr>
        <a:xfrm>
          <a:off x="6731960" y="5167298"/>
          <a:ext cx="244248" cy="255602"/>
        </a:xfrm>
        <a:prstGeom prst="rect">
          <a:avLst/>
        </a:prstGeom>
        <a:no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a:solidFill>
                <a:srgbClr val="FF0000"/>
              </a:solidFill>
              <a:sym typeface="Wingdings 2" panose="05020102010507070707" pitchFamily="18" charset="2"/>
            </a:rPr>
            <a:t>X</a:t>
          </a:r>
          <a:endParaRPr lang="th-TH" sz="2000" b="1">
            <a:solidFill>
              <a:srgbClr val="FF0000"/>
            </a:solidFill>
          </a:endParaRPr>
        </a:p>
      </xdr:txBody>
    </xdr:sp>
    <xdr:clientData/>
  </xdr:twoCellAnchor>
  <xdr:twoCellAnchor>
    <xdr:from>
      <xdr:col>10</xdr:col>
      <xdr:colOff>1903132</xdr:colOff>
      <xdr:row>20</xdr:row>
      <xdr:rowOff>34258</xdr:rowOff>
    </xdr:from>
    <xdr:to>
      <xdr:col>10</xdr:col>
      <xdr:colOff>2182532</xdr:colOff>
      <xdr:row>21</xdr:row>
      <xdr:rowOff>125880</xdr:rowOff>
    </xdr:to>
    <xdr:sp macro="" textlink="">
      <xdr:nvSpPr>
        <xdr:cNvPr id="35" name="Rectangle 6">
          <a:extLst>
            <a:ext uri="{FF2B5EF4-FFF2-40B4-BE49-F238E27FC236}">
              <a16:creationId xmlns:a16="http://schemas.microsoft.com/office/drawing/2014/main" id="{D77FBAC2-B154-4E9A-A0DB-FD5A28339591}"/>
            </a:ext>
          </a:extLst>
        </xdr:cNvPr>
        <xdr:cNvSpPr/>
      </xdr:nvSpPr>
      <xdr:spPr>
        <a:xfrm>
          <a:off x="12257367" y="5136670"/>
          <a:ext cx="279400" cy="270916"/>
        </a:xfrm>
        <a:prstGeom prst="rect">
          <a:avLst/>
        </a:prstGeom>
        <a:no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a:solidFill>
                <a:srgbClr val="0000FF"/>
              </a:solidFill>
              <a:sym typeface="Wingdings 2" panose="05020102010507070707" pitchFamily="18" charset="2"/>
            </a:rPr>
            <a:t>O</a:t>
          </a:r>
          <a:endParaRPr lang="th-TH" sz="2000" b="1">
            <a:solidFill>
              <a:srgbClr val="0000FF"/>
            </a:solidFill>
          </a:endParaRPr>
        </a:p>
      </xdr:txBody>
    </xdr:sp>
    <xdr:clientData/>
  </xdr:twoCellAnchor>
  <xdr:twoCellAnchor>
    <xdr:from>
      <xdr:col>0</xdr:col>
      <xdr:colOff>0</xdr:colOff>
      <xdr:row>39</xdr:row>
      <xdr:rowOff>145143</xdr:rowOff>
    </xdr:from>
    <xdr:to>
      <xdr:col>3</xdr:col>
      <xdr:colOff>381000</xdr:colOff>
      <xdr:row>51</xdr:row>
      <xdr:rowOff>27215</xdr:rowOff>
    </xdr:to>
    <xdr:graphicFrame macro="">
      <xdr:nvGraphicFramePr>
        <xdr:cNvPr id="37" name="Chart 36">
          <a:extLst>
            <a:ext uri="{FF2B5EF4-FFF2-40B4-BE49-F238E27FC236}">
              <a16:creationId xmlns:a16="http://schemas.microsoft.com/office/drawing/2014/main" id="{EEBAC3F4-6EBD-44AC-8C20-00405288C3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5</xdr:col>
      <xdr:colOff>29883</xdr:colOff>
      <xdr:row>39</xdr:row>
      <xdr:rowOff>154215</xdr:rowOff>
    </xdr:from>
    <xdr:to>
      <xdr:col>8</xdr:col>
      <xdr:colOff>373530</xdr:colOff>
      <xdr:row>50</xdr:row>
      <xdr:rowOff>186765</xdr:rowOff>
    </xdr:to>
    <xdr:graphicFrame macro="">
      <xdr:nvGraphicFramePr>
        <xdr:cNvPr id="39" name="Chart 38">
          <a:extLst>
            <a:ext uri="{FF2B5EF4-FFF2-40B4-BE49-F238E27FC236}">
              <a16:creationId xmlns:a16="http://schemas.microsoft.com/office/drawing/2014/main" id="{FB38D21B-295B-4565-A5F8-315E33C123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0</xdr:col>
      <xdr:colOff>0</xdr:colOff>
      <xdr:row>51</xdr:row>
      <xdr:rowOff>127000</xdr:rowOff>
    </xdr:from>
    <xdr:to>
      <xdr:col>3</xdr:col>
      <xdr:colOff>381000</xdr:colOff>
      <xdr:row>66</xdr:row>
      <xdr:rowOff>12700</xdr:rowOff>
    </xdr:to>
    <xdr:graphicFrame macro="">
      <xdr:nvGraphicFramePr>
        <xdr:cNvPr id="13" name="Chart 12">
          <a:extLst>
            <a:ext uri="{FF2B5EF4-FFF2-40B4-BE49-F238E27FC236}">
              <a16:creationId xmlns:a16="http://schemas.microsoft.com/office/drawing/2014/main" id="{E48AB888-8BF3-417D-940F-C954FB26E7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4</xdr:col>
      <xdr:colOff>163284</xdr:colOff>
      <xdr:row>51</xdr:row>
      <xdr:rowOff>111125</xdr:rowOff>
    </xdr:from>
    <xdr:to>
      <xdr:col>8</xdr:col>
      <xdr:colOff>344713</xdr:colOff>
      <xdr:row>65</xdr:row>
      <xdr:rowOff>187325</xdr:rowOff>
    </xdr:to>
    <xdr:graphicFrame macro="">
      <xdr:nvGraphicFramePr>
        <xdr:cNvPr id="21" name="Chart 13">
          <a:extLst>
            <a:ext uri="{FF2B5EF4-FFF2-40B4-BE49-F238E27FC236}">
              <a16:creationId xmlns:a16="http://schemas.microsoft.com/office/drawing/2014/main" id="{9456D3E5-239B-4CCD-8FDE-2B561B57C9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0</xdr:col>
      <xdr:colOff>0</xdr:colOff>
      <xdr:row>66</xdr:row>
      <xdr:rowOff>111125</xdr:rowOff>
    </xdr:from>
    <xdr:to>
      <xdr:col>3</xdr:col>
      <xdr:colOff>381000</xdr:colOff>
      <xdr:row>80</xdr:row>
      <xdr:rowOff>187325</xdr:rowOff>
    </xdr:to>
    <xdr:graphicFrame macro="">
      <xdr:nvGraphicFramePr>
        <xdr:cNvPr id="22" name="Chart 14">
          <a:extLst>
            <a:ext uri="{FF2B5EF4-FFF2-40B4-BE49-F238E27FC236}">
              <a16:creationId xmlns:a16="http://schemas.microsoft.com/office/drawing/2014/main" id="{7DB87097-EE3C-4044-AF88-C48F583002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4</xdr:col>
      <xdr:colOff>111124</xdr:colOff>
      <xdr:row>66</xdr:row>
      <xdr:rowOff>111125</xdr:rowOff>
    </xdr:from>
    <xdr:to>
      <xdr:col>8</xdr:col>
      <xdr:colOff>381000</xdr:colOff>
      <xdr:row>80</xdr:row>
      <xdr:rowOff>187325</xdr:rowOff>
    </xdr:to>
    <xdr:graphicFrame macro="">
      <xdr:nvGraphicFramePr>
        <xdr:cNvPr id="16" name="Chart 15">
          <a:extLst>
            <a:ext uri="{FF2B5EF4-FFF2-40B4-BE49-F238E27FC236}">
              <a16:creationId xmlns:a16="http://schemas.microsoft.com/office/drawing/2014/main" id="{DC191B33-67A3-4C14-B6CF-5229D6AB86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0</xdr:col>
      <xdr:colOff>0</xdr:colOff>
      <xdr:row>82</xdr:row>
      <xdr:rowOff>0</xdr:rowOff>
    </xdr:from>
    <xdr:to>
      <xdr:col>3</xdr:col>
      <xdr:colOff>381000</xdr:colOff>
      <xdr:row>96</xdr:row>
      <xdr:rowOff>136072</xdr:rowOff>
    </xdr:to>
    <xdr:graphicFrame macro="">
      <xdr:nvGraphicFramePr>
        <xdr:cNvPr id="17" name="Chart 16">
          <a:extLst>
            <a:ext uri="{FF2B5EF4-FFF2-40B4-BE49-F238E27FC236}">
              <a16:creationId xmlns:a16="http://schemas.microsoft.com/office/drawing/2014/main" id="{482490C0-274F-4BBD-AE34-3C1C2E217B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4</xdr:col>
      <xdr:colOff>108858</xdr:colOff>
      <xdr:row>81</xdr:row>
      <xdr:rowOff>190499</xdr:rowOff>
    </xdr:from>
    <xdr:to>
      <xdr:col>8</xdr:col>
      <xdr:colOff>333376</xdr:colOff>
      <xdr:row>96</xdr:row>
      <xdr:rowOff>145142</xdr:rowOff>
    </xdr:to>
    <xdr:graphicFrame macro="">
      <xdr:nvGraphicFramePr>
        <xdr:cNvPr id="36" name="Chart 17">
          <a:extLst>
            <a:ext uri="{FF2B5EF4-FFF2-40B4-BE49-F238E27FC236}">
              <a16:creationId xmlns:a16="http://schemas.microsoft.com/office/drawing/2014/main" id="{15C78CF5-9E68-49E0-A608-4C65F8F023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0</xdr:col>
      <xdr:colOff>0</xdr:colOff>
      <xdr:row>97</xdr:row>
      <xdr:rowOff>0</xdr:rowOff>
    </xdr:from>
    <xdr:to>
      <xdr:col>3</xdr:col>
      <xdr:colOff>381000</xdr:colOff>
      <xdr:row>111</xdr:row>
      <xdr:rowOff>23905</xdr:rowOff>
    </xdr:to>
    <xdr:graphicFrame macro="">
      <xdr:nvGraphicFramePr>
        <xdr:cNvPr id="38" name="Chart 18">
          <a:extLst>
            <a:ext uri="{FF2B5EF4-FFF2-40B4-BE49-F238E27FC236}">
              <a16:creationId xmlns:a16="http://schemas.microsoft.com/office/drawing/2014/main" id="{43499191-7DD0-4422-B64B-AA89AC9C0D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4</xdr:col>
      <xdr:colOff>119529</xdr:colOff>
      <xdr:row>97</xdr:row>
      <xdr:rowOff>1</xdr:rowOff>
    </xdr:from>
    <xdr:to>
      <xdr:col>8</xdr:col>
      <xdr:colOff>343646</xdr:colOff>
      <xdr:row>111</xdr:row>
      <xdr:rowOff>23906</xdr:rowOff>
    </xdr:to>
    <xdr:graphicFrame macro="">
      <xdr:nvGraphicFramePr>
        <xdr:cNvPr id="40" name="Chart 19">
          <a:extLst>
            <a:ext uri="{FF2B5EF4-FFF2-40B4-BE49-F238E27FC236}">
              <a16:creationId xmlns:a16="http://schemas.microsoft.com/office/drawing/2014/main" id="{57DA2758-BC93-4A69-8234-9AC02EF6FB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10</xdr:col>
      <xdr:colOff>127000</xdr:colOff>
      <xdr:row>20</xdr:row>
      <xdr:rowOff>43778</xdr:rowOff>
    </xdr:from>
    <xdr:to>
      <xdr:col>10</xdr:col>
      <xdr:colOff>1486647</xdr:colOff>
      <xdr:row>21</xdr:row>
      <xdr:rowOff>67235</xdr:rowOff>
    </xdr:to>
    <xdr:sp macro="" textlink="">
      <xdr:nvSpPr>
        <xdr:cNvPr id="24" name="Rectangle: Rounded Corners 56">
          <a:extLst>
            <a:ext uri="{FF2B5EF4-FFF2-40B4-BE49-F238E27FC236}">
              <a16:creationId xmlns:a16="http://schemas.microsoft.com/office/drawing/2014/main" id="{4EC34EA9-98EB-428C-9D7B-F8FACD3F9E9E}"/>
            </a:ext>
          </a:extLst>
        </xdr:cNvPr>
        <xdr:cNvSpPr/>
      </xdr:nvSpPr>
      <xdr:spPr>
        <a:xfrm>
          <a:off x="10481235" y="5146190"/>
          <a:ext cx="1359647" cy="202751"/>
        </a:xfrm>
        <a:prstGeom prst="roundRect">
          <a:avLst/>
        </a:prstGeom>
        <a:noFill/>
        <a:ln w="9525" cap="flat" cmpd="sng" algn="ctr">
          <a:solidFill>
            <a:schemeClr val="accent6"/>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6"/>
        </a:fontRef>
      </xdr:style>
      <xdr:txBody>
        <a:bodyPr vertOverflow="clip" horzOverflow="clip" rtlCol="0" anchor="ctr"/>
        <a:lstStyle/>
        <a:p>
          <a:pPr algn="ctr"/>
          <a:r>
            <a:rPr lang="en-US" sz="800" b="1">
              <a:solidFill>
                <a:schemeClr val="accent6">
                  <a:lumMod val="50000"/>
                </a:schemeClr>
              </a:solidFill>
              <a:effectLst>
                <a:outerShdw blurRad="50800" dist="38100" dir="2700000" algn="tl" rotWithShape="0">
                  <a:prstClr val="black">
                    <a:alpha val="40000"/>
                  </a:prstClr>
                </a:outerShdw>
              </a:effectLst>
            </a:rPr>
            <a:t>Quality loss</a:t>
          </a:r>
          <a:endParaRPr lang="th-TH" sz="800" b="1">
            <a:solidFill>
              <a:schemeClr val="accent6">
                <a:lumMod val="50000"/>
              </a:schemeClr>
            </a:solidFill>
            <a:effectLst>
              <a:outerShdw blurRad="50800" dist="38100" dir="2700000" algn="tl" rotWithShape="0">
                <a:prstClr val="black">
                  <a:alpha val="40000"/>
                </a:prstClr>
              </a:outerShdw>
            </a:effectLst>
          </a:endParaRPr>
        </a:p>
      </xdr:txBody>
    </xdr:sp>
    <xdr:clientData/>
  </xdr:twoCellAnchor>
  <xdr:twoCellAnchor>
    <xdr:from>
      <xdr:col>1</xdr:col>
      <xdr:colOff>704096</xdr:colOff>
      <xdr:row>29</xdr:row>
      <xdr:rowOff>10945</xdr:rowOff>
    </xdr:from>
    <xdr:to>
      <xdr:col>2</xdr:col>
      <xdr:colOff>318098</xdr:colOff>
      <xdr:row>31</xdr:row>
      <xdr:rowOff>98869</xdr:rowOff>
    </xdr:to>
    <xdr:sp macro="" textlink="">
      <xdr:nvSpPr>
        <xdr:cNvPr id="63" name="Arrow: Up 13">
          <a:extLst>
            <a:ext uri="{FF2B5EF4-FFF2-40B4-BE49-F238E27FC236}">
              <a16:creationId xmlns:a16="http://schemas.microsoft.com/office/drawing/2014/main" id="{75072EAD-E37F-C48C-E0D9-DD1D54E8F031}"/>
            </a:ext>
          </a:extLst>
        </xdr:cNvPr>
        <xdr:cNvSpPr/>
      </xdr:nvSpPr>
      <xdr:spPr>
        <a:xfrm rot="4166819">
          <a:off x="3778905" y="6519752"/>
          <a:ext cx="334108" cy="1442802"/>
        </a:xfrm>
        <a:prstGeom prst="upArrow">
          <a:avLst/>
        </a:prstGeom>
        <a:noFill/>
        <a:ln w="12700">
          <a:solidFill>
            <a:srgbClr val="FFCCCC"/>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th-TH" sz="1100" kern="1200"/>
        </a:p>
      </xdr:txBody>
    </xdr:sp>
    <xdr:clientData/>
  </xdr:twoCellAnchor>
  <xdr:twoCellAnchor>
    <xdr:from>
      <xdr:col>0</xdr:col>
      <xdr:colOff>956143</xdr:colOff>
      <xdr:row>28</xdr:row>
      <xdr:rowOff>46114</xdr:rowOff>
    </xdr:from>
    <xdr:to>
      <xdr:col>0</xdr:col>
      <xdr:colOff>2398945</xdr:colOff>
      <xdr:row>31</xdr:row>
      <xdr:rowOff>10946</xdr:rowOff>
    </xdr:to>
    <xdr:sp macro="" textlink="">
      <xdr:nvSpPr>
        <xdr:cNvPr id="61" name="Arrow: Up 14">
          <a:extLst>
            <a:ext uri="{FF2B5EF4-FFF2-40B4-BE49-F238E27FC236}">
              <a16:creationId xmlns:a16="http://schemas.microsoft.com/office/drawing/2014/main" id="{89322586-6A42-08B2-8F4B-34923FE0CB65}"/>
            </a:ext>
          </a:extLst>
        </xdr:cNvPr>
        <xdr:cNvSpPr/>
      </xdr:nvSpPr>
      <xdr:spPr>
        <a:xfrm rot="4166819">
          <a:off x="1510490" y="6431829"/>
          <a:ext cx="334108" cy="1442802"/>
        </a:xfrm>
        <a:prstGeom prst="upArrow">
          <a:avLst/>
        </a:prstGeom>
        <a:noFill/>
        <a:ln w="12700">
          <a:solidFill>
            <a:srgbClr val="FFCCCC"/>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th-TH" sz="1100" kern="1200"/>
        </a:p>
      </xdr:txBody>
    </xdr:sp>
    <xdr:clientData/>
  </xdr:twoCellAnchor>
  <xdr:twoCellAnchor>
    <xdr:from>
      <xdr:col>0</xdr:col>
      <xdr:colOff>2430375</xdr:colOff>
      <xdr:row>27</xdr:row>
      <xdr:rowOff>70881</xdr:rowOff>
    </xdr:from>
    <xdr:to>
      <xdr:col>1</xdr:col>
      <xdr:colOff>792212</xdr:colOff>
      <xdr:row>30</xdr:row>
      <xdr:rowOff>35712</xdr:rowOff>
    </xdr:to>
    <xdr:sp macro="" textlink="">
      <xdr:nvSpPr>
        <xdr:cNvPr id="62" name="Arrow: Up 17">
          <a:extLst>
            <a:ext uri="{FF2B5EF4-FFF2-40B4-BE49-F238E27FC236}">
              <a16:creationId xmlns:a16="http://schemas.microsoft.com/office/drawing/2014/main" id="{79EBD407-102E-23E5-F833-605E534D09E2}"/>
            </a:ext>
          </a:extLst>
        </xdr:cNvPr>
        <xdr:cNvSpPr/>
      </xdr:nvSpPr>
      <xdr:spPr>
        <a:xfrm rot="7548801">
          <a:off x="2704471" y="6613754"/>
          <a:ext cx="334108" cy="882299"/>
        </a:xfrm>
        <a:prstGeom prst="upArrow">
          <a:avLst/>
        </a:prstGeom>
        <a:noFill/>
        <a:ln w="12700">
          <a:solidFill>
            <a:srgbClr val="FFFF0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th-TH" sz="1100" kern="1200"/>
        </a:p>
      </xdr:txBody>
    </xdr:sp>
    <xdr:clientData/>
  </xdr:twoCellAnchor>
  <xdr:twoCellAnchor>
    <xdr:from>
      <xdr:col>1</xdr:col>
      <xdr:colOff>1275054</xdr:colOff>
      <xdr:row>10</xdr:row>
      <xdr:rowOff>12898</xdr:rowOff>
    </xdr:from>
    <xdr:to>
      <xdr:col>2</xdr:col>
      <xdr:colOff>476263</xdr:colOff>
      <xdr:row>12</xdr:row>
      <xdr:rowOff>100822</xdr:rowOff>
    </xdr:to>
    <xdr:sp macro="" textlink="">
      <xdr:nvSpPr>
        <xdr:cNvPr id="117" name="Arrow: Up 18">
          <a:extLst>
            <a:ext uri="{FF2B5EF4-FFF2-40B4-BE49-F238E27FC236}">
              <a16:creationId xmlns:a16="http://schemas.microsoft.com/office/drawing/2014/main" id="{77405C6A-9BE8-FBEA-C770-A597913C82D9}"/>
            </a:ext>
          </a:extLst>
        </xdr:cNvPr>
        <xdr:cNvSpPr/>
      </xdr:nvSpPr>
      <xdr:spPr>
        <a:xfrm rot="2907779">
          <a:off x="4143467" y="1294455"/>
          <a:ext cx="334108" cy="1030009"/>
        </a:xfrm>
        <a:prstGeom prst="upArrow">
          <a:avLst/>
        </a:prstGeom>
        <a:noFill/>
        <a:ln w="12700">
          <a:solidFill>
            <a:srgbClr val="FFCCCC"/>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th-TH" sz="1100" kern="1200"/>
        </a:p>
      </xdr:txBody>
    </xdr:sp>
    <xdr:clientData/>
  </xdr:twoCellAnchor>
  <xdr:twoCellAnchor>
    <xdr:from>
      <xdr:col>0</xdr:col>
      <xdr:colOff>622038</xdr:colOff>
      <xdr:row>9</xdr:row>
      <xdr:rowOff>22667</xdr:rowOff>
    </xdr:from>
    <xdr:to>
      <xdr:col>0</xdr:col>
      <xdr:colOff>2064840</xdr:colOff>
      <xdr:row>11</xdr:row>
      <xdr:rowOff>110590</xdr:rowOff>
    </xdr:to>
    <xdr:sp macro="" textlink="">
      <xdr:nvSpPr>
        <xdr:cNvPr id="121" name="Arrow: Up 19">
          <a:extLst>
            <a:ext uri="{FF2B5EF4-FFF2-40B4-BE49-F238E27FC236}">
              <a16:creationId xmlns:a16="http://schemas.microsoft.com/office/drawing/2014/main" id="{8083ACFA-65D3-06C0-EA2C-0CB25CF3E91C}"/>
            </a:ext>
          </a:extLst>
        </xdr:cNvPr>
        <xdr:cNvSpPr/>
      </xdr:nvSpPr>
      <xdr:spPr>
        <a:xfrm rot="5400000">
          <a:off x="1176385" y="974735"/>
          <a:ext cx="334108" cy="1442802"/>
        </a:xfrm>
        <a:prstGeom prst="upArrow">
          <a:avLst/>
        </a:prstGeom>
        <a:noFill/>
        <a:ln w="12700">
          <a:solidFill>
            <a:schemeClr val="tx1">
              <a:lumMod val="65000"/>
              <a:lumOff val="35000"/>
            </a:schemeClr>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th-TH" sz="1100" kern="1200"/>
        </a:p>
      </xdr:txBody>
    </xdr:sp>
    <xdr:clientData/>
  </xdr:twoCellAnchor>
  <xdr:twoCellAnchor>
    <xdr:from>
      <xdr:col>0</xdr:col>
      <xdr:colOff>2304299</xdr:colOff>
      <xdr:row>9</xdr:row>
      <xdr:rowOff>40251</xdr:rowOff>
    </xdr:from>
    <xdr:to>
      <xdr:col>1</xdr:col>
      <xdr:colOff>1226639</xdr:colOff>
      <xdr:row>12</xdr:row>
      <xdr:rowOff>5082</xdr:rowOff>
    </xdr:to>
    <xdr:sp macro="" textlink="">
      <xdr:nvSpPr>
        <xdr:cNvPr id="120" name="Arrow: Up 41">
          <a:extLst>
            <a:ext uri="{FF2B5EF4-FFF2-40B4-BE49-F238E27FC236}">
              <a16:creationId xmlns:a16="http://schemas.microsoft.com/office/drawing/2014/main" id="{D5629B74-ECCF-2DAF-C492-3241EE6FEEA5}"/>
            </a:ext>
          </a:extLst>
        </xdr:cNvPr>
        <xdr:cNvSpPr/>
      </xdr:nvSpPr>
      <xdr:spPr>
        <a:xfrm rot="7101811">
          <a:off x="2858646" y="992319"/>
          <a:ext cx="334108" cy="1442802"/>
        </a:xfrm>
        <a:prstGeom prst="upArrow">
          <a:avLst/>
        </a:prstGeom>
        <a:noFill/>
        <a:ln w="12700">
          <a:solidFill>
            <a:srgbClr val="FFFF0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th-TH" sz="1100" kern="1200"/>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0</xdr:row>
      <xdr:rowOff>0</xdr:rowOff>
    </xdr:from>
    <xdr:to>
      <xdr:col>4</xdr:col>
      <xdr:colOff>0</xdr:colOff>
      <xdr:row>15</xdr:row>
      <xdr:rowOff>104912</xdr:rowOff>
    </xdr:to>
    <xdr:graphicFrame macro="">
      <xdr:nvGraphicFramePr>
        <xdr:cNvPr id="5" name="Chart 1">
          <a:extLst>
            <a:ext uri="{FF2B5EF4-FFF2-40B4-BE49-F238E27FC236}">
              <a16:creationId xmlns:a16="http://schemas.microsoft.com/office/drawing/2014/main" id="{347089E8-139D-4244-A19E-6A08C81F52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127000</xdr:colOff>
      <xdr:row>0</xdr:row>
      <xdr:rowOff>9071</xdr:rowOff>
    </xdr:from>
    <xdr:to>
      <xdr:col>9</xdr:col>
      <xdr:colOff>0</xdr:colOff>
      <xdr:row>15</xdr:row>
      <xdr:rowOff>113983</xdr:rowOff>
    </xdr:to>
    <xdr:graphicFrame macro="">
      <xdr:nvGraphicFramePr>
        <xdr:cNvPr id="36" name="Chart 2">
          <a:extLst>
            <a:ext uri="{FF2B5EF4-FFF2-40B4-BE49-F238E27FC236}">
              <a16:creationId xmlns:a16="http://schemas.microsoft.com/office/drawing/2014/main" id="{0119ADDE-F673-4039-BF5C-55F4D85472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27214</xdr:colOff>
      <xdr:row>20</xdr:row>
      <xdr:rowOff>9071</xdr:rowOff>
    </xdr:from>
    <xdr:to>
      <xdr:col>9</xdr:col>
      <xdr:colOff>0</xdr:colOff>
      <xdr:row>35</xdr:row>
      <xdr:rowOff>113983</xdr:rowOff>
    </xdr:to>
    <xdr:graphicFrame macro="">
      <xdr:nvGraphicFramePr>
        <xdr:cNvPr id="42" name="Chart 15">
          <a:extLst>
            <a:ext uri="{FF2B5EF4-FFF2-40B4-BE49-F238E27FC236}">
              <a16:creationId xmlns:a16="http://schemas.microsoft.com/office/drawing/2014/main" id="{B9C500CC-03E4-4872-B587-3F8BB52B9C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57150</xdr:colOff>
      <xdr:row>20</xdr:row>
      <xdr:rowOff>3864</xdr:rowOff>
    </xdr:from>
    <xdr:to>
      <xdr:col>6</xdr:col>
      <xdr:colOff>290286</xdr:colOff>
      <xdr:row>22</xdr:row>
      <xdr:rowOff>47064</xdr:rowOff>
    </xdr:to>
    <xdr:sp macro="" textlink="">
      <xdr:nvSpPr>
        <xdr:cNvPr id="48" name="Rectangle: Rounded Corners 16">
          <a:extLst>
            <a:ext uri="{FF2B5EF4-FFF2-40B4-BE49-F238E27FC236}">
              <a16:creationId xmlns:a16="http://schemas.microsoft.com/office/drawing/2014/main" id="{861DBFBC-FC46-4129-8D93-6B7BBA22406F}"/>
            </a:ext>
          </a:extLst>
        </xdr:cNvPr>
        <xdr:cNvSpPr/>
      </xdr:nvSpPr>
      <xdr:spPr>
        <a:xfrm>
          <a:off x="4638221" y="4430721"/>
          <a:ext cx="2047422" cy="406057"/>
        </a:xfrm>
        <a:prstGeom prst="roundRect">
          <a:avLst/>
        </a:prstGeom>
        <a:noFill/>
        <a:ln w="9525" cap="flat" cmpd="sng" algn="ctr">
          <a:solidFill>
            <a:schemeClr val="accent6"/>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6"/>
        </a:fontRef>
      </xdr:style>
      <xdr:txBody>
        <a:bodyPr vertOverflow="clip" horzOverflow="clip" rtlCol="0" anchor="ctr"/>
        <a:lstStyle/>
        <a:p>
          <a:pPr algn="ctr"/>
          <a:r>
            <a:rPr lang="en-US" sz="1100" b="1">
              <a:solidFill>
                <a:schemeClr val="accent6">
                  <a:lumMod val="50000"/>
                </a:schemeClr>
              </a:solidFill>
              <a:effectLst>
                <a:outerShdw blurRad="50800" dist="38100" dir="2700000" algn="tl" rotWithShape="0">
                  <a:prstClr val="black">
                    <a:alpha val="40000"/>
                  </a:prstClr>
                </a:outerShdw>
              </a:effectLst>
            </a:rPr>
            <a:t>Nearmiss deliviery delay &gt; 30 mins</a:t>
          </a:r>
          <a:endParaRPr lang="th-TH" sz="1100" b="1">
            <a:solidFill>
              <a:schemeClr val="accent6">
                <a:lumMod val="50000"/>
              </a:schemeClr>
            </a:solidFill>
            <a:effectLst>
              <a:outerShdw blurRad="50800" dist="38100" dir="2700000" algn="tl" rotWithShape="0">
                <a:prstClr val="black">
                  <a:alpha val="40000"/>
                </a:prstClr>
              </a:outerShdw>
            </a:effectLst>
          </a:endParaRPr>
        </a:p>
      </xdr:txBody>
    </xdr:sp>
    <xdr:clientData/>
  </xdr:twoCellAnchor>
  <xdr:twoCellAnchor>
    <xdr:from>
      <xdr:col>0</xdr:col>
      <xdr:colOff>154647</xdr:colOff>
      <xdr:row>0</xdr:row>
      <xdr:rowOff>43779</xdr:rowOff>
    </xdr:from>
    <xdr:to>
      <xdr:col>0</xdr:col>
      <xdr:colOff>1217707</xdr:colOff>
      <xdr:row>1</xdr:row>
      <xdr:rowOff>141941</xdr:rowOff>
    </xdr:to>
    <xdr:sp macro="" textlink="">
      <xdr:nvSpPr>
        <xdr:cNvPr id="59" name="Rectangle: Rounded Corners 17">
          <a:extLst>
            <a:ext uri="{FF2B5EF4-FFF2-40B4-BE49-F238E27FC236}">
              <a16:creationId xmlns:a16="http://schemas.microsoft.com/office/drawing/2014/main" id="{F7BDE37F-39B3-457A-85A1-387D1B1CB926}"/>
            </a:ext>
          </a:extLst>
        </xdr:cNvPr>
        <xdr:cNvSpPr/>
      </xdr:nvSpPr>
      <xdr:spPr>
        <a:xfrm>
          <a:off x="154647" y="43779"/>
          <a:ext cx="1063060" cy="277456"/>
        </a:xfrm>
        <a:prstGeom prst="roundRect">
          <a:avLst/>
        </a:prstGeom>
        <a:noFill/>
        <a:ln w="9525" cap="flat" cmpd="sng" algn="ctr">
          <a:solidFill>
            <a:schemeClr val="accent6"/>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6"/>
        </a:fontRef>
      </xdr:style>
      <xdr:txBody>
        <a:bodyPr vertOverflow="clip" horzOverflow="clip" rtlCol="0" anchor="ctr"/>
        <a:lstStyle/>
        <a:p>
          <a:pPr algn="ctr"/>
          <a:r>
            <a:rPr lang="en-US" sz="1100" b="1">
              <a:solidFill>
                <a:schemeClr val="accent6">
                  <a:lumMod val="50000"/>
                </a:schemeClr>
              </a:solidFill>
              <a:effectLst>
                <a:outerShdw blurRad="50800" dist="38100" dir="2700000" algn="tl" rotWithShape="0">
                  <a:prstClr val="black">
                    <a:alpha val="40000"/>
                  </a:prstClr>
                </a:outerShdw>
              </a:effectLst>
            </a:rPr>
            <a:t>BM&gt;3hrs</a:t>
          </a:r>
          <a:endParaRPr lang="th-TH" sz="1100" b="1">
            <a:solidFill>
              <a:schemeClr val="accent6">
                <a:lumMod val="50000"/>
              </a:schemeClr>
            </a:solidFill>
            <a:effectLst>
              <a:outerShdw blurRad="50800" dist="38100" dir="2700000" algn="tl" rotWithShape="0">
                <a:prstClr val="black">
                  <a:alpha val="40000"/>
                </a:prstClr>
              </a:outerShdw>
            </a:effectLst>
          </a:endParaRPr>
        </a:p>
      </xdr:txBody>
    </xdr:sp>
    <xdr:clientData/>
  </xdr:twoCellAnchor>
  <xdr:twoCellAnchor>
    <xdr:from>
      <xdr:col>5</xdr:col>
      <xdr:colOff>194187</xdr:colOff>
      <xdr:row>0</xdr:row>
      <xdr:rowOff>12828</xdr:rowOff>
    </xdr:from>
    <xdr:to>
      <xdr:col>6</xdr:col>
      <xdr:colOff>335643</xdr:colOff>
      <xdr:row>1</xdr:row>
      <xdr:rowOff>115956</xdr:rowOff>
    </xdr:to>
    <xdr:sp macro="" textlink="">
      <xdr:nvSpPr>
        <xdr:cNvPr id="51" name="Rectangle: Rounded Corners 19">
          <a:extLst>
            <a:ext uri="{FF2B5EF4-FFF2-40B4-BE49-F238E27FC236}">
              <a16:creationId xmlns:a16="http://schemas.microsoft.com/office/drawing/2014/main" id="{9A75B5AC-1347-46FB-A522-6938CD8CE010}"/>
            </a:ext>
          </a:extLst>
        </xdr:cNvPr>
        <xdr:cNvSpPr/>
      </xdr:nvSpPr>
      <xdr:spPr>
        <a:xfrm>
          <a:off x="4777230" y="12828"/>
          <a:ext cx="1958109" cy="279824"/>
        </a:xfrm>
        <a:prstGeom prst="roundRect">
          <a:avLst/>
        </a:prstGeom>
        <a:noFill/>
        <a:ln w="9525" cap="flat" cmpd="sng" algn="ctr">
          <a:solidFill>
            <a:schemeClr val="accent6"/>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6"/>
        </a:fontRef>
      </xdr:style>
      <xdr:txBody>
        <a:bodyPr vertOverflow="clip" horzOverflow="clip" rtlCol="0" anchor="ctr"/>
        <a:lstStyle/>
        <a:p>
          <a:pPr algn="ctr"/>
          <a:r>
            <a:rPr lang="en-US" sz="1100" b="1">
              <a:solidFill>
                <a:schemeClr val="accent6">
                  <a:lumMod val="50000"/>
                </a:schemeClr>
              </a:solidFill>
              <a:effectLst>
                <a:outerShdw blurRad="50800" dist="38100" dir="2700000" algn="tl" rotWithShape="0">
                  <a:prstClr val="black">
                    <a:alpha val="40000"/>
                  </a:prstClr>
                </a:outerShdw>
              </a:effectLst>
            </a:rPr>
            <a:t>Unplanned holiday working</a:t>
          </a:r>
          <a:endParaRPr lang="th-TH" sz="1100" b="1">
            <a:solidFill>
              <a:schemeClr val="accent6">
                <a:lumMod val="50000"/>
              </a:schemeClr>
            </a:solidFill>
            <a:effectLst>
              <a:outerShdw blurRad="50800" dist="38100" dir="2700000" algn="tl" rotWithShape="0">
                <a:prstClr val="black">
                  <a:alpha val="40000"/>
                </a:prstClr>
              </a:outerShdw>
            </a:effectLst>
          </a:endParaRPr>
        </a:p>
      </xdr:txBody>
    </xdr:sp>
    <xdr:clientData/>
  </xdr:twoCellAnchor>
  <xdr:twoCellAnchor>
    <xdr:from>
      <xdr:col>0</xdr:col>
      <xdr:colOff>14941</xdr:colOff>
      <xdr:row>20</xdr:row>
      <xdr:rowOff>31483</xdr:rowOff>
    </xdr:from>
    <xdr:to>
      <xdr:col>4</xdr:col>
      <xdr:colOff>22411</xdr:colOff>
      <xdr:row>35</xdr:row>
      <xdr:rowOff>136394</xdr:rowOff>
    </xdr:to>
    <xdr:graphicFrame macro="">
      <xdr:nvGraphicFramePr>
        <xdr:cNvPr id="24" name="Chart 23">
          <a:extLst>
            <a:ext uri="{FF2B5EF4-FFF2-40B4-BE49-F238E27FC236}">
              <a16:creationId xmlns:a16="http://schemas.microsoft.com/office/drawing/2014/main" id="{D7539653-F8F5-0760-AD0C-E57DF195D4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44776</xdr:colOff>
      <xdr:row>19</xdr:row>
      <xdr:rowOff>139829</xdr:rowOff>
    </xdr:from>
    <xdr:to>
      <xdr:col>1</xdr:col>
      <xdr:colOff>186765</xdr:colOff>
      <xdr:row>21</xdr:row>
      <xdr:rowOff>37352</xdr:rowOff>
    </xdr:to>
    <xdr:sp macro="" textlink="">
      <xdr:nvSpPr>
        <xdr:cNvPr id="37" name="Rectangle: Rounded Corners 24">
          <a:extLst>
            <a:ext uri="{FF2B5EF4-FFF2-40B4-BE49-F238E27FC236}">
              <a16:creationId xmlns:a16="http://schemas.microsoft.com/office/drawing/2014/main" id="{7A46C32D-FA3C-9359-69A7-8F800FA1E327}"/>
            </a:ext>
          </a:extLst>
        </xdr:cNvPr>
        <xdr:cNvSpPr/>
      </xdr:nvSpPr>
      <xdr:spPr>
        <a:xfrm>
          <a:off x="44776" y="4017064"/>
          <a:ext cx="1419460" cy="256112"/>
        </a:xfrm>
        <a:prstGeom prst="roundRect">
          <a:avLst/>
        </a:prstGeom>
        <a:noFill/>
        <a:ln w="9525" cap="flat" cmpd="sng" algn="ctr">
          <a:solidFill>
            <a:schemeClr val="accent6"/>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6"/>
        </a:fontRef>
      </xdr:style>
      <xdr:txBody>
        <a:bodyPr vertOverflow="clip" horzOverflow="clip" rtlCol="0" anchor="ctr"/>
        <a:lstStyle/>
        <a:p>
          <a:pPr algn="ctr"/>
          <a:r>
            <a:rPr lang="en-US" sz="1100" b="1">
              <a:solidFill>
                <a:schemeClr val="accent6">
                  <a:lumMod val="50000"/>
                </a:schemeClr>
              </a:solidFill>
              <a:effectLst>
                <a:outerShdw blurRad="50800" dist="38100" dir="2700000" algn="tl" rotWithShape="0">
                  <a:prstClr val="black">
                    <a:alpha val="40000"/>
                  </a:prstClr>
                </a:outerShdw>
              </a:effectLst>
            </a:rPr>
            <a:t>Delivery on plan (%)</a:t>
          </a:r>
          <a:endParaRPr lang="th-TH" sz="1100" b="1">
            <a:solidFill>
              <a:schemeClr val="accent6">
                <a:lumMod val="50000"/>
              </a:schemeClr>
            </a:solidFill>
            <a:effectLst>
              <a:outerShdw blurRad="50800" dist="38100" dir="2700000" algn="tl" rotWithShape="0">
                <a:prstClr val="black">
                  <a:alpha val="40000"/>
                </a:prstClr>
              </a:outerShdw>
            </a:effectLst>
          </a:endParaRPr>
        </a:p>
      </xdr:txBody>
    </xdr:sp>
    <xdr:clientData/>
  </xdr:twoCellAnchor>
  <xdr:twoCellAnchor>
    <xdr:from>
      <xdr:col>9</xdr:col>
      <xdr:colOff>127000</xdr:colOff>
      <xdr:row>20</xdr:row>
      <xdr:rowOff>16542</xdr:rowOff>
    </xdr:from>
    <xdr:to>
      <xdr:col>14</xdr:col>
      <xdr:colOff>0</xdr:colOff>
      <xdr:row>35</xdr:row>
      <xdr:rowOff>121453</xdr:rowOff>
    </xdr:to>
    <xdr:graphicFrame macro="">
      <xdr:nvGraphicFramePr>
        <xdr:cNvPr id="27" name="Chart 26">
          <a:extLst>
            <a:ext uri="{FF2B5EF4-FFF2-40B4-BE49-F238E27FC236}">
              <a16:creationId xmlns:a16="http://schemas.microsoft.com/office/drawing/2014/main" id="{123B359C-3B92-2712-C339-1DBE36A019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321235</xdr:colOff>
      <xdr:row>19</xdr:row>
      <xdr:rowOff>173447</xdr:rowOff>
    </xdr:from>
    <xdr:to>
      <xdr:col>11</xdr:col>
      <xdr:colOff>933823</xdr:colOff>
      <xdr:row>21</xdr:row>
      <xdr:rowOff>149946</xdr:rowOff>
    </xdr:to>
    <xdr:sp macro="" textlink="">
      <xdr:nvSpPr>
        <xdr:cNvPr id="28" name="Rectangle: Rounded Corners 27">
          <a:extLst>
            <a:ext uri="{FF2B5EF4-FFF2-40B4-BE49-F238E27FC236}">
              <a16:creationId xmlns:a16="http://schemas.microsoft.com/office/drawing/2014/main" id="{0D0B6A90-29BD-C260-13E7-5D762CDBE248}"/>
            </a:ext>
          </a:extLst>
        </xdr:cNvPr>
        <xdr:cNvSpPr/>
      </xdr:nvSpPr>
      <xdr:spPr>
        <a:xfrm>
          <a:off x="9554882" y="4050682"/>
          <a:ext cx="1890059" cy="335088"/>
        </a:xfrm>
        <a:prstGeom prst="roundRect">
          <a:avLst/>
        </a:prstGeom>
        <a:noFill/>
        <a:ln w="9525" cap="flat" cmpd="sng" algn="ctr">
          <a:solidFill>
            <a:schemeClr val="accent6"/>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6"/>
        </a:fontRef>
      </xdr:style>
      <xdr:txBody>
        <a:bodyPr vertOverflow="clip" horzOverflow="clip" rtlCol="0" anchor="ctr"/>
        <a:lstStyle/>
        <a:p>
          <a:pPr algn="ctr"/>
          <a:r>
            <a:rPr lang="en-US" sz="1100" b="1">
              <a:solidFill>
                <a:schemeClr val="accent6">
                  <a:lumMod val="50000"/>
                </a:schemeClr>
              </a:solidFill>
              <a:effectLst>
                <a:outerShdw blurRad="50800" dist="38100" dir="2700000" algn="tl" rotWithShape="0">
                  <a:prstClr val="black">
                    <a:alpha val="40000"/>
                  </a:prstClr>
                </a:outerShdw>
              </a:effectLst>
            </a:rPr>
            <a:t>Premium/Unplanned freight</a:t>
          </a:r>
          <a:endParaRPr lang="th-TH" sz="1100" b="1">
            <a:solidFill>
              <a:schemeClr val="accent6">
                <a:lumMod val="50000"/>
              </a:schemeClr>
            </a:solidFill>
            <a:effectLst>
              <a:outerShdw blurRad="50800" dist="38100" dir="2700000" algn="tl" rotWithShape="0">
                <a:prstClr val="black">
                  <a:alpha val="40000"/>
                </a:prstClr>
              </a:outerShdw>
            </a:effectLst>
          </a:endParaRPr>
        </a:p>
      </xdr:txBody>
    </xdr:sp>
    <xdr:clientData/>
  </xdr:twoCellAnchor>
  <xdr:twoCellAnchor>
    <xdr:from>
      <xdr:col>0</xdr:col>
      <xdr:colOff>1270000</xdr:colOff>
      <xdr:row>0</xdr:row>
      <xdr:rowOff>44823</xdr:rowOff>
    </xdr:from>
    <xdr:to>
      <xdr:col>1</xdr:col>
      <xdr:colOff>351117</xdr:colOff>
      <xdr:row>1</xdr:row>
      <xdr:rowOff>154748</xdr:rowOff>
    </xdr:to>
    <xdr:sp macro="" textlink="">
      <xdr:nvSpPr>
        <xdr:cNvPr id="60" name="Rectangle 3">
          <a:extLst>
            <a:ext uri="{FF2B5EF4-FFF2-40B4-BE49-F238E27FC236}">
              <a16:creationId xmlns:a16="http://schemas.microsoft.com/office/drawing/2014/main" id="{6E910A5B-3548-4CCB-96F9-74E483AA826E}"/>
            </a:ext>
          </a:extLst>
        </xdr:cNvPr>
        <xdr:cNvSpPr/>
      </xdr:nvSpPr>
      <xdr:spPr>
        <a:xfrm>
          <a:off x="1270000" y="44823"/>
          <a:ext cx="358588" cy="289219"/>
        </a:xfrm>
        <a:prstGeom prst="rect">
          <a:avLst/>
        </a:prstGeom>
        <a:no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a:solidFill>
                <a:srgbClr val="0000FF"/>
              </a:solidFill>
              <a:sym typeface="Wingdings 2" panose="05020102010507070707" pitchFamily="18" charset="2"/>
            </a:rPr>
            <a:t>O</a:t>
          </a:r>
          <a:endParaRPr lang="th-TH" sz="2000" b="1">
            <a:solidFill>
              <a:srgbClr val="0000FF"/>
            </a:solidFill>
          </a:endParaRPr>
        </a:p>
      </xdr:txBody>
    </xdr:sp>
    <xdr:clientData/>
  </xdr:twoCellAnchor>
  <xdr:twoCellAnchor>
    <xdr:from>
      <xdr:col>1</xdr:col>
      <xdr:colOff>256989</xdr:colOff>
      <xdr:row>19</xdr:row>
      <xdr:rowOff>115048</xdr:rowOff>
    </xdr:from>
    <xdr:to>
      <xdr:col>1</xdr:col>
      <xdr:colOff>615577</xdr:colOff>
      <xdr:row>21</xdr:row>
      <xdr:rowOff>45678</xdr:rowOff>
    </xdr:to>
    <xdr:sp macro="" textlink="">
      <xdr:nvSpPr>
        <xdr:cNvPr id="38" name="Rectangle 13">
          <a:extLst>
            <a:ext uri="{FF2B5EF4-FFF2-40B4-BE49-F238E27FC236}">
              <a16:creationId xmlns:a16="http://schemas.microsoft.com/office/drawing/2014/main" id="{C560EC63-142E-4FBE-A3F7-DDA0D762DE8D}"/>
            </a:ext>
          </a:extLst>
        </xdr:cNvPr>
        <xdr:cNvSpPr/>
      </xdr:nvSpPr>
      <xdr:spPr>
        <a:xfrm>
          <a:off x="1534460" y="3992283"/>
          <a:ext cx="358588" cy="289219"/>
        </a:xfrm>
        <a:prstGeom prst="rect">
          <a:avLst/>
        </a:prstGeom>
        <a:no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a:solidFill>
                <a:srgbClr val="0000FF"/>
              </a:solidFill>
              <a:sym typeface="Wingdings 2" panose="05020102010507070707" pitchFamily="18" charset="2"/>
            </a:rPr>
            <a:t>O</a:t>
          </a:r>
          <a:endParaRPr lang="th-TH" sz="2000" b="1">
            <a:solidFill>
              <a:srgbClr val="0000FF"/>
            </a:solidFill>
          </a:endParaRPr>
        </a:p>
      </xdr:txBody>
    </xdr:sp>
    <xdr:clientData/>
  </xdr:twoCellAnchor>
  <xdr:twoCellAnchor>
    <xdr:from>
      <xdr:col>6</xdr:col>
      <xdr:colOff>265045</xdr:colOff>
      <xdr:row>20</xdr:row>
      <xdr:rowOff>12702</xdr:rowOff>
    </xdr:from>
    <xdr:to>
      <xdr:col>6</xdr:col>
      <xdr:colOff>526143</xdr:colOff>
      <xdr:row>22</xdr:row>
      <xdr:rowOff>14195</xdr:rowOff>
    </xdr:to>
    <xdr:sp macro="" textlink="">
      <xdr:nvSpPr>
        <xdr:cNvPr id="44" name="Rectangle 14">
          <a:extLst>
            <a:ext uri="{FF2B5EF4-FFF2-40B4-BE49-F238E27FC236}">
              <a16:creationId xmlns:a16="http://schemas.microsoft.com/office/drawing/2014/main" id="{FD4E186A-0827-4E1B-B440-1D8F707DDC21}"/>
            </a:ext>
          </a:extLst>
        </xdr:cNvPr>
        <xdr:cNvSpPr/>
      </xdr:nvSpPr>
      <xdr:spPr>
        <a:xfrm>
          <a:off x="6660402" y="4439559"/>
          <a:ext cx="261098" cy="364350"/>
        </a:xfrm>
        <a:prstGeom prst="rect">
          <a:avLst/>
        </a:prstGeom>
        <a:no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a:solidFill>
                <a:srgbClr val="0000FF"/>
              </a:solidFill>
              <a:sym typeface="Wingdings 2" panose="05020102010507070707" pitchFamily="18" charset="2"/>
            </a:rPr>
            <a:t>O</a:t>
          </a:r>
          <a:endParaRPr lang="th-TH" sz="2000" b="1">
            <a:solidFill>
              <a:srgbClr val="0000FF"/>
            </a:solidFill>
          </a:endParaRPr>
        </a:p>
      </xdr:txBody>
    </xdr:sp>
    <xdr:clientData/>
  </xdr:twoCellAnchor>
  <xdr:twoCellAnchor>
    <xdr:from>
      <xdr:col>10</xdr:col>
      <xdr:colOff>358268</xdr:colOff>
      <xdr:row>22</xdr:row>
      <xdr:rowOff>17823</xdr:rowOff>
    </xdr:from>
    <xdr:to>
      <xdr:col>10</xdr:col>
      <xdr:colOff>716856</xdr:colOff>
      <xdr:row>22</xdr:row>
      <xdr:rowOff>309176</xdr:rowOff>
    </xdr:to>
    <xdr:sp macro="" textlink="">
      <xdr:nvSpPr>
        <xdr:cNvPr id="21" name="Rectangle 20">
          <a:extLst>
            <a:ext uri="{FF2B5EF4-FFF2-40B4-BE49-F238E27FC236}">
              <a16:creationId xmlns:a16="http://schemas.microsoft.com/office/drawing/2014/main" id="{0C7085DB-5862-48F6-8F12-54DDC3431FFB}"/>
            </a:ext>
          </a:extLst>
        </xdr:cNvPr>
        <xdr:cNvSpPr/>
      </xdr:nvSpPr>
      <xdr:spPr>
        <a:xfrm>
          <a:off x="9602054" y="4807537"/>
          <a:ext cx="358588" cy="291353"/>
        </a:xfrm>
        <a:prstGeom prst="rect">
          <a:avLst/>
        </a:prstGeom>
        <a:no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a:solidFill>
                <a:srgbClr val="0000FF"/>
              </a:solidFill>
              <a:sym typeface="Wingdings 2" panose="05020102010507070707" pitchFamily="18" charset="2"/>
            </a:rPr>
            <a:t>O</a:t>
          </a:r>
          <a:endParaRPr lang="th-TH" sz="2000" b="1">
            <a:solidFill>
              <a:srgbClr val="0000FF"/>
            </a:solidFill>
          </a:endParaRPr>
        </a:p>
      </xdr:txBody>
    </xdr:sp>
    <xdr:clientData/>
  </xdr:twoCellAnchor>
  <xdr:twoCellAnchor>
    <xdr:from>
      <xdr:col>0</xdr:col>
      <xdr:colOff>0</xdr:colOff>
      <xdr:row>39</xdr:row>
      <xdr:rowOff>134470</xdr:rowOff>
    </xdr:from>
    <xdr:to>
      <xdr:col>3</xdr:col>
      <xdr:colOff>575235</xdr:colOff>
      <xdr:row>51</xdr:row>
      <xdr:rowOff>82176</xdr:rowOff>
    </xdr:to>
    <xdr:graphicFrame macro="">
      <xdr:nvGraphicFramePr>
        <xdr:cNvPr id="61" name="Chart 60">
          <a:extLst>
            <a:ext uri="{FF2B5EF4-FFF2-40B4-BE49-F238E27FC236}">
              <a16:creationId xmlns:a16="http://schemas.microsoft.com/office/drawing/2014/main" id="{9F51B02C-9EF4-4756-B4B4-4FA108A995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0</xdr:colOff>
      <xdr:row>40</xdr:row>
      <xdr:rowOff>1</xdr:rowOff>
    </xdr:from>
    <xdr:to>
      <xdr:col>8</xdr:col>
      <xdr:colOff>605118</xdr:colOff>
      <xdr:row>51</xdr:row>
      <xdr:rowOff>59765</xdr:rowOff>
    </xdr:to>
    <xdr:graphicFrame macro="">
      <xdr:nvGraphicFramePr>
        <xdr:cNvPr id="62" name="Chart 61">
          <a:extLst>
            <a:ext uri="{FF2B5EF4-FFF2-40B4-BE49-F238E27FC236}">
              <a16:creationId xmlns:a16="http://schemas.microsoft.com/office/drawing/2014/main" id="{78292833-BEF5-4012-9AC4-6B4EBA1F4D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0</xdr:colOff>
      <xdr:row>52</xdr:row>
      <xdr:rowOff>0</xdr:rowOff>
    </xdr:from>
    <xdr:to>
      <xdr:col>3</xdr:col>
      <xdr:colOff>545352</xdr:colOff>
      <xdr:row>64</xdr:row>
      <xdr:rowOff>186764</xdr:rowOff>
    </xdr:to>
    <xdr:graphicFrame macro="">
      <xdr:nvGraphicFramePr>
        <xdr:cNvPr id="63" name="Chart 62">
          <a:extLst>
            <a:ext uri="{FF2B5EF4-FFF2-40B4-BE49-F238E27FC236}">
              <a16:creationId xmlns:a16="http://schemas.microsoft.com/office/drawing/2014/main" id="{AC1819B3-43CE-42B2-AD6C-0D2EF86F5F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5</xdr:col>
      <xdr:colOff>0</xdr:colOff>
      <xdr:row>52</xdr:row>
      <xdr:rowOff>0</xdr:rowOff>
    </xdr:from>
    <xdr:to>
      <xdr:col>9</xdr:col>
      <xdr:colOff>44824</xdr:colOff>
      <xdr:row>64</xdr:row>
      <xdr:rowOff>171823</xdr:rowOff>
    </xdr:to>
    <xdr:graphicFrame macro="">
      <xdr:nvGraphicFramePr>
        <xdr:cNvPr id="64" name="Chart 63">
          <a:extLst>
            <a:ext uri="{FF2B5EF4-FFF2-40B4-BE49-F238E27FC236}">
              <a16:creationId xmlns:a16="http://schemas.microsoft.com/office/drawing/2014/main" id="{3E2A5FA5-10B4-4775-AAC9-3CC0BF4C41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0</xdr:colOff>
      <xdr:row>66</xdr:row>
      <xdr:rowOff>0</xdr:rowOff>
    </xdr:from>
    <xdr:to>
      <xdr:col>3</xdr:col>
      <xdr:colOff>545353</xdr:colOff>
      <xdr:row>79</xdr:row>
      <xdr:rowOff>29882</xdr:rowOff>
    </xdr:to>
    <xdr:graphicFrame macro="">
      <xdr:nvGraphicFramePr>
        <xdr:cNvPr id="65" name="Chart 64">
          <a:extLst>
            <a:ext uri="{FF2B5EF4-FFF2-40B4-BE49-F238E27FC236}">
              <a16:creationId xmlns:a16="http://schemas.microsoft.com/office/drawing/2014/main" id="{23EB1224-5341-42D5-ACC7-661F5DA1B8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5</xdr:col>
      <xdr:colOff>29883</xdr:colOff>
      <xdr:row>66</xdr:row>
      <xdr:rowOff>1</xdr:rowOff>
    </xdr:from>
    <xdr:to>
      <xdr:col>9</xdr:col>
      <xdr:colOff>74706</xdr:colOff>
      <xdr:row>79</xdr:row>
      <xdr:rowOff>14942</xdr:rowOff>
    </xdr:to>
    <xdr:graphicFrame macro="">
      <xdr:nvGraphicFramePr>
        <xdr:cNvPr id="66" name="Chart 65">
          <a:extLst>
            <a:ext uri="{FF2B5EF4-FFF2-40B4-BE49-F238E27FC236}">
              <a16:creationId xmlns:a16="http://schemas.microsoft.com/office/drawing/2014/main" id="{A85924F6-62B2-4BE0-AFC5-0A2FA0A049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0</xdr:col>
      <xdr:colOff>0</xdr:colOff>
      <xdr:row>80</xdr:row>
      <xdr:rowOff>0</xdr:rowOff>
    </xdr:from>
    <xdr:to>
      <xdr:col>3</xdr:col>
      <xdr:colOff>515470</xdr:colOff>
      <xdr:row>92</xdr:row>
      <xdr:rowOff>37353</xdr:rowOff>
    </xdr:to>
    <xdr:graphicFrame macro="">
      <xdr:nvGraphicFramePr>
        <xdr:cNvPr id="67" name="Chart 66">
          <a:extLst>
            <a:ext uri="{FF2B5EF4-FFF2-40B4-BE49-F238E27FC236}">
              <a16:creationId xmlns:a16="http://schemas.microsoft.com/office/drawing/2014/main" id="{B6AB00E3-91B3-4365-B63C-B9BD2974B0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5</xdr:col>
      <xdr:colOff>0</xdr:colOff>
      <xdr:row>80</xdr:row>
      <xdr:rowOff>0</xdr:rowOff>
    </xdr:from>
    <xdr:to>
      <xdr:col>9</xdr:col>
      <xdr:colOff>104589</xdr:colOff>
      <xdr:row>92</xdr:row>
      <xdr:rowOff>59765</xdr:rowOff>
    </xdr:to>
    <xdr:graphicFrame macro="">
      <xdr:nvGraphicFramePr>
        <xdr:cNvPr id="68" name="Chart 67">
          <a:extLst>
            <a:ext uri="{FF2B5EF4-FFF2-40B4-BE49-F238E27FC236}">
              <a16:creationId xmlns:a16="http://schemas.microsoft.com/office/drawing/2014/main" id="{9D40E773-0F3B-4050-99CC-60A2D2416F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0</xdr:col>
      <xdr:colOff>0</xdr:colOff>
      <xdr:row>93</xdr:row>
      <xdr:rowOff>0</xdr:rowOff>
    </xdr:from>
    <xdr:to>
      <xdr:col>3</xdr:col>
      <xdr:colOff>500529</xdr:colOff>
      <xdr:row>105</xdr:row>
      <xdr:rowOff>149412</xdr:rowOff>
    </xdr:to>
    <xdr:graphicFrame macro="">
      <xdr:nvGraphicFramePr>
        <xdr:cNvPr id="69" name="Chart 68">
          <a:extLst>
            <a:ext uri="{FF2B5EF4-FFF2-40B4-BE49-F238E27FC236}">
              <a16:creationId xmlns:a16="http://schemas.microsoft.com/office/drawing/2014/main" id="{913D9C91-254D-4E9B-A1EB-61ADD0790D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5</xdr:col>
      <xdr:colOff>0</xdr:colOff>
      <xdr:row>93</xdr:row>
      <xdr:rowOff>0</xdr:rowOff>
    </xdr:from>
    <xdr:to>
      <xdr:col>9</xdr:col>
      <xdr:colOff>141942</xdr:colOff>
      <xdr:row>105</xdr:row>
      <xdr:rowOff>164353</xdr:rowOff>
    </xdr:to>
    <xdr:graphicFrame macro="">
      <xdr:nvGraphicFramePr>
        <xdr:cNvPr id="70" name="Chart 69">
          <a:extLst>
            <a:ext uri="{FF2B5EF4-FFF2-40B4-BE49-F238E27FC236}">
              <a16:creationId xmlns:a16="http://schemas.microsoft.com/office/drawing/2014/main" id="{96DAFFB1-1120-4B89-B412-000C9C9C58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6</xdr:col>
      <xdr:colOff>363606</xdr:colOff>
      <xdr:row>0</xdr:row>
      <xdr:rowOff>44823</xdr:rowOff>
    </xdr:from>
    <xdr:to>
      <xdr:col>6</xdr:col>
      <xdr:colOff>715551</xdr:colOff>
      <xdr:row>1</xdr:row>
      <xdr:rowOff>77304</xdr:rowOff>
    </xdr:to>
    <xdr:sp macro="" textlink="">
      <xdr:nvSpPr>
        <xdr:cNvPr id="2" name="Rectangle 3">
          <a:extLst>
            <a:ext uri="{FF2B5EF4-FFF2-40B4-BE49-F238E27FC236}">
              <a16:creationId xmlns:a16="http://schemas.microsoft.com/office/drawing/2014/main" id="{CF121548-4B24-7AE7-B75C-A7621A6F2F8F}"/>
            </a:ext>
          </a:extLst>
        </xdr:cNvPr>
        <xdr:cNvSpPr/>
      </xdr:nvSpPr>
      <xdr:spPr>
        <a:xfrm>
          <a:off x="6763302" y="44823"/>
          <a:ext cx="351945" cy="209177"/>
        </a:xfrm>
        <a:prstGeom prst="rect">
          <a:avLst/>
        </a:prstGeom>
        <a:no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a:solidFill>
                <a:srgbClr val="0000FF"/>
              </a:solidFill>
              <a:sym typeface="Wingdings 2" panose="05020102010507070707" pitchFamily="18" charset="2"/>
            </a:rPr>
            <a:t>O</a:t>
          </a:r>
          <a:endParaRPr lang="th-TH" sz="2000" b="1">
            <a:solidFill>
              <a:srgbClr val="0000FF"/>
            </a:solidFill>
          </a:endParaRP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0</xdr:colOff>
      <xdr:row>0</xdr:row>
      <xdr:rowOff>0</xdr:rowOff>
    </xdr:from>
    <xdr:to>
      <xdr:col>4</xdr:col>
      <xdr:colOff>0</xdr:colOff>
      <xdr:row>15</xdr:row>
      <xdr:rowOff>104912</xdr:rowOff>
    </xdr:to>
    <xdr:graphicFrame macro="">
      <xdr:nvGraphicFramePr>
        <xdr:cNvPr id="2" name="Chart 1">
          <a:extLst>
            <a:ext uri="{FF2B5EF4-FFF2-40B4-BE49-F238E27FC236}">
              <a16:creationId xmlns:a16="http://schemas.microsoft.com/office/drawing/2014/main" id="{0BC1B13F-78A4-4E44-BC3D-03CBFB89B9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127000</xdr:colOff>
      <xdr:row>0</xdr:row>
      <xdr:rowOff>9071</xdr:rowOff>
    </xdr:from>
    <xdr:to>
      <xdr:col>9</xdr:col>
      <xdr:colOff>0</xdr:colOff>
      <xdr:row>15</xdr:row>
      <xdr:rowOff>113983</xdr:rowOff>
    </xdr:to>
    <xdr:graphicFrame macro="">
      <xdr:nvGraphicFramePr>
        <xdr:cNvPr id="3" name="Chart 2">
          <a:extLst>
            <a:ext uri="{FF2B5EF4-FFF2-40B4-BE49-F238E27FC236}">
              <a16:creationId xmlns:a16="http://schemas.microsoft.com/office/drawing/2014/main" id="{55F0F2DF-E683-4CD3-ACBA-782ADB71F7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154645</xdr:colOff>
      <xdr:row>0</xdr:row>
      <xdr:rowOff>43778</xdr:rowOff>
    </xdr:from>
    <xdr:to>
      <xdr:col>0</xdr:col>
      <xdr:colOff>1442357</xdr:colOff>
      <xdr:row>1</xdr:row>
      <xdr:rowOff>63500</xdr:rowOff>
    </xdr:to>
    <xdr:sp macro="" textlink="">
      <xdr:nvSpPr>
        <xdr:cNvPr id="14" name="Rectangle: Rounded Corners 13">
          <a:extLst>
            <a:ext uri="{FF2B5EF4-FFF2-40B4-BE49-F238E27FC236}">
              <a16:creationId xmlns:a16="http://schemas.microsoft.com/office/drawing/2014/main" id="{D4387ED5-E8E1-4272-A415-1165019F32A6}"/>
            </a:ext>
          </a:extLst>
        </xdr:cNvPr>
        <xdr:cNvSpPr/>
      </xdr:nvSpPr>
      <xdr:spPr>
        <a:xfrm>
          <a:off x="154645" y="43778"/>
          <a:ext cx="1287712" cy="201151"/>
        </a:xfrm>
        <a:prstGeom prst="roundRect">
          <a:avLst/>
        </a:prstGeom>
        <a:noFill/>
        <a:ln w="9525" cap="flat" cmpd="sng" algn="ctr">
          <a:solidFill>
            <a:schemeClr val="accent6"/>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6"/>
        </a:fontRef>
      </xdr:style>
      <xdr:txBody>
        <a:bodyPr vertOverflow="clip" horzOverflow="clip" rtlCol="0" anchor="ctr"/>
        <a:lstStyle/>
        <a:p>
          <a:pPr algn="ctr"/>
          <a:r>
            <a:rPr lang="en-US" sz="1000" b="1">
              <a:solidFill>
                <a:schemeClr val="accent6">
                  <a:lumMod val="50000"/>
                </a:schemeClr>
              </a:solidFill>
              <a:effectLst>
                <a:outerShdw blurRad="50800" dist="38100" dir="2700000" algn="tl" rotWithShape="0">
                  <a:prstClr val="black">
                    <a:alpha val="40000"/>
                  </a:prstClr>
                </a:outerShdw>
              </a:effectLst>
            </a:rPr>
            <a:t>Urgent purchasing</a:t>
          </a:r>
          <a:endParaRPr lang="th-TH" sz="1000" b="1">
            <a:solidFill>
              <a:schemeClr val="accent6">
                <a:lumMod val="50000"/>
              </a:schemeClr>
            </a:solidFill>
            <a:effectLst>
              <a:outerShdw blurRad="50800" dist="38100" dir="2700000" algn="tl" rotWithShape="0">
                <a:prstClr val="black">
                  <a:alpha val="40000"/>
                </a:prstClr>
              </a:outerShdw>
            </a:effectLst>
          </a:endParaRPr>
        </a:p>
      </xdr:txBody>
    </xdr:sp>
    <xdr:clientData/>
  </xdr:twoCellAnchor>
  <xdr:twoCellAnchor>
    <xdr:from>
      <xdr:col>5</xdr:col>
      <xdr:colOff>112010</xdr:colOff>
      <xdr:row>0</xdr:row>
      <xdr:rowOff>80064</xdr:rowOff>
    </xdr:from>
    <xdr:to>
      <xdr:col>6</xdr:col>
      <xdr:colOff>63500</xdr:colOff>
      <xdr:row>1</xdr:row>
      <xdr:rowOff>108857</xdr:rowOff>
    </xdr:to>
    <xdr:sp macro="" textlink="">
      <xdr:nvSpPr>
        <xdr:cNvPr id="15" name="Rectangle: Rounded Corners 14">
          <a:extLst>
            <a:ext uri="{FF2B5EF4-FFF2-40B4-BE49-F238E27FC236}">
              <a16:creationId xmlns:a16="http://schemas.microsoft.com/office/drawing/2014/main" id="{6882041E-A6E0-493E-8189-832F9CE0F180}"/>
            </a:ext>
          </a:extLst>
        </xdr:cNvPr>
        <xdr:cNvSpPr/>
      </xdr:nvSpPr>
      <xdr:spPr>
        <a:xfrm>
          <a:off x="4919867" y="80064"/>
          <a:ext cx="1783919" cy="210222"/>
        </a:xfrm>
        <a:prstGeom prst="roundRect">
          <a:avLst/>
        </a:prstGeom>
        <a:noFill/>
        <a:ln w="9525" cap="flat" cmpd="sng" algn="ctr">
          <a:solidFill>
            <a:schemeClr val="accent6"/>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6"/>
        </a:fontRef>
      </xdr:style>
      <xdr:txBody>
        <a:bodyPr vertOverflow="clip" horzOverflow="clip" rtlCol="0" anchor="ctr"/>
        <a:lstStyle/>
        <a:p>
          <a:pPr algn="ctr"/>
          <a:r>
            <a:rPr lang="en-US" sz="1100" b="1">
              <a:solidFill>
                <a:schemeClr val="accent6">
                  <a:lumMod val="50000"/>
                </a:schemeClr>
              </a:solidFill>
              <a:effectLst>
                <a:outerShdw blurRad="50800" dist="38100" dir="2700000" algn="tl" rotWithShape="0">
                  <a:prstClr val="black">
                    <a:alpha val="40000"/>
                  </a:prstClr>
                </a:outerShdw>
              </a:effectLst>
            </a:rPr>
            <a:t>Special purchasing</a:t>
          </a:r>
          <a:endParaRPr lang="th-TH" sz="1100" b="1">
            <a:solidFill>
              <a:schemeClr val="accent6">
                <a:lumMod val="50000"/>
              </a:schemeClr>
            </a:solidFill>
            <a:effectLst>
              <a:outerShdw blurRad="50800" dist="38100" dir="2700000" algn="tl" rotWithShape="0">
                <a:prstClr val="black">
                  <a:alpha val="40000"/>
                </a:prstClr>
              </a:outerShdw>
            </a:effectLst>
          </a:endParaRPr>
        </a:p>
      </xdr:txBody>
    </xdr:sp>
    <xdr:clientData/>
  </xdr:twoCellAnchor>
  <xdr:twoCellAnchor>
    <xdr:from>
      <xdr:col>0</xdr:col>
      <xdr:colOff>1543740</xdr:colOff>
      <xdr:row>0</xdr:row>
      <xdr:rowOff>0</xdr:rowOff>
    </xdr:from>
    <xdr:to>
      <xdr:col>0</xdr:col>
      <xdr:colOff>1879919</xdr:colOff>
      <xdr:row>1</xdr:row>
      <xdr:rowOff>127001</xdr:rowOff>
    </xdr:to>
    <xdr:sp macro="" textlink="">
      <xdr:nvSpPr>
        <xdr:cNvPr id="22" name="Rectangle 21">
          <a:extLst>
            <a:ext uri="{FF2B5EF4-FFF2-40B4-BE49-F238E27FC236}">
              <a16:creationId xmlns:a16="http://schemas.microsoft.com/office/drawing/2014/main" id="{F0989C93-2921-490C-A843-9F4CEA93628B}"/>
            </a:ext>
          </a:extLst>
        </xdr:cNvPr>
        <xdr:cNvSpPr/>
      </xdr:nvSpPr>
      <xdr:spPr>
        <a:xfrm>
          <a:off x="1543740" y="0"/>
          <a:ext cx="336179" cy="308430"/>
        </a:xfrm>
        <a:prstGeom prst="rect">
          <a:avLst/>
        </a:prstGeom>
        <a:no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a:solidFill>
                <a:srgbClr val="0000CC"/>
              </a:solidFill>
              <a:sym typeface="Wingdings 2" panose="05020102010507070707" pitchFamily="18" charset="2"/>
            </a:rPr>
            <a:t>O</a:t>
          </a:r>
          <a:endParaRPr lang="th-TH" sz="2000" b="1">
            <a:solidFill>
              <a:srgbClr val="0000CC"/>
            </a:solidFill>
          </a:endParaRPr>
        </a:p>
      </xdr:txBody>
    </xdr:sp>
    <xdr:clientData/>
  </xdr:twoCellAnchor>
  <xdr:twoCellAnchor>
    <xdr:from>
      <xdr:col>6</xdr:col>
      <xdr:colOff>187973</xdr:colOff>
      <xdr:row>0</xdr:row>
      <xdr:rowOff>20047</xdr:rowOff>
    </xdr:from>
    <xdr:to>
      <xdr:col>6</xdr:col>
      <xdr:colOff>530502</xdr:colOff>
      <xdr:row>1</xdr:row>
      <xdr:rowOff>153398</xdr:rowOff>
    </xdr:to>
    <xdr:sp macro="" textlink="">
      <xdr:nvSpPr>
        <xdr:cNvPr id="28" name="Rectangle 27">
          <a:extLst>
            <a:ext uri="{FF2B5EF4-FFF2-40B4-BE49-F238E27FC236}">
              <a16:creationId xmlns:a16="http://schemas.microsoft.com/office/drawing/2014/main" id="{9E587278-A695-6FEC-4803-BEEB0E3BBD43}"/>
            </a:ext>
          </a:extLst>
        </xdr:cNvPr>
        <xdr:cNvSpPr/>
      </xdr:nvSpPr>
      <xdr:spPr>
        <a:xfrm>
          <a:off x="8073016" y="20047"/>
          <a:ext cx="342529" cy="315568"/>
        </a:xfrm>
        <a:prstGeom prst="rect">
          <a:avLst/>
        </a:prstGeom>
        <a:no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a:solidFill>
                <a:srgbClr val="0000FF"/>
              </a:solidFill>
              <a:sym typeface="Wingdings 2" panose="05020102010507070707" pitchFamily="18" charset="2"/>
            </a:rPr>
            <a:t>O</a:t>
          </a:r>
          <a:endParaRPr lang="th-TH" sz="2000" b="1">
            <a:solidFill>
              <a:srgbClr val="0000FF"/>
            </a:solidFill>
          </a:endParaRPr>
        </a:p>
      </xdr:txBody>
    </xdr:sp>
    <xdr:clientData/>
  </xdr:twoCellAnchor>
  <xdr:twoCellAnchor>
    <xdr:from>
      <xdr:col>10</xdr:col>
      <xdr:colOff>33131</xdr:colOff>
      <xdr:row>0</xdr:row>
      <xdr:rowOff>121479</xdr:rowOff>
    </xdr:from>
    <xdr:to>
      <xdr:col>14</xdr:col>
      <xdr:colOff>18143</xdr:colOff>
      <xdr:row>16</xdr:row>
      <xdr:rowOff>49696</xdr:rowOff>
    </xdr:to>
    <xdr:graphicFrame macro="">
      <xdr:nvGraphicFramePr>
        <xdr:cNvPr id="40" name="Chart 39">
          <a:extLst>
            <a:ext uri="{FF2B5EF4-FFF2-40B4-BE49-F238E27FC236}">
              <a16:creationId xmlns:a16="http://schemas.microsoft.com/office/drawing/2014/main" id="{163DE9B5-17BA-41CC-81CA-647092598E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136859</xdr:colOff>
      <xdr:row>0</xdr:row>
      <xdr:rowOff>108460</xdr:rowOff>
    </xdr:from>
    <xdr:to>
      <xdr:col>10</xdr:col>
      <xdr:colOff>1639956</xdr:colOff>
      <xdr:row>1</xdr:row>
      <xdr:rowOff>154331</xdr:rowOff>
    </xdr:to>
    <xdr:sp macro="" textlink="">
      <xdr:nvSpPr>
        <xdr:cNvPr id="41" name="Rectangle: Rounded Corners 40">
          <a:extLst>
            <a:ext uri="{FF2B5EF4-FFF2-40B4-BE49-F238E27FC236}">
              <a16:creationId xmlns:a16="http://schemas.microsoft.com/office/drawing/2014/main" id="{6B0AAB72-BD57-4B45-8F16-2BE0053466F5}"/>
            </a:ext>
          </a:extLst>
        </xdr:cNvPr>
        <xdr:cNvSpPr/>
      </xdr:nvSpPr>
      <xdr:spPr>
        <a:xfrm>
          <a:off x="11080946" y="108460"/>
          <a:ext cx="1503097" cy="222567"/>
        </a:xfrm>
        <a:prstGeom prst="roundRect">
          <a:avLst/>
        </a:prstGeom>
        <a:noFill/>
        <a:ln w="9525" cap="flat" cmpd="sng" algn="ctr">
          <a:solidFill>
            <a:schemeClr val="accent6"/>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6"/>
        </a:fontRef>
      </xdr:style>
      <xdr:txBody>
        <a:bodyPr vertOverflow="clip" horzOverflow="clip" rtlCol="0" anchor="ctr"/>
        <a:lstStyle/>
        <a:p>
          <a:pPr algn="ctr"/>
          <a:r>
            <a:rPr lang="en-US" sz="1000" b="1">
              <a:solidFill>
                <a:schemeClr val="accent6">
                  <a:lumMod val="50000"/>
                </a:schemeClr>
              </a:solidFill>
              <a:effectLst>
                <a:outerShdw blurRad="50800" dist="38100" dir="2700000" algn="tl" rotWithShape="0">
                  <a:prstClr val="black">
                    <a:alpha val="40000"/>
                  </a:prstClr>
                </a:outerShdw>
              </a:effectLst>
            </a:rPr>
            <a:t>Un-received Order</a:t>
          </a:r>
          <a:endParaRPr lang="th-TH" sz="1000" b="1">
            <a:solidFill>
              <a:schemeClr val="accent6">
                <a:lumMod val="50000"/>
              </a:schemeClr>
            </a:solidFill>
            <a:effectLst>
              <a:outerShdw blurRad="50800" dist="38100" dir="2700000" algn="tl" rotWithShape="0">
                <a:prstClr val="black">
                  <a:alpha val="40000"/>
                </a:prstClr>
              </a:outerShdw>
            </a:effectLst>
          </a:endParaRPr>
        </a:p>
      </xdr:txBody>
    </xdr:sp>
    <xdr:clientData/>
  </xdr:twoCellAnchor>
  <xdr:twoCellAnchor>
    <xdr:from>
      <xdr:col>0</xdr:col>
      <xdr:colOff>1</xdr:colOff>
      <xdr:row>19</xdr:row>
      <xdr:rowOff>156883</xdr:rowOff>
    </xdr:from>
    <xdr:to>
      <xdr:col>4</xdr:col>
      <xdr:colOff>7472</xdr:colOff>
      <xdr:row>35</xdr:row>
      <xdr:rowOff>117928</xdr:rowOff>
    </xdr:to>
    <xdr:graphicFrame macro="">
      <xdr:nvGraphicFramePr>
        <xdr:cNvPr id="17" name="Chart 43">
          <a:extLst>
            <a:ext uri="{FF2B5EF4-FFF2-40B4-BE49-F238E27FC236}">
              <a16:creationId xmlns:a16="http://schemas.microsoft.com/office/drawing/2014/main" id="{52BCB3C5-2819-4CF8-B35D-FAF1AF0F3018}"/>
            </a:ext>
            <a:ext uri="{147F2762-F138-4A5C-976F-8EAC2B608ADB}">
              <a16:predDERef xmlns:a16="http://schemas.microsoft.com/office/drawing/2014/main" pred="{6B0AAB72-BD57-4B45-8F16-2BE0053466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182216</xdr:colOff>
      <xdr:row>19</xdr:row>
      <xdr:rowOff>126603</xdr:rowOff>
    </xdr:from>
    <xdr:to>
      <xdr:col>0</xdr:col>
      <xdr:colOff>1032565</xdr:colOff>
      <xdr:row>20</xdr:row>
      <xdr:rowOff>172474</xdr:rowOff>
    </xdr:to>
    <xdr:sp macro="" textlink="">
      <xdr:nvSpPr>
        <xdr:cNvPr id="34" name="Rectangle: Rounded Corners 33">
          <a:extLst>
            <a:ext uri="{FF2B5EF4-FFF2-40B4-BE49-F238E27FC236}">
              <a16:creationId xmlns:a16="http://schemas.microsoft.com/office/drawing/2014/main" id="{DDFD1871-34F0-4070-921C-6096ABEA3D90}"/>
            </a:ext>
          </a:extLst>
        </xdr:cNvPr>
        <xdr:cNvSpPr/>
      </xdr:nvSpPr>
      <xdr:spPr>
        <a:xfrm>
          <a:off x="182216" y="4009174"/>
          <a:ext cx="850349" cy="227300"/>
        </a:xfrm>
        <a:prstGeom prst="roundRect">
          <a:avLst/>
        </a:prstGeom>
        <a:noFill/>
        <a:ln w="9525" cap="flat" cmpd="sng" algn="ctr">
          <a:solidFill>
            <a:schemeClr val="accent6"/>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6"/>
        </a:fontRef>
      </xdr:style>
      <xdr:txBody>
        <a:bodyPr vertOverflow="clip" horzOverflow="clip" rtlCol="0" anchor="ctr"/>
        <a:lstStyle/>
        <a:p>
          <a:pPr algn="ctr"/>
          <a:r>
            <a:rPr lang="en-US" sz="1000" b="1">
              <a:solidFill>
                <a:schemeClr val="accent6">
                  <a:lumMod val="50000"/>
                </a:schemeClr>
              </a:solidFill>
              <a:effectLst>
                <a:outerShdw blurRad="50800" dist="38100" dir="2700000" algn="tl" rotWithShape="0">
                  <a:prstClr val="black">
                    <a:alpha val="40000"/>
                  </a:prstClr>
                </a:outerShdw>
              </a:effectLst>
            </a:rPr>
            <a:t>SDM-CIP</a:t>
          </a:r>
          <a:endParaRPr lang="th-TH" sz="1000" b="1">
            <a:solidFill>
              <a:schemeClr val="accent6">
                <a:lumMod val="50000"/>
              </a:schemeClr>
            </a:solidFill>
            <a:effectLst>
              <a:outerShdw blurRad="50800" dist="38100" dir="2700000" algn="tl" rotWithShape="0">
                <a:prstClr val="black">
                  <a:alpha val="40000"/>
                </a:prstClr>
              </a:outerShdw>
            </a:effectLst>
          </a:endParaRPr>
        </a:p>
      </xdr:txBody>
    </xdr:sp>
    <xdr:clientData/>
  </xdr:twoCellAnchor>
  <xdr:twoCellAnchor>
    <xdr:from>
      <xdr:col>0</xdr:col>
      <xdr:colOff>0</xdr:colOff>
      <xdr:row>314</xdr:row>
      <xdr:rowOff>67235</xdr:rowOff>
    </xdr:from>
    <xdr:to>
      <xdr:col>3</xdr:col>
      <xdr:colOff>590176</xdr:colOff>
      <xdr:row>330</xdr:row>
      <xdr:rowOff>358589</xdr:rowOff>
    </xdr:to>
    <xdr:graphicFrame macro="">
      <xdr:nvGraphicFramePr>
        <xdr:cNvPr id="68" name="Chart 67">
          <a:extLst>
            <a:ext uri="{FF2B5EF4-FFF2-40B4-BE49-F238E27FC236}">
              <a16:creationId xmlns:a16="http://schemas.microsoft.com/office/drawing/2014/main" id="{5EE919D1-266B-4730-9A8D-7FFABECF93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89648</xdr:colOff>
      <xdr:row>314</xdr:row>
      <xdr:rowOff>52294</xdr:rowOff>
    </xdr:from>
    <xdr:to>
      <xdr:col>8</xdr:col>
      <xdr:colOff>605118</xdr:colOff>
      <xdr:row>330</xdr:row>
      <xdr:rowOff>178547</xdr:rowOff>
    </xdr:to>
    <xdr:graphicFrame macro="">
      <xdr:nvGraphicFramePr>
        <xdr:cNvPr id="69" name="Chart 68">
          <a:extLst>
            <a:ext uri="{FF2B5EF4-FFF2-40B4-BE49-F238E27FC236}">
              <a16:creationId xmlns:a16="http://schemas.microsoft.com/office/drawing/2014/main" id="{143AE56B-73DD-4E54-9AEC-36DC7016E2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9</xdr:col>
      <xdr:colOff>196273</xdr:colOff>
      <xdr:row>314</xdr:row>
      <xdr:rowOff>29883</xdr:rowOff>
    </xdr:from>
    <xdr:to>
      <xdr:col>13</xdr:col>
      <xdr:colOff>421070</xdr:colOff>
      <xdr:row>331</xdr:row>
      <xdr:rowOff>16298</xdr:rowOff>
    </xdr:to>
    <xdr:graphicFrame macro="">
      <xdr:nvGraphicFramePr>
        <xdr:cNvPr id="70" name="Chart 69">
          <a:extLst>
            <a:ext uri="{FF2B5EF4-FFF2-40B4-BE49-F238E27FC236}">
              <a16:creationId xmlns:a16="http://schemas.microsoft.com/office/drawing/2014/main" id="{19E48D83-45CA-4CE1-AB8A-03303ABE0C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0</xdr:colOff>
      <xdr:row>332</xdr:row>
      <xdr:rowOff>0</xdr:rowOff>
    </xdr:from>
    <xdr:to>
      <xdr:col>3</xdr:col>
      <xdr:colOff>577273</xdr:colOff>
      <xdr:row>345</xdr:row>
      <xdr:rowOff>57727</xdr:rowOff>
    </xdr:to>
    <xdr:graphicFrame macro="">
      <xdr:nvGraphicFramePr>
        <xdr:cNvPr id="71" name="Chart 70">
          <a:extLst>
            <a:ext uri="{FF2B5EF4-FFF2-40B4-BE49-F238E27FC236}">
              <a16:creationId xmlns:a16="http://schemas.microsoft.com/office/drawing/2014/main" id="{C7A73F53-32CF-4E1C-A863-27C6A35FF1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5</xdr:col>
      <xdr:colOff>0</xdr:colOff>
      <xdr:row>332</xdr:row>
      <xdr:rowOff>0</xdr:rowOff>
    </xdr:from>
    <xdr:to>
      <xdr:col>8</xdr:col>
      <xdr:colOff>562428</xdr:colOff>
      <xdr:row>345</xdr:row>
      <xdr:rowOff>74706</xdr:rowOff>
    </xdr:to>
    <xdr:graphicFrame macro="">
      <xdr:nvGraphicFramePr>
        <xdr:cNvPr id="72" name="Chart 71">
          <a:extLst>
            <a:ext uri="{FF2B5EF4-FFF2-40B4-BE49-F238E27FC236}">
              <a16:creationId xmlns:a16="http://schemas.microsoft.com/office/drawing/2014/main" id="{5086D2CD-7707-4CDC-A83D-F9B4D61D77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9</xdr:col>
      <xdr:colOff>127000</xdr:colOff>
      <xdr:row>332</xdr:row>
      <xdr:rowOff>44824</xdr:rowOff>
    </xdr:from>
    <xdr:to>
      <xdr:col>13</xdr:col>
      <xdr:colOff>440765</xdr:colOff>
      <xdr:row>345</xdr:row>
      <xdr:rowOff>82177</xdr:rowOff>
    </xdr:to>
    <xdr:graphicFrame macro="">
      <xdr:nvGraphicFramePr>
        <xdr:cNvPr id="73" name="Chart 72">
          <a:extLst>
            <a:ext uri="{FF2B5EF4-FFF2-40B4-BE49-F238E27FC236}">
              <a16:creationId xmlns:a16="http://schemas.microsoft.com/office/drawing/2014/main" id="{F7E4F4FE-EC6E-4829-B412-B8DDBFDB35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0</xdr:col>
      <xdr:colOff>0</xdr:colOff>
      <xdr:row>346</xdr:row>
      <xdr:rowOff>0</xdr:rowOff>
    </xdr:from>
    <xdr:to>
      <xdr:col>3</xdr:col>
      <xdr:colOff>560294</xdr:colOff>
      <xdr:row>358</xdr:row>
      <xdr:rowOff>89647</xdr:rowOff>
    </xdr:to>
    <xdr:graphicFrame macro="">
      <xdr:nvGraphicFramePr>
        <xdr:cNvPr id="74" name="Chart 73">
          <a:extLst>
            <a:ext uri="{FF2B5EF4-FFF2-40B4-BE49-F238E27FC236}">
              <a16:creationId xmlns:a16="http://schemas.microsoft.com/office/drawing/2014/main" id="{4819DBD1-CB74-4E13-8B63-BDFAEBB1FE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5</xdr:col>
      <xdr:colOff>0</xdr:colOff>
      <xdr:row>346</xdr:row>
      <xdr:rowOff>0</xdr:rowOff>
    </xdr:from>
    <xdr:to>
      <xdr:col>8</xdr:col>
      <xdr:colOff>508000</xdr:colOff>
      <xdr:row>358</xdr:row>
      <xdr:rowOff>97118</xdr:rowOff>
    </xdr:to>
    <xdr:graphicFrame macro="">
      <xdr:nvGraphicFramePr>
        <xdr:cNvPr id="75" name="Chart 74">
          <a:extLst>
            <a:ext uri="{FF2B5EF4-FFF2-40B4-BE49-F238E27FC236}">
              <a16:creationId xmlns:a16="http://schemas.microsoft.com/office/drawing/2014/main" id="{2B6BB101-EDB1-4C4C-8E3A-1FE9C278B8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9</xdr:col>
      <xdr:colOff>119529</xdr:colOff>
      <xdr:row>345</xdr:row>
      <xdr:rowOff>186765</xdr:rowOff>
    </xdr:from>
    <xdr:to>
      <xdr:col>13</xdr:col>
      <xdr:colOff>425823</xdr:colOff>
      <xdr:row>358</xdr:row>
      <xdr:rowOff>97118</xdr:rowOff>
    </xdr:to>
    <xdr:graphicFrame macro="">
      <xdr:nvGraphicFramePr>
        <xdr:cNvPr id="76" name="Chart 75">
          <a:extLst>
            <a:ext uri="{FF2B5EF4-FFF2-40B4-BE49-F238E27FC236}">
              <a16:creationId xmlns:a16="http://schemas.microsoft.com/office/drawing/2014/main" id="{A6AE9284-8054-4492-8431-23445F57B1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0</xdr:col>
      <xdr:colOff>0</xdr:colOff>
      <xdr:row>359</xdr:row>
      <xdr:rowOff>0</xdr:rowOff>
    </xdr:from>
    <xdr:to>
      <xdr:col>3</xdr:col>
      <xdr:colOff>545353</xdr:colOff>
      <xdr:row>372</xdr:row>
      <xdr:rowOff>97118</xdr:rowOff>
    </xdr:to>
    <xdr:graphicFrame macro="">
      <xdr:nvGraphicFramePr>
        <xdr:cNvPr id="77" name="Chart 76">
          <a:extLst>
            <a:ext uri="{FF2B5EF4-FFF2-40B4-BE49-F238E27FC236}">
              <a16:creationId xmlns:a16="http://schemas.microsoft.com/office/drawing/2014/main" id="{8754131F-050D-4B07-9D30-BAB91297D6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5</xdr:col>
      <xdr:colOff>0</xdr:colOff>
      <xdr:row>359</xdr:row>
      <xdr:rowOff>0</xdr:rowOff>
    </xdr:from>
    <xdr:to>
      <xdr:col>8</xdr:col>
      <xdr:colOff>485588</xdr:colOff>
      <xdr:row>372</xdr:row>
      <xdr:rowOff>82176</xdr:rowOff>
    </xdr:to>
    <xdr:graphicFrame macro="">
      <xdr:nvGraphicFramePr>
        <xdr:cNvPr id="78" name="Chart 77">
          <a:extLst>
            <a:ext uri="{FF2B5EF4-FFF2-40B4-BE49-F238E27FC236}">
              <a16:creationId xmlns:a16="http://schemas.microsoft.com/office/drawing/2014/main" id="{CF86F6D4-C6C6-43C3-9483-83E02C7623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9</xdr:col>
      <xdr:colOff>99786</xdr:colOff>
      <xdr:row>359</xdr:row>
      <xdr:rowOff>9072</xdr:rowOff>
    </xdr:from>
    <xdr:to>
      <xdr:col>13</xdr:col>
      <xdr:colOff>426357</xdr:colOff>
      <xdr:row>372</xdr:row>
      <xdr:rowOff>72571</xdr:rowOff>
    </xdr:to>
    <xdr:graphicFrame macro="">
      <xdr:nvGraphicFramePr>
        <xdr:cNvPr id="79" name="Chart 78">
          <a:extLst>
            <a:ext uri="{FF2B5EF4-FFF2-40B4-BE49-F238E27FC236}">
              <a16:creationId xmlns:a16="http://schemas.microsoft.com/office/drawing/2014/main" id="{6FFF58F8-A004-41B0-ADF8-CD304CC07B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0</xdr:col>
      <xdr:colOff>0</xdr:colOff>
      <xdr:row>373</xdr:row>
      <xdr:rowOff>0</xdr:rowOff>
    </xdr:from>
    <xdr:to>
      <xdr:col>3</xdr:col>
      <xdr:colOff>544286</xdr:colOff>
      <xdr:row>385</xdr:row>
      <xdr:rowOff>163286</xdr:rowOff>
    </xdr:to>
    <xdr:graphicFrame macro="">
      <xdr:nvGraphicFramePr>
        <xdr:cNvPr id="80" name="Chart 79">
          <a:extLst>
            <a:ext uri="{FF2B5EF4-FFF2-40B4-BE49-F238E27FC236}">
              <a16:creationId xmlns:a16="http://schemas.microsoft.com/office/drawing/2014/main" id="{FD387CCB-C991-42B2-BE7B-F8B02FCAAD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4</xdr:col>
      <xdr:colOff>127000</xdr:colOff>
      <xdr:row>373</xdr:row>
      <xdr:rowOff>9071</xdr:rowOff>
    </xdr:from>
    <xdr:to>
      <xdr:col>8</xdr:col>
      <xdr:colOff>480785</xdr:colOff>
      <xdr:row>385</xdr:row>
      <xdr:rowOff>181429</xdr:rowOff>
    </xdr:to>
    <xdr:graphicFrame macro="">
      <xdr:nvGraphicFramePr>
        <xdr:cNvPr id="81" name="Chart 80">
          <a:extLst>
            <a:ext uri="{FF2B5EF4-FFF2-40B4-BE49-F238E27FC236}">
              <a16:creationId xmlns:a16="http://schemas.microsoft.com/office/drawing/2014/main" id="{5BBCA8B1-F8EB-4DE8-A9F1-31CDA7554C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9</xdr:col>
      <xdr:colOff>99785</xdr:colOff>
      <xdr:row>372</xdr:row>
      <xdr:rowOff>181429</xdr:rowOff>
    </xdr:from>
    <xdr:to>
      <xdr:col>13</xdr:col>
      <xdr:colOff>408213</xdr:colOff>
      <xdr:row>385</xdr:row>
      <xdr:rowOff>172357</xdr:rowOff>
    </xdr:to>
    <xdr:graphicFrame macro="">
      <xdr:nvGraphicFramePr>
        <xdr:cNvPr id="82" name="Chart 81">
          <a:extLst>
            <a:ext uri="{FF2B5EF4-FFF2-40B4-BE49-F238E27FC236}">
              <a16:creationId xmlns:a16="http://schemas.microsoft.com/office/drawing/2014/main" id="{41465CD9-FCF4-4F03-A814-68A576294F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0</xdr:col>
      <xdr:colOff>0</xdr:colOff>
      <xdr:row>387</xdr:row>
      <xdr:rowOff>0</xdr:rowOff>
    </xdr:from>
    <xdr:to>
      <xdr:col>3</xdr:col>
      <xdr:colOff>498929</xdr:colOff>
      <xdr:row>401</xdr:row>
      <xdr:rowOff>90714</xdr:rowOff>
    </xdr:to>
    <xdr:graphicFrame macro="">
      <xdr:nvGraphicFramePr>
        <xdr:cNvPr id="83" name="Chart 82">
          <a:extLst>
            <a:ext uri="{FF2B5EF4-FFF2-40B4-BE49-F238E27FC236}">
              <a16:creationId xmlns:a16="http://schemas.microsoft.com/office/drawing/2014/main" id="{A9ECC76C-2917-4CE4-A8AE-FFC5E8023E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5</xdr:col>
      <xdr:colOff>0</xdr:colOff>
      <xdr:row>387</xdr:row>
      <xdr:rowOff>0</xdr:rowOff>
    </xdr:from>
    <xdr:to>
      <xdr:col>8</xdr:col>
      <xdr:colOff>471714</xdr:colOff>
      <xdr:row>401</xdr:row>
      <xdr:rowOff>54428</xdr:rowOff>
    </xdr:to>
    <xdr:graphicFrame macro="">
      <xdr:nvGraphicFramePr>
        <xdr:cNvPr id="84" name="Chart 83">
          <a:extLst>
            <a:ext uri="{FF2B5EF4-FFF2-40B4-BE49-F238E27FC236}">
              <a16:creationId xmlns:a16="http://schemas.microsoft.com/office/drawing/2014/main" id="{51A94255-C883-4CC7-9D26-F5DD448907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9</xdr:col>
      <xdr:colOff>63500</xdr:colOff>
      <xdr:row>386</xdr:row>
      <xdr:rowOff>181429</xdr:rowOff>
    </xdr:from>
    <xdr:to>
      <xdr:col>13</xdr:col>
      <xdr:colOff>390071</xdr:colOff>
      <xdr:row>401</xdr:row>
      <xdr:rowOff>36285</xdr:rowOff>
    </xdr:to>
    <xdr:graphicFrame macro="">
      <xdr:nvGraphicFramePr>
        <xdr:cNvPr id="85" name="Chart 84">
          <a:extLst>
            <a:ext uri="{FF2B5EF4-FFF2-40B4-BE49-F238E27FC236}">
              <a16:creationId xmlns:a16="http://schemas.microsoft.com/office/drawing/2014/main" id="{57C85A5B-8FB3-49BB-878F-DAC2EF0DCD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0</xdr:col>
      <xdr:colOff>0</xdr:colOff>
      <xdr:row>103</xdr:row>
      <xdr:rowOff>36286</xdr:rowOff>
    </xdr:from>
    <xdr:to>
      <xdr:col>6</xdr:col>
      <xdr:colOff>689428</xdr:colOff>
      <xdr:row>119</xdr:row>
      <xdr:rowOff>145143</xdr:rowOff>
    </xdr:to>
    <xdr:graphicFrame macro="">
      <xdr:nvGraphicFramePr>
        <xdr:cNvPr id="89" name="Chart 88">
          <a:extLst>
            <a:ext uri="{FF2B5EF4-FFF2-40B4-BE49-F238E27FC236}">
              <a16:creationId xmlns:a16="http://schemas.microsoft.com/office/drawing/2014/main" id="{F854ED1B-4EA5-4601-87C9-0FC978777A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xdr:from>
      <xdr:col>6</xdr:col>
      <xdr:colOff>907142</xdr:colOff>
      <xdr:row>103</xdr:row>
      <xdr:rowOff>54428</xdr:rowOff>
    </xdr:from>
    <xdr:to>
      <xdr:col>13</xdr:col>
      <xdr:colOff>366059</xdr:colOff>
      <xdr:row>119</xdr:row>
      <xdr:rowOff>181428</xdr:rowOff>
    </xdr:to>
    <xdr:graphicFrame macro="">
      <xdr:nvGraphicFramePr>
        <xdr:cNvPr id="4" name="Chart 3">
          <a:extLst>
            <a:ext uri="{FF2B5EF4-FFF2-40B4-BE49-F238E27FC236}">
              <a16:creationId xmlns:a16="http://schemas.microsoft.com/office/drawing/2014/main" id="{4C32841B-F336-4FEC-ADB2-FBE596D658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xdr:from>
      <xdr:col>0</xdr:col>
      <xdr:colOff>0</xdr:colOff>
      <xdr:row>120</xdr:row>
      <xdr:rowOff>190499</xdr:rowOff>
    </xdr:from>
    <xdr:to>
      <xdr:col>6</xdr:col>
      <xdr:colOff>616857</xdr:colOff>
      <xdr:row>137</xdr:row>
      <xdr:rowOff>72570</xdr:rowOff>
    </xdr:to>
    <xdr:graphicFrame macro="">
      <xdr:nvGraphicFramePr>
        <xdr:cNvPr id="36" name="Chart 4">
          <a:extLst>
            <a:ext uri="{FF2B5EF4-FFF2-40B4-BE49-F238E27FC236}">
              <a16:creationId xmlns:a16="http://schemas.microsoft.com/office/drawing/2014/main" id="{03D50372-8095-4EF4-8EDE-C52B23CE38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5"/>
        </a:graphicData>
      </a:graphic>
    </xdr:graphicFrame>
    <xdr:clientData/>
  </xdr:twoCellAnchor>
  <xdr:twoCellAnchor>
    <xdr:from>
      <xdr:col>6</xdr:col>
      <xdr:colOff>874058</xdr:colOff>
      <xdr:row>120</xdr:row>
      <xdr:rowOff>179294</xdr:rowOff>
    </xdr:from>
    <xdr:to>
      <xdr:col>13</xdr:col>
      <xdr:colOff>224116</xdr:colOff>
      <xdr:row>137</xdr:row>
      <xdr:rowOff>104588</xdr:rowOff>
    </xdr:to>
    <xdr:graphicFrame macro="">
      <xdr:nvGraphicFramePr>
        <xdr:cNvPr id="32" name="Chart 5">
          <a:extLst>
            <a:ext uri="{FF2B5EF4-FFF2-40B4-BE49-F238E27FC236}">
              <a16:creationId xmlns:a16="http://schemas.microsoft.com/office/drawing/2014/main" id="{EC1ADD01-C5C1-4D00-9786-00AB64A765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6"/>
        </a:graphicData>
      </a:graphic>
    </xdr:graphicFrame>
    <xdr:clientData/>
  </xdr:twoCellAnchor>
  <xdr:twoCellAnchor>
    <xdr:from>
      <xdr:col>0</xdr:col>
      <xdr:colOff>0</xdr:colOff>
      <xdr:row>137</xdr:row>
      <xdr:rowOff>187884</xdr:rowOff>
    </xdr:from>
    <xdr:to>
      <xdr:col>6</xdr:col>
      <xdr:colOff>590176</xdr:colOff>
      <xdr:row>153</xdr:row>
      <xdr:rowOff>186764</xdr:rowOff>
    </xdr:to>
    <xdr:graphicFrame macro="">
      <xdr:nvGraphicFramePr>
        <xdr:cNvPr id="7" name="Chart 6">
          <a:extLst>
            <a:ext uri="{FF2B5EF4-FFF2-40B4-BE49-F238E27FC236}">
              <a16:creationId xmlns:a16="http://schemas.microsoft.com/office/drawing/2014/main" id="{50B40A0A-D90D-41EE-990C-1BA519E1E3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7"/>
        </a:graphicData>
      </a:graphic>
    </xdr:graphicFrame>
    <xdr:clientData/>
  </xdr:twoCellAnchor>
  <xdr:twoCellAnchor>
    <xdr:from>
      <xdr:col>6</xdr:col>
      <xdr:colOff>866588</xdr:colOff>
      <xdr:row>138</xdr:row>
      <xdr:rowOff>7471</xdr:rowOff>
    </xdr:from>
    <xdr:to>
      <xdr:col>13</xdr:col>
      <xdr:colOff>171823</xdr:colOff>
      <xdr:row>154</xdr:row>
      <xdr:rowOff>0</xdr:rowOff>
    </xdr:to>
    <xdr:graphicFrame macro="">
      <xdr:nvGraphicFramePr>
        <xdr:cNvPr id="31" name="Chart 7">
          <a:extLst>
            <a:ext uri="{FF2B5EF4-FFF2-40B4-BE49-F238E27FC236}">
              <a16:creationId xmlns:a16="http://schemas.microsoft.com/office/drawing/2014/main" id="{8834012F-377A-4518-908F-BF24FA8C58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8"/>
        </a:graphicData>
      </a:graphic>
    </xdr:graphicFrame>
    <xdr:clientData/>
  </xdr:twoCellAnchor>
  <xdr:twoCellAnchor>
    <xdr:from>
      <xdr:col>0</xdr:col>
      <xdr:colOff>0</xdr:colOff>
      <xdr:row>155</xdr:row>
      <xdr:rowOff>0</xdr:rowOff>
    </xdr:from>
    <xdr:to>
      <xdr:col>6</xdr:col>
      <xdr:colOff>545352</xdr:colOff>
      <xdr:row>171</xdr:row>
      <xdr:rowOff>112059</xdr:rowOff>
    </xdr:to>
    <xdr:graphicFrame macro="">
      <xdr:nvGraphicFramePr>
        <xdr:cNvPr id="9" name="Chart 8">
          <a:extLst>
            <a:ext uri="{FF2B5EF4-FFF2-40B4-BE49-F238E27FC236}">
              <a16:creationId xmlns:a16="http://schemas.microsoft.com/office/drawing/2014/main" id="{E96D4F2D-8053-461C-AEAD-15AE9F725A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9"/>
        </a:graphicData>
      </a:graphic>
    </xdr:graphicFrame>
    <xdr:clientData/>
  </xdr:twoCellAnchor>
  <xdr:twoCellAnchor>
    <xdr:from>
      <xdr:col>6</xdr:col>
      <xdr:colOff>881530</xdr:colOff>
      <xdr:row>155</xdr:row>
      <xdr:rowOff>7470</xdr:rowOff>
    </xdr:from>
    <xdr:to>
      <xdr:col>13</xdr:col>
      <xdr:colOff>119529</xdr:colOff>
      <xdr:row>171</xdr:row>
      <xdr:rowOff>134471</xdr:rowOff>
    </xdr:to>
    <xdr:graphicFrame macro="">
      <xdr:nvGraphicFramePr>
        <xdr:cNvPr id="38" name="Chart 9">
          <a:extLst>
            <a:ext uri="{FF2B5EF4-FFF2-40B4-BE49-F238E27FC236}">
              <a16:creationId xmlns:a16="http://schemas.microsoft.com/office/drawing/2014/main" id="{B39C8F7C-E533-4391-A1A0-2EBE224977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0"/>
        </a:graphicData>
      </a:graphic>
    </xdr:graphicFrame>
    <xdr:clientData/>
  </xdr:twoCellAnchor>
  <xdr:twoCellAnchor>
    <xdr:from>
      <xdr:col>0</xdr:col>
      <xdr:colOff>0</xdr:colOff>
      <xdr:row>172</xdr:row>
      <xdr:rowOff>75825</xdr:rowOff>
    </xdr:from>
    <xdr:to>
      <xdr:col>6</xdr:col>
      <xdr:colOff>508000</xdr:colOff>
      <xdr:row>188</xdr:row>
      <xdr:rowOff>134469</xdr:rowOff>
    </xdr:to>
    <xdr:graphicFrame macro="">
      <xdr:nvGraphicFramePr>
        <xdr:cNvPr id="11" name="Chart 10">
          <a:extLst>
            <a:ext uri="{FF2B5EF4-FFF2-40B4-BE49-F238E27FC236}">
              <a16:creationId xmlns:a16="http://schemas.microsoft.com/office/drawing/2014/main" id="{209BC20D-9EAB-4E52-8BF0-664AC0D7A2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1"/>
        </a:graphicData>
      </a:graphic>
    </xdr:graphicFrame>
    <xdr:clientData/>
  </xdr:twoCellAnchor>
  <xdr:twoCellAnchor>
    <xdr:from>
      <xdr:col>6</xdr:col>
      <xdr:colOff>874058</xdr:colOff>
      <xdr:row>172</xdr:row>
      <xdr:rowOff>112059</xdr:rowOff>
    </xdr:from>
    <xdr:to>
      <xdr:col>13</xdr:col>
      <xdr:colOff>37352</xdr:colOff>
      <xdr:row>188</xdr:row>
      <xdr:rowOff>149412</xdr:rowOff>
    </xdr:to>
    <xdr:graphicFrame macro="">
      <xdr:nvGraphicFramePr>
        <xdr:cNvPr id="12" name="Chart 11">
          <a:extLst>
            <a:ext uri="{FF2B5EF4-FFF2-40B4-BE49-F238E27FC236}">
              <a16:creationId xmlns:a16="http://schemas.microsoft.com/office/drawing/2014/main" id="{85BF70AD-6B2A-4B9F-AA79-5FBF1F34F0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2"/>
        </a:graphicData>
      </a:graphic>
    </xdr:graphicFrame>
    <xdr:clientData/>
  </xdr:twoCellAnchor>
  <xdr:twoCellAnchor>
    <xdr:from>
      <xdr:col>0</xdr:col>
      <xdr:colOff>0</xdr:colOff>
      <xdr:row>189</xdr:row>
      <xdr:rowOff>134470</xdr:rowOff>
    </xdr:from>
    <xdr:to>
      <xdr:col>6</xdr:col>
      <xdr:colOff>522940</xdr:colOff>
      <xdr:row>206</xdr:row>
      <xdr:rowOff>179295</xdr:rowOff>
    </xdr:to>
    <xdr:graphicFrame macro="">
      <xdr:nvGraphicFramePr>
        <xdr:cNvPr id="62" name="Chart 12">
          <a:extLst>
            <a:ext uri="{FF2B5EF4-FFF2-40B4-BE49-F238E27FC236}">
              <a16:creationId xmlns:a16="http://schemas.microsoft.com/office/drawing/2014/main" id="{7DFBA060-C149-4F9B-B802-7C5AA3B04F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3"/>
        </a:graphicData>
      </a:graphic>
    </xdr:graphicFrame>
    <xdr:clientData/>
  </xdr:twoCellAnchor>
  <xdr:twoCellAnchor>
    <xdr:from>
      <xdr:col>6</xdr:col>
      <xdr:colOff>866588</xdr:colOff>
      <xdr:row>189</xdr:row>
      <xdr:rowOff>156884</xdr:rowOff>
    </xdr:from>
    <xdr:to>
      <xdr:col>12</xdr:col>
      <xdr:colOff>702234</xdr:colOff>
      <xdr:row>207</xdr:row>
      <xdr:rowOff>7470</xdr:rowOff>
    </xdr:to>
    <xdr:graphicFrame macro="">
      <xdr:nvGraphicFramePr>
        <xdr:cNvPr id="16" name="Chart 15">
          <a:extLst>
            <a:ext uri="{FF2B5EF4-FFF2-40B4-BE49-F238E27FC236}">
              <a16:creationId xmlns:a16="http://schemas.microsoft.com/office/drawing/2014/main" id="{A2C3B20E-E9F6-4C6A-A958-0EDC076BFC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4"/>
        </a:graphicData>
      </a:graphic>
    </xdr:graphicFrame>
    <xdr:clientData/>
  </xdr:twoCellAnchor>
  <xdr:twoCellAnchor>
    <xdr:from>
      <xdr:col>0</xdr:col>
      <xdr:colOff>0</xdr:colOff>
      <xdr:row>207</xdr:row>
      <xdr:rowOff>187884</xdr:rowOff>
    </xdr:from>
    <xdr:to>
      <xdr:col>6</xdr:col>
      <xdr:colOff>493058</xdr:colOff>
      <xdr:row>225</xdr:row>
      <xdr:rowOff>141940</xdr:rowOff>
    </xdr:to>
    <xdr:graphicFrame macro="">
      <xdr:nvGraphicFramePr>
        <xdr:cNvPr id="29" name="Chart 16">
          <a:extLst>
            <a:ext uri="{FF2B5EF4-FFF2-40B4-BE49-F238E27FC236}">
              <a16:creationId xmlns:a16="http://schemas.microsoft.com/office/drawing/2014/main" id="{50C03A27-1879-4CFE-9D9C-1603076407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5"/>
        </a:graphicData>
      </a:graphic>
    </xdr:graphicFrame>
    <xdr:clientData/>
  </xdr:twoCellAnchor>
  <xdr:twoCellAnchor>
    <xdr:from>
      <xdr:col>6</xdr:col>
      <xdr:colOff>844176</xdr:colOff>
      <xdr:row>208</xdr:row>
      <xdr:rowOff>7471</xdr:rowOff>
    </xdr:from>
    <xdr:to>
      <xdr:col>12</xdr:col>
      <xdr:colOff>620059</xdr:colOff>
      <xdr:row>225</xdr:row>
      <xdr:rowOff>112059</xdr:rowOff>
    </xdr:to>
    <xdr:graphicFrame macro="">
      <xdr:nvGraphicFramePr>
        <xdr:cNvPr id="18" name="Chart 17">
          <a:extLst>
            <a:ext uri="{FF2B5EF4-FFF2-40B4-BE49-F238E27FC236}">
              <a16:creationId xmlns:a16="http://schemas.microsoft.com/office/drawing/2014/main" id="{917F456C-9D0F-465B-B3A0-F8E0C352F4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6"/>
        </a:graphicData>
      </a:graphic>
    </xdr:graphicFrame>
    <xdr:clientData/>
  </xdr:twoCellAnchor>
  <xdr:twoCellAnchor>
    <xdr:from>
      <xdr:col>0</xdr:col>
      <xdr:colOff>0</xdr:colOff>
      <xdr:row>226</xdr:row>
      <xdr:rowOff>127001</xdr:rowOff>
    </xdr:from>
    <xdr:to>
      <xdr:col>6</xdr:col>
      <xdr:colOff>425824</xdr:colOff>
      <xdr:row>242</xdr:row>
      <xdr:rowOff>104588</xdr:rowOff>
    </xdr:to>
    <xdr:graphicFrame macro="">
      <xdr:nvGraphicFramePr>
        <xdr:cNvPr id="54" name="Chart 18">
          <a:extLst>
            <a:ext uri="{FF2B5EF4-FFF2-40B4-BE49-F238E27FC236}">
              <a16:creationId xmlns:a16="http://schemas.microsoft.com/office/drawing/2014/main" id="{8178224E-4871-47CE-B01E-860158C4E4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7"/>
        </a:graphicData>
      </a:graphic>
    </xdr:graphicFrame>
    <xdr:clientData/>
  </xdr:twoCellAnchor>
  <xdr:twoCellAnchor>
    <xdr:from>
      <xdr:col>6</xdr:col>
      <xdr:colOff>821764</xdr:colOff>
      <xdr:row>226</xdr:row>
      <xdr:rowOff>149413</xdr:rowOff>
    </xdr:from>
    <xdr:to>
      <xdr:col>12</xdr:col>
      <xdr:colOff>575234</xdr:colOff>
      <xdr:row>242</xdr:row>
      <xdr:rowOff>104588</xdr:rowOff>
    </xdr:to>
    <xdr:graphicFrame macro="">
      <xdr:nvGraphicFramePr>
        <xdr:cNvPr id="60" name="Chart 19">
          <a:extLst>
            <a:ext uri="{FF2B5EF4-FFF2-40B4-BE49-F238E27FC236}">
              <a16:creationId xmlns:a16="http://schemas.microsoft.com/office/drawing/2014/main" id="{9993AAAC-DA93-4439-8DE5-DE87528E1B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8"/>
        </a:graphicData>
      </a:graphic>
    </xdr:graphicFrame>
    <xdr:clientData/>
  </xdr:twoCellAnchor>
  <xdr:twoCellAnchor>
    <xdr:from>
      <xdr:col>0</xdr:col>
      <xdr:colOff>0</xdr:colOff>
      <xdr:row>242</xdr:row>
      <xdr:rowOff>194234</xdr:rowOff>
    </xdr:from>
    <xdr:to>
      <xdr:col>6</xdr:col>
      <xdr:colOff>373530</xdr:colOff>
      <xdr:row>258</xdr:row>
      <xdr:rowOff>164352</xdr:rowOff>
    </xdr:to>
    <xdr:graphicFrame macro="">
      <xdr:nvGraphicFramePr>
        <xdr:cNvPr id="48" name="Chart 20">
          <a:extLst>
            <a:ext uri="{FF2B5EF4-FFF2-40B4-BE49-F238E27FC236}">
              <a16:creationId xmlns:a16="http://schemas.microsoft.com/office/drawing/2014/main" id="{AC31379B-7353-4814-8422-A334B8ED4A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9"/>
        </a:graphicData>
      </a:graphic>
    </xdr:graphicFrame>
    <xdr:clientData/>
  </xdr:twoCellAnchor>
  <xdr:twoCellAnchor>
    <xdr:from>
      <xdr:col>6</xdr:col>
      <xdr:colOff>814294</xdr:colOff>
      <xdr:row>243</xdr:row>
      <xdr:rowOff>29882</xdr:rowOff>
    </xdr:from>
    <xdr:to>
      <xdr:col>12</xdr:col>
      <xdr:colOff>627529</xdr:colOff>
      <xdr:row>258</xdr:row>
      <xdr:rowOff>186764</xdr:rowOff>
    </xdr:to>
    <xdr:graphicFrame macro="">
      <xdr:nvGraphicFramePr>
        <xdr:cNvPr id="47" name="Chart 22">
          <a:extLst>
            <a:ext uri="{FF2B5EF4-FFF2-40B4-BE49-F238E27FC236}">
              <a16:creationId xmlns:a16="http://schemas.microsoft.com/office/drawing/2014/main" id="{86FBAE39-FCFF-44F2-A9C8-E869573490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0"/>
        </a:graphicData>
      </a:graphic>
    </xdr:graphicFrame>
    <xdr:clientData/>
  </xdr:twoCellAnchor>
  <xdr:twoCellAnchor>
    <xdr:from>
      <xdr:col>5</xdr:col>
      <xdr:colOff>24059</xdr:colOff>
      <xdr:row>40</xdr:row>
      <xdr:rowOff>127000</xdr:rowOff>
    </xdr:from>
    <xdr:to>
      <xdr:col>9</xdr:col>
      <xdr:colOff>78488</xdr:colOff>
      <xdr:row>56</xdr:row>
      <xdr:rowOff>76911</xdr:rowOff>
    </xdr:to>
    <xdr:graphicFrame macro="">
      <xdr:nvGraphicFramePr>
        <xdr:cNvPr id="5" name="Chart 4">
          <a:extLst>
            <a:ext uri="{FF2B5EF4-FFF2-40B4-BE49-F238E27FC236}">
              <a16:creationId xmlns:a16="http://schemas.microsoft.com/office/drawing/2014/main" id="{A02A7EAC-20A3-4F10-9F75-72F787159A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1"/>
        </a:graphicData>
      </a:graphic>
    </xdr:graphicFrame>
    <xdr:clientData/>
  </xdr:twoCellAnchor>
  <xdr:twoCellAnchor>
    <xdr:from>
      <xdr:col>5</xdr:col>
      <xdr:colOff>93867</xdr:colOff>
      <xdr:row>39</xdr:row>
      <xdr:rowOff>0</xdr:rowOff>
    </xdr:from>
    <xdr:to>
      <xdr:col>5</xdr:col>
      <xdr:colOff>1358900</xdr:colOff>
      <xdr:row>40</xdr:row>
      <xdr:rowOff>127001</xdr:rowOff>
    </xdr:to>
    <xdr:sp macro="" textlink="">
      <xdr:nvSpPr>
        <xdr:cNvPr id="6" name="Rectangle: Rounded Corners 5">
          <a:extLst>
            <a:ext uri="{FF2B5EF4-FFF2-40B4-BE49-F238E27FC236}">
              <a16:creationId xmlns:a16="http://schemas.microsoft.com/office/drawing/2014/main" id="{BCF80ADB-C7FC-4DD6-8979-7275AF14FBE4}"/>
            </a:ext>
          </a:extLst>
        </xdr:cNvPr>
        <xdr:cNvSpPr/>
      </xdr:nvSpPr>
      <xdr:spPr>
        <a:xfrm>
          <a:off x="5008767" y="8636000"/>
          <a:ext cx="1265033" cy="317501"/>
        </a:xfrm>
        <a:prstGeom prst="roundRect">
          <a:avLst/>
        </a:prstGeom>
        <a:noFill/>
        <a:ln w="9525" cap="flat" cmpd="sng" algn="ctr">
          <a:solidFill>
            <a:schemeClr val="accent6"/>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6"/>
        </a:fontRef>
      </xdr:style>
      <xdr:txBody>
        <a:bodyPr vertOverflow="clip" horzOverflow="clip" rtlCol="0" anchor="ctr"/>
        <a:lstStyle/>
        <a:p>
          <a:pPr algn="ctr"/>
          <a:r>
            <a:rPr lang="en-US" sz="1100" b="1">
              <a:solidFill>
                <a:schemeClr val="accent6">
                  <a:lumMod val="50000"/>
                </a:schemeClr>
              </a:solidFill>
              <a:effectLst>
                <a:outerShdw blurRad="50800" dist="38100" dir="2700000" algn="tl" rotWithShape="0">
                  <a:prstClr val="black">
                    <a:alpha val="40000"/>
                  </a:prstClr>
                </a:outerShdw>
              </a:effectLst>
            </a:rPr>
            <a:t>SKD-CIP</a:t>
          </a:r>
          <a:r>
            <a:rPr lang="th-TH" sz="1100" b="1">
              <a:solidFill>
                <a:schemeClr val="accent6">
                  <a:lumMod val="50000"/>
                </a:schemeClr>
              </a:solidFill>
              <a:effectLst>
                <a:outerShdw blurRad="50800" dist="38100" dir="2700000" algn="tl" rotWithShape="0">
                  <a:prstClr val="black">
                    <a:alpha val="40000"/>
                  </a:prstClr>
                </a:outerShdw>
              </a:effectLst>
            </a:rPr>
            <a:t> </a:t>
          </a:r>
          <a:r>
            <a:rPr lang="en-US" sz="1100" b="1">
              <a:solidFill>
                <a:schemeClr val="accent6">
                  <a:lumMod val="50000"/>
                </a:schemeClr>
              </a:solidFill>
              <a:effectLst>
                <a:outerShdw blurRad="50800" dist="38100" dir="2700000" algn="tl" rotWithShape="0">
                  <a:prstClr val="black">
                    <a:alpha val="40000"/>
                  </a:prstClr>
                </a:outerShdw>
              </a:effectLst>
            </a:rPr>
            <a:t>&gt;12</a:t>
          </a:r>
          <a:r>
            <a:rPr lang="en-US" sz="1100" b="1" baseline="0">
              <a:solidFill>
                <a:schemeClr val="accent6">
                  <a:lumMod val="50000"/>
                </a:schemeClr>
              </a:solidFill>
              <a:effectLst>
                <a:outerShdw blurRad="50800" dist="38100" dir="2700000" algn="tl" rotWithShape="0">
                  <a:prstClr val="black">
                    <a:alpha val="40000"/>
                  </a:prstClr>
                </a:outerShdw>
              </a:effectLst>
            </a:rPr>
            <a:t> M</a:t>
          </a:r>
          <a:endParaRPr lang="th-TH" sz="1100" b="1">
            <a:solidFill>
              <a:schemeClr val="accent6">
                <a:lumMod val="50000"/>
              </a:schemeClr>
            </a:solidFill>
            <a:effectLst>
              <a:outerShdw blurRad="50800" dist="38100" dir="2700000" algn="tl" rotWithShape="0">
                <a:prstClr val="black">
                  <a:alpha val="40000"/>
                </a:prstClr>
              </a:outerShdw>
            </a:effectLst>
          </a:endParaRPr>
        </a:p>
      </xdr:txBody>
    </xdr:sp>
    <xdr:clientData/>
  </xdr:twoCellAnchor>
  <xdr:twoCellAnchor>
    <xdr:from>
      <xdr:col>5</xdr:col>
      <xdr:colOff>1407030</xdr:colOff>
      <xdr:row>39</xdr:row>
      <xdr:rowOff>20172</xdr:rowOff>
    </xdr:from>
    <xdr:to>
      <xdr:col>5</xdr:col>
      <xdr:colOff>1743209</xdr:colOff>
      <xdr:row>40</xdr:row>
      <xdr:rowOff>122093</xdr:rowOff>
    </xdr:to>
    <xdr:sp macro="" textlink="">
      <xdr:nvSpPr>
        <xdr:cNvPr id="8" name="Rectangle 7">
          <a:extLst>
            <a:ext uri="{FF2B5EF4-FFF2-40B4-BE49-F238E27FC236}">
              <a16:creationId xmlns:a16="http://schemas.microsoft.com/office/drawing/2014/main" id="{6A43B75B-66F7-4328-A728-5525685A5636}"/>
            </a:ext>
          </a:extLst>
        </xdr:cNvPr>
        <xdr:cNvSpPr/>
      </xdr:nvSpPr>
      <xdr:spPr>
        <a:xfrm>
          <a:off x="6322677" y="8633760"/>
          <a:ext cx="336179" cy="296157"/>
        </a:xfrm>
        <a:prstGeom prst="rect">
          <a:avLst/>
        </a:prstGeom>
        <a:no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a:solidFill>
                <a:srgbClr val="C00000"/>
              </a:solidFill>
              <a:sym typeface="Wingdings 2" panose="05020102010507070707" pitchFamily="18" charset="2"/>
            </a:rPr>
            <a:t>X</a:t>
          </a:r>
          <a:endParaRPr lang="th-TH" sz="2000" b="1">
            <a:solidFill>
              <a:srgbClr val="C00000"/>
            </a:solidFill>
          </a:endParaRPr>
        </a:p>
      </xdr:txBody>
    </xdr:sp>
    <xdr:clientData/>
  </xdr:twoCellAnchor>
  <xdr:twoCellAnchor>
    <xdr:from>
      <xdr:col>9</xdr:col>
      <xdr:colOff>270590</xdr:colOff>
      <xdr:row>40</xdr:row>
      <xdr:rowOff>148694</xdr:rowOff>
    </xdr:from>
    <xdr:to>
      <xdr:col>13</xdr:col>
      <xdr:colOff>642470</xdr:colOff>
      <xdr:row>56</xdr:row>
      <xdr:rowOff>76911</xdr:rowOff>
    </xdr:to>
    <xdr:graphicFrame macro="">
      <xdr:nvGraphicFramePr>
        <xdr:cNvPr id="19" name="Chart 18">
          <a:extLst>
            <a:ext uri="{FF2B5EF4-FFF2-40B4-BE49-F238E27FC236}">
              <a16:creationId xmlns:a16="http://schemas.microsoft.com/office/drawing/2014/main" id="{82EC46F0-2641-4A03-97C0-5F375B1BAD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2"/>
        </a:graphicData>
      </a:graphic>
    </xdr:graphicFrame>
    <xdr:clientData/>
  </xdr:twoCellAnchor>
  <xdr:twoCellAnchor>
    <xdr:from>
      <xdr:col>10</xdr:col>
      <xdr:colOff>118946</xdr:colOff>
      <xdr:row>40</xdr:row>
      <xdr:rowOff>72572</xdr:rowOff>
    </xdr:from>
    <xdr:to>
      <xdr:col>11</xdr:col>
      <xdr:colOff>239059</xdr:colOff>
      <xdr:row>41</xdr:row>
      <xdr:rowOff>164354</xdr:rowOff>
    </xdr:to>
    <xdr:sp macro="" textlink="">
      <xdr:nvSpPr>
        <xdr:cNvPr id="20" name="Rectangle: Rounded Corners 19">
          <a:extLst>
            <a:ext uri="{FF2B5EF4-FFF2-40B4-BE49-F238E27FC236}">
              <a16:creationId xmlns:a16="http://schemas.microsoft.com/office/drawing/2014/main" id="{B9871E3B-893C-45CD-97D6-1C0D1B7A6785}"/>
            </a:ext>
          </a:extLst>
        </xdr:cNvPr>
        <xdr:cNvSpPr/>
      </xdr:nvSpPr>
      <xdr:spPr>
        <a:xfrm>
          <a:off x="10936358" y="11084219"/>
          <a:ext cx="2256701" cy="271076"/>
        </a:xfrm>
        <a:prstGeom prst="roundRect">
          <a:avLst/>
        </a:prstGeom>
        <a:noFill/>
        <a:ln w="9525" cap="flat" cmpd="sng" algn="ctr">
          <a:solidFill>
            <a:schemeClr val="accent6"/>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6"/>
        </a:fontRef>
      </xdr:style>
      <xdr:txBody>
        <a:bodyPr vertOverflow="clip" horzOverflow="clip" rtlCol="0" anchor="ctr"/>
        <a:lstStyle/>
        <a:p>
          <a:pPr algn="ctr"/>
          <a:r>
            <a:rPr lang="en-US" sz="1000" b="1">
              <a:solidFill>
                <a:schemeClr val="accent6">
                  <a:lumMod val="50000"/>
                </a:schemeClr>
              </a:solidFill>
              <a:effectLst>
                <a:outerShdw blurRad="50800" dist="38100" dir="2700000" algn="tl" rotWithShape="0">
                  <a:prstClr val="black">
                    <a:alpha val="40000"/>
                  </a:prstClr>
                </a:outerShdw>
              </a:effectLst>
            </a:rPr>
            <a:t>Voice of employee (Bad News First)</a:t>
          </a:r>
          <a:endParaRPr lang="th-TH" sz="1000" b="1">
            <a:solidFill>
              <a:schemeClr val="accent6">
                <a:lumMod val="50000"/>
              </a:schemeClr>
            </a:solidFill>
            <a:effectLst>
              <a:outerShdw blurRad="50800" dist="38100" dir="2700000" algn="tl" rotWithShape="0">
                <a:prstClr val="black">
                  <a:alpha val="40000"/>
                </a:prstClr>
              </a:outerShdw>
            </a:effectLst>
          </a:endParaRPr>
        </a:p>
      </xdr:txBody>
    </xdr:sp>
    <xdr:clientData/>
  </xdr:twoCellAnchor>
  <xdr:twoCellAnchor>
    <xdr:from>
      <xdr:col>0</xdr:col>
      <xdr:colOff>0</xdr:colOff>
      <xdr:row>41</xdr:row>
      <xdr:rowOff>0</xdr:rowOff>
    </xdr:from>
    <xdr:to>
      <xdr:col>3</xdr:col>
      <xdr:colOff>225879</xdr:colOff>
      <xdr:row>56</xdr:row>
      <xdr:rowOff>69850</xdr:rowOff>
    </xdr:to>
    <xdr:graphicFrame macro="">
      <xdr:nvGraphicFramePr>
        <xdr:cNvPr id="21" name="Chart 20">
          <a:extLst>
            <a:ext uri="{FF2B5EF4-FFF2-40B4-BE49-F238E27FC236}">
              <a16:creationId xmlns:a16="http://schemas.microsoft.com/office/drawing/2014/main" id="{4DA8F461-DD27-D56C-7F93-983FFE3E3E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3"/>
        </a:graphicData>
      </a:graphic>
    </xdr:graphicFrame>
    <xdr:clientData/>
  </xdr:twoCellAnchor>
  <xdr:twoCellAnchor>
    <xdr:from>
      <xdr:col>0</xdr:col>
      <xdr:colOff>1465621</xdr:colOff>
      <xdr:row>39</xdr:row>
      <xdr:rowOff>68354</xdr:rowOff>
    </xdr:from>
    <xdr:to>
      <xdr:col>0</xdr:col>
      <xdr:colOff>1830294</xdr:colOff>
      <xdr:row>40</xdr:row>
      <xdr:rowOff>149412</xdr:rowOff>
    </xdr:to>
    <xdr:sp macro="" textlink="">
      <xdr:nvSpPr>
        <xdr:cNvPr id="37" name="Rectangle 36">
          <a:extLst>
            <a:ext uri="{FF2B5EF4-FFF2-40B4-BE49-F238E27FC236}">
              <a16:creationId xmlns:a16="http://schemas.microsoft.com/office/drawing/2014/main" id="{14A005B7-9A96-41C0-8EAE-D7B68F759AA0}"/>
            </a:ext>
          </a:extLst>
        </xdr:cNvPr>
        <xdr:cNvSpPr/>
      </xdr:nvSpPr>
      <xdr:spPr>
        <a:xfrm>
          <a:off x="1465621" y="10885766"/>
          <a:ext cx="364673" cy="275293"/>
        </a:xfrm>
        <a:prstGeom prst="rect">
          <a:avLst/>
        </a:prstGeom>
        <a:no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a:solidFill>
                <a:srgbClr val="0000CC"/>
              </a:solidFill>
              <a:sym typeface="Wingdings 2" panose="05020102010507070707" pitchFamily="18" charset="2"/>
            </a:rPr>
            <a:t>O</a:t>
          </a:r>
          <a:endParaRPr lang="th-TH" sz="2000" b="1">
            <a:solidFill>
              <a:srgbClr val="0000CC"/>
            </a:solidFill>
          </a:endParaRPr>
        </a:p>
      </xdr:txBody>
    </xdr:sp>
    <xdr:clientData/>
  </xdr:twoCellAnchor>
  <xdr:twoCellAnchor>
    <xdr:from>
      <xdr:col>0</xdr:col>
      <xdr:colOff>211795</xdr:colOff>
      <xdr:row>39</xdr:row>
      <xdr:rowOff>59765</xdr:rowOff>
    </xdr:from>
    <xdr:to>
      <xdr:col>0</xdr:col>
      <xdr:colOff>1349828</xdr:colOff>
      <xdr:row>40</xdr:row>
      <xdr:rowOff>129881</xdr:rowOff>
    </xdr:to>
    <xdr:sp macro="" textlink="">
      <xdr:nvSpPr>
        <xdr:cNvPr id="23" name="Rectangle: Rounded Corners 22">
          <a:extLst>
            <a:ext uri="{FF2B5EF4-FFF2-40B4-BE49-F238E27FC236}">
              <a16:creationId xmlns:a16="http://schemas.microsoft.com/office/drawing/2014/main" id="{A80555A5-3DE6-3C26-0400-54A80C90C004}"/>
            </a:ext>
          </a:extLst>
        </xdr:cNvPr>
        <xdr:cNvSpPr/>
      </xdr:nvSpPr>
      <xdr:spPr>
        <a:xfrm>
          <a:off x="211795" y="9046883"/>
          <a:ext cx="1138033" cy="264351"/>
        </a:xfrm>
        <a:prstGeom prst="roundRect">
          <a:avLst/>
        </a:prstGeom>
        <a:noFill/>
        <a:ln w="9525" cap="flat" cmpd="sng" algn="ctr">
          <a:solidFill>
            <a:schemeClr val="accent6"/>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6"/>
        </a:fontRef>
      </xdr:style>
      <xdr:txBody>
        <a:bodyPr vertOverflow="clip" horzOverflow="clip" rtlCol="0" anchor="ctr"/>
        <a:lstStyle/>
        <a:p>
          <a:pPr algn="ctr"/>
          <a:r>
            <a:rPr lang="en-US" sz="1100" b="1">
              <a:solidFill>
                <a:schemeClr val="accent6">
                  <a:lumMod val="50000"/>
                </a:schemeClr>
              </a:solidFill>
              <a:effectLst>
                <a:outerShdw blurRad="50800" dist="38100" dir="2700000" algn="tl" rotWithShape="0">
                  <a:prstClr val="black">
                    <a:alpha val="40000"/>
                  </a:prstClr>
                </a:outerShdw>
              </a:effectLst>
            </a:rPr>
            <a:t>SDM-CIP &gt;12</a:t>
          </a:r>
          <a:r>
            <a:rPr lang="en-US" sz="1100" b="1" baseline="0">
              <a:solidFill>
                <a:schemeClr val="accent6">
                  <a:lumMod val="50000"/>
                </a:schemeClr>
              </a:solidFill>
              <a:effectLst>
                <a:outerShdw blurRad="50800" dist="38100" dir="2700000" algn="tl" rotWithShape="0">
                  <a:prstClr val="black">
                    <a:alpha val="40000"/>
                  </a:prstClr>
                </a:outerShdw>
              </a:effectLst>
            </a:rPr>
            <a:t> M</a:t>
          </a:r>
          <a:endParaRPr lang="th-TH" sz="1100" b="1">
            <a:solidFill>
              <a:schemeClr val="accent6">
                <a:lumMod val="50000"/>
              </a:schemeClr>
            </a:solidFill>
            <a:effectLst>
              <a:outerShdw blurRad="50800" dist="38100" dir="2700000" algn="tl" rotWithShape="0">
                <a:prstClr val="black">
                  <a:alpha val="40000"/>
                </a:prstClr>
              </a:outerShdw>
            </a:effectLst>
          </a:endParaRPr>
        </a:p>
      </xdr:txBody>
    </xdr:sp>
    <xdr:clientData/>
  </xdr:twoCellAnchor>
  <xdr:twoCellAnchor>
    <xdr:from>
      <xdr:col>4</xdr:col>
      <xdr:colOff>99786</xdr:colOff>
      <xdr:row>19</xdr:row>
      <xdr:rowOff>156883</xdr:rowOff>
    </xdr:from>
    <xdr:to>
      <xdr:col>9</xdr:col>
      <xdr:colOff>18143</xdr:colOff>
      <xdr:row>35</xdr:row>
      <xdr:rowOff>117928</xdr:rowOff>
    </xdr:to>
    <xdr:graphicFrame macro="">
      <xdr:nvGraphicFramePr>
        <xdr:cNvPr id="24" name="Chart 43">
          <a:extLst>
            <a:ext uri="{FF2B5EF4-FFF2-40B4-BE49-F238E27FC236}">
              <a16:creationId xmlns:a16="http://schemas.microsoft.com/office/drawing/2014/main" id="{555CE493-DA98-DA77-C8E6-A75BE95F2D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4"/>
        </a:graphicData>
      </a:graphic>
    </xdr:graphicFrame>
    <xdr:clientData/>
  </xdr:twoCellAnchor>
  <xdr:twoCellAnchor>
    <xdr:from>
      <xdr:col>5</xdr:col>
      <xdr:colOff>164073</xdr:colOff>
      <xdr:row>19</xdr:row>
      <xdr:rowOff>126603</xdr:rowOff>
    </xdr:from>
    <xdr:to>
      <xdr:col>5</xdr:col>
      <xdr:colOff>1003216</xdr:colOff>
      <xdr:row>20</xdr:row>
      <xdr:rowOff>172474</xdr:rowOff>
    </xdr:to>
    <xdr:sp macro="" textlink="">
      <xdr:nvSpPr>
        <xdr:cNvPr id="25" name="Rectangle: Rounded Corners 24">
          <a:extLst>
            <a:ext uri="{FF2B5EF4-FFF2-40B4-BE49-F238E27FC236}">
              <a16:creationId xmlns:a16="http://schemas.microsoft.com/office/drawing/2014/main" id="{2CF5B133-236E-0987-1A55-3DE832969AAA}"/>
            </a:ext>
          </a:extLst>
        </xdr:cNvPr>
        <xdr:cNvSpPr/>
      </xdr:nvSpPr>
      <xdr:spPr>
        <a:xfrm>
          <a:off x="4971930" y="4009174"/>
          <a:ext cx="839143" cy="227300"/>
        </a:xfrm>
        <a:prstGeom prst="roundRect">
          <a:avLst/>
        </a:prstGeom>
        <a:noFill/>
        <a:ln w="9525" cap="flat" cmpd="sng" algn="ctr">
          <a:solidFill>
            <a:schemeClr val="accent6"/>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6"/>
        </a:fontRef>
      </xdr:style>
      <xdr:txBody>
        <a:bodyPr vertOverflow="clip" horzOverflow="clip" rtlCol="0" anchor="ctr"/>
        <a:lstStyle/>
        <a:p>
          <a:pPr algn="ctr"/>
          <a:r>
            <a:rPr lang="en-US" sz="1000" b="1">
              <a:solidFill>
                <a:schemeClr val="accent6">
                  <a:lumMod val="50000"/>
                </a:schemeClr>
              </a:solidFill>
              <a:effectLst>
                <a:outerShdw blurRad="50800" dist="38100" dir="2700000" algn="tl" rotWithShape="0">
                  <a:prstClr val="black">
                    <a:alpha val="40000"/>
                  </a:prstClr>
                </a:outerShdw>
              </a:effectLst>
            </a:rPr>
            <a:t>SKD-CIP</a:t>
          </a:r>
          <a:endParaRPr lang="th-TH" sz="1000" b="1">
            <a:solidFill>
              <a:schemeClr val="accent6">
                <a:lumMod val="50000"/>
              </a:schemeClr>
            </a:solidFill>
            <a:effectLst>
              <a:outerShdw blurRad="50800" dist="38100" dir="2700000" algn="tl" rotWithShape="0">
                <a:prstClr val="black">
                  <a:alpha val="40000"/>
                </a:prstClr>
              </a:outerShdw>
            </a:effectLst>
          </a:endParaRPr>
        </a:p>
      </xdr:txBody>
    </xdr:sp>
    <xdr:clientData/>
  </xdr:twoCellAnchor>
  <xdr:twoCellAnchor>
    <xdr:from>
      <xdr:col>5</xdr:col>
      <xdr:colOff>127732</xdr:colOff>
      <xdr:row>83</xdr:row>
      <xdr:rowOff>169460</xdr:rowOff>
    </xdr:from>
    <xdr:to>
      <xdr:col>9</xdr:col>
      <xdr:colOff>182161</xdr:colOff>
      <xdr:row>97</xdr:row>
      <xdr:rowOff>63951</xdr:rowOff>
    </xdr:to>
    <xdr:graphicFrame macro="">
      <xdr:nvGraphicFramePr>
        <xdr:cNvPr id="50" name="Chart 49">
          <a:extLst>
            <a:ext uri="{FF2B5EF4-FFF2-40B4-BE49-F238E27FC236}">
              <a16:creationId xmlns:a16="http://schemas.microsoft.com/office/drawing/2014/main" id="{3675C8B7-E9DD-45DE-BA32-165FCC785B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5"/>
        </a:graphicData>
      </a:graphic>
    </xdr:graphicFrame>
    <xdr:clientData/>
  </xdr:twoCellAnchor>
  <xdr:twoCellAnchor>
    <xdr:from>
      <xdr:col>5</xdr:col>
      <xdr:colOff>56514</xdr:colOff>
      <xdr:row>83</xdr:row>
      <xdr:rowOff>22412</xdr:rowOff>
    </xdr:from>
    <xdr:to>
      <xdr:col>5</xdr:col>
      <xdr:colOff>2540000</xdr:colOff>
      <xdr:row>84</xdr:row>
      <xdr:rowOff>246156</xdr:rowOff>
    </xdr:to>
    <xdr:sp macro="" textlink="">
      <xdr:nvSpPr>
        <xdr:cNvPr id="51" name="Rectangle: Rounded Corners 50">
          <a:extLst>
            <a:ext uri="{FF2B5EF4-FFF2-40B4-BE49-F238E27FC236}">
              <a16:creationId xmlns:a16="http://schemas.microsoft.com/office/drawing/2014/main" id="{F299837B-FDCE-43EE-A025-7EFE9709ED2A}"/>
            </a:ext>
          </a:extLst>
        </xdr:cNvPr>
        <xdr:cNvSpPr/>
      </xdr:nvSpPr>
      <xdr:spPr>
        <a:xfrm>
          <a:off x="4867573" y="19124706"/>
          <a:ext cx="2483486" cy="403038"/>
        </a:xfrm>
        <a:prstGeom prst="roundRect">
          <a:avLst/>
        </a:prstGeom>
        <a:noFill/>
        <a:ln w="9525" cap="flat" cmpd="sng" algn="ctr">
          <a:solidFill>
            <a:schemeClr val="accent6"/>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6"/>
        </a:fontRef>
      </xdr:style>
      <xdr:txBody>
        <a:bodyPr vertOverflow="clip" horzOverflow="clip" rtlCol="0" anchor="ctr"/>
        <a:lstStyle/>
        <a:p>
          <a:pPr algn="ctr"/>
          <a:r>
            <a:rPr lang="en-US" sz="1100" b="1">
              <a:solidFill>
                <a:schemeClr val="accent6">
                  <a:lumMod val="50000"/>
                </a:schemeClr>
              </a:solidFill>
              <a:effectLst>
                <a:outerShdw blurRad="50800" dist="38100" dir="2700000" algn="tl" rotWithShape="0">
                  <a:prstClr val="black">
                    <a:alpha val="40000"/>
                  </a:prstClr>
                </a:outerShdw>
              </a:effectLst>
            </a:rPr>
            <a:t>Slow moving of Parts&amp;RM</a:t>
          </a:r>
          <a:endParaRPr lang="th-TH" sz="1100" b="1">
            <a:solidFill>
              <a:schemeClr val="accent6">
                <a:lumMod val="50000"/>
              </a:schemeClr>
            </a:solidFill>
            <a:effectLst>
              <a:outerShdw blurRad="50800" dist="38100" dir="2700000" algn="tl" rotWithShape="0">
                <a:prstClr val="black">
                  <a:alpha val="40000"/>
                </a:prstClr>
              </a:outerShdw>
            </a:effectLst>
          </a:endParaRPr>
        </a:p>
      </xdr:txBody>
    </xdr:sp>
    <xdr:clientData/>
  </xdr:twoCellAnchor>
  <xdr:twoCellAnchor>
    <xdr:from>
      <xdr:col>0</xdr:col>
      <xdr:colOff>0</xdr:colOff>
      <xdr:row>84</xdr:row>
      <xdr:rowOff>44824</xdr:rowOff>
    </xdr:from>
    <xdr:to>
      <xdr:col>3</xdr:col>
      <xdr:colOff>225879</xdr:colOff>
      <xdr:row>97</xdr:row>
      <xdr:rowOff>131340</xdr:rowOff>
    </xdr:to>
    <xdr:graphicFrame macro="">
      <xdr:nvGraphicFramePr>
        <xdr:cNvPr id="56" name="Chart 55">
          <a:extLst>
            <a:ext uri="{FF2B5EF4-FFF2-40B4-BE49-F238E27FC236}">
              <a16:creationId xmlns:a16="http://schemas.microsoft.com/office/drawing/2014/main" id="{43C95E8E-EB62-4B90-A8DF-F574DC2321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6"/>
        </a:graphicData>
      </a:graphic>
    </xdr:graphicFrame>
    <xdr:clientData/>
  </xdr:twoCellAnchor>
  <xdr:twoCellAnchor>
    <xdr:from>
      <xdr:col>0</xdr:col>
      <xdr:colOff>1369251</xdr:colOff>
      <xdr:row>82</xdr:row>
      <xdr:rowOff>27640</xdr:rowOff>
    </xdr:from>
    <xdr:to>
      <xdr:col>0</xdr:col>
      <xdr:colOff>1628588</xdr:colOff>
      <xdr:row>83</xdr:row>
      <xdr:rowOff>67235</xdr:rowOff>
    </xdr:to>
    <xdr:sp macro="" textlink="">
      <xdr:nvSpPr>
        <xdr:cNvPr id="57" name="Rectangle 56">
          <a:extLst>
            <a:ext uri="{FF2B5EF4-FFF2-40B4-BE49-F238E27FC236}">
              <a16:creationId xmlns:a16="http://schemas.microsoft.com/office/drawing/2014/main" id="{D6727A95-33E8-4AA9-954A-665C4762B438}"/>
            </a:ext>
          </a:extLst>
        </xdr:cNvPr>
        <xdr:cNvSpPr/>
      </xdr:nvSpPr>
      <xdr:spPr>
        <a:xfrm>
          <a:off x="1369251" y="18950640"/>
          <a:ext cx="259337" cy="218889"/>
        </a:xfrm>
        <a:prstGeom prst="rect">
          <a:avLst/>
        </a:prstGeom>
        <a:no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a:solidFill>
                <a:srgbClr val="0000CC"/>
              </a:solidFill>
              <a:sym typeface="Wingdings 2" panose="05020102010507070707" pitchFamily="18" charset="2"/>
            </a:rPr>
            <a:t>O</a:t>
          </a:r>
          <a:endParaRPr lang="th-TH" sz="2000" b="1">
            <a:solidFill>
              <a:srgbClr val="0000CC"/>
            </a:solidFill>
          </a:endParaRPr>
        </a:p>
      </xdr:txBody>
    </xdr:sp>
    <xdr:clientData/>
  </xdr:twoCellAnchor>
  <xdr:twoCellAnchor>
    <xdr:from>
      <xdr:col>0</xdr:col>
      <xdr:colOff>205445</xdr:colOff>
      <xdr:row>82</xdr:row>
      <xdr:rowOff>22007</xdr:rowOff>
    </xdr:from>
    <xdr:to>
      <xdr:col>0</xdr:col>
      <xdr:colOff>1343478</xdr:colOff>
      <xdr:row>83</xdr:row>
      <xdr:rowOff>16328</xdr:rowOff>
    </xdr:to>
    <xdr:sp macro="" textlink="">
      <xdr:nvSpPr>
        <xdr:cNvPr id="58" name="Rectangle: Rounded Corners 57">
          <a:extLst>
            <a:ext uri="{FF2B5EF4-FFF2-40B4-BE49-F238E27FC236}">
              <a16:creationId xmlns:a16="http://schemas.microsoft.com/office/drawing/2014/main" id="{F4FA6C71-7352-44DF-86E6-D0097BAB7009}"/>
            </a:ext>
          </a:extLst>
        </xdr:cNvPr>
        <xdr:cNvSpPr/>
      </xdr:nvSpPr>
      <xdr:spPr>
        <a:xfrm>
          <a:off x="205445" y="13109357"/>
          <a:ext cx="1138033" cy="172121"/>
        </a:xfrm>
        <a:prstGeom prst="roundRect">
          <a:avLst/>
        </a:prstGeom>
        <a:noFill/>
        <a:ln w="9525" cap="flat" cmpd="sng" algn="ctr">
          <a:solidFill>
            <a:schemeClr val="accent6"/>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6"/>
        </a:fontRef>
      </xdr:style>
      <xdr:txBody>
        <a:bodyPr vertOverflow="clip" horzOverflow="clip" rtlCol="0" anchor="ctr"/>
        <a:lstStyle/>
        <a:p>
          <a:pPr algn="ctr"/>
          <a:r>
            <a:rPr lang="en-US" sz="1100" b="1">
              <a:solidFill>
                <a:schemeClr val="accent6">
                  <a:lumMod val="50000"/>
                </a:schemeClr>
              </a:solidFill>
              <a:effectLst>
                <a:outerShdw blurRad="50800" dist="38100" dir="2700000" algn="tl" rotWithShape="0">
                  <a:prstClr val="black">
                    <a:alpha val="40000"/>
                  </a:prstClr>
                </a:outerShdw>
              </a:effectLst>
            </a:rPr>
            <a:t>Slow-mving</a:t>
          </a:r>
          <a:r>
            <a:rPr lang="en-US" sz="1100" b="1" baseline="0">
              <a:solidFill>
                <a:schemeClr val="accent6">
                  <a:lumMod val="50000"/>
                </a:schemeClr>
              </a:solidFill>
              <a:effectLst>
                <a:outerShdw blurRad="50800" dist="38100" dir="2700000" algn="tl" rotWithShape="0">
                  <a:prstClr val="black">
                    <a:alpha val="40000"/>
                  </a:prstClr>
                </a:outerShdw>
              </a:effectLst>
            </a:rPr>
            <a:t> FG</a:t>
          </a:r>
          <a:endParaRPr lang="th-TH" sz="1100" b="1">
            <a:solidFill>
              <a:schemeClr val="accent6">
                <a:lumMod val="50000"/>
              </a:schemeClr>
            </a:solidFill>
            <a:effectLst>
              <a:outerShdw blurRad="50800" dist="38100" dir="2700000" algn="tl" rotWithShape="0">
                <a:prstClr val="black">
                  <a:alpha val="40000"/>
                </a:prstClr>
              </a:outerShdw>
            </a:effectLst>
          </a:endParaRPr>
        </a:p>
      </xdr:txBody>
    </xdr:sp>
    <xdr:clientData/>
  </xdr:twoCellAnchor>
  <xdr:twoCellAnchor>
    <xdr:from>
      <xdr:col>0</xdr:col>
      <xdr:colOff>97118</xdr:colOff>
      <xdr:row>40</xdr:row>
      <xdr:rowOff>119528</xdr:rowOff>
    </xdr:from>
    <xdr:to>
      <xdr:col>0</xdr:col>
      <xdr:colOff>791883</xdr:colOff>
      <xdr:row>42</xdr:row>
      <xdr:rowOff>104587</xdr:rowOff>
    </xdr:to>
    <xdr:sp macro="" textlink="">
      <xdr:nvSpPr>
        <xdr:cNvPr id="10" name="Rectangle 9">
          <a:extLst>
            <a:ext uri="{FF2B5EF4-FFF2-40B4-BE49-F238E27FC236}">
              <a16:creationId xmlns:a16="http://schemas.microsoft.com/office/drawing/2014/main" id="{661DB97B-8691-5D06-E744-1445AB5414F9}"/>
            </a:ext>
          </a:extLst>
        </xdr:cNvPr>
        <xdr:cNvSpPr/>
      </xdr:nvSpPr>
      <xdr:spPr>
        <a:xfrm>
          <a:off x="97118" y="9300881"/>
          <a:ext cx="694765" cy="343647"/>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solidFill>
                <a:sysClr val="windowText" lastClr="000000"/>
              </a:solidFill>
            </a:rPr>
            <a:t>Case</a:t>
          </a:r>
          <a:endParaRPr lang="th-TH" sz="1200">
            <a:solidFill>
              <a:sysClr val="windowText" lastClr="000000"/>
            </a:solidFill>
          </a:endParaRPr>
        </a:p>
      </xdr:txBody>
    </xdr:sp>
    <xdr:clientData/>
  </xdr:twoCellAnchor>
  <xdr:twoCellAnchor>
    <xdr:from>
      <xdr:col>5</xdr:col>
      <xdr:colOff>59765</xdr:colOff>
      <xdr:row>40</xdr:row>
      <xdr:rowOff>22411</xdr:rowOff>
    </xdr:from>
    <xdr:to>
      <xdr:col>5</xdr:col>
      <xdr:colOff>754530</xdr:colOff>
      <xdr:row>42</xdr:row>
      <xdr:rowOff>7470</xdr:rowOff>
    </xdr:to>
    <xdr:sp macro="" textlink="">
      <xdr:nvSpPr>
        <xdr:cNvPr id="13" name="Rectangle 12">
          <a:extLst>
            <a:ext uri="{FF2B5EF4-FFF2-40B4-BE49-F238E27FC236}">
              <a16:creationId xmlns:a16="http://schemas.microsoft.com/office/drawing/2014/main" id="{A0238E6C-2BAA-81DF-2634-FE413921A8F1}"/>
            </a:ext>
          </a:extLst>
        </xdr:cNvPr>
        <xdr:cNvSpPr/>
      </xdr:nvSpPr>
      <xdr:spPr>
        <a:xfrm>
          <a:off x="5961530" y="9203764"/>
          <a:ext cx="694765" cy="343647"/>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solidFill>
                <a:sysClr val="windowText" lastClr="000000"/>
              </a:solidFill>
            </a:rPr>
            <a:t>Case</a:t>
          </a:r>
          <a:endParaRPr lang="th-TH" sz="1200">
            <a:solidFill>
              <a:sysClr val="windowText" lastClr="000000"/>
            </a:solidFill>
          </a:endParaRPr>
        </a:p>
      </xdr:txBody>
    </xdr:sp>
    <xdr:clientData/>
  </xdr:twoCellAnchor>
  <xdr:twoCellAnchor>
    <xdr:from>
      <xdr:col>10</xdr:col>
      <xdr:colOff>36286</xdr:colOff>
      <xdr:row>19</xdr:row>
      <xdr:rowOff>125133</xdr:rowOff>
    </xdr:from>
    <xdr:to>
      <xdr:col>14</xdr:col>
      <xdr:colOff>14941</xdr:colOff>
      <xdr:row>35</xdr:row>
      <xdr:rowOff>86178</xdr:rowOff>
    </xdr:to>
    <xdr:graphicFrame macro="">
      <xdr:nvGraphicFramePr>
        <xdr:cNvPr id="26" name="Chart 43">
          <a:extLst>
            <a:ext uri="{FF2B5EF4-FFF2-40B4-BE49-F238E27FC236}">
              <a16:creationId xmlns:a16="http://schemas.microsoft.com/office/drawing/2014/main" id="{9F90C4DD-879B-CC62-589A-A6C59D397E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7"/>
        </a:graphicData>
      </a:graphic>
    </xdr:graphicFrame>
    <xdr:clientData/>
  </xdr:twoCellAnchor>
  <xdr:twoCellAnchor>
    <xdr:from>
      <xdr:col>10</xdr:col>
      <xdr:colOff>7190</xdr:colOff>
      <xdr:row>19</xdr:row>
      <xdr:rowOff>81779</xdr:rowOff>
    </xdr:from>
    <xdr:to>
      <xdr:col>10</xdr:col>
      <xdr:colOff>1643529</xdr:colOff>
      <xdr:row>21</xdr:row>
      <xdr:rowOff>7470</xdr:rowOff>
    </xdr:to>
    <xdr:sp macro="" textlink="">
      <xdr:nvSpPr>
        <xdr:cNvPr id="30" name="Rectangle: Rounded Corners 29">
          <a:extLst>
            <a:ext uri="{FF2B5EF4-FFF2-40B4-BE49-F238E27FC236}">
              <a16:creationId xmlns:a16="http://schemas.microsoft.com/office/drawing/2014/main" id="{91137CAF-2B0F-73BD-6EA4-800DE378C1AE}"/>
            </a:ext>
          </a:extLst>
        </xdr:cNvPr>
        <xdr:cNvSpPr/>
      </xdr:nvSpPr>
      <xdr:spPr>
        <a:xfrm>
          <a:off x="12236543" y="3959014"/>
          <a:ext cx="1636339" cy="284280"/>
        </a:xfrm>
        <a:prstGeom prst="roundRect">
          <a:avLst/>
        </a:prstGeom>
        <a:noFill/>
        <a:ln w="9525" cap="flat" cmpd="sng" algn="ctr">
          <a:solidFill>
            <a:schemeClr val="accent6"/>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6"/>
        </a:fontRef>
      </xdr:style>
      <xdr:txBody>
        <a:bodyPr vertOverflow="clip" horzOverflow="clip" rtlCol="0" anchor="ctr"/>
        <a:lstStyle/>
        <a:p>
          <a:pPr algn="ctr"/>
          <a:r>
            <a:rPr lang="en-US" sz="1000" b="1">
              <a:solidFill>
                <a:schemeClr val="accent6">
                  <a:lumMod val="50000"/>
                </a:schemeClr>
              </a:solidFill>
              <a:effectLst>
                <a:outerShdw blurRad="50800" dist="38100" dir="2700000" algn="tl" rotWithShape="0">
                  <a:prstClr val="black">
                    <a:alpha val="40000"/>
                  </a:prstClr>
                </a:outerShdw>
              </a:effectLst>
            </a:rPr>
            <a:t>Information security</a:t>
          </a:r>
          <a:endParaRPr lang="th-TH" sz="1000" b="1">
            <a:solidFill>
              <a:schemeClr val="accent6">
                <a:lumMod val="50000"/>
              </a:schemeClr>
            </a:solidFill>
            <a:effectLst>
              <a:outerShdw blurRad="50800" dist="38100" dir="2700000" algn="tl" rotWithShape="0">
                <a:prstClr val="black">
                  <a:alpha val="40000"/>
                </a:prstClr>
              </a:outerShdw>
            </a:effectLst>
          </a:endParaRPr>
        </a:p>
      </xdr:txBody>
    </xdr:sp>
    <xdr:clientData/>
  </xdr:twoCellAnchor>
  <xdr:twoCellAnchor>
    <xdr:from>
      <xdr:col>5</xdr:col>
      <xdr:colOff>24059</xdr:colOff>
      <xdr:row>62</xdr:row>
      <xdr:rowOff>127000</xdr:rowOff>
    </xdr:from>
    <xdr:to>
      <xdr:col>8</xdr:col>
      <xdr:colOff>603250</xdr:colOff>
      <xdr:row>78</xdr:row>
      <xdr:rowOff>76911</xdr:rowOff>
    </xdr:to>
    <xdr:graphicFrame macro="">
      <xdr:nvGraphicFramePr>
        <xdr:cNvPr id="27" name="Chart 26">
          <a:extLst>
            <a:ext uri="{FF2B5EF4-FFF2-40B4-BE49-F238E27FC236}">
              <a16:creationId xmlns:a16="http://schemas.microsoft.com/office/drawing/2014/main" id="{3D2A4BD9-5080-42D6-BD28-AE5B0B7C12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8"/>
        </a:graphicData>
      </a:graphic>
    </xdr:graphicFrame>
    <xdr:clientData/>
  </xdr:twoCellAnchor>
  <xdr:twoCellAnchor>
    <xdr:from>
      <xdr:col>5</xdr:col>
      <xdr:colOff>93867</xdr:colOff>
      <xdr:row>61</xdr:row>
      <xdr:rowOff>0</xdr:rowOff>
    </xdr:from>
    <xdr:to>
      <xdr:col>5</xdr:col>
      <xdr:colOff>1195294</xdr:colOff>
      <xdr:row>62</xdr:row>
      <xdr:rowOff>127001</xdr:rowOff>
    </xdr:to>
    <xdr:sp macro="" textlink="">
      <xdr:nvSpPr>
        <xdr:cNvPr id="33" name="Rectangle: Rounded Corners 32">
          <a:extLst>
            <a:ext uri="{FF2B5EF4-FFF2-40B4-BE49-F238E27FC236}">
              <a16:creationId xmlns:a16="http://schemas.microsoft.com/office/drawing/2014/main" id="{1934F0F1-E509-471D-9C53-0A6DC39DA8AF}"/>
            </a:ext>
          </a:extLst>
        </xdr:cNvPr>
        <xdr:cNvSpPr/>
      </xdr:nvSpPr>
      <xdr:spPr>
        <a:xfrm>
          <a:off x="5009514" y="13940118"/>
          <a:ext cx="1101427" cy="321236"/>
        </a:xfrm>
        <a:prstGeom prst="roundRect">
          <a:avLst/>
        </a:prstGeom>
        <a:noFill/>
        <a:ln w="9525" cap="flat" cmpd="sng" algn="ctr">
          <a:solidFill>
            <a:schemeClr val="accent6"/>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6"/>
        </a:fontRef>
      </xdr:style>
      <xdr:txBody>
        <a:bodyPr vertOverflow="clip" horzOverflow="clip" rtlCol="0" anchor="ctr"/>
        <a:lstStyle/>
        <a:p>
          <a:pPr algn="ctr"/>
          <a:r>
            <a:rPr lang="en-US" sz="1100" b="1">
              <a:solidFill>
                <a:schemeClr val="accent6">
                  <a:lumMod val="50000"/>
                </a:schemeClr>
              </a:solidFill>
              <a:effectLst>
                <a:outerShdw blurRad="50800" dist="38100" dir="2700000" algn="tl" rotWithShape="0">
                  <a:prstClr val="black">
                    <a:alpha val="40000"/>
                  </a:prstClr>
                </a:outerShdw>
              </a:effectLst>
            </a:rPr>
            <a:t>SKD-CIP&gt;18 M</a:t>
          </a:r>
          <a:endParaRPr lang="th-TH" sz="1100" b="1">
            <a:solidFill>
              <a:schemeClr val="accent6">
                <a:lumMod val="50000"/>
              </a:schemeClr>
            </a:solidFill>
            <a:effectLst>
              <a:outerShdw blurRad="50800" dist="38100" dir="2700000" algn="tl" rotWithShape="0">
                <a:prstClr val="black">
                  <a:alpha val="40000"/>
                </a:prstClr>
              </a:outerShdw>
            </a:effectLst>
          </a:endParaRPr>
        </a:p>
      </xdr:txBody>
    </xdr:sp>
    <xdr:clientData/>
  </xdr:twoCellAnchor>
  <xdr:twoCellAnchor>
    <xdr:from>
      <xdr:col>5</xdr:col>
      <xdr:colOff>1263595</xdr:colOff>
      <xdr:row>61</xdr:row>
      <xdr:rowOff>1</xdr:rowOff>
    </xdr:from>
    <xdr:to>
      <xdr:col>5</xdr:col>
      <xdr:colOff>1599774</xdr:colOff>
      <xdr:row>62</xdr:row>
      <xdr:rowOff>101922</xdr:rowOff>
    </xdr:to>
    <xdr:sp macro="" textlink="">
      <xdr:nvSpPr>
        <xdr:cNvPr id="35" name="Rectangle 34">
          <a:extLst>
            <a:ext uri="{FF2B5EF4-FFF2-40B4-BE49-F238E27FC236}">
              <a16:creationId xmlns:a16="http://schemas.microsoft.com/office/drawing/2014/main" id="{004657F8-7CEC-454A-8C71-DCD2BD37DD35}"/>
            </a:ext>
          </a:extLst>
        </xdr:cNvPr>
        <xdr:cNvSpPr/>
      </xdr:nvSpPr>
      <xdr:spPr>
        <a:xfrm>
          <a:off x="6179242" y="13940119"/>
          <a:ext cx="336179" cy="296156"/>
        </a:xfrm>
        <a:prstGeom prst="rect">
          <a:avLst/>
        </a:prstGeom>
        <a:no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a:solidFill>
                <a:srgbClr val="C00000"/>
              </a:solidFill>
              <a:sym typeface="Wingdings 2" panose="05020102010507070707" pitchFamily="18" charset="2"/>
            </a:rPr>
            <a:t>X</a:t>
          </a:r>
          <a:endParaRPr lang="th-TH" sz="2000" b="1">
            <a:solidFill>
              <a:srgbClr val="C00000"/>
            </a:solidFill>
          </a:endParaRPr>
        </a:p>
      </xdr:txBody>
    </xdr:sp>
    <xdr:clientData/>
  </xdr:twoCellAnchor>
  <xdr:twoCellAnchor>
    <xdr:from>
      <xdr:col>0</xdr:col>
      <xdr:colOff>0</xdr:colOff>
      <xdr:row>63</xdr:row>
      <xdr:rowOff>0</xdr:rowOff>
    </xdr:from>
    <xdr:to>
      <xdr:col>3</xdr:col>
      <xdr:colOff>225879</xdr:colOff>
      <xdr:row>78</xdr:row>
      <xdr:rowOff>69850</xdr:rowOff>
    </xdr:to>
    <xdr:graphicFrame macro="">
      <xdr:nvGraphicFramePr>
        <xdr:cNvPr id="43" name="Chart 42">
          <a:extLst>
            <a:ext uri="{FF2B5EF4-FFF2-40B4-BE49-F238E27FC236}">
              <a16:creationId xmlns:a16="http://schemas.microsoft.com/office/drawing/2014/main" id="{6E1BA87C-5CAB-4142-87E9-324307B9F3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9"/>
        </a:graphicData>
      </a:graphic>
    </xdr:graphicFrame>
    <xdr:clientData/>
  </xdr:twoCellAnchor>
  <xdr:twoCellAnchor>
    <xdr:from>
      <xdr:col>0</xdr:col>
      <xdr:colOff>1465621</xdr:colOff>
      <xdr:row>61</xdr:row>
      <xdr:rowOff>68354</xdr:rowOff>
    </xdr:from>
    <xdr:to>
      <xdr:col>0</xdr:col>
      <xdr:colOff>1830294</xdr:colOff>
      <xdr:row>62</xdr:row>
      <xdr:rowOff>149412</xdr:rowOff>
    </xdr:to>
    <xdr:sp macro="" textlink="">
      <xdr:nvSpPr>
        <xdr:cNvPr id="44" name="Rectangle 43">
          <a:extLst>
            <a:ext uri="{FF2B5EF4-FFF2-40B4-BE49-F238E27FC236}">
              <a16:creationId xmlns:a16="http://schemas.microsoft.com/office/drawing/2014/main" id="{0DFF6C01-64FF-4F2F-AD6A-53B0F24A6BA5}"/>
            </a:ext>
          </a:extLst>
        </xdr:cNvPr>
        <xdr:cNvSpPr/>
      </xdr:nvSpPr>
      <xdr:spPr>
        <a:xfrm>
          <a:off x="1465621" y="8681942"/>
          <a:ext cx="364673" cy="275294"/>
        </a:xfrm>
        <a:prstGeom prst="rect">
          <a:avLst/>
        </a:prstGeom>
        <a:no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a:solidFill>
                <a:srgbClr val="0000CC"/>
              </a:solidFill>
              <a:sym typeface="Wingdings 2" panose="05020102010507070707" pitchFamily="18" charset="2"/>
            </a:rPr>
            <a:t>O</a:t>
          </a:r>
          <a:endParaRPr lang="th-TH" sz="2000" b="1">
            <a:solidFill>
              <a:srgbClr val="0000CC"/>
            </a:solidFill>
          </a:endParaRPr>
        </a:p>
      </xdr:txBody>
    </xdr:sp>
    <xdr:clientData/>
  </xdr:twoCellAnchor>
  <xdr:twoCellAnchor>
    <xdr:from>
      <xdr:col>0</xdr:col>
      <xdr:colOff>211795</xdr:colOff>
      <xdr:row>61</xdr:row>
      <xdr:rowOff>59765</xdr:rowOff>
    </xdr:from>
    <xdr:to>
      <xdr:col>0</xdr:col>
      <xdr:colOff>1349828</xdr:colOff>
      <xdr:row>62</xdr:row>
      <xdr:rowOff>129881</xdr:rowOff>
    </xdr:to>
    <xdr:sp macro="" textlink="">
      <xdr:nvSpPr>
        <xdr:cNvPr id="45" name="Rectangle: Rounded Corners 44">
          <a:extLst>
            <a:ext uri="{FF2B5EF4-FFF2-40B4-BE49-F238E27FC236}">
              <a16:creationId xmlns:a16="http://schemas.microsoft.com/office/drawing/2014/main" id="{3FE4E261-2DD7-4E68-BC4B-F42D847A326F}"/>
            </a:ext>
          </a:extLst>
        </xdr:cNvPr>
        <xdr:cNvSpPr/>
      </xdr:nvSpPr>
      <xdr:spPr>
        <a:xfrm>
          <a:off x="211795" y="8673353"/>
          <a:ext cx="1138033" cy="264352"/>
        </a:xfrm>
        <a:prstGeom prst="roundRect">
          <a:avLst/>
        </a:prstGeom>
        <a:noFill/>
        <a:ln w="9525" cap="flat" cmpd="sng" algn="ctr">
          <a:solidFill>
            <a:schemeClr val="accent6"/>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6"/>
        </a:fontRef>
      </xdr:style>
      <xdr:txBody>
        <a:bodyPr vertOverflow="clip" horzOverflow="clip" rtlCol="0" anchor="ctr"/>
        <a:lstStyle/>
        <a:p>
          <a:pPr algn="ctr"/>
          <a:r>
            <a:rPr lang="en-US" sz="1100" b="1">
              <a:solidFill>
                <a:schemeClr val="accent6">
                  <a:lumMod val="50000"/>
                </a:schemeClr>
              </a:solidFill>
              <a:effectLst>
                <a:outerShdw blurRad="50800" dist="38100" dir="2700000" algn="tl" rotWithShape="0">
                  <a:prstClr val="black">
                    <a:alpha val="40000"/>
                  </a:prstClr>
                </a:outerShdw>
              </a:effectLst>
            </a:rPr>
            <a:t>SDM-CIP &gt; 18 M</a:t>
          </a:r>
          <a:endParaRPr lang="th-TH" sz="1100" b="1">
            <a:solidFill>
              <a:schemeClr val="accent6">
                <a:lumMod val="50000"/>
              </a:schemeClr>
            </a:solidFill>
            <a:effectLst>
              <a:outerShdw blurRad="50800" dist="38100" dir="2700000" algn="tl" rotWithShape="0">
                <a:prstClr val="black">
                  <a:alpha val="40000"/>
                </a:prstClr>
              </a:outerShdw>
            </a:effectLst>
          </a:endParaRPr>
        </a:p>
      </xdr:txBody>
    </xdr:sp>
    <xdr:clientData/>
  </xdr:twoCellAnchor>
  <xdr:twoCellAnchor>
    <xdr:from>
      <xdr:col>0</xdr:col>
      <xdr:colOff>97118</xdr:colOff>
      <xdr:row>62</xdr:row>
      <xdr:rowOff>119528</xdr:rowOff>
    </xdr:from>
    <xdr:to>
      <xdr:col>0</xdr:col>
      <xdr:colOff>791883</xdr:colOff>
      <xdr:row>64</xdr:row>
      <xdr:rowOff>104587</xdr:rowOff>
    </xdr:to>
    <xdr:sp macro="" textlink="">
      <xdr:nvSpPr>
        <xdr:cNvPr id="46" name="Rectangle 45">
          <a:extLst>
            <a:ext uri="{FF2B5EF4-FFF2-40B4-BE49-F238E27FC236}">
              <a16:creationId xmlns:a16="http://schemas.microsoft.com/office/drawing/2014/main" id="{FCF9742C-0705-4320-B6C7-76B52122A277}"/>
            </a:ext>
          </a:extLst>
        </xdr:cNvPr>
        <xdr:cNvSpPr/>
      </xdr:nvSpPr>
      <xdr:spPr>
        <a:xfrm>
          <a:off x="97118" y="8927352"/>
          <a:ext cx="694765" cy="343647"/>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solidFill>
                <a:sysClr val="windowText" lastClr="000000"/>
              </a:solidFill>
            </a:rPr>
            <a:t>Case</a:t>
          </a:r>
          <a:endParaRPr lang="th-TH" sz="1200">
            <a:solidFill>
              <a:sysClr val="windowText" lastClr="000000"/>
            </a:solidFill>
          </a:endParaRPr>
        </a:p>
      </xdr:txBody>
    </xdr:sp>
    <xdr:clientData/>
  </xdr:twoCellAnchor>
  <xdr:twoCellAnchor>
    <xdr:from>
      <xdr:col>5</xdr:col>
      <xdr:colOff>59765</xdr:colOff>
      <xdr:row>62</xdr:row>
      <xdr:rowOff>22411</xdr:rowOff>
    </xdr:from>
    <xdr:to>
      <xdr:col>5</xdr:col>
      <xdr:colOff>754530</xdr:colOff>
      <xdr:row>64</xdr:row>
      <xdr:rowOff>7470</xdr:rowOff>
    </xdr:to>
    <xdr:sp macro="" textlink="">
      <xdr:nvSpPr>
        <xdr:cNvPr id="49" name="Rectangle 48">
          <a:extLst>
            <a:ext uri="{FF2B5EF4-FFF2-40B4-BE49-F238E27FC236}">
              <a16:creationId xmlns:a16="http://schemas.microsoft.com/office/drawing/2014/main" id="{B0819B4D-8F46-4DA2-A364-54B711D8C735}"/>
            </a:ext>
          </a:extLst>
        </xdr:cNvPr>
        <xdr:cNvSpPr/>
      </xdr:nvSpPr>
      <xdr:spPr>
        <a:xfrm>
          <a:off x="4870824" y="8830235"/>
          <a:ext cx="694765" cy="343647"/>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solidFill>
                <a:sysClr val="windowText" lastClr="000000"/>
              </a:solidFill>
            </a:rPr>
            <a:t>Case</a:t>
          </a:r>
          <a:endParaRPr lang="th-TH" sz="1200">
            <a:solidFill>
              <a:sysClr val="windowText" lastClr="000000"/>
            </a:solidFill>
          </a:endParaRPr>
        </a:p>
      </xdr:txBody>
    </xdr:sp>
    <xdr:clientData/>
  </xdr:twoCellAnchor>
  <xdr:twoCellAnchor>
    <xdr:from>
      <xdr:col>5</xdr:col>
      <xdr:colOff>2594428</xdr:colOff>
      <xdr:row>83</xdr:row>
      <xdr:rowOff>64993</xdr:rowOff>
    </xdr:from>
    <xdr:to>
      <xdr:col>6</xdr:col>
      <xdr:colOff>22412</xdr:colOff>
      <xdr:row>84</xdr:row>
      <xdr:rowOff>179294</xdr:rowOff>
    </xdr:to>
    <xdr:sp macro="" textlink="">
      <xdr:nvSpPr>
        <xdr:cNvPr id="52" name="Rectangle 51">
          <a:extLst>
            <a:ext uri="{FF2B5EF4-FFF2-40B4-BE49-F238E27FC236}">
              <a16:creationId xmlns:a16="http://schemas.microsoft.com/office/drawing/2014/main" id="{83E398AE-AA62-AF2E-2916-3C9391B810A0}"/>
            </a:ext>
          </a:extLst>
        </xdr:cNvPr>
        <xdr:cNvSpPr/>
      </xdr:nvSpPr>
      <xdr:spPr>
        <a:xfrm>
          <a:off x="7405487" y="19167287"/>
          <a:ext cx="386337" cy="293595"/>
        </a:xfrm>
        <a:prstGeom prst="rect">
          <a:avLst/>
        </a:prstGeom>
        <a:no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a:solidFill>
                <a:srgbClr val="0000CC"/>
              </a:solidFill>
              <a:sym typeface="Wingdings 2" panose="05020102010507070707" pitchFamily="18" charset="2"/>
            </a:rPr>
            <a:t>O</a:t>
          </a:r>
          <a:endParaRPr lang="th-TH" sz="2000" b="1">
            <a:solidFill>
              <a:srgbClr val="0000CC"/>
            </a:solidFill>
          </a:endParaRPr>
        </a:p>
      </xdr:txBody>
    </xdr:sp>
    <xdr:clientData/>
  </xdr:twoCellAnchor>
  <xdr:twoCellAnchor>
    <xdr:from>
      <xdr:col>10</xdr:col>
      <xdr:colOff>1716097</xdr:colOff>
      <xdr:row>19</xdr:row>
      <xdr:rowOff>72570</xdr:rowOff>
    </xdr:from>
    <xdr:to>
      <xdr:col>10</xdr:col>
      <xdr:colOff>2052276</xdr:colOff>
      <xdr:row>21</xdr:row>
      <xdr:rowOff>18143</xdr:rowOff>
    </xdr:to>
    <xdr:sp macro="" textlink="">
      <xdr:nvSpPr>
        <xdr:cNvPr id="39" name="Rectangle 38">
          <a:extLst>
            <a:ext uri="{FF2B5EF4-FFF2-40B4-BE49-F238E27FC236}">
              <a16:creationId xmlns:a16="http://schemas.microsoft.com/office/drawing/2014/main" id="{AAC6931E-37D7-135F-51EA-C80D483B3434}"/>
            </a:ext>
          </a:extLst>
        </xdr:cNvPr>
        <xdr:cNvSpPr/>
      </xdr:nvSpPr>
      <xdr:spPr>
        <a:xfrm>
          <a:off x="12610883" y="4054927"/>
          <a:ext cx="336179" cy="308430"/>
        </a:xfrm>
        <a:prstGeom prst="rect">
          <a:avLst/>
        </a:prstGeom>
        <a:no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a:solidFill>
                <a:srgbClr val="0000CC"/>
              </a:solidFill>
              <a:sym typeface="Wingdings 2" panose="05020102010507070707" pitchFamily="18" charset="2"/>
            </a:rPr>
            <a:t>O</a:t>
          </a:r>
          <a:endParaRPr lang="th-TH" sz="2000" b="1">
            <a:solidFill>
              <a:srgbClr val="0000CC"/>
            </a:solidFill>
          </a:endParaRPr>
        </a:p>
      </xdr:txBody>
    </xdr:sp>
    <xdr:clientData/>
  </xdr:twoCellAnchor>
  <xdr:twoCellAnchor>
    <xdr:from>
      <xdr:col>10</xdr:col>
      <xdr:colOff>2087632</xdr:colOff>
      <xdr:row>19</xdr:row>
      <xdr:rowOff>74544</xdr:rowOff>
    </xdr:from>
    <xdr:to>
      <xdr:col>11</xdr:col>
      <xdr:colOff>160130</xdr:colOff>
      <xdr:row>21</xdr:row>
      <xdr:rowOff>20117</xdr:rowOff>
    </xdr:to>
    <xdr:sp macro="" textlink="">
      <xdr:nvSpPr>
        <xdr:cNvPr id="42" name="Rectangle 41">
          <a:extLst>
            <a:ext uri="{FF2B5EF4-FFF2-40B4-BE49-F238E27FC236}">
              <a16:creationId xmlns:a16="http://schemas.microsoft.com/office/drawing/2014/main" id="{0B2BF554-8D04-A556-785F-4797B9B2509A}"/>
            </a:ext>
          </a:extLst>
        </xdr:cNvPr>
        <xdr:cNvSpPr/>
      </xdr:nvSpPr>
      <xdr:spPr>
        <a:xfrm>
          <a:off x="13031719" y="5436153"/>
          <a:ext cx="281194" cy="298964"/>
        </a:xfrm>
        <a:prstGeom prst="rect">
          <a:avLst/>
        </a:prstGeom>
        <a:no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a:solidFill>
                <a:srgbClr val="C00000"/>
              </a:solidFill>
              <a:sym typeface="Wingdings 2" panose="05020102010507070707" pitchFamily="18" charset="2"/>
            </a:rPr>
            <a:t>X</a:t>
          </a:r>
          <a:endParaRPr lang="th-TH" sz="2000" b="1">
            <a:solidFill>
              <a:srgbClr val="C00000"/>
            </a:solidFill>
          </a:endParaRPr>
        </a:p>
      </xdr:txBody>
    </xdr:sp>
    <xdr:clientData/>
  </xdr:twoCellAnchor>
  <xdr:twoCellAnchor>
    <xdr:from>
      <xdr:col>9</xdr:col>
      <xdr:colOff>259183</xdr:colOff>
      <xdr:row>62</xdr:row>
      <xdr:rowOff>160357</xdr:rowOff>
    </xdr:from>
    <xdr:to>
      <xdr:col>13</xdr:col>
      <xdr:colOff>631063</xdr:colOff>
      <xdr:row>78</xdr:row>
      <xdr:rowOff>88574</xdr:rowOff>
    </xdr:to>
    <xdr:graphicFrame macro="">
      <xdr:nvGraphicFramePr>
        <xdr:cNvPr id="53" name="Chart 52">
          <a:extLst>
            <a:ext uri="{FF2B5EF4-FFF2-40B4-BE49-F238E27FC236}">
              <a16:creationId xmlns:a16="http://schemas.microsoft.com/office/drawing/2014/main" id="{4A8B067F-CC5E-4186-81BC-4A795022BB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0"/>
        </a:graphicData>
      </a:graphic>
    </xdr:graphicFrame>
    <xdr:clientData/>
  </xdr:twoCellAnchor>
  <xdr:twoCellAnchor>
    <xdr:from>
      <xdr:col>10</xdr:col>
      <xdr:colOff>120499</xdr:colOff>
      <xdr:row>63</xdr:row>
      <xdr:rowOff>0</xdr:rowOff>
    </xdr:from>
    <xdr:to>
      <xdr:col>10</xdr:col>
      <xdr:colOff>1684694</xdr:colOff>
      <xdr:row>64</xdr:row>
      <xdr:rowOff>91782</xdr:rowOff>
    </xdr:to>
    <xdr:sp macro="" textlink="">
      <xdr:nvSpPr>
        <xdr:cNvPr id="55" name="Rectangle: Rounded Corners 54">
          <a:extLst>
            <a:ext uri="{FF2B5EF4-FFF2-40B4-BE49-F238E27FC236}">
              <a16:creationId xmlns:a16="http://schemas.microsoft.com/office/drawing/2014/main" id="{8ABCE265-FB33-4112-B3E1-A37A17CE560B}"/>
            </a:ext>
          </a:extLst>
        </xdr:cNvPr>
        <xdr:cNvSpPr/>
      </xdr:nvSpPr>
      <xdr:spPr>
        <a:xfrm>
          <a:off x="11032132" y="14786429"/>
          <a:ext cx="1564195" cy="266731"/>
        </a:xfrm>
        <a:prstGeom prst="roundRect">
          <a:avLst/>
        </a:prstGeom>
        <a:noFill/>
        <a:ln w="9525" cap="flat" cmpd="sng" algn="ctr">
          <a:solidFill>
            <a:schemeClr val="accent6"/>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6"/>
        </a:fontRef>
      </xdr:style>
      <xdr:txBody>
        <a:bodyPr vertOverflow="clip" horzOverflow="clip" rtlCol="0" anchor="ctr"/>
        <a:lstStyle/>
        <a:p>
          <a:pPr algn="ctr"/>
          <a:r>
            <a:rPr lang="en-US" sz="1000" b="1">
              <a:solidFill>
                <a:schemeClr val="accent6">
                  <a:lumMod val="50000"/>
                </a:schemeClr>
              </a:solidFill>
              <a:effectLst>
                <a:outerShdw blurRad="50800" dist="38100" dir="2700000" algn="tl" rotWithShape="0">
                  <a:prstClr val="black">
                    <a:alpha val="40000"/>
                  </a:prstClr>
                </a:outerShdw>
              </a:effectLst>
            </a:rPr>
            <a:t>Human Compliance</a:t>
          </a:r>
          <a:endParaRPr lang="th-TH" sz="1000" b="1">
            <a:solidFill>
              <a:schemeClr val="accent6">
                <a:lumMod val="50000"/>
              </a:schemeClr>
            </a:solidFill>
            <a:effectLst>
              <a:outerShdw blurRad="50800" dist="38100" dir="2700000" algn="tl" rotWithShape="0">
                <a:prstClr val="black">
                  <a:alpha val="40000"/>
                </a:prstClr>
              </a:outerShdw>
            </a:effectLst>
          </a:endParaRPr>
        </a:p>
      </xdr:txBody>
    </xdr:sp>
    <xdr:clientData/>
  </xdr:twoCellAnchor>
  <xdr:twoCellAnchor>
    <xdr:from>
      <xdr:col>10</xdr:col>
      <xdr:colOff>1730051</xdr:colOff>
      <xdr:row>63</xdr:row>
      <xdr:rowOff>12959</xdr:rowOff>
    </xdr:from>
    <xdr:to>
      <xdr:col>10</xdr:col>
      <xdr:colOff>2007970</xdr:colOff>
      <xdr:row>64</xdr:row>
      <xdr:rowOff>97194</xdr:rowOff>
    </xdr:to>
    <xdr:sp macro="" textlink="">
      <xdr:nvSpPr>
        <xdr:cNvPr id="59" name="Rectangle 6">
          <a:extLst>
            <a:ext uri="{FF2B5EF4-FFF2-40B4-BE49-F238E27FC236}">
              <a16:creationId xmlns:a16="http://schemas.microsoft.com/office/drawing/2014/main" id="{74D066C5-AC75-4E60-B84A-AA06EBEB480C}"/>
            </a:ext>
          </a:extLst>
        </xdr:cNvPr>
        <xdr:cNvSpPr/>
      </xdr:nvSpPr>
      <xdr:spPr>
        <a:xfrm>
          <a:off x="12641684" y="14799388"/>
          <a:ext cx="277919" cy="259184"/>
        </a:xfrm>
        <a:prstGeom prst="rect">
          <a:avLst/>
        </a:prstGeom>
        <a:no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a:solidFill>
                <a:srgbClr val="C00000"/>
              </a:solidFill>
              <a:sym typeface="Wingdings 2" panose="05020102010507070707" pitchFamily="18" charset="2"/>
            </a:rPr>
            <a:t>X</a:t>
          </a:r>
          <a:endParaRPr lang="th-TH" sz="2000" b="1">
            <a:solidFill>
              <a:srgbClr val="C00000"/>
            </a:solidFill>
          </a:endParaRPr>
        </a:p>
      </xdr:txBody>
    </xdr:sp>
    <xdr:clientData/>
  </xdr:twoCellAnchor>
  <xdr:twoCellAnchor>
    <xdr:from>
      <xdr:col>10</xdr:col>
      <xdr:colOff>32397</xdr:colOff>
      <xdr:row>85</xdr:row>
      <xdr:rowOff>1</xdr:rowOff>
    </xdr:from>
    <xdr:to>
      <xdr:col>14</xdr:col>
      <xdr:colOff>0</xdr:colOff>
      <xdr:row>99</xdr:row>
      <xdr:rowOff>220307</xdr:rowOff>
    </xdr:to>
    <xdr:graphicFrame macro="">
      <xdr:nvGraphicFramePr>
        <xdr:cNvPr id="61" name="Chart 60">
          <a:extLst>
            <a:ext uri="{FF2B5EF4-FFF2-40B4-BE49-F238E27FC236}">
              <a16:creationId xmlns:a16="http://schemas.microsoft.com/office/drawing/2014/main" id="{FE6E57C1-C9EB-2D03-AD87-7D17DC303E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1"/>
        </a:graphicData>
      </a:graphic>
    </xdr:graphicFrame>
    <xdr:clientData/>
  </xdr:twoCellAnchor>
  <xdr:twoCellAnchor>
    <xdr:from>
      <xdr:col>10</xdr:col>
      <xdr:colOff>589642</xdr:colOff>
      <xdr:row>83</xdr:row>
      <xdr:rowOff>77755</xdr:rowOff>
    </xdr:from>
    <xdr:to>
      <xdr:col>10</xdr:col>
      <xdr:colOff>1827245</xdr:colOff>
      <xdr:row>84</xdr:row>
      <xdr:rowOff>129592</xdr:rowOff>
    </xdr:to>
    <xdr:sp macro="" textlink="">
      <xdr:nvSpPr>
        <xdr:cNvPr id="64" name="Rectangle: Rounded Corners 63">
          <a:extLst>
            <a:ext uri="{FF2B5EF4-FFF2-40B4-BE49-F238E27FC236}">
              <a16:creationId xmlns:a16="http://schemas.microsoft.com/office/drawing/2014/main" id="{9521FDD2-4C12-4DB2-5656-4A7AF50870A4}"/>
            </a:ext>
          </a:extLst>
        </xdr:cNvPr>
        <xdr:cNvSpPr/>
      </xdr:nvSpPr>
      <xdr:spPr>
        <a:xfrm>
          <a:off x="11501275" y="19762755"/>
          <a:ext cx="1237603" cy="226786"/>
        </a:xfrm>
        <a:prstGeom prst="roundRect">
          <a:avLst/>
        </a:prstGeom>
        <a:noFill/>
        <a:ln w="9525" cap="flat" cmpd="sng" algn="ctr">
          <a:solidFill>
            <a:schemeClr val="accent6"/>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6"/>
        </a:fontRef>
      </xdr:style>
      <xdr:txBody>
        <a:bodyPr vertOverflow="clip" horzOverflow="clip" rtlCol="0" anchor="ctr"/>
        <a:lstStyle/>
        <a:p>
          <a:pPr algn="ctr"/>
          <a:r>
            <a:rPr lang="en-US" sz="1100" b="1">
              <a:solidFill>
                <a:schemeClr val="accent6">
                  <a:lumMod val="50000"/>
                </a:schemeClr>
              </a:solidFill>
              <a:effectLst>
                <a:outerShdw blurRad="50800" dist="38100" dir="2700000" algn="tl" rotWithShape="0">
                  <a:prstClr val="black">
                    <a:alpha val="40000"/>
                  </a:prstClr>
                </a:outerShdw>
              </a:effectLst>
            </a:rPr>
            <a:t>Holding</a:t>
          </a:r>
          <a:r>
            <a:rPr lang="en-US" sz="1100" b="1" baseline="0">
              <a:solidFill>
                <a:schemeClr val="accent6">
                  <a:lumMod val="50000"/>
                </a:schemeClr>
              </a:solidFill>
              <a:effectLst>
                <a:outerShdw blurRad="50800" dist="38100" dir="2700000" algn="tl" rotWithShape="0">
                  <a:prstClr val="black">
                    <a:alpha val="40000"/>
                  </a:prstClr>
                </a:outerShdw>
              </a:effectLst>
            </a:rPr>
            <a:t> part </a:t>
          </a:r>
          <a:endParaRPr lang="th-TH" sz="1100" b="1">
            <a:solidFill>
              <a:schemeClr val="accent6">
                <a:lumMod val="50000"/>
              </a:schemeClr>
            </a:solidFill>
            <a:effectLst>
              <a:outerShdw blurRad="50800" dist="38100" dir="2700000" algn="tl" rotWithShape="0">
                <a:prstClr val="black">
                  <a:alpha val="40000"/>
                </a:prstClr>
              </a:outerShdw>
            </a:effectLst>
          </a:endParaRPr>
        </a:p>
      </xdr:txBody>
    </xdr:sp>
    <xdr:clientData/>
  </xdr:twoCellAnchor>
  <xdr:twoCellAnchor>
    <xdr:from>
      <xdr:col>10</xdr:col>
      <xdr:colOff>1855754</xdr:colOff>
      <xdr:row>83</xdr:row>
      <xdr:rowOff>84235</xdr:rowOff>
    </xdr:from>
    <xdr:to>
      <xdr:col>11</xdr:col>
      <xdr:colOff>113126</xdr:colOff>
      <xdr:row>84</xdr:row>
      <xdr:rowOff>146896</xdr:rowOff>
    </xdr:to>
    <xdr:sp macro="" textlink="">
      <xdr:nvSpPr>
        <xdr:cNvPr id="65" name="Rectangle 64">
          <a:extLst>
            <a:ext uri="{FF2B5EF4-FFF2-40B4-BE49-F238E27FC236}">
              <a16:creationId xmlns:a16="http://schemas.microsoft.com/office/drawing/2014/main" id="{E5163D01-B668-1C61-094F-43F59E20116B}"/>
            </a:ext>
          </a:extLst>
        </xdr:cNvPr>
        <xdr:cNvSpPr/>
      </xdr:nvSpPr>
      <xdr:spPr>
        <a:xfrm>
          <a:off x="12767387" y="19769235"/>
          <a:ext cx="389157" cy="237610"/>
        </a:xfrm>
        <a:prstGeom prst="rect">
          <a:avLst/>
        </a:prstGeom>
        <a:no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a:solidFill>
                <a:srgbClr val="C00000"/>
              </a:solidFill>
              <a:sym typeface="Wingdings 2" panose="05020102010507070707" pitchFamily="18" charset="2"/>
            </a:rPr>
            <a:t>X</a:t>
          </a:r>
          <a:endParaRPr lang="th-TH" sz="2000" b="1">
            <a:solidFill>
              <a:srgbClr val="C00000"/>
            </a:solidFill>
          </a:endParaRPr>
        </a:p>
      </xdr:txBody>
    </xdr:sp>
    <xdr:clientData/>
  </xdr:twoCellAnchor>
  <xdr:twoCellAnchor>
    <xdr:from>
      <xdr:col>11</xdr:col>
      <xdr:colOff>112745</xdr:colOff>
      <xdr:row>83</xdr:row>
      <xdr:rowOff>84235</xdr:rowOff>
    </xdr:from>
    <xdr:to>
      <xdr:col>11</xdr:col>
      <xdr:colOff>501902</xdr:colOff>
      <xdr:row>84</xdr:row>
      <xdr:rowOff>146896</xdr:rowOff>
    </xdr:to>
    <xdr:sp macro="" textlink="">
      <xdr:nvSpPr>
        <xdr:cNvPr id="66" name="Rectangle 65">
          <a:extLst>
            <a:ext uri="{FF2B5EF4-FFF2-40B4-BE49-F238E27FC236}">
              <a16:creationId xmlns:a16="http://schemas.microsoft.com/office/drawing/2014/main" id="{EFC365DE-148D-1288-B594-D6582CF1C051}"/>
            </a:ext>
          </a:extLst>
        </xdr:cNvPr>
        <xdr:cNvSpPr/>
      </xdr:nvSpPr>
      <xdr:spPr>
        <a:xfrm>
          <a:off x="13156163" y="19769235"/>
          <a:ext cx="389157" cy="237610"/>
        </a:xfrm>
        <a:prstGeom prst="rect">
          <a:avLst/>
        </a:prstGeom>
        <a:no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a:solidFill>
                <a:srgbClr val="0000CC"/>
              </a:solidFill>
              <a:sym typeface="Wingdings 2" panose="05020102010507070707" pitchFamily="18" charset="2"/>
            </a:rPr>
            <a:t>O</a:t>
          </a:r>
          <a:endParaRPr lang="th-TH" sz="2000" b="1">
            <a:solidFill>
              <a:srgbClr val="0000CC"/>
            </a:solidFill>
          </a:endParaRPr>
        </a:p>
      </xdr:txBody>
    </xdr:sp>
    <xdr:clientData/>
  </xdr:twoCellAnchor>
  <xdr:twoCellAnchor>
    <xdr:from>
      <xdr:col>10</xdr:col>
      <xdr:colOff>1668213</xdr:colOff>
      <xdr:row>0</xdr:row>
      <xdr:rowOff>97766</xdr:rowOff>
    </xdr:from>
    <xdr:to>
      <xdr:col>10</xdr:col>
      <xdr:colOff>1987827</xdr:colOff>
      <xdr:row>2</xdr:row>
      <xdr:rowOff>0</xdr:rowOff>
    </xdr:to>
    <xdr:sp macro="" textlink="">
      <xdr:nvSpPr>
        <xdr:cNvPr id="63" name="Rectangle 62">
          <a:extLst>
            <a:ext uri="{FF2B5EF4-FFF2-40B4-BE49-F238E27FC236}">
              <a16:creationId xmlns:a16="http://schemas.microsoft.com/office/drawing/2014/main" id="{61402E4E-8A3B-F029-AD72-BDAE354D4D2D}"/>
            </a:ext>
          </a:extLst>
        </xdr:cNvPr>
        <xdr:cNvSpPr/>
      </xdr:nvSpPr>
      <xdr:spPr>
        <a:xfrm>
          <a:off x="12612300" y="97766"/>
          <a:ext cx="319614" cy="255625"/>
        </a:xfrm>
        <a:prstGeom prst="rect">
          <a:avLst/>
        </a:prstGeom>
        <a:no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a:solidFill>
                <a:srgbClr val="C00000"/>
              </a:solidFill>
              <a:sym typeface="Wingdings 2" panose="05020102010507070707" pitchFamily="18" charset="2"/>
            </a:rPr>
            <a:t>X</a:t>
          </a:r>
          <a:endParaRPr lang="th-TH" sz="2000" b="1">
            <a:solidFill>
              <a:srgbClr val="C00000"/>
            </a:solidFill>
          </a:endParaRP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0</xdr:colOff>
      <xdr:row>0</xdr:row>
      <xdr:rowOff>0</xdr:rowOff>
    </xdr:from>
    <xdr:to>
      <xdr:col>4</xdr:col>
      <xdr:colOff>55562</xdr:colOff>
      <xdr:row>16</xdr:row>
      <xdr:rowOff>15875</xdr:rowOff>
    </xdr:to>
    <xdr:graphicFrame macro="">
      <xdr:nvGraphicFramePr>
        <xdr:cNvPr id="2" name="Chart 1">
          <a:extLst>
            <a:ext uri="{FF2B5EF4-FFF2-40B4-BE49-F238E27FC236}">
              <a16:creationId xmlns:a16="http://schemas.microsoft.com/office/drawing/2014/main" id="{D54D83DC-F62F-4D64-AACF-72874156FC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120650</xdr:colOff>
      <xdr:row>0</xdr:row>
      <xdr:rowOff>9070</xdr:rowOff>
    </xdr:from>
    <xdr:to>
      <xdr:col>9</xdr:col>
      <xdr:colOff>0</xdr:colOff>
      <xdr:row>16</xdr:row>
      <xdr:rowOff>12210</xdr:rowOff>
    </xdr:to>
    <xdr:graphicFrame macro="">
      <xdr:nvGraphicFramePr>
        <xdr:cNvPr id="3" name="Chart 2">
          <a:extLst>
            <a:ext uri="{FF2B5EF4-FFF2-40B4-BE49-F238E27FC236}">
              <a16:creationId xmlns:a16="http://schemas.microsoft.com/office/drawing/2014/main" id="{CED2CE3C-EFA7-4FED-96F7-EE187173F4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20</xdr:row>
      <xdr:rowOff>22412</xdr:rowOff>
    </xdr:from>
    <xdr:to>
      <xdr:col>4</xdr:col>
      <xdr:colOff>0</xdr:colOff>
      <xdr:row>35</xdr:row>
      <xdr:rowOff>104912</xdr:rowOff>
    </xdr:to>
    <xdr:graphicFrame macro="">
      <xdr:nvGraphicFramePr>
        <xdr:cNvPr id="15" name="Chart 14">
          <a:extLst>
            <a:ext uri="{FF2B5EF4-FFF2-40B4-BE49-F238E27FC236}">
              <a16:creationId xmlns:a16="http://schemas.microsoft.com/office/drawing/2014/main" id="{05BE2C91-EBCE-4594-AD76-2B9CEE10C5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107021</xdr:colOff>
      <xdr:row>0</xdr:row>
      <xdr:rowOff>-3847</xdr:rowOff>
    </xdr:from>
    <xdr:to>
      <xdr:col>5</xdr:col>
      <xdr:colOff>1222375</xdr:colOff>
      <xdr:row>1</xdr:row>
      <xdr:rowOff>95250</xdr:rowOff>
    </xdr:to>
    <xdr:sp macro="" textlink="">
      <xdr:nvSpPr>
        <xdr:cNvPr id="18" name="Rectangle: Rounded Corners 17">
          <a:extLst>
            <a:ext uri="{FF2B5EF4-FFF2-40B4-BE49-F238E27FC236}">
              <a16:creationId xmlns:a16="http://schemas.microsoft.com/office/drawing/2014/main" id="{8FC79006-DD9F-4785-B09B-616349FCF7D1}"/>
            </a:ext>
            <a:ext uri="{147F2762-F138-4A5C-976F-8EAC2B608ADB}">
              <a16:predDERef xmlns:a16="http://schemas.microsoft.com/office/drawing/2014/main" pred="{05BE2C91-EBCE-4594-AD76-2B9CEE10C537}"/>
            </a:ext>
          </a:extLst>
        </xdr:cNvPr>
        <xdr:cNvSpPr/>
      </xdr:nvSpPr>
      <xdr:spPr>
        <a:xfrm>
          <a:off x="4707596" y="-3847"/>
          <a:ext cx="1115354" cy="270547"/>
        </a:xfrm>
        <a:prstGeom prst="roundRect">
          <a:avLst/>
        </a:prstGeom>
        <a:noFill/>
        <a:ln w="9525" cap="flat" cmpd="sng" algn="ctr">
          <a:solidFill>
            <a:schemeClr val="accent6"/>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6"/>
        </a:fontRef>
      </xdr:style>
      <xdr:txBody>
        <a:bodyPr vertOverflow="clip" horzOverflow="clip" rtlCol="0" anchor="ctr"/>
        <a:lstStyle/>
        <a:p>
          <a:pPr algn="ctr"/>
          <a:r>
            <a:rPr lang="en-US" sz="1100" b="1">
              <a:solidFill>
                <a:schemeClr val="accent6">
                  <a:lumMod val="50000"/>
                </a:schemeClr>
              </a:solidFill>
              <a:effectLst>
                <a:outerShdw blurRad="50800" dist="38100" dir="2700000" algn="tl" rotWithShape="0">
                  <a:prstClr val="black">
                    <a:alpha val="40000"/>
                  </a:prstClr>
                </a:outerShdw>
              </a:effectLst>
            </a:rPr>
            <a:t>CO2 emission</a:t>
          </a:r>
        </a:p>
      </xdr:txBody>
    </xdr:sp>
    <xdr:clientData/>
  </xdr:twoCellAnchor>
  <xdr:twoCellAnchor>
    <xdr:from>
      <xdr:col>0</xdr:col>
      <xdr:colOff>39919</xdr:colOff>
      <xdr:row>0</xdr:row>
      <xdr:rowOff>33933</xdr:rowOff>
    </xdr:from>
    <xdr:to>
      <xdr:col>0</xdr:col>
      <xdr:colOff>1182967</xdr:colOff>
      <xdr:row>1</xdr:row>
      <xdr:rowOff>103281</xdr:rowOff>
    </xdr:to>
    <xdr:sp macro="" textlink="">
      <xdr:nvSpPr>
        <xdr:cNvPr id="20" name="Rectangle: Rounded Corners 19">
          <a:extLst>
            <a:ext uri="{FF2B5EF4-FFF2-40B4-BE49-F238E27FC236}">
              <a16:creationId xmlns:a16="http://schemas.microsoft.com/office/drawing/2014/main" id="{6608DF59-F235-4C2B-99AC-E1237E604E88}"/>
            </a:ext>
            <a:ext uri="{147F2762-F138-4A5C-976F-8EAC2B608ADB}">
              <a16:predDERef xmlns:a16="http://schemas.microsoft.com/office/drawing/2014/main" pred="{08B5D66A-8E64-4364-AA99-99F24DEE7F13}"/>
            </a:ext>
          </a:extLst>
        </xdr:cNvPr>
        <xdr:cNvSpPr/>
      </xdr:nvSpPr>
      <xdr:spPr>
        <a:xfrm>
          <a:off x="39919" y="33933"/>
          <a:ext cx="1143048" cy="240798"/>
        </a:xfrm>
        <a:prstGeom prst="roundRect">
          <a:avLst/>
        </a:prstGeom>
        <a:noFill/>
        <a:ln w="9525" cap="flat" cmpd="sng" algn="ctr">
          <a:solidFill>
            <a:schemeClr val="accent6"/>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6"/>
        </a:fontRef>
      </xdr:style>
      <xdr:txBody>
        <a:bodyPr vertOverflow="clip" horzOverflow="clip" rtlCol="0" anchor="ctr"/>
        <a:lstStyle/>
        <a:p>
          <a:pPr algn="ctr"/>
          <a:r>
            <a:rPr lang="en-US" sz="1100" b="1">
              <a:solidFill>
                <a:schemeClr val="accent6">
                  <a:lumMod val="50000"/>
                </a:schemeClr>
              </a:solidFill>
              <a:effectLst>
                <a:outerShdw blurRad="50800" dist="38100" dir="2700000" algn="tl" rotWithShape="0">
                  <a:prstClr val="black">
                    <a:alpha val="40000"/>
                  </a:prstClr>
                </a:outerShdw>
              </a:effectLst>
            </a:rPr>
            <a:t>CO2 basic unit</a:t>
          </a:r>
          <a:endParaRPr lang="th-TH" sz="1100" b="1">
            <a:solidFill>
              <a:schemeClr val="accent6">
                <a:lumMod val="50000"/>
              </a:schemeClr>
            </a:solidFill>
            <a:effectLst>
              <a:outerShdw blurRad="50800" dist="38100" dir="2700000" algn="tl" rotWithShape="0">
                <a:prstClr val="black">
                  <a:alpha val="40000"/>
                </a:prstClr>
              </a:outerShdw>
            </a:effectLst>
          </a:endParaRPr>
        </a:p>
      </xdr:txBody>
    </xdr:sp>
    <xdr:clientData/>
  </xdr:twoCellAnchor>
  <xdr:twoCellAnchor>
    <xdr:from>
      <xdr:col>9</xdr:col>
      <xdr:colOff>112059</xdr:colOff>
      <xdr:row>0</xdr:row>
      <xdr:rowOff>1</xdr:rowOff>
    </xdr:from>
    <xdr:to>
      <xdr:col>13</xdr:col>
      <xdr:colOff>597647</xdr:colOff>
      <xdr:row>15</xdr:row>
      <xdr:rowOff>104590</xdr:rowOff>
    </xdr:to>
    <xdr:graphicFrame macro="">
      <xdr:nvGraphicFramePr>
        <xdr:cNvPr id="21" name="Chart 20">
          <a:extLst>
            <a:ext uri="{FF2B5EF4-FFF2-40B4-BE49-F238E27FC236}">
              <a16:creationId xmlns:a16="http://schemas.microsoft.com/office/drawing/2014/main" id="{A62DD20B-CE68-44CE-B939-3227F320C1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19</xdr:row>
      <xdr:rowOff>99114</xdr:rowOff>
    </xdr:from>
    <xdr:to>
      <xdr:col>1</xdr:col>
      <xdr:colOff>330199</xdr:colOff>
      <xdr:row>22</xdr:row>
      <xdr:rowOff>0</xdr:rowOff>
    </xdr:to>
    <xdr:sp macro="" textlink="">
      <xdr:nvSpPr>
        <xdr:cNvPr id="22" name="Rectangle: Rounded Corners 21">
          <a:extLst>
            <a:ext uri="{FF2B5EF4-FFF2-40B4-BE49-F238E27FC236}">
              <a16:creationId xmlns:a16="http://schemas.microsoft.com/office/drawing/2014/main" id="{96D626B1-FB71-41AF-8D10-4610691D9815}"/>
            </a:ext>
          </a:extLst>
        </xdr:cNvPr>
        <xdr:cNvSpPr/>
      </xdr:nvSpPr>
      <xdr:spPr>
        <a:xfrm>
          <a:off x="0" y="4315514"/>
          <a:ext cx="1593849" cy="434286"/>
        </a:xfrm>
        <a:prstGeom prst="roundRect">
          <a:avLst/>
        </a:prstGeom>
        <a:noFill/>
        <a:ln w="9525" cap="flat" cmpd="sng" algn="ctr">
          <a:solidFill>
            <a:schemeClr val="accent6"/>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6"/>
        </a:fontRef>
      </xdr:style>
      <xdr:txBody>
        <a:bodyPr vertOverflow="clip" horzOverflow="clip" rtlCol="0" anchor="ctr"/>
        <a:lstStyle/>
        <a:p>
          <a:r>
            <a:rPr lang="en-US" sz="900" b="1">
              <a:solidFill>
                <a:schemeClr val="accent6"/>
              </a:solidFill>
              <a:effectLst>
                <a:outerShdw blurRad="50800" dist="38100" dir="2700000" algn="tl" rotWithShape="0">
                  <a:srgbClr val="000000">
                    <a:alpha val="40000"/>
                  </a:srgbClr>
                </a:outerShdw>
              </a:effectLst>
              <a:latin typeface="+mn-lt"/>
              <a:ea typeface="+mn-ea"/>
              <a:cs typeface="+mn-cs"/>
            </a:rPr>
            <a:t>Energy cost (Electricity + Natural gas +N2)</a:t>
          </a:r>
          <a:endParaRPr lang="th-TH" sz="900">
            <a:effectLst/>
          </a:endParaRPr>
        </a:p>
      </xdr:txBody>
    </xdr:sp>
    <xdr:clientData/>
  </xdr:twoCellAnchor>
  <xdr:twoCellAnchor>
    <xdr:from>
      <xdr:col>9</xdr:col>
      <xdr:colOff>171450</xdr:colOff>
      <xdr:row>19</xdr:row>
      <xdr:rowOff>158750</xdr:rowOff>
    </xdr:from>
    <xdr:to>
      <xdr:col>14</xdr:col>
      <xdr:colOff>12700</xdr:colOff>
      <xdr:row>35</xdr:row>
      <xdr:rowOff>85862</xdr:rowOff>
    </xdr:to>
    <xdr:graphicFrame macro="">
      <xdr:nvGraphicFramePr>
        <xdr:cNvPr id="9" name="Chart 23">
          <a:extLst>
            <a:ext uri="{FF2B5EF4-FFF2-40B4-BE49-F238E27FC236}">
              <a16:creationId xmlns:a16="http://schemas.microsoft.com/office/drawing/2014/main" id="{4370B268-A48D-220D-386D-8F32073F7D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50800</xdr:colOff>
      <xdr:row>20</xdr:row>
      <xdr:rowOff>0</xdr:rowOff>
    </xdr:from>
    <xdr:to>
      <xdr:col>10</xdr:col>
      <xdr:colOff>1104900</xdr:colOff>
      <xdr:row>21</xdr:row>
      <xdr:rowOff>91410</xdr:rowOff>
    </xdr:to>
    <xdr:sp macro="" textlink="">
      <xdr:nvSpPr>
        <xdr:cNvPr id="47" name="Rectangle: Rounded Corners 25">
          <a:extLst>
            <a:ext uri="{FF2B5EF4-FFF2-40B4-BE49-F238E27FC236}">
              <a16:creationId xmlns:a16="http://schemas.microsoft.com/office/drawing/2014/main" id="{DAB8C51B-F011-6A31-9672-76924ED72C96}"/>
            </a:ext>
          </a:extLst>
        </xdr:cNvPr>
        <xdr:cNvSpPr/>
      </xdr:nvSpPr>
      <xdr:spPr>
        <a:xfrm>
          <a:off x="9264650" y="4394200"/>
          <a:ext cx="1054100" cy="269210"/>
        </a:xfrm>
        <a:prstGeom prst="roundRect">
          <a:avLst/>
        </a:prstGeom>
        <a:noFill/>
        <a:ln w="9525" cap="flat" cmpd="sng" algn="ctr">
          <a:solidFill>
            <a:schemeClr val="accent6"/>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6"/>
        </a:fontRef>
      </xdr:style>
      <xdr:txBody>
        <a:bodyPr vertOverflow="clip" horzOverflow="clip" rtlCol="0" anchor="ctr"/>
        <a:lstStyle/>
        <a:p>
          <a:pPr algn="ctr"/>
          <a:r>
            <a:rPr lang="en-US" sz="800" b="1">
              <a:solidFill>
                <a:schemeClr val="accent6">
                  <a:lumMod val="50000"/>
                </a:schemeClr>
              </a:solidFill>
              <a:effectLst>
                <a:outerShdw blurRad="50800" dist="38100" dir="2700000" algn="tl" rotWithShape="0">
                  <a:prstClr val="black">
                    <a:alpha val="40000"/>
                  </a:prstClr>
                </a:outerShdw>
              </a:effectLst>
            </a:rPr>
            <a:t>Water usage</a:t>
          </a:r>
          <a:endParaRPr lang="th-TH" sz="800" b="1">
            <a:solidFill>
              <a:schemeClr val="accent6">
                <a:lumMod val="50000"/>
              </a:schemeClr>
            </a:solidFill>
            <a:effectLst>
              <a:outerShdw blurRad="50800" dist="38100" dir="2700000" algn="tl" rotWithShape="0">
                <a:prstClr val="black">
                  <a:alpha val="40000"/>
                </a:prstClr>
              </a:outerShdw>
            </a:effectLst>
          </a:endParaRPr>
        </a:p>
      </xdr:txBody>
    </xdr:sp>
    <xdr:clientData/>
  </xdr:twoCellAnchor>
  <xdr:twoCellAnchor>
    <xdr:from>
      <xdr:col>0</xdr:col>
      <xdr:colOff>82923</xdr:colOff>
      <xdr:row>39</xdr:row>
      <xdr:rowOff>171824</xdr:rowOff>
    </xdr:from>
    <xdr:to>
      <xdr:col>4</xdr:col>
      <xdr:colOff>0</xdr:colOff>
      <xdr:row>55</xdr:row>
      <xdr:rowOff>93146</xdr:rowOff>
    </xdr:to>
    <xdr:graphicFrame macro="">
      <xdr:nvGraphicFramePr>
        <xdr:cNvPr id="27" name="Chart 26">
          <a:extLst>
            <a:ext uri="{FF2B5EF4-FFF2-40B4-BE49-F238E27FC236}">
              <a16:creationId xmlns:a16="http://schemas.microsoft.com/office/drawing/2014/main" id="{800F5C35-6461-7E80-33A3-B83ABAA27D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122704</xdr:colOff>
      <xdr:row>40</xdr:row>
      <xdr:rowOff>16996</xdr:rowOff>
    </xdr:from>
    <xdr:to>
      <xdr:col>1</xdr:col>
      <xdr:colOff>473822</xdr:colOff>
      <xdr:row>42</xdr:row>
      <xdr:rowOff>52294</xdr:rowOff>
    </xdr:to>
    <xdr:sp macro="" textlink="">
      <xdr:nvSpPr>
        <xdr:cNvPr id="28" name="Rectangle: Rounded Corners 27">
          <a:extLst>
            <a:ext uri="{FF2B5EF4-FFF2-40B4-BE49-F238E27FC236}">
              <a16:creationId xmlns:a16="http://schemas.microsoft.com/office/drawing/2014/main" id="{740AD0B8-72A5-5AB3-049B-FDEEA7575CF2}"/>
            </a:ext>
          </a:extLst>
        </xdr:cNvPr>
        <xdr:cNvSpPr/>
      </xdr:nvSpPr>
      <xdr:spPr>
        <a:xfrm>
          <a:off x="9378763" y="4013761"/>
          <a:ext cx="1628588" cy="408827"/>
        </a:xfrm>
        <a:prstGeom prst="roundRect">
          <a:avLst/>
        </a:prstGeom>
        <a:noFill/>
        <a:ln w="9525" cap="flat" cmpd="sng" algn="ctr">
          <a:solidFill>
            <a:schemeClr val="accent6"/>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6"/>
        </a:fontRef>
      </xdr:style>
      <xdr:txBody>
        <a:bodyPr vertOverflow="clip" horzOverflow="clip" rtlCol="0" anchor="ctr"/>
        <a:lstStyle/>
        <a:p>
          <a:pPr algn="ctr"/>
          <a:r>
            <a:rPr lang="en-US" sz="800" b="1">
              <a:solidFill>
                <a:schemeClr val="accent6">
                  <a:lumMod val="50000"/>
                </a:schemeClr>
              </a:solidFill>
              <a:effectLst>
                <a:outerShdw blurRad="50800" dist="38100" dir="2700000" algn="tl" rotWithShape="0">
                  <a:prstClr val="black">
                    <a:alpha val="40000"/>
                  </a:prstClr>
                </a:outerShdw>
              </a:effectLst>
            </a:rPr>
            <a:t>Water cost (Water treatment + Wastewater)</a:t>
          </a:r>
          <a:endParaRPr lang="th-TH" sz="800" b="1">
            <a:solidFill>
              <a:schemeClr val="accent6">
                <a:lumMod val="50000"/>
              </a:schemeClr>
            </a:solidFill>
            <a:effectLst>
              <a:outerShdw blurRad="50800" dist="38100" dir="2700000" algn="tl" rotWithShape="0">
                <a:prstClr val="black">
                  <a:alpha val="40000"/>
                </a:prstClr>
              </a:outerShdw>
            </a:effectLst>
          </a:endParaRPr>
        </a:p>
      </xdr:txBody>
    </xdr:sp>
    <xdr:clientData/>
  </xdr:twoCellAnchor>
  <xdr:twoCellAnchor>
    <xdr:from>
      <xdr:col>1</xdr:col>
      <xdr:colOff>22785</xdr:colOff>
      <xdr:row>0</xdr:row>
      <xdr:rowOff>52294</xdr:rowOff>
    </xdr:from>
    <xdr:to>
      <xdr:col>1</xdr:col>
      <xdr:colOff>381373</xdr:colOff>
      <xdr:row>1</xdr:row>
      <xdr:rowOff>162219</xdr:rowOff>
    </xdr:to>
    <xdr:sp macro="" textlink="">
      <xdr:nvSpPr>
        <xdr:cNvPr id="14" name="Rectangle 13">
          <a:extLst>
            <a:ext uri="{FF2B5EF4-FFF2-40B4-BE49-F238E27FC236}">
              <a16:creationId xmlns:a16="http://schemas.microsoft.com/office/drawing/2014/main" id="{8F3BB375-F79A-4DFF-9E78-2CE606BDFD43}"/>
            </a:ext>
          </a:extLst>
        </xdr:cNvPr>
        <xdr:cNvSpPr/>
      </xdr:nvSpPr>
      <xdr:spPr>
        <a:xfrm>
          <a:off x="1300256" y="52294"/>
          <a:ext cx="358588" cy="289219"/>
        </a:xfrm>
        <a:prstGeom prst="rect">
          <a:avLst/>
        </a:prstGeom>
        <a:no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a:solidFill>
                <a:srgbClr val="0000FF"/>
              </a:solidFill>
              <a:sym typeface="Wingdings 2" panose="05020102010507070707" pitchFamily="18" charset="2"/>
            </a:rPr>
            <a:t>O</a:t>
          </a:r>
          <a:endParaRPr lang="th-TH" sz="2000" b="1">
            <a:solidFill>
              <a:srgbClr val="0000FF"/>
            </a:solidFill>
          </a:endParaRPr>
        </a:p>
      </xdr:txBody>
    </xdr:sp>
    <xdr:clientData/>
  </xdr:twoCellAnchor>
  <xdr:twoCellAnchor>
    <xdr:from>
      <xdr:col>5</xdr:col>
      <xdr:colOff>1268724</xdr:colOff>
      <xdr:row>0</xdr:row>
      <xdr:rowOff>0</xdr:rowOff>
    </xdr:from>
    <xdr:to>
      <xdr:col>5</xdr:col>
      <xdr:colOff>1531056</xdr:colOff>
      <xdr:row>1</xdr:row>
      <xdr:rowOff>75437</xdr:rowOff>
    </xdr:to>
    <xdr:sp macro="" textlink="">
      <xdr:nvSpPr>
        <xdr:cNvPr id="16" name="Rectangle 15">
          <a:extLst>
            <a:ext uri="{FF2B5EF4-FFF2-40B4-BE49-F238E27FC236}">
              <a16:creationId xmlns:a16="http://schemas.microsoft.com/office/drawing/2014/main" id="{EAD390CE-C1EE-4136-87B3-832641C6AC1C}"/>
            </a:ext>
          </a:extLst>
        </xdr:cNvPr>
        <xdr:cNvSpPr/>
      </xdr:nvSpPr>
      <xdr:spPr>
        <a:xfrm>
          <a:off x="5851307" y="0"/>
          <a:ext cx="262332" cy="251826"/>
        </a:xfrm>
        <a:prstGeom prst="rect">
          <a:avLst/>
        </a:prstGeom>
        <a:no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a:solidFill>
                <a:srgbClr val="C00000"/>
              </a:solidFill>
              <a:sym typeface="Wingdings 2" panose="05020102010507070707" pitchFamily="18" charset="2"/>
            </a:rPr>
            <a:t>X</a:t>
          </a:r>
          <a:endParaRPr lang="th-TH" sz="2000" b="1">
            <a:solidFill>
              <a:srgbClr val="C00000"/>
            </a:solidFill>
          </a:endParaRPr>
        </a:p>
      </xdr:txBody>
    </xdr:sp>
    <xdr:clientData/>
  </xdr:twoCellAnchor>
  <xdr:twoCellAnchor>
    <xdr:from>
      <xdr:col>10</xdr:col>
      <xdr:colOff>1162399</xdr:colOff>
      <xdr:row>20</xdr:row>
      <xdr:rowOff>19467</xdr:rowOff>
    </xdr:from>
    <xdr:to>
      <xdr:col>11</xdr:col>
      <xdr:colOff>241671</xdr:colOff>
      <xdr:row>21</xdr:row>
      <xdr:rowOff>134515</xdr:rowOff>
    </xdr:to>
    <xdr:sp macro="" textlink="">
      <xdr:nvSpPr>
        <xdr:cNvPr id="12" name="Rectangle 28">
          <a:extLst>
            <a:ext uri="{FF2B5EF4-FFF2-40B4-BE49-F238E27FC236}">
              <a16:creationId xmlns:a16="http://schemas.microsoft.com/office/drawing/2014/main" id="{A68B7C5D-71FE-4E87-AF6B-296DD845C02F}"/>
            </a:ext>
          </a:extLst>
        </xdr:cNvPr>
        <xdr:cNvSpPr/>
      </xdr:nvSpPr>
      <xdr:spPr>
        <a:xfrm>
          <a:off x="10785091" y="4415621"/>
          <a:ext cx="343167" cy="292115"/>
        </a:xfrm>
        <a:prstGeom prst="rect">
          <a:avLst/>
        </a:prstGeom>
        <a:no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a:solidFill>
                <a:srgbClr val="0000FF"/>
              </a:solidFill>
              <a:sym typeface="Wingdings 2" panose="05020102010507070707" pitchFamily="18" charset="2"/>
            </a:rPr>
            <a:t>O</a:t>
          </a:r>
          <a:endParaRPr lang="th-TH" sz="2000" b="1">
            <a:solidFill>
              <a:srgbClr val="0000FF"/>
            </a:solidFill>
          </a:endParaRPr>
        </a:p>
      </xdr:txBody>
    </xdr:sp>
    <xdr:clientData/>
  </xdr:twoCellAnchor>
  <xdr:twoCellAnchor>
    <xdr:from>
      <xdr:col>9</xdr:col>
      <xdr:colOff>146538</xdr:colOff>
      <xdr:row>39</xdr:row>
      <xdr:rowOff>158750</xdr:rowOff>
    </xdr:from>
    <xdr:to>
      <xdr:col>14</xdr:col>
      <xdr:colOff>12699</xdr:colOff>
      <xdr:row>55</xdr:row>
      <xdr:rowOff>164856</xdr:rowOff>
    </xdr:to>
    <xdr:graphicFrame macro="">
      <xdr:nvGraphicFramePr>
        <xdr:cNvPr id="65" name="Chart 31">
          <a:extLst>
            <a:ext uri="{FF2B5EF4-FFF2-40B4-BE49-F238E27FC236}">
              <a16:creationId xmlns:a16="http://schemas.microsoft.com/office/drawing/2014/main" id="{94DAB7B9-6D52-4695-AA3E-54F863F610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9</xdr:col>
      <xdr:colOff>126035</xdr:colOff>
      <xdr:row>40</xdr:row>
      <xdr:rowOff>0</xdr:rowOff>
    </xdr:from>
    <xdr:to>
      <xdr:col>11</xdr:col>
      <xdr:colOff>25400</xdr:colOff>
      <xdr:row>41</xdr:row>
      <xdr:rowOff>91410</xdr:rowOff>
    </xdr:to>
    <xdr:sp macro="" textlink="">
      <xdr:nvSpPr>
        <xdr:cNvPr id="33" name="Rectangle: Rounded Corners 32">
          <a:extLst>
            <a:ext uri="{FF2B5EF4-FFF2-40B4-BE49-F238E27FC236}">
              <a16:creationId xmlns:a16="http://schemas.microsoft.com/office/drawing/2014/main" id="{A5C01ED6-0E69-4A91-B663-F7F78174F518}"/>
            </a:ext>
          </a:extLst>
        </xdr:cNvPr>
        <xdr:cNvSpPr/>
      </xdr:nvSpPr>
      <xdr:spPr>
        <a:xfrm>
          <a:off x="4609135" y="8140700"/>
          <a:ext cx="1309065" cy="269210"/>
        </a:xfrm>
        <a:prstGeom prst="roundRect">
          <a:avLst/>
        </a:prstGeom>
        <a:noFill/>
        <a:ln w="9525" cap="flat" cmpd="sng" algn="ctr">
          <a:solidFill>
            <a:schemeClr val="accent6"/>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6"/>
        </a:fontRef>
      </xdr:style>
      <xdr:txBody>
        <a:bodyPr vertOverflow="clip" horzOverflow="clip" rtlCol="0" anchor="ctr"/>
        <a:lstStyle/>
        <a:p>
          <a:pPr algn="ctr"/>
          <a:r>
            <a:rPr lang="en-US" sz="800" b="1">
              <a:solidFill>
                <a:schemeClr val="accent6">
                  <a:lumMod val="50000"/>
                </a:schemeClr>
              </a:solidFill>
              <a:effectLst>
                <a:outerShdw blurRad="50800" dist="38100" dir="2700000" algn="tl" rotWithShape="0">
                  <a:prstClr val="black">
                    <a:alpha val="40000"/>
                  </a:prstClr>
                </a:outerShdw>
              </a:effectLst>
            </a:rPr>
            <a:t>Waste reduction (Ton)</a:t>
          </a:r>
          <a:endParaRPr lang="th-TH" sz="800" b="1">
            <a:solidFill>
              <a:schemeClr val="accent6">
                <a:lumMod val="50000"/>
              </a:schemeClr>
            </a:solidFill>
            <a:effectLst>
              <a:outerShdw blurRad="50800" dist="38100" dir="2700000" algn="tl" rotWithShape="0">
                <a:prstClr val="black">
                  <a:alpha val="40000"/>
                </a:prstClr>
              </a:outerShdw>
            </a:effectLst>
          </a:endParaRPr>
        </a:p>
      </xdr:txBody>
    </xdr:sp>
    <xdr:clientData/>
  </xdr:twoCellAnchor>
  <xdr:twoCellAnchor>
    <xdr:from>
      <xdr:col>11</xdr:col>
      <xdr:colOff>63500</xdr:colOff>
      <xdr:row>39</xdr:row>
      <xdr:rowOff>152400</xdr:rowOff>
    </xdr:from>
    <xdr:to>
      <xdr:col>11</xdr:col>
      <xdr:colOff>422088</xdr:colOff>
      <xdr:row>41</xdr:row>
      <xdr:rowOff>86019</xdr:rowOff>
    </xdr:to>
    <xdr:sp macro="" textlink="">
      <xdr:nvSpPr>
        <xdr:cNvPr id="38" name="Rectangle 37">
          <a:extLst>
            <a:ext uri="{FF2B5EF4-FFF2-40B4-BE49-F238E27FC236}">
              <a16:creationId xmlns:a16="http://schemas.microsoft.com/office/drawing/2014/main" id="{2B8D1DE6-AAD3-4633-BCDF-DFCF7E0BF145}"/>
            </a:ext>
          </a:extLst>
        </xdr:cNvPr>
        <xdr:cNvSpPr/>
      </xdr:nvSpPr>
      <xdr:spPr>
        <a:xfrm>
          <a:off x="5956300" y="8115300"/>
          <a:ext cx="358588" cy="289219"/>
        </a:xfrm>
        <a:prstGeom prst="rect">
          <a:avLst/>
        </a:prstGeom>
        <a:no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a:solidFill>
                <a:srgbClr val="0000FF"/>
              </a:solidFill>
              <a:sym typeface="Wingdings 2" panose="05020102010507070707" pitchFamily="18" charset="2"/>
            </a:rPr>
            <a:t>O</a:t>
          </a:r>
          <a:endParaRPr lang="th-TH" sz="2000" b="1">
            <a:solidFill>
              <a:srgbClr val="0000FF"/>
            </a:solidFill>
          </a:endParaRPr>
        </a:p>
      </xdr:txBody>
    </xdr:sp>
    <xdr:clientData/>
  </xdr:twoCellAnchor>
  <xdr:twoCellAnchor>
    <xdr:from>
      <xdr:col>10</xdr:col>
      <xdr:colOff>976635</xdr:colOff>
      <xdr:row>0</xdr:row>
      <xdr:rowOff>78154</xdr:rowOff>
    </xdr:from>
    <xdr:to>
      <xdr:col>11</xdr:col>
      <xdr:colOff>16565</xdr:colOff>
      <xdr:row>1</xdr:row>
      <xdr:rowOff>148262</xdr:rowOff>
    </xdr:to>
    <xdr:sp macro="" textlink="">
      <xdr:nvSpPr>
        <xdr:cNvPr id="45" name="Rectangle 44">
          <a:extLst>
            <a:ext uri="{FF2B5EF4-FFF2-40B4-BE49-F238E27FC236}">
              <a16:creationId xmlns:a16="http://schemas.microsoft.com/office/drawing/2014/main" id="{214F0A74-606F-4547-96F8-94C4281820C3}"/>
            </a:ext>
          </a:extLst>
        </xdr:cNvPr>
        <xdr:cNvSpPr/>
      </xdr:nvSpPr>
      <xdr:spPr>
        <a:xfrm>
          <a:off x="10148244" y="78154"/>
          <a:ext cx="304408" cy="246804"/>
        </a:xfrm>
        <a:prstGeom prst="rect">
          <a:avLst/>
        </a:prstGeom>
        <a:no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a:solidFill>
                <a:srgbClr val="0000CC"/>
              </a:solidFill>
              <a:sym typeface="Wingdings 2" panose="05020102010507070707" pitchFamily="18" charset="2"/>
            </a:rPr>
            <a:t>O</a:t>
          </a:r>
          <a:endParaRPr lang="th-TH" sz="2000" b="1">
            <a:solidFill>
              <a:srgbClr val="0000CC"/>
            </a:solidFill>
          </a:endParaRPr>
        </a:p>
      </xdr:txBody>
    </xdr:sp>
    <xdr:clientData/>
  </xdr:twoCellAnchor>
  <xdr:twoCellAnchor>
    <xdr:from>
      <xdr:col>5</xdr:col>
      <xdr:colOff>29935</xdr:colOff>
      <xdr:row>19</xdr:row>
      <xdr:rowOff>160564</xdr:rowOff>
    </xdr:from>
    <xdr:to>
      <xdr:col>9</xdr:col>
      <xdr:colOff>9978</xdr:colOff>
      <xdr:row>35</xdr:row>
      <xdr:rowOff>88317</xdr:rowOff>
    </xdr:to>
    <xdr:graphicFrame macro="">
      <xdr:nvGraphicFramePr>
        <xdr:cNvPr id="41" name="Chart 6">
          <a:extLst>
            <a:ext uri="{FF2B5EF4-FFF2-40B4-BE49-F238E27FC236}">
              <a16:creationId xmlns:a16="http://schemas.microsoft.com/office/drawing/2014/main" id="{F01CDBA3-1A31-19A4-9C9B-76A7BEC967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5</xdr:col>
      <xdr:colOff>951379</xdr:colOff>
      <xdr:row>20</xdr:row>
      <xdr:rowOff>12700</xdr:rowOff>
    </xdr:from>
    <xdr:to>
      <xdr:col>5</xdr:col>
      <xdr:colOff>1224643</xdr:colOff>
      <xdr:row>21</xdr:row>
      <xdr:rowOff>108857</xdr:rowOff>
    </xdr:to>
    <xdr:sp macro="" textlink="">
      <xdr:nvSpPr>
        <xdr:cNvPr id="8" name="Rectangle 7">
          <a:extLst>
            <a:ext uri="{FF2B5EF4-FFF2-40B4-BE49-F238E27FC236}">
              <a16:creationId xmlns:a16="http://schemas.microsoft.com/office/drawing/2014/main" id="{5BF3999D-7DD0-CC07-9532-2A610876DE2F}"/>
            </a:ext>
          </a:extLst>
        </xdr:cNvPr>
        <xdr:cNvSpPr/>
      </xdr:nvSpPr>
      <xdr:spPr>
        <a:xfrm>
          <a:off x="5532450" y="4394200"/>
          <a:ext cx="273264" cy="277586"/>
        </a:xfrm>
        <a:prstGeom prst="rect">
          <a:avLst/>
        </a:prstGeom>
        <a:no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a:solidFill>
                <a:srgbClr val="0000CC"/>
              </a:solidFill>
              <a:sym typeface="Wingdings 2" panose="05020102010507070707" pitchFamily="18" charset="2"/>
            </a:rPr>
            <a:t>O</a:t>
          </a:r>
          <a:endParaRPr lang="th-TH" sz="2000" b="1">
            <a:solidFill>
              <a:srgbClr val="0000CC"/>
            </a:solidFill>
          </a:endParaRPr>
        </a:p>
      </xdr:txBody>
    </xdr:sp>
    <xdr:clientData/>
  </xdr:twoCellAnchor>
  <xdr:twoCellAnchor>
    <xdr:from>
      <xdr:col>5</xdr:col>
      <xdr:colOff>33773</xdr:colOff>
      <xdr:row>20</xdr:row>
      <xdr:rowOff>22412</xdr:rowOff>
    </xdr:from>
    <xdr:to>
      <xdr:col>5</xdr:col>
      <xdr:colOff>936438</xdr:colOff>
      <xdr:row>21</xdr:row>
      <xdr:rowOff>117662</xdr:rowOff>
    </xdr:to>
    <xdr:sp macro="" textlink="">
      <xdr:nvSpPr>
        <xdr:cNvPr id="10" name="Rectangle: Rounded Corners 9">
          <a:extLst>
            <a:ext uri="{FF2B5EF4-FFF2-40B4-BE49-F238E27FC236}">
              <a16:creationId xmlns:a16="http://schemas.microsoft.com/office/drawing/2014/main" id="{8747C0FF-06CF-5165-8A19-6369CD654625}"/>
            </a:ext>
          </a:extLst>
        </xdr:cNvPr>
        <xdr:cNvSpPr/>
      </xdr:nvSpPr>
      <xdr:spPr>
        <a:xfrm>
          <a:off x="4650597" y="4407647"/>
          <a:ext cx="902665" cy="274544"/>
        </a:xfrm>
        <a:prstGeom prst="roundRect">
          <a:avLst/>
        </a:prstGeom>
        <a:noFill/>
        <a:ln w="9525" cap="flat" cmpd="sng" algn="ctr">
          <a:solidFill>
            <a:schemeClr val="accent6"/>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6"/>
        </a:fontRef>
      </xdr:style>
      <xdr:txBody>
        <a:bodyPr vertOverflow="clip" horzOverflow="clip" rtlCol="0" anchor="ctr"/>
        <a:lstStyle/>
        <a:p>
          <a:pPr algn="ctr"/>
          <a:r>
            <a:rPr lang="en-US" sz="700" b="1">
              <a:solidFill>
                <a:schemeClr val="accent6">
                  <a:lumMod val="50000"/>
                </a:schemeClr>
              </a:solidFill>
              <a:effectLst>
                <a:outerShdw blurRad="50800" dist="38100" dir="2700000" algn="tl" rotWithShape="0">
                  <a:prstClr val="black">
                    <a:alpha val="40000"/>
                  </a:prstClr>
                </a:outerShdw>
              </a:effectLst>
            </a:rPr>
            <a:t>Energy saving DAY</a:t>
          </a:r>
          <a:endParaRPr lang="th-TH" sz="700" b="1">
            <a:solidFill>
              <a:schemeClr val="accent6">
                <a:lumMod val="50000"/>
              </a:schemeClr>
            </a:solidFill>
            <a:effectLst>
              <a:outerShdw blurRad="50800" dist="38100" dir="2700000" algn="tl" rotWithShape="0">
                <a:prstClr val="black">
                  <a:alpha val="40000"/>
                </a:prstClr>
              </a:outerShdw>
            </a:effectLst>
          </a:endParaRPr>
        </a:p>
      </xdr:txBody>
    </xdr:sp>
    <xdr:clientData/>
  </xdr:twoCellAnchor>
  <xdr:twoCellAnchor>
    <xdr:from>
      <xdr:col>0</xdr:col>
      <xdr:colOff>1</xdr:colOff>
      <xdr:row>60</xdr:row>
      <xdr:rowOff>0</xdr:rowOff>
    </xdr:from>
    <xdr:to>
      <xdr:col>3</xdr:col>
      <xdr:colOff>577850</xdr:colOff>
      <xdr:row>71</xdr:row>
      <xdr:rowOff>59765</xdr:rowOff>
    </xdr:to>
    <xdr:graphicFrame macro="">
      <xdr:nvGraphicFramePr>
        <xdr:cNvPr id="11" name="Chart 10">
          <a:extLst>
            <a:ext uri="{FF2B5EF4-FFF2-40B4-BE49-F238E27FC236}">
              <a16:creationId xmlns:a16="http://schemas.microsoft.com/office/drawing/2014/main" id="{97FB7E71-27F4-41E9-B3D1-56CCD7D4CA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5</xdr:col>
      <xdr:colOff>0</xdr:colOff>
      <xdr:row>60</xdr:row>
      <xdr:rowOff>0</xdr:rowOff>
    </xdr:from>
    <xdr:to>
      <xdr:col>8</xdr:col>
      <xdr:colOff>558800</xdr:colOff>
      <xdr:row>71</xdr:row>
      <xdr:rowOff>76200</xdr:rowOff>
    </xdr:to>
    <xdr:graphicFrame macro="">
      <xdr:nvGraphicFramePr>
        <xdr:cNvPr id="58" name="Chart 11">
          <a:extLst>
            <a:ext uri="{FF2B5EF4-FFF2-40B4-BE49-F238E27FC236}">
              <a16:creationId xmlns:a16="http://schemas.microsoft.com/office/drawing/2014/main" id="{FBF81B27-16EC-4CFE-AA2F-77F70A0937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10</xdr:col>
      <xdr:colOff>0</xdr:colOff>
      <xdr:row>60</xdr:row>
      <xdr:rowOff>0</xdr:rowOff>
    </xdr:from>
    <xdr:to>
      <xdr:col>13</xdr:col>
      <xdr:colOff>596900</xdr:colOff>
      <xdr:row>71</xdr:row>
      <xdr:rowOff>95250</xdr:rowOff>
    </xdr:to>
    <xdr:graphicFrame macro="">
      <xdr:nvGraphicFramePr>
        <xdr:cNvPr id="13" name="Chart 12">
          <a:extLst>
            <a:ext uri="{FF2B5EF4-FFF2-40B4-BE49-F238E27FC236}">
              <a16:creationId xmlns:a16="http://schemas.microsoft.com/office/drawing/2014/main" id="{058D9AAD-E467-4002-80BA-91CDFB1E5C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0</xdr:col>
      <xdr:colOff>0</xdr:colOff>
      <xdr:row>72</xdr:row>
      <xdr:rowOff>0</xdr:rowOff>
    </xdr:from>
    <xdr:to>
      <xdr:col>3</xdr:col>
      <xdr:colOff>558800</xdr:colOff>
      <xdr:row>85</xdr:row>
      <xdr:rowOff>133350</xdr:rowOff>
    </xdr:to>
    <xdr:graphicFrame macro="">
      <xdr:nvGraphicFramePr>
        <xdr:cNvPr id="23" name="Chart 22">
          <a:extLst>
            <a:ext uri="{FF2B5EF4-FFF2-40B4-BE49-F238E27FC236}">
              <a16:creationId xmlns:a16="http://schemas.microsoft.com/office/drawing/2014/main" id="{775A0674-4B80-47C9-AD6E-F3486446A8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5</xdr:col>
      <xdr:colOff>0</xdr:colOff>
      <xdr:row>72</xdr:row>
      <xdr:rowOff>0</xdr:rowOff>
    </xdr:from>
    <xdr:to>
      <xdr:col>8</xdr:col>
      <xdr:colOff>527050</xdr:colOff>
      <xdr:row>85</xdr:row>
      <xdr:rowOff>146050</xdr:rowOff>
    </xdr:to>
    <xdr:graphicFrame macro="">
      <xdr:nvGraphicFramePr>
        <xdr:cNvPr id="30" name="Chart 29">
          <a:extLst>
            <a:ext uri="{FF2B5EF4-FFF2-40B4-BE49-F238E27FC236}">
              <a16:creationId xmlns:a16="http://schemas.microsoft.com/office/drawing/2014/main" id="{9E149EB0-05B6-41DC-86E6-ECE950BE71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10</xdr:col>
      <xdr:colOff>0</xdr:colOff>
      <xdr:row>72</xdr:row>
      <xdr:rowOff>0</xdr:rowOff>
    </xdr:from>
    <xdr:to>
      <xdr:col>13</xdr:col>
      <xdr:colOff>603250</xdr:colOff>
      <xdr:row>85</xdr:row>
      <xdr:rowOff>165100</xdr:rowOff>
    </xdr:to>
    <xdr:graphicFrame macro="">
      <xdr:nvGraphicFramePr>
        <xdr:cNvPr id="31" name="Chart 30">
          <a:extLst>
            <a:ext uri="{FF2B5EF4-FFF2-40B4-BE49-F238E27FC236}">
              <a16:creationId xmlns:a16="http://schemas.microsoft.com/office/drawing/2014/main" id="{5C8D9374-41C9-4A1B-B6C4-F03CC2C101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0</xdr:col>
      <xdr:colOff>0</xdr:colOff>
      <xdr:row>86</xdr:row>
      <xdr:rowOff>50800</xdr:rowOff>
    </xdr:from>
    <xdr:to>
      <xdr:col>3</xdr:col>
      <xdr:colOff>539750</xdr:colOff>
      <xdr:row>99</xdr:row>
      <xdr:rowOff>139700</xdr:rowOff>
    </xdr:to>
    <xdr:graphicFrame macro="">
      <xdr:nvGraphicFramePr>
        <xdr:cNvPr id="34" name="Chart 33">
          <a:extLst>
            <a:ext uri="{FF2B5EF4-FFF2-40B4-BE49-F238E27FC236}">
              <a16:creationId xmlns:a16="http://schemas.microsoft.com/office/drawing/2014/main" id="{2F02C399-7E06-4154-808C-AE15675F4B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5</xdr:col>
      <xdr:colOff>6350</xdr:colOff>
      <xdr:row>86</xdr:row>
      <xdr:rowOff>69850</xdr:rowOff>
    </xdr:from>
    <xdr:to>
      <xdr:col>8</xdr:col>
      <xdr:colOff>520700</xdr:colOff>
      <xdr:row>99</xdr:row>
      <xdr:rowOff>133350</xdr:rowOff>
    </xdr:to>
    <xdr:graphicFrame macro="">
      <xdr:nvGraphicFramePr>
        <xdr:cNvPr id="35" name="Chart 34">
          <a:extLst>
            <a:ext uri="{FF2B5EF4-FFF2-40B4-BE49-F238E27FC236}">
              <a16:creationId xmlns:a16="http://schemas.microsoft.com/office/drawing/2014/main" id="{A8FFE767-5838-46A8-B903-98ADECDDA9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10</xdr:col>
      <xdr:colOff>6350</xdr:colOff>
      <xdr:row>86</xdr:row>
      <xdr:rowOff>88900</xdr:rowOff>
    </xdr:from>
    <xdr:to>
      <xdr:col>13</xdr:col>
      <xdr:colOff>603250</xdr:colOff>
      <xdr:row>99</xdr:row>
      <xdr:rowOff>152400</xdr:rowOff>
    </xdr:to>
    <xdr:graphicFrame macro="">
      <xdr:nvGraphicFramePr>
        <xdr:cNvPr id="36" name="Chart 35">
          <a:extLst>
            <a:ext uri="{FF2B5EF4-FFF2-40B4-BE49-F238E27FC236}">
              <a16:creationId xmlns:a16="http://schemas.microsoft.com/office/drawing/2014/main" id="{05D51B2A-9DD2-4D32-8343-743554F4A7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10</xdr:col>
      <xdr:colOff>24435</xdr:colOff>
      <xdr:row>0</xdr:row>
      <xdr:rowOff>63500</xdr:rowOff>
    </xdr:from>
    <xdr:to>
      <xdr:col>10</xdr:col>
      <xdr:colOff>927100</xdr:colOff>
      <xdr:row>1</xdr:row>
      <xdr:rowOff>158750</xdr:rowOff>
    </xdr:to>
    <xdr:sp macro="" textlink="">
      <xdr:nvSpPr>
        <xdr:cNvPr id="19" name="Rectangle: Rounded Corners 18">
          <a:extLst>
            <a:ext uri="{FF2B5EF4-FFF2-40B4-BE49-F238E27FC236}">
              <a16:creationId xmlns:a16="http://schemas.microsoft.com/office/drawing/2014/main" id="{08B5D66A-8E64-4364-AA99-99F24DEE7F13}"/>
            </a:ext>
          </a:extLst>
        </xdr:cNvPr>
        <xdr:cNvSpPr/>
      </xdr:nvSpPr>
      <xdr:spPr>
        <a:xfrm>
          <a:off x="9200185" y="63500"/>
          <a:ext cx="902665" cy="273050"/>
        </a:xfrm>
        <a:prstGeom prst="roundRect">
          <a:avLst/>
        </a:prstGeom>
        <a:noFill/>
        <a:ln w="9525" cap="flat" cmpd="sng" algn="ctr">
          <a:solidFill>
            <a:schemeClr val="accent6"/>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6"/>
        </a:fontRef>
      </xdr:style>
      <xdr:txBody>
        <a:bodyPr vertOverflow="clip" horzOverflow="clip" rtlCol="0" anchor="ctr"/>
        <a:lstStyle/>
        <a:p>
          <a:pPr algn="ctr"/>
          <a:r>
            <a:rPr lang="en-US" sz="700" b="1">
              <a:solidFill>
                <a:schemeClr val="accent6">
                  <a:lumMod val="50000"/>
                </a:schemeClr>
              </a:solidFill>
              <a:effectLst>
                <a:outerShdw blurRad="50800" dist="38100" dir="2700000" algn="tl" rotWithShape="0">
                  <a:prstClr val="black">
                    <a:alpha val="40000"/>
                  </a:prstClr>
                </a:outerShdw>
              </a:effectLst>
            </a:rPr>
            <a:t>Energy saving</a:t>
          </a:r>
          <a:endParaRPr lang="th-TH" sz="700" b="1">
            <a:solidFill>
              <a:schemeClr val="accent6">
                <a:lumMod val="50000"/>
              </a:schemeClr>
            </a:solidFill>
            <a:effectLst>
              <a:outerShdw blurRad="50800" dist="38100" dir="2700000" algn="tl" rotWithShape="0">
                <a:prstClr val="black">
                  <a:alpha val="40000"/>
                </a:prstClr>
              </a:outerShdw>
            </a:effectLst>
          </a:endParaRPr>
        </a:p>
      </xdr:txBody>
    </xdr:sp>
    <xdr:clientData/>
  </xdr:twoCellAnchor>
  <xdr:twoCellAnchor>
    <xdr:from>
      <xdr:col>1</xdr:col>
      <xdr:colOff>391086</xdr:colOff>
      <xdr:row>20</xdr:row>
      <xdr:rowOff>12700</xdr:rowOff>
    </xdr:from>
    <xdr:to>
      <xdr:col>1</xdr:col>
      <xdr:colOff>664350</xdr:colOff>
      <xdr:row>21</xdr:row>
      <xdr:rowOff>108857</xdr:rowOff>
    </xdr:to>
    <xdr:sp macro="" textlink="">
      <xdr:nvSpPr>
        <xdr:cNvPr id="7" name="Rectangle 6">
          <a:extLst>
            <a:ext uri="{FF2B5EF4-FFF2-40B4-BE49-F238E27FC236}">
              <a16:creationId xmlns:a16="http://schemas.microsoft.com/office/drawing/2014/main" id="{0DDAD3C3-6EB4-E1FA-4707-253FB87D8E30}"/>
            </a:ext>
          </a:extLst>
        </xdr:cNvPr>
        <xdr:cNvSpPr/>
      </xdr:nvSpPr>
      <xdr:spPr>
        <a:xfrm>
          <a:off x="1653615" y="4397935"/>
          <a:ext cx="273264" cy="275451"/>
        </a:xfrm>
        <a:prstGeom prst="rect">
          <a:avLst/>
        </a:prstGeom>
        <a:no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a:solidFill>
                <a:srgbClr val="0000CC"/>
              </a:solidFill>
              <a:sym typeface="Wingdings 2" panose="05020102010507070707" pitchFamily="18" charset="2"/>
            </a:rPr>
            <a:t>O</a:t>
          </a:r>
          <a:endParaRPr lang="th-TH" sz="2000" b="1">
            <a:solidFill>
              <a:srgbClr val="0000CC"/>
            </a:solidFill>
          </a:endParaRPr>
        </a:p>
      </xdr:txBody>
    </xdr:sp>
    <xdr:clientData/>
  </xdr:twoCellAnchor>
  <xdr:twoCellAnchor>
    <xdr:from>
      <xdr:col>5</xdr:col>
      <xdr:colOff>36636</xdr:colOff>
      <xdr:row>40</xdr:row>
      <xdr:rowOff>10992</xdr:rowOff>
    </xdr:from>
    <xdr:to>
      <xdr:col>9</xdr:col>
      <xdr:colOff>36636</xdr:colOff>
      <xdr:row>55</xdr:row>
      <xdr:rowOff>156309</xdr:rowOff>
    </xdr:to>
    <xdr:graphicFrame macro="">
      <xdr:nvGraphicFramePr>
        <xdr:cNvPr id="57" name="Chart 41">
          <a:extLst>
            <a:ext uri="{FF2B5EF4-FFF2-40B4-BE49-F238E27FC236}">
              <a16:creationId xmlns:a16="http://schemas.microsoft.com/office/drawing/2014/main" id="{3BDF3EBA-3966-22A7-0F19-56CF010081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1</xdr:col>
      <xdr:colOff>488707</xdr:colOff>
      <xdr:row>40</xdr:row>
      <xdr:rowOff>67409</xdr:rowOff>
    </xdr:from>
    <xdr:to>
      <xdr:col>1</xdr:col>
      <xdr:colOff>818173</xdr:colOff>
      <xdr:row>42</xdr:row>
      <xdr:rowOff>1761</xdr:rowOff>
    </xdr:to>
    <xdr:sp macro="" textlink="">
      <xdr:nvSpPr>
        <xdr:cNvPr id="52" name="Rectangle 8">
          <a:extLst>
            <a:ext uri="{FF2B5EF4-FFF2-40B4-BE49-F238E27FC236}">
              <a16:creationId xmlns:a16="http://schemas.microsoft.com/office/drawing/2014/main" id="{01A538BF-0544-2624-8E00-4C4B2D11EE39}"/>
            </a:ext>
          </a:extLst>
        </xdr:cNvPr>
        <xdr:cNvSpPr/>
      </xdr:nvSpPr>
      <xdr:spPr>
        <a:xfrm>
          <a:off x="1752601" y="8987938"/>
          <a:ext cx="329466" cy="288486"/>
        </a:xfrm>
        <a:prstGeom prst="rect">
          <a:avLst/>
        </a:prstGeom>
        <a:no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a:solidFill>
                <a:srgbClr val="0000FF"/>
              </a:solidFill>
              <a:sym typeface="Wingdings 2" panose="05020102010507070707" pitchFamily="18" charset="2"/>
            </a:rPr>
            <a:t>O</a:t>
          </a:r>
          <a:endParaRPr lang="th-TH" sz="2000" b="1">
            <a:solidFill>
              <a:srgbClr val="0000FF"/>
            </a:solidFill>
          </a:endParaRPr>
        </a:p>
      </xdr:txBody>
    </xdr:sp>
    <xdr:clientData/>
  </xdr:twoCellAnchor>
  <xdr:twoCellAnchor>
    <xdr:from>
      <xdr:col>5</xdr:col>
      <xdr:colOff>37868</xdr:colOff>
      <xdr:row>40</xdr:row>
      <xdr:rowOff>49335</xdr:rowOff>
    </xdr:from>
    <xdr:to>
      <xdr:col>5</xdr:col>
      <xdr:colOff>940533</xdr:colOff>
      <xdr:row>42</xdr:row>
      <xdr:rowOff>54952</xdr:rowOff>
    </xdr:to>
    <xdr:sp macro="" textlink="">
      <xdr:nvSpPr>
        <xdr:cNvPr id="61" name="Rectangle: Rounded Corners 42">
          <a:extLst>
            <a:ext uri="{FF2B5EF4-FFF2-40B4-BE49-F238E27FC236}">
              <a16:creationId xmlns:a16="http://schemas.microsoft.com/office/drawing/2014/main" id="{79DC0180-9F9C-91C3-CF12-53CC02447452}"/>
            </a:ext>
          </a:extLst>
        </xdr:cNvPr>
        <xdr:cNvSpPr/>
      </xdr:nvSpPr>
      <xdr:spPr>
        <a:xfrm>
          <a:off x="4647724" y="8969864"/>
          <a:ext cx="902665" cy="359751"/>
        </a:xfrm>
        <a:prstGeom prst="roundRect">
          <a:avLst/>
        </a:prstGeom>
        <a:noFill/>
        <a:ln w="9525" cap="flat" cmpd="sng" algn="ctr">
          <a:solidFill>
            <a:schemeClr val="accent6"/>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6"/>
        </a:fontRef>
      </xdr:style>
      <xdr:txBody>
        <a:bodyPr vertOverflow="clip" horzOverflow="clip" rtlCol="0" anchor="ctr"/>
        <a:lstStyle/>
        <a:p>
          <a:pPr algn="ctr"/>
          <a:r>
            <a:rPr lang="en-US" sz="700" b="1">
              <a:solidFill>
                <a:schemeClr val="accent6">
                  <a:lumMod val="50000"/>
                </a:schemeClr>
              </a:solidFill>
              <a:effectLst>
                <a:outerShdw blurRad="50800" dist="38100" dir="2700000" algn="tl" rotWithShape="0">
                  <a:prstClr val="black">
                    <a:alpha val="40000"/>
                  </a:prstClr>
                </a:outerShdw>
              </a:effectLst>
            </a:rPr>
            <a:t>Waste reduction (Ton/VAP-MB )</a:t>
          </a:r>
          <a:endParaRPr lang="th-TH" sz="700" b="1">
            <a:solidFill>
              <a:schemeClr val="accent6">
                <a:lumMod val="50000"/>
              </a:schemeClr>
            </a:solidFill>
            <a:effectLst>
              <a:outerShdw blurRad="50800" dist="38100" dir="2700000" algn="tl" rotWithShape="0">
                <a:prstClr val="black">
                  <a:alpha val="40000"/>
                </a:prstClr>
              </a:outerShdw>
            </a:effectLst>
          </a:endParaRPr>
        </a:p>
      </xdr:txBody>
    </xdr:sp>
    <xdr:clientData/>
  </xdr:twoCellAnchor>
  <xdr:twoCellAnchor>
    <xdr:from>
      <xdr:col>5</xdr:col>
      <xdr:colOff>977168</xdr:colOff>
      <xdr:row>40</xdr:row>
      <xdr:rowOff>73514</xdr:rowOff>
    </xdr:from>
    <xdr:to>
      <xdr:col>5</xdr:col>
      <xdr:colOff>1306634</xdr:colOff>
      <xdr:row>42</xdr:row>
      <xdr:rowOff>7866</xdr:rowOff>
    </xdr:to>
    <xdr:sp macro="" textlink="">
      <xdr:nvSpPr>
        <xdr:cNvPr id="63" name="Rectangle 43">
          <a:extLst>
            <a:ext uri="{FF2B5EF4-FFF2-40B4-BE49-F238E27FC236}">
              <a16:creationId xmlns:a16="http://schemas.microsoft.com/office/drawing/2014/main" id="{B79A4159-C543-CB19-BDB6-FB67A648F60C}"/>
            </a:ext>
          </a:extLst>
        </xdr:cNvPr>
        <xdr:cNvSpPr/>
      </xdr:nvSpPr>
      <xdr:spPr>
        <a:xfrm>
          <a:off x="5587024" y="8994043"/>
          <a:ext cx="329466" cy="288486"/>
        </a:xfrm>
        <a:prstGeom prst="rect">
          <a:avLst/>
        </a:prstGeom>
        <a:no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a:solidFill>
                <a:srgbClr val="0000FF"/>
              </a:solidFill>
              <a:sym typeface="Wingdings 2" panose="05020102010507070707" pitchFamily="18" charset="2"/>
            </a:rPr>
            <a:t>O</a:t>
          </a:r>
          <a:endParaRPr lang="th-TH" sz="2000" b="1">
            <a:solidFill>
              <a:srgbClr val="0000FF"/>
            </a:solidFill>
          </a:endParaRP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6350</xdr:colOff>
      <xdr:row>0</xdr:row>
      <xdr:rowOff>6350</xdr:rowOff>
    </xdr:from>
    <xdr:to>
      <xdr:col>4</xdr:col>
      <xdr:colOff>6350</xdr:colOff>
      <xdr:row>15</xdr:row>
      <xdr:rowOff>111262</xdr:rowOff>
    </xdr:to>
    <xdr:graphicFrame macro="">
      <xdr:nvGraphicFramePr>
        <xdr:cNvPr id="2" name="Chart 1">
          <a:extLst>
            <a:ext uri="{FF2B5EF4-FFF2-40B4-BE49-F238E27FC236}">
              <a16:creationId xmlns:a16="http://schemas.microsoft.com/office/drawing/2014/main" id="{86347F8E-F25A-49DA-A3A9-28836232ED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239917</xdr:colOff>
      <xdr:row>0</xdr:row>
      <xdr:rowOff>16564</xdr:rowOff>
    </xdr:from>
    <xdr:to>
      <xdr:col>0</xdr:col>
      <xdr:colOff>1128916</xdr:colOff>
      <xdr:row>1</xdr:row>
      <xdr:rowOff>121477</xdr:rowOff>
    </xdr:to>
    <xdr:sp macro="" textlink="">
      <xdr:nvSpPr>
        <xdr:cNvPr id="29" name="Rectangle: Rounded Corners 28">
          <a:extLst>
            <a:ext uri="{FF2B5EF4-FFF2-40B4-BE49-F238E27FC236}">
              <a16:creationId xmlns:a16="http://schemas.microsoft.com/office/drawing/2014/main" id="{94BE0E7D-4BFC-4BF3-A5C0-1ADD4A32DF62}"/>
            </a:ext>
          </a:extLst>
        </xdr:cNvPr>
        <xdr:cNvSpPr/>
      </xdr:nvSpPr>
      <xdr:spPr>
        <a:xfrm>
          <a:off x="239917" y="16564"/>
          <a:ext cx="888999" cy="282713"/>
        </a:xfrm>
        <a:prstGeom prst="roundRect">
          <a:avLst/>
        </a:prstGeom>
        <a:noFill/>
        <a:ln w="9525" cap="flat" cmpd="sng" algn="ctr">
          <a:solidFill>
            <a:schemeClr val="accent6"/>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6"/>
        </a:fontRef>
      </xdr:style>
      <xdr:txBody>
        <a:bodyPr vertOverflow="clip" horzOverflow="clip" rtlCol="0" anchor="ctr"/>
        <a:lstStyle/>
        <a:p>
          <a:pPr algn="ctr"/>
          <a:r>
            <a:rPr lang="en-US" sz="1100" b="1">
              <a:solidFill>
                <a:schemeClr val="accent6">
                  <a:lumMod val="50000"/>
                </a:schemeClr>
              </a:solidFill>
              <a:effectLst>
                <a:outerShdw blurRad="50800" dist="38100" dir="2700000" algn="tl" rotWithShape="0">
                  <a:prstClr val="black">
                    <a:alpha val="40000"/>
                  </a:prstClr>
                </a:outerShdw>
              </a:effectLst>
            </a:rPr>
            <a:t>Indirect</a:t>
          </a:r>
          <a:endParaRPr lang="th-TH" sz="1100" b="1">
            <a:solidFill>
              <a:schemeClr val="accent6">
                <a:lumMod val="50000"/>
              </a:schemeClr>
            </a:solidFill>
            <a:effectLst>
              <a:outerShdw blurRad="50800" dist="38100" dir="2700000" algn="tl" rotWithShape="0">
                <a:prstClr val="black">
                  <a:alpha val="40000"/>
                </a:prstClr>
              </a:outerShdw>
            </a:effectLst>
          </a:endParaRPr>
        </a:p>
      </xdr:txBody>
    </xdr:sp>
    <xdr:clientData/>
  </xdr:twoCellAnchor>
  <xdr:twoCellAnchor>
    <xdr:from>
      <xdr:col>5</xdr:col>
      <xdr:colOff>38100</xdr:colOff>
      <xdr:row>0</xdr:row>
      <xdr:rowOff>0</xdr:rowOff>
    </xdr:from>
    <xdr:to>
      <xdr:col>9</xdr:col>
      <xdr:colOff>69850</xdr:colOff>
      <xdr:row>15</xdr:row>
      <xdr:rowOff>104912</xdr:rowOff>
    </xdr:to>
    <xdr:graphicFrame macro="">
      <xdr:nvGraphicFramePr>
        <xdr:cNvPr id="3" name="Chart 2">
          <a:extLst>
            <a:ext uri="{FF2B5EF4-FFF2-40B4-BE49-F238E27FC236}">
              <a16:creationId xmlns:a16="http://schemas.microsoft.com/office/drawing/2014/main" id="{CD6657D6-3FF7-5A88-5D67-AF323266CE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385967</xdr:colOff>
      <xdr:row>0</xdr:row>
      <xdr:rowOff>16564</xdr:rowOff>
    </xdr:from>
    <xdr:to>
      <xdr:col>5</xdr:col>
      <xdr:colOff>1274966</xdr:colOff>
      <xdr:row>1</xdr:row>
      <xdr:rowOff>121477</xdr:rowOff>
    </xdr:to>
    <xdr:sp macro="" textlink="">
      <xdr:nvSpPr>
        <xdr:cNvPr id="4" name="Rectangle: Rounded Corners 3">
          <a:extLst>
            <a:ext uri="{FF2B5EF4-FFF2-40B4-BE49-F238E27FC236}">
              <a16:creationId xmlns:a16="http://schemas.microsoft.com/office/drawing/2014/main" id="{A919BC31-F054-2A40-733F-DC74289AA28E}"/>
            </a:ext>
          </a:extLst>
        </xdr:cNvPr>
        <xdr:cNvSpPr/>
      </xdr:nvSpPr>
      <xdr:spPr>
        <a:xfrm>
          <a:off x="4907167" y="16564"/>
          <a:ext cx="888999" cy="282713"/>
        </a:xfrm>
        <a:prstGeom prst="roundRect">
          <a:avLst/>
        </a:prstGeom>
        <a:noFill/>
        <a:ln w="9525" cap="flat" cmpd="sng" algn="ctr">
          <a:solidFill>
            <a:schemeClr val="accent6"/>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6"/>
        </a:fontRef>
      </xdr:style>
      <xdr:txBody>
        <a:bodyPr vertOverflow="clip" horzOverflow="clip" rtlCol="0" anchor="ctr"/>
        <a:lstStyle/>
        <a:p>
          <a:pPr algn="ctr"/>
          <a:r>
            <a:rPr lang="en-US" sz="1100" b="1">
              <a:solidFill>
                <a:schemeClr val="accent6">
                  <a:lumMod val="50000"/>
                </a:schemeClr>
              </a:solidFill>
              <a:effectLst>
                <a:outerShdw blurRad="50800" dist="38100" dir="2700000" algn="tl" rotWithShape="0">
                  <a:prstClr val="black">
                    <a:alpha val="40000"/>
                  </a:prstClr>
                </a:outerShdw>
              </a:effectLst>
            </a:rPr>
            <a:t>Direct</a:t>
          </a:r>
          <a:endParaRPr lang="th-TH" sz="1100" b="1">
            <a:solidFill>
              <a:schemeClr val="accent6">
                <a:lumMod val="50000"/>
              </a:schemeClr>
            </a:solidFill>
            <a:effectLst>
              <a:outerShdw blurRad="50800" dist="38100" dir="2700000" algn="tl" rotWithShape="0">
                <a:prstClr val="black">
                  <a:alpha val="40000"/>
                </a:prstClr>
              </a:outerShdw>
            </a:effectLst>
          </a:endParaRPr>
        </a:p>
      </xdr:txBody>
    </xdr:sp>
    <xdr:clientData/>
  </xdr:twoCellAnchor>
  <xdr:twoCellAnchor>
    <xdr:from>
      <xdr:col>0</xdr:col>
      <xdr:colOff>1238250</xdr:colOff>
      <xdr:row>0</xdr:row>
      <xdr:rowOff>0</xdr:rowOff>
    </xdr:from>
    <xdr:to>
      <xdr:col>0</xdr:col>
      <xdr:colOff>1536700</xdr:colOff>
      <xdr:row>1</xdr:row>
      <xdr:rowOff>115048</xdr:rowOff>
    </xdr:to>
    <xdr:sp macro="" textlink="">
      <xdr:nvSpPr>
        <xdr:cNvPr id="5" name="Rectangle 4">
          <a:extLst>
            <a:ext uri="{FF2B5EF4-FFF2-40B4-BE49-F238E27FC236}">
              <a16:creationId xmlns:a16="http://schemas.microsoft.com/office/drawing/2014/main" id="{361C58FF-9802-0F18-F861-03BE18F7A6FA}"/>
            </a:ext>
          </a:extLst>
        </xdr:cNvPr>
        <xdr:cNvSpPr/>
      </xdr:nvSpPr>
      <xdr:spPr>
        <a:xfrm>
          <a:off x="1238250" y="0"/>
          <a:ext cx="298450" cy="292848"/>
        </a:xfrm>
        <a:prstGeom prst="rect">
          <a:avLst/>
        </a:prstGeom>
        <a:no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a:solidFill>
                <a:srgbClr val="C00000"/>
              </a:solidFill>
              <a:sym typeface="Wingdings 2" panose="05020102010507070707" pitchFamily="18" charset="2"/>
            </a:rPr>
            <a:t>X</a:t>
          </a:r>
          <a:endParaRPr lang="th-TH" sz="2000" b="1">
            <a:solidFill>
              <a:srgbClr val="C00000"/>
            </a:solidFill>
          </a:endParaRPr>
        </a:p>
      </xdr:txBody>
    </xdr:sp>
    <xdr:clientData/>
  </xdr:twoCellAnchor>
  <xdr:twoCellAnchor>
    <xdr:from>
      <xdr:col>5</xdr:col>
      <xdr:colOff>1314450</xdr:colOff>
      <xdr:row>0</xdr:row>
      <xdr:rowOff>6350</xdr:rowOff>
    </xdr:from>
    <xdr:to>
      <xdr:col>5</xdr:col>
      <xdr:colOff>1790700</xdr:colOff>
      <xdr:row>1</xdr:row>
      <xdr:rowOff>121398</xdr:rowOff>
    </xdr:to>
    <xdr:sp macro="" textlink="">
      <xdr:nvSpPr>
        <xdr:cNvPr id="7" name="Rectangle 6">
          <a:extLst>
            <a:ext uri="{FF2B5EF4-FFF2-40B4-BE49-F238E27FC236}">
              <a16:creationId xmlns:a16="http://schemas.microsoft.com/office/drawing/2014/main" id="{EFA124CB-9B10-991C-ECE0-A088AAE9F41A}"/>
            </a:ext>
          </a:extLst>
        </xdr:cNvPr>
        <xdr:cNvSpPr/>
      </xdr:nvSpPr>
      <xdr:spPr>
        <a:xfrm>
          <a:off x="6197600" y="6350"/>
          <a:ext cx="476250" cy="292848"/>
        </a:xfrm>
        <a:prstGeom prst="rect">
          <a:avLst/>
        </a:prstGeom>
        <a:no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a:solidFill>
                <a:srgbClr val="0000CC"/>
              </a:solidFill>
              <a:sym typeface="Wingdings 2" panose="05020102010507070707" pitchFamily="18" charset="2"/>
            </a:rPr>
            <a:t>O</a:t>
          </a:r>
          <a:endParaRPr lang="th-TH" sz="2000" b="1">
            <a:solidFill>
              <a:srgbClr val="0000CC"/>
            </a:solidFill>
          </a:endParaRPr>
        </a:p>
      </xdr:txBody>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globaldenso.sharepoint.com/sites/AP_000045/EF-ATTRACTIVE/Shared%20Documents/KPI%20Center%20Test/0.%20FY25%20Company%20KPI%20Monthly%20report.xlsx" TargetMode="External"/><Relationship Id="rId1" Type="http://schemas.openxmlformats.org/officeDocument/2006/relationships/externalLinkPath" Target="0.%20FY25%20Company%20KPI%20Monthly%20repor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0LUgnHCz0Em7JtNGyEMNPopWa_3UKTlEmmYmx-cLWhRAruKdxtopRqGlMr76p8Ak" itemId="01WWAKJKR5JTPSKUEUAFEKQ53I6COQWS6Q">
      <xxl21:absoluteUrl r:id="rId2"/>
    </xxl21:alternateUrls>
    <sheetNames>
      <sheetName val="Menu"/>
      <sheetName val="Safety"/>
      <sheetName val="Safety (by Dept)"/>
      <sheetName val="Quality"/>
      <sheetName val="Quality (By Product)"/>
      <sheetName val="Quality Loss by product"/>
      <sheetName val="Delivery"/>
      <sheetName val="Delivery (by Product)"/>
      <sheetName val="Compliance"/>
      <sheetName val="Compliance (by Dept)"/>
      <sheetName val="HR"/>
      <sheetName val="HR (By Dept)"/>
      <sheetName val="Attractive"/>
      <sheetName val="Attractive(by Dept)"/>
      <sheetName val="Environment"/>
      <sheetName val="Environment (By Dept)"/>
      <sheetName val="Environment (By Dept) -CN"/>
      <sheetName val="Cost"/>
      <sheetName val="Yearly Targe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ow r="58">
          <cell r="P58" t="str">
            <v>-</v>
          </cell>
          <cell r="Q58" t="str">
            <v>-</v>
          </cell>
          <cell r="R58" t="str">
            <v>-</v>
          </cell>
          <cell r="S58" t="str">
            <v>-</v>
          </cell>
        </row>
        <row r="59">
          <cell r="P59" t="str">
            <v>-</v>
          </cell>
          <cell r="Q59" t="str">
            <v>-</v>
          </cell>
          <cell r="R59" t="str">
            <v>-</v>
          </cell>
          <cell r="S59" t="str">
            <v>-</v>
          </cell>
        </row>
        <row r="62">
          <cell r="P62" t="str">
            <v>-</v>
          </cell>
          <cell r="Q62" t="str">
            <v>-</v>
          </cell>
          <cell r="R62" t="str">
            <v>-</v>
          </cell>
          <cell r="S62" t="str">
            <v>-</v>
          </cell>
        </row>
      </sheetData>
      <sheetData sheetId="15"/>
      <sheetData sheetId="16"/>
      <sheetData sheetId="17"/>
      <sheetData sheetId="18"/>
    </sheetDataSet>
  </externalBook>
</externalLink>
</file>

<file path=xl/pivotCache/_rels/pivotCacheDefinition1.xml.rels><?xml version="1.0" encoding="UTF-8" standalone="yes"?>
<Relationships xmlns="http://schemas.openxmlformats.org/package/2006/relationships"><Relationship Id="rId2" Type="http://schemas.openxmlformats.org/officeDocument/2006/relationships/externalLinkPath" Target="0.%20FY25%20Company%20KPI%20Monthly%20report.xlsx" TargetMode="External"/><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2" Type="http://schemas.openxmlformats.org/officeDocument/2006/relationships/externalLinkPath" Target="0.%20FY25%20Company%20KPI%20Monthly%20report.xlsx" TargetMode="External"/><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2" Type="http://schemas.openxmlformats.org/officeDocument/2006/relationships/externalLinkPath" Target="0.%20FY25%20Company%20KPI%20Monthly%20report.xlsx" TargetMode="External"/><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2" Type="http://schemas.openxmlformats.org/officeDocument/2006/relationships/externalLinkPath" Target="0.%20FY25%20Company%20KPI%20Monthly%20report.xlsx" TargetMode="External"/><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2" Type="http://schemas.openxmlformats.org/officeDocument/2006/relationships/externalLinkPath" Target="0.%20FY25%20Company%20KPI%20Monthly%20report.xlsx" TargetMode="External"/><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2" Type="http://schemas.openxmlformats.org/officeDocument/2006/relationships/externalLinkPath" Target="0.%20FY25%20Company%20KPI%20Monthly%20report.xlsx" TargetMode="External"/><Relationship Id="rId1" Type="http://schemas.openxmlformats.org/officeDocument/2006/relationships/pivotCacheRecords" Target="pivotCacheRecords6.xml"/></Relationships>
</file>

<file path=xl/pivotCache/_rels/pivotCacheDefinition7.xml.rels><?xml version="1.0" encoding="UTF-8" standalone="yes"?>
<Relationships xmlns="http://schemas.openxmlformats.org/package/2006/relationships"><Relationship Id="rId2" Type="http://schemas.openxmlformats.org/officeDocument/2006/relationships/externalLinkPath" Target="0.%20FY25%20Company%20KPI%20Monthly%20report.xlsx" TargetMode="External"/><Relationship Id="rId1" Type="http://schemas.openxmlformats.org/officeDocument/2006/relationships/pivotCacheRecords" Target="pivotCacheRecords7.xml"/></Relationships>
</file>

<file path=xl/pivotCache/_rels/pivotCacheDefinition8.xml.rels><?xml version="1.0" encoding="UTF-8" standalone="yes"?>
<Relationships xmlns="http://schemas.openxmlformats.org/package/2006/relationships"><Relationship Id="rId2" Type="http://schemas.openxmlformats.org/officeDocument/2006/relationships/externalLinkPath" Target="0.%20FY25%20Company%20KPI%20Monthly%20report.xlsx" TargetMode="External"/><Relationship Id="rId1" Type="http://schemas.openxmlformats.org/officeDocument/2006/relationships/pivotCacheRecords" Target="pivotCacheRecords8.xml"/></Relationships>
</file>

<file path=xl/pivotCache/_rels/pivotCacheDefinition9.xml.rels><?xml version="1.0" encoding="UTF-8" standalone="yes"?>
<Relationships xmlns="http://schemas.openxmlformats.org/package/2006/relationships"><Relationship Id="rId2" Type="http://schemas.openxmlformats.org/officeDocument/2006/relationships/externalLinkPath" Target="0.%20FY25%20Company%20KPI%20Monthly%20report.xlsx" TargetMode="External"/><Relationship Id="rId1" Type="http://schemas.openxmlformats.org/officeDocument/2006/relationships/pivotCacheRecords" Target="pivotCacheRecords9.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hammaphon Chittasuwanna (SDM)" refreshedDate="46111.440060416666" createdVersion="8" refreshedVersion="8" minRefreshableVersion="3" recordCount="60" xr:uid="{9782E03D-9F22-4FED-B510-5073A5EF4AE2}">
  <cacheSource type="worksheet">
    <worksheetSource ref="A1:S61" sheet="Delivery (by Product)" r:id="rId2"/>
  </cacheSource>
  <cacheFields count="22">
    <cacheField name="Category" numFmtId="0">
      <sharedItems/>
    </cacheField>
    <cacheField name="Sub " numFmtId="0">
      <sharedItems count="5">
        <s v="Long BM  &gt;3 hr"/>
        <s v="Unplanned holiday working"/>
        <s v="On plan delivery"/>
        <s v="Nearmiss deliviery delay &gt; 30 mins"/>
        <s v="Premium/Unplanned freight"/>
      </sharedItems>
    </cacheField>
    <cacheField name="no" numFmtId="0">
      <sharedItems containsSemiMixedTypes="0" containsString="0" containsNumber="1" containsInteger="1" minValue="1" maxValue="5"/>
    </cacheField>
    <cacheField name="measurment" numFmtId="0">
      <sharedItems/>
    </cacheField>
    <cacheField name="Unit" numFmtId="0">
      <sharedItems count="4">
        <s v="Case"/>
        <s v="Day"/>
        <s v="%"/>
        <s v="MB"/>
      </sharedItems>
    </cacheField>
    <cacheField name="Main" numFmtId="0">
      <sharedItems/>
    </cacheField>
    <cacheField name="Main relate" numFmtId="0">
      <sharedItems/>
    </cacheField>
    <cacheField name="FY25 Target" numFmtId="0">
      <sharedItems containsSemiMixedTypes="0" containsString="0" containsNumber="1" minValue="0" maxValue="27"/>
    </cacheField>
    <cacheField name="Month" numFmtId="165">
      <sharedItems containsSemiMixedTypes="0" containsNonDate="0" containsDate="1" containsString="0" minDate="2025-04-01T00:00:00" maxDate="2026-03-02T00:00:00" count="12">
        <d v="2025-04-01T00:00:00"/>
        <d v="2025-05-01T00:00:00"/>
        <d v="2025-06-01T00:00:00"/>
        <d v="2025-07-01T00:00:00"/>
        <d v="2025-08-01T00:00:00"/>
        <d v="2025-09-01T00:00:00"/>
        <d v="2025-10-01T00:00:00"/>
        <d v="2025-11-01T00:00:00"/>
        <d v="2025-12-01T00:00:00"/>
        <d v="2026-01-01T00:00:00"/>
        <d v="2026-02-01T00:00:00"/>
        <d v="2026-03-01T00:00:00"/>
      </sharedItems>
      <fieldGroup par="21"/>
    </cacheField>
    <cacheField name="Pump/M" numFmtId="0">
      <sharedItems containsBlank="1" containsMixedTypes="1" containsNumber="1" containsInteger="1" minValue="0" maxValue="1"/>
    </cacheField>
    <cacheField name="Pump/A" numFmtId="0">
      <sharedItems containsString="0" containsBlank="1" containsNumber="1" minValue="0" maxValue="2"/>
    </cacheField>
    <cacheField name="INJ/M" numFmtId="0">
      <sharedItems containsBlank="1" containsMixedTypes="1" containsNumber="1" containsInteger="1" minValue="0" maxValue="1"/>
    </cacheField>
    <cacheField name="INJ/A" numFmtId="0">
      <sharedItems containsString="0" containsBlank="1" containsNumber="1" containsInteger="1" minValue="0" maxValue="5"/>
    </cacheField>
    <cacheField name="Vavle" numFmtId="0">
      <sharedItems containsString="0" containsBlank="1" containsNumber="1" containsInteger="1" minValue="0" maxValue="3"/>
    </cacheField>
    <cacheField name="SOL" numFmtId="0">
      <sharedItems containsString="0" containsBlank="1" containsNumber="1" containsInteger="1" minValue="0" maxValue="5"/>
    </cacheField>
    <cacheField name="UC/M" numFmtId="0">
      <sharedItems containsString="0" containsBlank="1" containsNumber="1" minValue="0" maxValue="8"/>
    </cacheField>
    <cacheField name="UC/A" numFmtId="0">
      <sharedItems containsString="0" containsBlank="1" containsNumber="1" containsInteger="1" minValue="0" maxValue="3"/>
    </cacheField>
    <cacheField name="GDP" numFmtId="0">
      <sharedItems containsString="0" containsBlank="1" containsNumber="1" minValue="0" maxValue="4"/>
    </cacheField>
    <cacheField name="SIFS/DF" numFmtId="0">
      <sharedItems containsString="0" containsBlank="1" containsNumber="1" minValue="0" maxValue="1"/>
    </cacheField>
    <cacheField name="Months (Month)" numFmtId="0" databaseField="0">
      <fieldGroup base="8">
        <rangePr groupBy="months" startDate="2025-04-01T00:00:00" endDate="2026-03-02T00:00:00"/>
        <groupItems count="14">
          <s v="&lt;4/1/2025"/>
          <s v="Jan"/>
          <s v="Feb"/>
          <s v="Mar"/>
          <s v="Apr"/>
          <s v="May"/>
          <s v="Jun"/>
          <s v="Jul"/>
          <s v="Aug"/>
          <s v="Sep"/>
          <s v="Oct"/>
          <s v="Nov"/>
          <s v="Dec"/>
          <s v="&gt;3/2/2026"/>
        </groupItems>
      </fieldGroup>
    </cacheField>
    <cacheField name="Quarters (Month)" numFmtId="0" databaseField="0">
      <fieldGroup base="8">
        <rangePr groupBy="quarters" startDate="2025-04-01T00:00:00" endDate="2026-03-02T00:00:00"/>
        <groupItems count="6">
          <s v="&lt;4/1/2025"/>
          <s v="Qtr1"/>
          <s v="Qtr2"/>
          <s v="Qtr3"/>
          <s v="Qtr4"/>
          <s v="&gt;3/2/2026"/>
        </groupItems>
      </fieldGroup>
    </cacheField>
    <cacheField name="Years (Month)" numFmtId="0" databaseField="0">
      <fieldGroup base="8">
        <rangePr groupBy="years" startDate="2025-04-01T00:00:00" endDate="2026-03-02T00:00:00"/>
        <groupItems count="4">
          <s v="&lt;4/1/2025"/>
          <s v="2025"/>
          <s v="2026"/>
          <s v="&gt;3/2/2026"/>
        </groupItems>
      </fieldGroup>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hammaphon Chittasuwanna (SDM)" refreshedDate="46111.440062037036" createdVersion="8" refreshedVersion="8" minRefreshableVersion="3" recordCount="588" xr:uid="{0BC57F74-96FA-4106-8F3F-C3387898FF19}">
  <cacheSource type="worksheet">
    <worksheetSource ref="A1:AB589" sheet="Compliance (by Dept)" r:id="rId2"/>
  </cacheSource>
  <cacheFields count="31">
    <cacheField name="Category" numFmtId="0">
      <sharedItems/>
    </cacheField>
    <cacheField name="Sub " numFmtId="0">
      <sharedItems count="8">
        <s v="Business compliance"/>
        <s v="Information security"/>
        <s v="Human compliance"/>
        <s v="Asset control"/>
        <s v="Compliance survey score"/>
        <s v="J-SOX audit score"/>
        <s v="Information security audit score"/>
        <s v="Voice of employee (Bad News First)"/>
      </sharedItems>
    </cacheField>
    <cacheField name="no" numFmtId="0">
      <sharedItems containsSemiMixedTypes="0" containsString="0" containsNumber="1" containsInteger="1" minValue="1" maxValue="49"/>
    </cacheField>
    <cacheField name="measurment" numFmtId="0">
      <sharedItems count="28">
        <s v="Accident"/>
        <s v="Nearmiss"/>
        <s v="Incident"/>
        <s v="Urgent purchasing"/>
        <s v="Urgent purchasing clear within3 Month"/>
        <s v="Special purchasing"/>
        <s v="Critical/Incident"/>
        <s v="Lead to incident "/>
        <s v="E-mail traing result"/>
        <s v="Fixed asset loss"/>
        <s v="Idle Fixed Assets"/>
        <s v="CIP (No using date)"/>
        <s v="CIP (Docufment not complete)"/>
        <s v="CIP &gt; 12 Month"/>
        <s v="CIP &gt;12 Month "/>
        <s v="CIP &gt;18 Month "/>
        <s v="Un-received Order &gt;12 [expense]"/>
        <s v="Un-received Order &gt;18 [Investment]"/>
        <s v="Inventory variance"/>
        <s v="Spare part inventory"/>
        <s v="Holding part"/>
        <s v="Slow moving of FG"/>
        <s v="Slow moving of Parts&amp;RM"/>
        <s v="Slow moving of Spare Parts"/>
        <s v="Dead stock of FG, PART &amp; RM"/>
        <s v="Dead stock of Spare parts"/>
        <s v="-"/>
        <s v="CIP (Document not complete)"/>
      </sharedItems>
    </cacheField>
    <cacheField name="Unit" numFmtId="0">
      <sharedItems count="4">
        <s v="Case"/>
        <s v="MB"/>
        <s v="%"/>
        <s v="Socre"/>
      </sharedItems>
    </cacheField>
    <cacheField name="Main" numFmtId="0">
      <sharedItems/>
    </cacheField>
    <cacheField name="Main relate" numFmtId="0">
      <sharedItems containsBlank="1" containsMixedTypes="1" containsNumber="1" containsInteger="1" minValue="6" maxValue="6"/>
    </cacheField>
    <cacheField name="FY25 Target" numFmtId="0">
      <sharedItems containsBlank="1" containsMixedTypes="1" containsNumber="1" minValue="0" maxValue="658.68750000000011"/>
    </cacheField>
    <cacheField name="Month" numFmtId="165">
      <sharedItems containsSemiMixedTypes="0" containsNonDate="0" containsDate="1" containsString="0" minDate="2025-04-01T00:00:00" maxDate="2026-03-02T00:00:00" count="12">
        <d v="2025-04-01T00:00:00"/>
        <d v="2025-05-01T00:00:00"/>
        <d v="2025-06-01T00:00:00"/>
        <d v="2025-07-01T00:00:00"/>
        <d v="2025-08-01T00:00:00"/>
        <d v="2025-09-01T00:00:00"/>
        <d v="2025-10-01T00:00:00"/>
        <d v="2025-11-01T00:00:00"/>
        <d v="2025-12-01T00:00:00"/>
        <d v="2026-01-01T00:00:00"/>
        <d v="2026-02-01T00:00:00"/>
        <d v="2026-03-01T00:00:00"/>
      </sharedItems>
      <fieldGroup par="30"/>
    </cacheField>
    <cacheField name="Pump/M" numFmtId="0">
      <sharedItems containsBlank="1" containsMixedTypes="1" containsNumber="1" minValue="0" maxValue="143"/>
    </cacheField>
    <cacheField name="Pump/A" numFmtId="0">
      <sharedItems containsBlank="1" containsMixedTypes="1" containsNumber="1" minValue="0" maxValue="20"/>
    </cacheField>
    <cacheField name="INJ/M" numFmtId="0">
      <sharedItems containsBlank="1" containsMixedTypes="1" containsNumber="1" minValue="0" maxValue="36"/>
    </cacheField>
    <cacheField name="INJ/A" numFmtId="0">
      <sharedItems containsBlank="1" containsMixedTypes="1" containsNumber="1" minValue="0" maxValue="6"/>
    </cacheField>
    <cacheField name="Vavle" numFmtId="0">
      <sharedItems containsBlank="1" containsMixedTypes="1" containsNumber="1" minValue="0" maxValue="11"/>
    </cacheField>
    <cacheField name="SOL" numFmtId="0">
      <sharedItems containsBlank="1" containsMixedTypes="1" containsNumber="1" minValue="0" maxValue="8"/>
    </cacheField>
    <cacheField name="UC/M" numFmtId="0">
      <sharedItems containsBlank="1" containsMixedTypes="1" containsNumber="1" minValue="0" maxValue="2"/>
    </cacheField>
    <cacheField name="UC/A" numFmtId="0">
      <sharedItems containsBlank="1" containsMixedTypes="1" containsNumber="1" minValue="0" maxValue="4"/>
    </cacheField>
    <cacheField name="GDP" numFmtId="0">
      <sharedItems containsBlank="1" containsMixedTypes="1" containsNumber="1" minValue="0" maxValue="6.5222254400000006"/>
    </cacheField>
    <cacheField name="SIFS/DF/G4/PCV PRV/SCV" numFmtId="0">
      <sharedItems containsBlank="1" containsMixedTypes="1" containsNumber="1" minValue="0" maxValue="38"/>
    </cacheField>
    <cacheField name="TIE" numFmtId="0">
      <sharedItems containsBlank="1" containsMixedTypes="1" containsNumber="1" minValue="0" maxValue="12"/>
    </cacheField>
    <cacheField name="WH" numFmtId="0">
      <sharedItems containsBlank="1" containsMixedTypes="1" containsNumber="1" minValue="0" maxValue="60"/>
    </cacheField>
    <cacheField name="MT&amp;FAC" numFmtId="0">
      <sharedItems containsBlank="1" containsMixedTypes="1" containsNumber="1" minValue="0" maxValue="616.6"/>
    </cacheField>
    <cacheField name="QA&amp;QC" numFmtId="0">
      <sharedItems containsBlank="1" containsMixedTypes="1" containsNumber="1" minValue="0" maxValue="57.6"/>
    </cacheField>
    <cacheField name="ADM" numFmtId="0">
      <sharedItems containsBlank="1" containsMixedTypes="1" containsNumber="1" minValue="0" maxValue="210.16056399999999"/>
    </cacheField>
    <cacheField name="PE" numFmtId="0">
      <sharedItems containsBlank="1" containsMixedTypes="1" containsNumber="1" minValue="0" maxValue="450"/>
    </cacheField>
    <cacheField name="PC" numFmtId="0">
      <sharedItems containsBlank="1" containsMixedTypes="1" containsNumber="1" minValue="0" maxValue="14"/>
    </cacheField>
    <cacheField name="SPD&amp;PD" numFmtId="0">
      <sharedItems containsBlank="1" containsMixedTypes="1" containsNumber="1" minValue="0" maxValue="95"/>
    </cacheField>
    <cacheField name="SE" numFmtId="0">
      <sharedItems containsBlank="1" containsMixedTypes="1" containsNumber="1" minValue="0" maxValue="10"/>
    </cacheField>
    <cacheField name="Months (Month)" numFmtId="0" databaseField="0">
      <fieldGroup base="8">
        <rangePr groupBy="months" startDate="2025-04-01T00:00:00" endDate="2026-03-02T00:00:00"/>
        <groupItems count="14">
          <s v="&lt;4/1/2025"/>
          <s v="Jan"/>
          <s v="Feb"/>
          <s v="Mar"/>
          <s v="Apr"/>
          <s v="May"/>
          <s v="Jun"/>
          <s v="Jul"/>
          <s v="Aug"/>
          <s v="Sep"/>
          <s v="Oct"/>
          <s v="Nov"/>
          <s v="Dec"/>
          <s v="&gt;3/2/2026"/>
        </groupItems>
      </fieldGroup>
    </cacheField>
    <cacheField name="Quarters (Month)" numFmtId="0" databaseField="0">
      <fieldGroup base="8">
        <rangePr groupBy="quarters" startDate="2025-04-01T00:00:00" endDate="2026-03-02T00:00:00"/>
        <groupItems count="6">
          <s v="&lt;4/1/2025"/>
          <s v="Qtr1"/>
          <s v="Qtr2"/>
          <s v="Qtr3"/>
          <s v="Qtr4"/>
          <s v="&gt;3/2/2026"/>
        </groupItems>
      </fieldGroup>
    </cacheField>
    <cacheField name="Years (Month)" numFmtId="0" databaseField="0">
      <fieldGroup base="8">
        <rangePr groupBy="years" startDate="2025-04-01T00:00:00" endDate="2026-03-02T00:00:00"/>
        <groupItems count="4">
          <s v="&lt;4/1/2025"/>
          <s v="2025"/>
          <s v="2026"/>
          <s v="&gt;3/2/2026"/>
        </groupItems>
      </fieldGroup>
    </cacheField>
  </cacheFields>
  <extLst>
    <ext xmlns:x14="http://schemas.microsoft.com/office/spreadsheetml/2009/9/main" uri="{725AE2AE-9491-48be-B2B4-4EB974FC3084}">
      <x14:pivotCacheDefinition pivotCacheId="69329620"/>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hammaphon Chittasuwanna (SDM)" refreshedDate="46111.440068518517" createdVersion="8" refreshedVersion="8" minRefreshableVersion="3" recordCount="77" xr:uid="{CA179F4D-EB8C-47B2-8859-C18AB4EA6E03}">
  <cacheSource type="worksheet">
    <worksheetSource ref="A1:T78" sheet="Environment (By Dept) -CN" r:id="rId2"/>
  </cacheSource>
  <cacheFields count="23">
    <cacheField name="Category" numFmtId="0">
      <sharedItems containsBlank="1"/>
    </cacheField>
    <cacheField name="Sub " numFmtId="0">
      <sharedItems containsBlank="1" count="3">
        <s v="Energy"/>
        <s v="Water"/>
        <m/>
      </sharedItems>
    </cacheField>
    <cacheField name="no" numFmtId="0">
      <sharedItems containsString="0" containsBlank="1" containsNumber="1" containsInteger="1" minValue="1" maxValue="6"/>
    </cacheField>
    <cacheField name="measurment" numFmtId="0">
      <sharedItems containsBlank="1" count="7">
        <s v="CO2 emission"/>
        <s v="CO2 basic unit"/>
        <s v="Energy saving day"/>
        <s v="Energy cost (Electricity + Natural gas +N2)"/>
        <s v="Water usage"/>
        <s v="Water cost (Water treatment + Wastewater)"/>
        <m/>
      </sharedItems>
    </cacheField>
    <cacheField name="Description of Target" numFmtId="0">
      <sharedItems containsNonDate="0" containsString="0" containsBlank="1"/>
    </cacheField>
    <cacheField name="Unit" numFmtId="0">
      <sharedItems containsBlank="1" count="6">
        <s v="ton"/>
        <s v="ton/VAP-MB"/>
        <s v="Day"/>
        <s v="MB"/>
        <s v="m3"/>
        <m/>
      </sharedItems>
    </cacheField>
    <cacheField name="Main" numFmtId="0">
      <sharedItems containsBlank="1"/>
    </cacheField>
    <cacheField name="Main relate" numFmtId="0">
      <sharedItems containsBlank="1"/>
    </cacheField>
    <cacheField name="FY25 Target" numFmtId="0">
      <sharedItems containsNonDate="0" containsString="0" containsBlank="1"/>
    </cacheField>
    <cacheField name="Month" numFmtId="0">
      <sharedItems containsNonDate="0" containsDate="1" containsString="0" containsBlank="1" minDate="2025-04-01T00:00:00" maxDate="2026-03-02T00:00:00" count="13">
        <d v="2025-04-01T00:00:00"/>
        <d v="2025-05-01T00:00:00"/>
        <d v="2025-06-01T00:00:00"/>
        <d v="2025-07-01T00:00:00"/>
        <d v="2025-08-01T00:00:00"/>
        <d v="2025-09-01T00:00:00"/>
        <d v="2025-10-01T00:00:00"/>
        <d v="2025-11-01T00:00:00"/>
        <d v="2025-12-01T00:00:00"/>
        <d v="2026-01-01T00:00:00"/>
        <d v="2026-02-01T00:00:00"/>
        <d v="2026-03-01T00:00:00"/>
        <m/>
      </sharedItems>
      <fieldGroup par="22"/>
    </cacheField>
    <cacheField name="PUMP+CR" numFmtId="0">
      <sharedItems containsString="0" containsBlank="1" containsNumber="1" minValue="0" maxValue="229.31567749999999"/>
    </cacheField>
    <cacheField name="INJ" numFmtId="0">
      <sharedItems containsString="0" containsBlank="1" containsNumber="1" minValue="0" maxValue="337.06155000000001"/>
    </cacheField>
    <cacheField name="UC" numFmtId="0">
      <sharedItems containsString="0" containsBlank="1" containsNumber="1" minValue="0" maxValue="404.14184999999998"/>
    </cacheField>
    <cacheField name="GDP" numFmtId="0">
      <sharedItems containsString="0" containsBlank="1" containsNumber="1" minValue="0" maxValue="213.13852"/>
    </cacheField>
    <cacheField name="SKD" numFmtId="0">
      <sharedItems containsString="0" containsBlank="1" containsNumber="1" minValue="0" maxValue="310.21098499999999"/>
    </cacheField>
    <cacheField name="Warehouse Fac#1" numFmtId="0">
      <sharedItems containsString="0" containsBlank="1" containsNumber="1" minValue="0" maxValue="65.914100000000005"/>
    </cacheField>
    <cacheField name="Warehouse Fac#2" numFmtId="0">
      <sharedItems containsString="0" containsBlank="1" containsNumber="1" minValue="0" maxValue="24.134985"/>
    </cacheField>
    <cacheField name="Office Fac#2" numFmtId="0">
      <sharedItems containsString="0" containsBlank="1" containsNumber="1" minValue="5.1538E-3" maxValue="7"/>
    </cacheField>
    <cacheField name="PD" numFmtId="0">
      <sharedItems containsString="0" containsBlank="1" containsNumber="1" minValue="0.12996059999999998" maxValue="10318"/>
    </cacheField>
    <cacheField name="Utility" numFmtId="0">
      <sharedItems containsString="0" containsBlank="1" containsNumber="1" minValue="0.45364207000000001" maxValue="20536"/>
    </cacheField>
    <cacheField name="Months (Month)" numFmtId="0" databaseField="0">
      <fieldGroup base="9">
        <rangePr groupBy="months" startDate="2025-04-01T00:00:00" endDate="2026-03-02T00:00:00"/>
        <groupItems count="14">
          <s v="&lt;4/1/2025"/>
          <s v="Jan"/>
          <s v="Feb"/>
          <s v="Mar"/>
          <s v="Apr"/>
          <s v="May"/>
          <s v="Jun"/>
          <s v="Jul"/>
          <s v="Aug"/>
          <s v="Sep"/>
          <s v="Oct"/>
          <s v="Nov"/>
          <s v="Dec"/>
          <s v="&gt;3/2/2026"/>
        </groupItems>
      </fieldGroup>
    </cacheField>
    <cacheField name="Quarters (Month)" numFmtId="0" databaseField="0">
      <fieldGroup base="9">
        <rangePr groupBy="quarters" startDate="2025-04-01T00:00:00" endDate="2026-03-02T00:00:00"/>
        <groupItems count="6">
          <s v="&lt;4/1/2025"/>
          <s v="Qtr1"/>
          <s v="Qtr2"/>
          <s v="Qtr3"/>
          <s v="Qtr4"/>
          <s v="&gt;3/2/2026"/>
        </groupItems>
      </fieldGroup>
    </cacheField>
    <cacheField name="Years (Month)" numFmtId="0" databaseField="0">
      <fieldGroup base="9">
        <rangePr groupBy="years" startDate="2025-04-01T00:00:00" endDate="2026-03-02T00:00:00"/>
        <groupItems count="4">
          <s v="&lt;4/1/2025"/>
          <s v="2025"/>
          <s v="2026"/>
          <s v="&gt;3/2/2026"/>
        </groupItems>
      </fieldGroup>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hammaphon Chittasuwanna (SDM)" refreshedDate="46111.440069675926" createdVersion="8" refreshedVersion="8" minRefreshableVersion="3" recordCount="108" xr:uid="{8AAFAFFF-83A2-44B3-8D32-42E48A58F2E3}">
  <cacheSource type="worksheet">
    <worksheetSource ref="B1:AB109" sheet="Safety (by Dept)" r:id="rId2"/>
  </cacheSource>
  <cacheFields count="30">
    <cacheField name="Sub " numFmtId="0">
      <sharedItems/>
    </cacheField>
    <cacheField name="no" numFmtId="0">
      <sharedItems containsSemiMixedTypes="0" containsString="0" containsNumber="1" containsInteger="1" minValue="1" maxValue="9"/>
    </cacheField>
    <cacheField name="measurment" numFmtId="0">
      <sharedItems count="10">
        <s v="1-Grade accident"/>
        <s v="Reoccurrence"/>
        <s v="Near miss"/>
        <s v="8-High risk audit"/>
        <s v="Fatal"/>
        <s v="Injury"/>
        <s v="Illegal &amp; dangerous driving"/>
        <s v="Hit"/>
        <s v="Hit something"/>
        <s v="Nearm" u="1"/>
      </sharedItems>
    </cacheField>
    <cacheField name="Unit" numFmtId="0">
      <sharedItems/>
    </cacheField>
    <cacheField name="Main" numFmtId="0">
      <sharedItems/>
    </cacheField>
    <cacheField name="Main relate" numFmtId="0">
      <sharedItems/>
    </cacheField>
    <cacheField name="FY25 Target" numFmtId="0">
      <sharedItems containsSemiMixedTypes="0" containsString="0" containsNumber="1" containsInteger="1" minValue="0" maxValue="4"/>
    </cacheField>
    <cacheField name="Month" numFmtId="165">
      <sharedItems containsSemiMixedTypes="0" containsNonDate="0" containsDate="1" containsString="0" minDate="2025-04-01T00:00:00" maxDate="2026-03-02T00:00:00" count="12">
        <d v="2025-04-01T00:00:00"/>
        <d v="2025-05-01T00:00:00"/>
        <d v="2025-06-01T00:00:00"/>
        <d v="2025-07-01T00:00:00"/>
        <d v="2025-08-01T00:00:00"/>
        <d v="2025-09-01T00:00:00"/>
        <d v="2025-10-01T00:00:00"/>
        <d v="2025-11-01T00:00:00"/>
        <d v="2025-12-01T00:00:00"/>
        <d v="2026-01-01T00:00:00"/>
        <d v="2026-02-01T00:00:00"/>
        <d v="2026-03-01T00:00:00"/>
      </sharedItems>
      <fieldGroup par="29"/>
    </cacheField>
    <cacheField name="Pump/M" numFmtId="0">
      <sharedItems containsString="0" containsBlank="1" containsNumber="1" containsInteger="1" minValue="0" maxValue="1"/>
    </cacheField>
    <cacheField name="Pump/A" numFmtId="0">
      <sharedItems containsString="0" containsBlank="1" containsNumber="1" containsInteger="1" minValue="0" maxValue="0"/>
    </cacheField>
    <cacheField name="INJ/M" numFmtId="0">
      <sharedItems containsString="0" containsBlank="1" containsNumber="1" containsInteger="1" minValue="0" maxValue="1"/>
    </cacheField>
    <cacheField name="INJ/A" numFmtId="0">
      <sharedItems containsString="0" containsBlank="1" containsNumber="1" containsInteger="1" minValue="0" maxValue="0"/>
    </cacheField>
    <cacheField name="Vavle" numFmtId="0">
      <sharedItems containsString="0" containsBlank="1" containsNumber="1" containsInteger="1" minValue="0" maxValue="2"/>
    </cacheField>
    <cacheField name="SOL" numFmtId="0">
      <sharedItems containsString="0" containsBlank="1" containsNumber="1" containsInteger="1" minValue="0" maxValue="0"/>
    </cacheField>
    <cacheField name="UC/M" numFmtId="0">
      <sharedItems containsString="0" containsBlank="1" containsNumber="1" containsInteger="1" minValue="0" maxValue="1"/>
    </cacheField>
    <cacheField name="UC/A" numFmtId="0">
      <sharedItems containsString="0" containsBlank="1" containsNumber="1" containsInteger="1" minValue="0" maxValue="0"/>
    </cacheField>
    <cacheField name="GDP" numFmtId="0">
      <sharedItems containsString="0" containsBlank="1" containsNumber="1" containsInteger="1" minValue="0" maxValue="1"/>
    </cacheField>
    <cacheField name="SIFS/DF" numFmtId="0">
      <sharedItems containsString="0" containsBlank="1" containsNumber="1" containsInteger="1" minValue="0" maxValue="1"/>
    </cacheField>
    <cacheField name="TIE" numFmtId="0">
      <sharedItems containsString="0" containsBlank="1" containsNumber="1" containsInteger="1" minValue="0" maxValue="1"/>
    </cacheField>
    <cacheField name="WH" numFmtId="0">
      <sharedItems containsString="0" containsBlank="1" containsNumber="1" containsInteger="1" minValue="0" maxValue="1" count="3">
        <n v="0"/>
        <m/>
        <n v="1"/>
      </sharedItems>
    </cacheField>
    <cacheField name="MT" numFmtId="0">
      <sharedItems containsString="0" containsBlank="1" containsNumber="1" containsInteger="1" minValue="0" maxValue="2"/>
    </cacheField>
    <cacheField name="QA&amp;QC" numFmtId="0">
      <sharedItems containsString="0" containsBlank="1" containsNumber="1" containsInteger="1" minValue="0" maxValue="0"/>
    </cacheField>
    <cacheField name="ADM" numFmtId="0">
      <sharedItems containsString="0" containsBlank="1" containsNumber="1" containsInteger="1" minValue="0" maxValue="1"/>
    </cacheField>
    <cacheField name="PE" numFmtId="0">
      <sharedItems containsString="0" containsBlank="1" containsNumber="1" containsInteger="1" minValue="0" maxValue="0"/>
    </cacheField>
    <cacheField name="PC" numFmtId="0">
      <sharedItems containsString="0" containsBlank="1" containsNumber="1" containsInteger="1" minValue="0" maxValue="0"/>
    </cacheField>
    <cacheField name="SPD" numFmtId="0">
      <sharedItems containsString="0" containsBlank="1" containsNumber="1" containsInteger="1" minValue="0" maxValue="0"/>
    </cacheField>
    <cacheField name="SE" numFmtId="0">
      <sharedItems containsString="0" containsBlank="1" containsNumber="1" containsInteger="1" minValue="0" maxValue="0"/>
    </cacheField>
    <cacheField name="Months (Month)" numFmtId="0" databaseField="0">
      <fieldGroup base="7">
        <rangePr groupBy="months" startDate="2025-04-01T00:00:00" endDate="2026-03-02T00:00:00"/>
        <groupItems count="14">
          <s v="&lt;4/1/2025"/>
          <s v="Jan"/>
          <s v="Feb"/>
          <s v="Mar"/>
          <s v="Apr"/>
          <s v="May"/>
          <s v="Jun"/>
          <s v="Jul"/>
          <s v="Aug"/>
          <s v="Sep"/>
          <s v="Oct"/>
          <s v="Nov"/>
          <s v="Dec"/>
          <s v="&gt;3/2/2026"/>
        </groupItems>
      </fieldGroup>
    </cacheField>
    <cacheField name="Quarters (Month)" numFmtId="0" databaseField="0">
      <fieldGroup base="7">
        <rangePr groupBy="quarters" startDate="2025-04-01T00:00:00" endDate="2026-03-02T00:00:00"/>
        <groupItems count="6">
          <s v="&lt;4/1/2025"/>
          <s v="Qtr1"/>
          <s v="Qtr2"/>
          <s v="Qtr3"/>
          <s v="Qtr4"/>
          <s v="&gt;3/2/2026"/>
        </groupItems>
      </fieldGroup>
    </cacheField>
    <cacheField name="Years (Month)" numFmtId="0" databaseField="0">
      <fieldGroup base="7">
        <rangePr groupBy="years" startDate="2025-04-01T00:00:00" endDate="2026-03-02T00:00:00"/>
        <groupItems count="4">
          <s v="&lt;4/1/2025"/>
          <s v="2025"/>
          <s v="2026"/>
          <s v="&gt;3/2/2026"/>
        </groupItems>
      </fieldGroup>
    </cacheField>
  </cacheFields>
  <extLst>
    <ext xmlns:x14="http://schemas.microsoft.com/office/spreadsheetml/2009/9/main" uri="{725AE2AE-9491-48be-B2B4-4EB974FC3084}">
      <x14:pivotCacheDefinition pivotCacheId="517596582"/>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hammaphon Chittasuwanna (SDM)" refreshedDate="46111.440070023149" createdVersion="8" refreshedVersion="8" minRefreshableVersion="3" recordCount="108" xr:uid="{8A46259C-516E-439A-AC78-8AEC31216100}">
  <cacheSource type="worksheet">
    <worksheetSource ref="A1:AB109" sheet="Safety (by Dept)" r:id="rId2"/>
  </cacheSource>
  <cacheFields count="31">
    <cacheField name="Category" numFmtId="0">
      <sharedItems/>
    </cacheField>
    <cacheField name="Sub " numFmtId="0">
      <sharedItems/>
    </cacheField>
    <cacheField name="no" numFmtId="0">
      <sharedItems containsSemiMixedTypes="0" containsString="0" containsNumber="1" containsInteger="1" minValue="1" maxValue="9"/>
    </cacheField>
    <cacheField name="measurment" numFmtId="0">
      <sharedItems count="9">
        <s v="1-Grade accident"/>
        <s v="Reoccurrence"/>
        <s v="Near miss"/>
        <s v="8-High risk audit"/>
        <s v="Fatal"/>
        <s v="Injury"/>
        <s v="Illegal &amp; dangerous driving"/>
        <s v="Hit"/>
        <s v="Hit something"/>
      </sharedItems>
    </cacheField>
    <cacheField name="Unit" numFmtId="0">
      <sharedItems/>
    </cacheField>
    <cacheField name="Main" numFmtId="0">
      <sharedItems/>
    </cacheField>
    <cacheField name="Main relate" numFmtId="0">
      <sharedItems/>
    </cacheField>
    <cacheField name="FY25 Target" numFmtId="0">
      <sharedItems containsSemiMixedTypes="0" containsString="0" containsNumber="1" containsInteger="1" minValue="0" maxValue="4"/>
    </cacheField>
    <cacheField name="Month" numFmtId="165">
      <sharedItems containsSemiMixedTypes="0" containsNonDate="0" containsDate="1" containsString="0" minDate="2025-04-01T00:00:00" maxDate="2026-03-02T00:00:00" count="12">
        <d v="2025-04-01T00:00:00"/>
        <d v="2025-05-01T00:00:00"/>
        <d v="2025-06-01T00:00:00"/>
        <d v="2025-07-01T00:00:00"/>
        <d v="2025-08-01T00:00:00"/>
        <d v="2025-09-01T00:00:00"/>
        <d v="2025-10-01T00:00:00"/>
        <d v="2025-11-01T00:00:00"/>
        <d v="2025-12-01T00:00:00"/>
        <d v="2026-01-01T00:00:00"/>
        <d v="2026-02-01T00:00:00"/>
        <d v="2026-03-01T00:00:00"/>
      </sharedItems>
      <fieldGroup par="30"/>
    </cacheField>
    <cacheField name="Pump/M" numFmtId="0">
      <sharedItems containsString="0" containsBlank="1" containsNumber="1" containsInteger="1" minValue="0" maxValue="1" count="3">
        <n v="0"/>
        <m/>
        <n v="1"/>
      </sharedItems>
    </cacheField>
    <cacheField name="Pump/A" numFmtId="0">
      <sharedItems containsString="0" containsBlank="1" containsNumber="1" containsInteger="1" minValue="0" maxValue="0" count="2">
        <n v="0"/>
        <m/>
      </sharedItems>
    </cacheField>
    <cacheField name="INJ/M" numFmtId="0">
      <sharedItems containsString="0" containsBlank="1" containsNumber="1" containsInteger="1" minValue="0" maxValue="1" count="3">
        <n v="0"/>
        <m/>
        <n v="1"/>
      </sharedItems>
    </cacheField>
    <cacheField name="INJ/A" numFmtId="0">
      <sharedItems containsString="0" containsBlank="1" containsNumber="1" containsInteger="1" minValue="0" maxValue="0" count="2">
        <n v="0"/>
        <m/>
      </sharedItems>
    </cacheField>
    <cacheField name="Vavle" numFmtId="0">
      <sharedItems containsString="0" containsBlank="1" containsNumber="1" containsInteger="1" minValue="0" maxValue="2" count="4">
        <n v="0"/>
        <m/>
        <n v="2"/>
        <n v="1"/>
      </sharedItems>
    </cacheField>
    <cacheField name="SOL" numFmtId="0">
      <sharedItems containsString="0" containsBlank="1" containsNumber="1" containsInteger="1" minValue="0" maxValue="0" count="2">
        <n v="0"/>
        <m/>
      </sharedItems>
    </cacheField>
    <cacheField name="UC/M" numFmtId="0">
      <sharedItems containsString="0" containsBlank="1" containsNumber="1" containsInteger="1" minValue="0" maxValue="1" count="3">
        <n v="0"/>
        <m/>
        <n v="1"/>
      </sharedItems>
    </cacheField>
    <cacheField name="UC/A" numFmtId="0">
      <sharedItems containsString="0" containsBlank="1" containsNumber="1" containsInteger="1" minValue="0" maxValue="0" count="2">
        <n v="0"/>
        <m/>
      </sharedItems>
    </cacheField>
    <cacheField name="GDP" numFmtId="0">
      <sharedItems containsString="0" containsBlank="1" containsNumber="1" containsInteger="1" minValue="0" maxValue="1" count="3">
        <n v="0"/>
        <m/>
        <n v="1"/>
      </sharedItems>
    </cacheField>
    <cacheField name="SIFS/DF" numFmtId="0">
      <sharedItems containsString="0" containsBlank="1" containsNumber="1" containsInteger="1" minValue="0" maxValue="1" count="3">
        <n v="0"/>
        <m/>
        <n v="1"/>
      </sharedItems>
    </cacheField>
    <cacheField name="TIE" numFmtId="0">
      <sharedItems containsString="0" containsBlank="1" containsNumber="1" containsInteger="1" minValue="0" maxValue="1" count="3">
        <n v="0"/>
        <m/>
        <n v="1"/>
      </sharedItems>
    </cacheField>
    <cacheField name="WH" numFmtId="0">
      <sharedItems containsString="0" containsBlank="1" containsNumber="1" containsInteger="1" minValue="0" maxValue="1"/>
    </cacheField>
    <cacheField name="MT" numFmtId="0">
      <sharedItems containsString="0" containsBlank="1" containsNumber="1" containsInteger="1" minValue="0" maxValue="2" count="4">
        <n v="0"/>
        <m/>
        <n v="2"/>
        <n v="1"/>
      </sharedItems>
    </cacheField>
    <cacheField name="QA&amp;QC" numFmtId="0">
      <sharedItems containsString="0" containsBlank="1" containsNumber="1" containsInteger="1" minValue="0" maxValue="0" count="2">
        <n v="0"/>
        <m/>
      </sharedItems>
    </cacheField>
    <cacheField name="ADM" numFmtId="0">
      <sharedItems containsString="0" containsBlank="1" containsNumber="1" containsInteger="1" minValue="0" maxValue="1" count="3">
        <n v="0"/>
        <m/>
        <n v="1"/>
      </sharedItems>
    </cacheField>
    <cacheField name="PE" numFmtId="0">
      <sharedItems containsString="0" containsBlank="1" containsNumber="1" containsInteger="1" minValue="0" maxValue="0" count="2">
        <n v="0"/>
        <m/>
      </sharedItems>
    </cacheField>
    <cacheField name="PC" numFmtId="0">
      <sharedItems containsString="0" containsBlank="1" containsNumber="1" containsInteger="1" minValue="0" maxValue="0" count="2">
        <n v="0"/>
        <m/>
      </sharedItems>
    </cacheField>
    <cacheField name="SPD" numFmtId="0">
      <sharedItems containsString="0" containsBlank="1" containsNumber="1" containsInteger="1" minValue="0" maxValue="0" count="2">
        <n v="0"/>
        <m/>
      </sharedItems>
    </cacheField>
    <cacheField name="SE" numFmtId="0">
      <sharedItems containsString="0" containsBlank="1" containsNumber="1" containsInteger="1" minValue="0" maxValue="0" count="2">
        <n v="0"/>
        <m/>
      </sharedItems>
    </cacheField>
    <cacheField name="Months (Month)" numFmtId="0" databaseField="0">
      <fieldGroup base="8">
        <rangePr groupBy="months" startDate="2025-04-01T00:00:00" endDate="2026-03-02T00:00:00"/>
        <groupItems count="14">
          <s v="&lt;4/1/2025"/>
          <s v="Jan"/>
          <s v="Feb"/>
          <s v="Mar"/>
          <s v="Apr"/>
          <s v="May"/>
          <s v="Jun"/>
          <s v="Jul"/>
          <s v="Aug"/>
          <s v="Sep"/>
          <s v="Oct"/>
          <s v="Nov"/>
          <s v="Dec"/>
          <s v="&gt;3/2/2026"/>
        </groupItems>
      </fieldGroup>
    </cacheField>
    <cacheField name="Quarters (Month)" numFmtId="0" databaseField="0">
      <fieldGroup base="8">
        <rangePr groupBy="quarters" startDate="2025-04-01T00:00:00" endDate="2026-03-02T00:00:00"/>
        <groupItems count="6">
          <s v="&lt;4/1/2025"/>
          <s v="Qtr1"/>
          <s v="Qtr2"/>
          <s v="Qtr3"/>
          <s v="Qtr4"/>
          <s v="&gt;3/2/2026"/>
        </groupItems>
      </fieldGroup>
    </cacheField>
    <cacheField name="Years (Month)" numFmtId="0" databaseField="0">
      <fieldGroup base="8">
        <rangePr groupBy="years" startDate="2025-04-01T00:00:00" endDate="2026-03-02T00:00:00"/>
        <groupItems count="4">
          <s v="&lt;4/1/2025"/>
          <s v="2025"/>
          <s v="2026"/>
          <s v="&gt;3/2/2026"/>
        </groupItems>
      </fieldGroup>
    </cacheField>
  </cacheFields>
  <extLst>
    <ext xmlns:x14="http://schemas.microsoft.com/office/spreadsheetml/2009/9/main" uri="{725AE2AE-9491-48be-B2B4-4EB974FC3084}">
      <x14:pivotCacheDefinition/>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Thammaphon Chittasuwanna (SDM)" refreshedDate="46115.349505902777" createdVersion="8" refreshedVersion="8" minRefreshableVersion="3" recordCount="108" xr:uid="{D373E54C-A856-4AEF-96DB-0CA387FB9C66}">
  <cacheSource type="worksheet">
    <worksheetSource ref="D1:AC109" sheet="Quality (By Product)" r:id="rId2"/>
  </cacheSource>
  <cacheFields count="29">
    <cacheField name="measurment" numFmtId="0">
      <sharedItems count="8">
        <s v="Critical claim"/>
        <s v="Market claim"/>
        <s v="0-km claim (Official)"/>
        <s v="0-km claim (All DN response)"/>
        <s v="OGC claim"/>
        <s v="Supplier NCR"/>
        <s v="Internal NCR"/>
        <s v="Cost of spoilage"/>
      </sharedItems>
    </cacheField>
    <cacheField name="Unit" numFmtId="0">
      <sharedItems count="3">
        <s v="Case"/>
        <s v="%"/>
        <s v="MB"/>
      </sharedItems>
    </cacheField>
    <cacheField name="Main" numFmtId="0">
      <sharedItems/>
    </cacheField>
    <cacheField name="Main relate" numFmtId="0">
      <sharedItems/>
    </cacheField>
    <cacheField name="FY25 Target" numFmtId="0">
      <sharedItems containsMixedTypes="1" containsNumber="1" minValue="0" maxValue="162.9"/>
    </cacheField>
    <cacheField name="Month" numFmtId="165">
      <sharedItems containsSemiMixedTypes="0" containsNonDate="0" containsDate="1" containsString="0" minDate="2025-04-01T00:00:00" maxDate="2026-03-02T00:00:00" count="26">
        <d v="2025-04-01T00:00:00"/>
        <d v="2025-05-01T00:00:00"/>
        <d v="2025-06-01T00:00:00"/>
        <d v="2025-06-02T00:00:00"/>
        <d v="2025-06-03T00:00:00"/>
        <d v="2025-06-04T00:00:00"/>
        <d v="2025-06-05T00:00:00"/>
        <d v="2025-06-06T00:00:00"/>
        <d v="2025-06-07T00:00:00"/>
        <d v="2025-06-08T00:00:00"/>
        <d v="2025-07-01T00:00:00"/>
        <d v="2025-08-01T00:00:00"/>
        <d v="2025-09-01T00:00:00"/>
        <d v="2025-09-02T00:00:00"/>
        <d v="2025-09-03T00:00:00"/>
        <d v="2025-09-04T00:00:00"/>
        <d v="2025-09-05T00:00:00"/>
        <d v="2025-09-06T00:00:00"/>
        <d v="2025-09-07T00:00:00"/>
        <d v="2025-09-08T00:00:00"/>
        <d v="2025-10-01T00:00:00"/>
        <d v="2025-11-01T00:00:00"/>
        <d v="2025-12-01T00:00:00"/>
        <d v="2026-01-01T00:00:00"/>
        <d v="2026-02-01T00:00:00"/>
        <d v="2026-03-01T00:00:00"/>
      </sharedItems>
      <fieldGroup par="28"/>
    </cacheField>
    <cacheField name="Pump/M" numFmtId="0">
      <sharedItems containsString="0" containsBlank="1" containsNumber="1" minValue="2.6357544787259784E-4" maxValue="1"/>
    </cacheField>
    <cacheField name="Pump/A" numFmtId="0">
      <sharedItems containsString="0" containsBlank="1" containsNumber="1" minValue="1.5345582134882129E-3" maxValue="4"/>
    </cacheField>
    <cacheField name="INJ/M" numFmtId="0">
      <sharedItems containsString="0" containsBlank="1" containsNumber="1" minValue="4.1999999999999997E-3" maxValue="2.52"/>
    </cacheField>
    <cacheField name="INJ/A" numFmtId="0">
      <sharedItems containsString="0" containsBlank="1" containsNumber="1" minValue="2.9847743343815883E-3" maxValue="5.4072100234000011"/>
    </cacheField>
    <cacheField name="Vavle" numFmtId="0">
      <sharedItems containsString="0" containsBlank="1" containsNumber="1" minValue="0" maxValue="1.5199720000000001"/>
    </cacheField>
    <cacheField name="SOL" numFmtId="0">
      <sharedItems containsString="0" containsBlank="1" containsNumber="1" minValue="0" maxValue="3.2201529999999998"/>
    </cacheField>
    <cacheField name="UC/M" numFmtId="0">
      <sharedItems containsString="0" containsBlank="1" containsNumber="1" minValue="8.9562114628281824E-3" maxValue="2.7759999999999998"/>
    </cacheField>
    <cacheField name="UC/A" numFmtId="0">
      <sharedItems containsString="0" containsBlank="1" containsNumber="1" minValue="7.2272097096978006E-3" maxValue="1.7533771954000004"/>
    </cacheField>
    <cacheField name="GDP" numFmtId="0">
      <sharedItems containsString="0" containsBlank="1" containsNumber="1" minValue="5.8708623885557875E-3" maxValue="4.2151349068999995"/>
    </cacheField>
    <cacheField name="SIFS/DF" numFmtId="0">
      <sharedItems containsString="0" containsBlank="1" containsNumber="1" minValue="0" maxValue="1"/>
    </cacheField>
    <cacheField name="T_Pump/M" numFmtId="0">
      <sharedItems containsString="0" containsBlank="1" containsNumber="1" minValue="4.068397674461169E-4" maxValue="0.28524564609416658"/>
    </cacheField>
    <cacheField name="T_Pump/A" numFmtId="0">
      <sharedItems containsString="0" containsBlank="1" containsNumber="1" minValue="3.4768659638944929E-3" maxValue="2.2986537434941581"/>
    </cacheField>
    <cacheField name="T_INJ/M" numFmtId="0">
      <sharedItems containsString="0" containsBlank="1" containsNumber="1" minValue="4.4787076311447183E-3" maxValue="2.1389041687602486"/>
    </cacheField>
    <cacheField name="T_INJ/A" numFmtId="0">
      <sharedItems containsString="0" containsBlank="1" containsNumber="1" minValue="3.4768659638944929E-3" maxValue="4.8575739987882036"/>
    </cacheField>
    <cacheField name="T_Vavle" numFmtId="0">
      <sharedItems containsString="0" containsBlank="1" containsNumber="1" minValue="6.7408645690274658E-3" maxValue="1.2768185905711198"/>
    </cacheField>
    <cacheField name="T_SOL" numFmtId="0">
      <sharedItems containsString="0" containsBlank="1" containsNumber="1" minValue="1.0985911323996164E-2" maxValue="2.2493808511125528"/>
    </cacheField>
    <cacheField name="T_UC/M" numFmtId="0">
      <sharedItems containsString="0" containsBlank="1" containsNumber="1" minValue="9.2806173843760047E-3" maxValue="1.9557577305616307"/>
    </cacheField>
    <cacheField name="T_UC/A" numFmtId="0">
      <sharedItems containsString="0" containsBlank="1" containsNumber="1" minValue="1.6167676132018482E-2" maxValue="1.00066108"/>
    </cacheField>
    <cacheField name="T_GDP" numFmtId="0">
      <sharedItems containsString="0" containsBlank="1" containsNumber="1" minValue="5.2799205592738785E-3" maxValue="2.1541837089376563"/>
    </cacheField>
    <cacheField name="T_SIFS/DF" numFmtId="0">
      <sharedItems containsString="0" containsBlank="1" containsNumber="1" minValue="4.0091148991869095E-4" maxValue="0.19336997459841554"/>
    </cacheField>
    <cacheField name="Months (Month)" numFmtId="0" databaseField="0">
      <fieldGroup base="5">
        <rangePr groupBy="months" startDate="2025-04-01T00:00:00" endDate="2026-03-02T00:00:00"/>
        <groupItems count="14">
          <s v="&lt;4/1/2025"/>
          <s v="Jan"/>
          <s v="Feb"/>
          <s v="Mar"/>
          <s v="Apr"/>
          <s v="May"/>
          <s v="Jun"/>
          <s v="Jul"/>
          <s v="Aug"/>
          <s v="Sep"/>
          <s v="Oct"/>
          <s v="Nov"/>
          <s v="Dec"/>
          <s v="&gt;3/2/2026"/>
        </groupItems>
      </fieldGroup>
    </cacheField>
    <cacheField name="Quarters (Month)" numFmtId="0" databaseField="0">
      <fieldGroup base="5">
        <rangePr groupBy="quarters" startDate="2025-04-01T00:00:00" endDate="2026-03-02T00:00:00"/>
        <groupItems count="6">
          <s v="&lt;4/1/2025"/>
          <s v="Qtr1"/>
          <s v="Qtr2"/>
          <s v="Qtr3"/>
          <s v="Qtr4"/>
          <s v="&gt;3/2/2026"/>
        </groupItems>
      </fieldGroup>
    </cacheField>
    <cacheField name="Years (Month)" numFmtId="0" databaseField="0">
      <fieldGroup base="5">
        <rangePr groupBy="years" startDate="2025-04-01T00:00:00" endDate="2026-03-02T00:00:00"/>
        <groupItems count="4">
          <s v="&lt;4/1/2025"/>
          <s v="2025"/>
          <s v="2026"/>
          <s v="&gt;3/2/2026"/>
        </groupItems>
      </fieldGroup>
    </cacheField>
  </cacheFields>
  <extLst>
    <ext xmlns:x14="http://schemas.microsoft.com/office/spreadsheetml/2009/9/main" uri="{725AE2AE-9491-48be-B2B4-4EB974FC3084}">
      <x14:pivotCacheDefinition/>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Thammaphon Chittasuwanna (SDM)" refreshedDate="46115.349507175924" createdVersion="8" refreshedVersion="8" minRefreshableVersion="3" recordCount="108" xr:uid="{D1DF37B5-9B2E-4AB2-85B6-48C0997D40B1}">
  <cacheSource type="worksheet">
    <worksheetSource ref="A1:AC109" sheet="Quality (By Product)" r:id="rId2"/>
  </cacheSource>
  <cacheFields count="32">
    <cacheField name="Category" numFmtId="0">
      <sharedItems/>
    </cacheField>
    <cacheField name="Sub " numFmtId="0">
      <sharedItems count="2">
        <s v="Claim"/>
        <s v="Loss"/>
      </sharedItems>
    </cacheField>
    <cacheField name="No" numFmtId="0">
      <sharedItems containsSemiMixedTypes="0" containsString="0" containsNumber="1" containsInteger="1" minValue="1" maxValue="9"/>
    </cacheField>
    <cacheField name="measurment" numFmtId="0">
      <sharedItems count="8">
        <s v="Critical claim"/>
        <s v="Market claim"/>
        <s v="0-km claim (Official)"/>
        <s v="0-km claim (All DN response)"/>
        <s v="OGC claim"/>
        <s v="Supplier NCR"/>
        <s v="Internal NCR"/>
        <s v="Cost of spoilage"/>
      </sharedItems>
    </cacheField>
    <cacheField name="Unit" numFmtId="0">
      <sharedItems count="3">
        <s v="Case"/>
        <s v="%"/>
        <s v="MB"/>
      </sharedItems>
    </cacheField>
    <cacheField name="Main" numFmtId="0">
      <sharedItems/>
    </cacheField>
    <cacheField name="Main relate" numFmtId="0">
      <sharedItems/>
    </cacheField>
    <cacheField name="FY25 Target" numFmtId="0">
      <sharedItems containsMixedTypes="1" containsNumber="1" minValue="0" maxValue="162.9"/>
    </cacheField>
    <cacheField name="Month" numFmtId="165">
      <sharedItems containsSemiMixedTypes="0" containsNonDate="0" containsDate="1" containsString="0" minDate="2025-04-01T00:00:00" maxDate="2026-03-02T00:00:00" count="26">
        <d v="2025-04-01T00:00:00"/>
        <d v="2025-05-01T00:00:00"/>
        <d v="2025-06-01T00:00:00"/>
        <d v="2025-06-02T00:00:00"/>
        <d v="2025-06-03T00:00:00"/>
        <d v="2025-06-04T00:00:00"/>
        <d v="2025-06-05T00:00:00"/>
        <d v="2025-06-06T00:00:00"/>
        <d v="2025-06-07T00:00:00"/>
        <d v="2025-06-08T00:00:00"/>
        <d v="2025-07-01T00:00:00"/>
        <d v="2025-08-01T00:00:00"/>
        <d v="2025-09-01T00:00:00"/>
        <d v="2025-09-02T00:00:00"/>
        <d v="2025-09-03T00:00:00"/>
        <d v="2025-09-04T00:00:00"/>
        <d v="2025-09-05T00:00:00"/>
        <d v="2025-09-06T00:00:00"/>
        <d v="2025-09-07T00:00:00"/>
        <d v="2025-09-08T00:00:00"/>
        <d v="2025-10-01T00:00:00"/>
        <d v="2025-11-01T00:00:00"/>
        <d v="2025-12-01T00:00:00"/>
        <d v="2026-01-01T00:00:00"/>
        <d v="2026-02-01T00:00:00"/>
        <d v="2026-03-01T00:00:00"/>
      </sharedItems>
      <fieldGroup par="31"/>
    </cacheField>
    <cacheField name="Pump/M" numFmtId="0">
      <sharedItems containsString="0" containsBlank="1" containsNumber="1" minValue="2.6357544787259784E-4" maxValue="1"/>
    </cacheField>
    <cacheField name="Pump/A" numFmtId="0">
      <sharedItems containsString="0" containsBlank="1" containsNumber="1" minValue="1.5345582134882129E-3" maxValue="4"/>
    </cacheField>
    <cacheField name="INJ/M" numFmtId="0">
      <sharedItems containsString="0" containsBlank="1" containsNumber="1" minValue="4.1999999999999997E-3" maxValue="2.52"/>
    </cacheField>
    <cacheField name="INJ/A" numFmtId="0">
      <sharedItems containsString="0" containsBlank="1" containsNumber="1" minValue="2.9847743343815883E-3" maxValue="5.4072100234000011"/>
    </cacheField>
    <cacheField name="Vavle" numFmtId="0">
      <sharedItems containsString="0" containsBlank="1" containsNumber="1" minValue="0" maxValue="1.5199720000000001"/>
    </cacheField>
    <cacheField name="SOL" numFmtId="0">
      <sharedItems containsString="0" containsBlank="1" containsNumber="1" minValue="0" maxValue="3.2201529999999998"/>
    </cacheField>
    <cacheField name="UC/M" numFmtId="0">
      <sharedItems containsString="0" containsBlank="1" containsNumber="1" minValue="8.9562114628281824E-3" maxValue="2.7759999999999998"/>
    </cacheField>
    <cacheField name="UC/A" numFmtId="0">
      <sharedItems containsString="0" containsBlank="1" containsNumber="1" minValue="7.2272097096978006E-3" maxValue="1.7533771954000004"/>
    </cacheField>
    <cacheField name="GDP" numFmtId="0">
      <sharedItems containsString="0" containsBlank="1" containsNumber="1" minValue="5.8708623885557875E-3" maxValue="4.2151349068999995"/>
    </cacheField>
    <cacheField name="SIFS/DF" numFmtId="0">
      <sharedItems containsString="0" containsBlank="1" containsNumber="1" minValue="0" maxValue="1"/>
    </cacheField>
    <cacheField name="T_Pump/M" numFmtId="0">
      <sharedItems containsString="0" containsBlank="1" containsNumber="1" minValue="4.068397674461169E-4" maxValue="0.28524564609416658"/>
    </cacheField>
    <cacheField name="T_Pump/A" numFmtId="0">
      <sharedItems containsString="0" containsBlank="1" containsNumber="1" minValue="3.4768659638944929E-3" maxValue="2.2986537434941581"/>
    </cacheField>
    <cacheField name="T_INJ/M" numFmtId="0">
      <sharedItems containsString="0" containsBlank="1" containsNumber="1" minValue="4.4787076311447183E-3" maxValue="2.1389041687602486"/>
    </cacheField>
    <cacheField name="T_INJ/A" numFmtId="0">
      <sharedItems containsString="0" containsBlank="1" containsNumber="1" minValue="3.4768659638944929E-3" maxValue="4.8575739987882036"/>
    </cacheField>
    <cacheField name="T_Vavle" numFmtId="0">
      <sharedItems containsString="0" containsBlank="1" containsNumber="1" minValue="6.7408645690274658E-3" maxValue="1.2768185905711198"/>
    </cacheField>
    <cacheField name="T_SOL" numFmtId="0">
      <sharedItems containsString="0" containsBlank="1" containsNumber="1" minValue="1.0985911323996164E-2" maxValue="2.2493808511125528"/>
    </cacheField>
    <cacheField name="T_UC/M" numFmtId="0">
      <sharedItems containsString="0" containsBlank="1" containsNumber="1" minValue="9.2806173843760047E-3" maxValue="1.9557577305616307"/>
    </cacheField>
    <cacheField name="T_UC/A" numFmtId="0">
      <sharedItems containsString="0" containsBlank="1" containsNumber="1" minValue="1.6167676132018482E-2" maxValue="1.00066108"/>
    </cacheField>
    <cacheField name="T_GDP" numFmtId="0">
      <sharedItems containsString="0" containsBlank="1" containsNumber="1" minValue="5.2799205592738785E-3" maxValue="2.1541837089376563"/>
    </cacheField>
    <cacheField name="T_SIFS/DF" numFmtId="0">
      <sharedItems containsString="0" containsBlank="1" containsNumber="1" minValue="4.0091148991869095E-4" maxValue="0.19336997459841554"/>
    </cacheField>
    <cacheField name="Months (Month)" numFmtId="0" databaseField="0">
      <fieldGroup base="8">
        <rangePr groupBy="months" startDate="2025-04-01T00:00:00" endDate="2026-03-02T00:00:00"/>
        <groupItems count="14">
          <s v="&lt;4/1/2025"/>
          <s v="Jan"/>
          <s v="Feb"/>
          <s v="Mar"/>
          <s v="Apr"/>
          <s v="May"/>
          <s v="Jun"/>
          <s v="Jul"/>
          <s v="Aug"/>
          <s v="Sep"/>
          <s v="Oct"/>
          <s v="Nov"/>
          <s v="Dec"/>
          <s v="&gt;3/2/2026"/>
        </groupItems>
      </fieldGroup>
    </cacheField>
    <cacheField name="Quarters (Month)" numFmtId="0" databaseField="0">
      <fieldGroup base="8">
        <rangePr groupBy="quarters" startDate="2025-04-01T00:00:00" endDate="2026-03-02T00:00:00"/>
        <groupItems count="6">
          <s v="&lt;4/1/2025"/>
          <s v="Qtr1"/>
          <s v="Qtr2"/>
          <s v="Qtr3"/>
          <s v="Qtr4"/>
          <s v="&gt;3/2/2026"/>
        </groupItems>
      </fieldGroup>
    </cacheField>
    <cacheField name="Years (Month)" numFmtId="0" databaseField="0">
      <fieldGroup base="8">
        <rangePr groupBy="years" startDate="2025-04-01T00:00:00" endDate="2026-03-02T00:00:00"/>
        <groupItems count="4">
          <s v="&lt;4/1/2025"/>
          <s v="2025"/>
          <s v="2026"/>
          <s v="&gt;3/2/2026"/>
        </groupItems>
      </fieldGroup>
    </cacheField>
  </cacheFields>
  <extLst>
    <ext xmlns:x14="http://schemas.microsoft.com/office/spreadsheetml/2009/9/main" uri="{725AE2AE-9491-48be-B2B4-4EB974FC3084}">
      <x14:pivotCacheDefinition/>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Thammaphon Chittasuwanna (SDM)" refreshedDate="46115.349508333333" createdVersion="8" refreshedVersion="8" minRefreshableVersion="3" recordCount="109" xr:uid="{1DEE6E9A-21B4-499C-9E05-C66D33453AB6}">
  <cacheSource type="worksheet">
    <worksheetSource ref="A1:AC110" sheet="Quality (By Product)" r:id="rId2"/>
  </cacheSource>
  <cacheFields count="32">
    <cacheField name="Category" numFmtId="0">
      <sharedItems containsBlank="1"/>
    </cacheField>
    <cacheField name="Sub " numFmtId="0">
      <sharedItems containsBlank="1" count="3">
        <s v="Claim"/>
        <s v="Loss"/>
        <m/>
      </sharedItems>
    </cacheField>
    <cacheField name="No" numFmtId="0">
      <sharedItems containsString="0" containsBlank="1" containsNumber="1" containsInteger="1" minValue="1" maxValue="9"/>
    </cacheField>
    <cacheField name="measurment" numFmtId="0">
      <sharedItems containsBlank="1"/>
    </cacheField>
    <cacheField name="Unit" numFmtId="0">
      <sharedItems containsBlank="1" count="4">
        <s v="Case"/>
        <s v="%"/>
        <s v="MB"/>
        <m/>
      </sharedItems>
    </cacheField>
    <cacheField name="Main" numFmtId="0">
      <sharedItems containsBlank="1"/>
    </cacheField>
    <cacheField name="Main relate" numFmtId="0">
      <sharedItems containsBlank="1"/>
    </cacheField>
    <cacheField name="FY25 Target" numFmtId="0">
      <sharedItems containsBlank="1" containsMixedTypes="1" containsNumber="1" minValue="0" maxValue="162.9"/>
    </cacheField>
    <cacheField name="Month" numFmtId="0">
      <sharedItems containsNonDate="0" containsDate="1" containsString="0" containsBlank="1" minDate="2025-04-01T00:00:00" maxDate="2026-03-02T00:00:00" count="27">
        <d v="2025-04-01T00:00:00"/>
        <d v="2025-05-01T00:00:00"/>
        <d v="2025-06-01T00:00:00"/>
        <d v="2025-06-02T00:00:00"/>
        <d v="2025-06-03T00:00:00"/>
        <d v="2025-06-04T00:00:00"/>
        <d v="2025-06-05T00:00:00"/>
        <d v="2025-06-06T00:00:00"/>
        <d v="2025-06-07T00:00:00"/>
        <d v="2025-06-08T00:00:00"/>
        <d v="2025-07-01T00:00:00"/>
        <d v="2025-08-01T00:00:00"/>
        <d v="2025-09-01T00:00:00"/>
        <d v="2025-09-02T00:00:00"/>
        <d v="2025-09-03T00:00:00"/>
        <d v="2025-09-04T00:00:00"/>
        <d v="2025-09-05T00:00:00"/>
        <d v="2025-09-06T00:00:00"/>
        <d v="2025-09-07T00:00:00"/>
        <d v="2025-09-08T00:00:00"/>
        <d v="2025-10-01T00:00:00"/>
        <d v="2025-11-01T00:00:00"/>
        <d v="2025-12-01T00:00:00"/>
        <d v="2026-01-01T00:00:00"/>
        <d v="2026-02-01T00:00:00"/>
        <d v="2026-03-01T00:00:00"/>
        <m/>
      </sharedItems>
      <fieldGroup par="31"/>
    </cacheField>
    <cacheField name="Pump/M" numFmtId="0">
      <sharedItems containsString="0" containsBlank="1" containsNumber="1" minValue="2.6357544787259784E-4" maxValue="1"/>
    </cacheField>
    <cacheField name="Pump/A" numFmtId="0">
      <sharedItems containsString="0" containsBlank="1" containsNumber="1" minValue="1.5345582134882129E-3" maxValue="4"/>
    </cacheField>
    <cacheField name="INJ/M" numFmtId="0">
      <sharedItems containsString="0" containsBlank="1" containsNumber="1" minValue="4.1999999999999997E-3" maxValue="2.52"/>
    </cacheField>
    <cacheField name="INJ/A" numFmtId="0">
      <sharedItems containsString="0" containsBlank="1" containsNumber="1" minValue="2.9847743343815883E-3" maxValue="5.4072100234000011"/>
    </cacheField>
    <cacheField name="Vavle" numFmtId="0">
      <sharedItems containsString="0" containsBlank="1" containsNumber="1" minValue="0" maxValue="1.5199720000000001"/>
    </cacheField>
    <cacheField name="SOL" numFmtId="0">
      <sharedItems containsString="0" containsBlank="1" containsNumber="1" minValue="0" maxValue="3.2201529999999998"/>
    </cacheField>
    <cacheField name="UC/M" numFmtId="0">
      <sharedItems containsString="0" containsBlank="1" containsNumber="1" minValue="8.9562114628281824E-3" maxValue="2.7759999999999998"/>
    </cacheField>
    <cacheField name="UC/A" numFmtId="0">
      <sharedItems containsString="0" containsBlank="1" containsNumber="1" minValue="7.2272097096978006E-3" maxValue="1.7533771954000004"/>
    </cacheField>
    <cacheField name="GDP" numFmtId="0">
      <sharedItems containsString="0" containsBlank="1" containsNumber="1" minValue="5.8708623885557875E-3" maxValue="4.2151349068999995"/>
    </cacheField>
    <cacheField name="SIFS/DF" numFmtId="0">
      <sharedItems containsString="0" containsBlank="1" containsNumber="1" minValue="0" maxValue="1"/>
    </cacheField>
    <cacheField name="T_Pump/M" numFmtId="0">
      <sharedItems containsString="0" containsBlank="1" containsNumber="1" minValue="4.068397674461169E-4" maxValue="0.28524564609416658"/>
    </cacheField>
    <cacheField name="T_Pump/A" numFmtId="0">
      <sharedItems containsString="0" containsBlank="1" containsNumber="1" minValue="3.4768659638944929E-3" maxValue="2.2986537434941581"/>
    </cacheField>
    <cacheField name="T_INJ/M" numFmtId="0">
      <sharedItems containsString="0" containsBlank="1" containsNumber="1" minValue="4.4787076311447183E-3" maxValue="2.1389041687602486"/>
    </cacheField>
    <cacheField name="T_INJ/A" numFmtId="0">
      <sharedItems containsString="0" containsBlank="1" containsNumber="1" minValue="3.4768659638944929E-3" maxValue="4.8575739987882036"/>
    </cacheField>
    <cacheField name="T_Vavle" numFmtId="0">
      <sharedItems containsString="0" containsBlank="1" containsNumber="1" minValue="6.7408645690274658E-3" maxValue="1.2768185905711198"/>
    </cacheField>
    <cacheField name="T_SOL" numFmtId="0">
      <sharedItems containsString="0" containsBlank="1" containsNumber="1" minValue="1.0985911323996164E-2" maxValue="2.2493808511125528"/>
    </cacheField>
    <cacheField name="T_UC/M" numFmtId="0">
      <sharedItems containsString="0" containsBlank="1" containsNumber="1" minValue="9.2806173843760047E-3" maxValue="1.9557577305616307"/>
    </cacheField>
    <cacheField name="T_UC/A" numFmtId="0">
      <sharedItems containsString="0" containsBlank="1" containsNumber="1" minValue="1.6167676132018482E-2" maxValue="1.00066108"/>
    </cacheField>
    <cacheField name="T_GDP" numFmtId="0">
      <sharedItems containsString="0" containsBlank="1" containsNumber="1" minValue="5.2799205592738785E-3" maxValue="2.1541837089376563"/>
    </cacheField>
    <cacheField name="T_SIFS/DF" numFmtId="0">
      <sharedItems containsString="0" containsBlank="1" containsNumber="1" minValue="4.0091148991869095E-4" maxValue="0.19336997459841554"/>
    </cacheField>
    <cacheField name="Months (Month)" numFmtId="0" databaseField="0">
      <fieldGroup base="8">
        <rangePr groupBy="months" startDate="2025-04-01T00:00:00" endDate="2026-03-02T00:00:00"/>
        <groupItems count="14">
          <s v="&lt;4/1/2025"/>
          <s v="Jan"/>
          <s v="Feb"/>
          <s v="Mar"/>
          <s v="Apr"/>
          <s v="May"/>
          <s v="Jun"/>
          <s v="Jul"/>
          <s v="Aug"/>
          <s v="Sep"/>
          <s v="Oct"/>
          <s v="Nov"/>
          <s v="Dec"/>
          <s v="&gt;3/2/2026"/>
        </groupItems>
      </fieldGroup>
    </cacheField>
    <cacheField name="Quarters (Month)" numFmtId="0" databaseField="0">
      <fieldGroup base="8">
        <rangePr groupBy="quarters" startDate="2025-04-01T00:00:00" endDate="2026-03-02T00:00:00"/>
        <groupItems count="6">
          <s v="&lt;4/1/2025"/>
          <s v="Qtr1"/>
          <s v="Qtr2"/>
          <s v="Qtr3"/>
          <s v="Qtr4"/>
          <s v="&gt;3/2/2026"/>
        </groupItems>
      </fieldGroup>
    </cacheField>
    <cacheField name="Years (Month)" numFmtId="0" databaseField="0">
      <fieldGroup base="8">
        <rangePr groupBy="years" startDate="2025-04-01T00:00:00" endDate="2026-03-02T00:00:00"/>
        <groupItems count="4">
          <s v="&lt;4/1/2025"/>
          <s v="2025"/>
          <s v="2026"/>
          <s v="&gt;3/2/2026"/>
        </groupItems>
      </fieldGroup>
    </cacheField>
  </cacheFields>
  <extLst>
    <ext xmlns:x14="http://schemas.microsoft.com/office/spreadsheetml/2009/9/main" uri="{725AE2AE-9491-48be-B2B4-4EB974FC3084}">
      <x14:pivotCacheDefinition/>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Thammaphon Chittasuwanna (SDM)" refreshedDate="46115.34950960648" createdVersion="8" refreshedVersion="8" minRefreshableVersion="3" recordCount="12" xr:uid="{940FD89B-0D06-4B6E-A681-1838538D3FEF}">
  <cacheSource type="worksheet">
    <worksheetSource ref="A1:U13" sheet="Quality Loss by product" r:id="rId2"/>
  </cacheSource>
  <cacheFields count="24">
    <cacheField name="Category" numFmtId="0">
      <sharedItems/>
    </cacheField>
    <cacheField name="Sub " numFmtId="0">
      <sharedItems count="1">
        <s v="Loss"/>
      </sharedItems>
    </cacheField>
    <cacheField name="no" numFmtId="0">
      <sharedItems containsSemiMixedTypes="0" containsString="0" containsNumber="1" containsInteger="1" minValue="9" maxValue="9"/>
    </cacheField>
    <cacheField name="measurment" numFmtId="0">
      <sharedItems/>
    </cacheField>
    <cacheField name="Unit" numFmtId="0">
      <sharedItems/>
    </cacheField>
    <cacheField name="Main" numFmtId="0">
      <sharedItems/>
    </cacheField>
    <cacheField name="Main relate" numFmtId="0">
      <sharedItems/>
    </cacheField>
    <cacheField name="FY25 Target" numFmtId="168">
      <sharedItems containsSemiMixedTypes="0" containsString="0" containsNumber="1" minValue="231.81399999999999" maxValue="231.81399999999999"/>
    </cacheField>
    <cacheField name="Month" numFmtId="165">
      <sharedItems containsSemiMixedTypes="0" containsNonDate="0" containsDate="1" containsString="0" minDate="2025-04-01T00:00:00" maxDate="2026-03-02T00:00:00" count="12">
        <d v="2025-04-01T00:00:00"/>
        <d v="2025-05-09T00:00:00"/>
        <d v="2025-06-09T00:00:00"/>
        <d v="2025-07-01T00:00:00"/>
        <d v="2025-08-01T00:00:00"/>
        <d v="2025-09-09T00:00:00"/>
        <d v="2025-10-01T00:00:00"/>
        <d v="2025-11-01T00:00:00"/>
        <d v="2025-12-01T00:00:00"/>
        <d v="2026-01-01T00:00:00"/>
        <d v="2026-02-01T00:00:00"/>
        <d v="2026-03-01T00:00:00"/>
      </sharedItems>
      <fieldGroup par="23"/>
    </cacheField>
    <cacheField name="HP3" numFmtId="2">
      <sharedItems containsString="0" containsBlank="1" containsNumber="1" minValue="0" maxValue="8.0000000000000004E-4"/>
    </cacheField>
    <cacheField name="HP5" numFmtId="2">
      <sharedItems containsString="0" containsBlank="1" containsNumber="1" minValue="0.76171471361102028" maxValue="3.11"/>
    </cacheField>
    <cacheField name="HP5E" numFmtId="2">
      <sharedItems containsString="0" containsBlank="1" containsNumber="1" minValue="0.08" maxValue="2.1800000000000002"/>
    </cacheField>
    <cacheField name="RC" numFmtId="2">
      <sharedItems containsString="0" containsBlank="1" containsNumber="1" minValue="0" maxValue="0.11666997999999999"/>
    </cacheField>
    <cacheField name="G2&amp;G3" numFmtId="2">
      <sharedItems containsString="0" containsBlank="1" containsNumber="1" minValue="0.06" maxValue="1.743518782149557"/>
    </cacheField>
    <cacheField name="G4" numFmtId="2">
      <sharedItems containsString="0" containsBlank="1" containsNumber="1" minValue="0.56000000000000005" maxValue="3.36"/>
    </cacheField>
    <cacheField name="UC" numFmtId="2">
      <sharedItems containsString="0" containsBlank="1" containsNumber="1" minValue="0" maxValue="0.77549760000000001"/>
    </cacheField>
    <cacheField name="GDP" numFmtId="2">
      <sharedItems containsString="0" containsBlank="1" containsNumber="1" minValue="0" maxValue="7.51"/>
    </cacheField>
    <cacheField name="QC" numFmtId="2">
      <sharedItems containsString="0" containsBlank="1" containsNumber="1" containsInteger="1" minValue="0" maxValue="0"/>
    </cacheField>
    <cacheField name="SCV" numFmtId="2">
      <sharedItems containsString="0" containsBlank="1" containsNumber="1" containsInteger="1" minValue="0" maxValue="0"/>
    </cacheField>
    <cacheField name="DF" numFmtId="2">
      <sharedItems containsString="0" containsBlank="1" containsNumber="1" minValue="0" maxValue="4.415852E-2"/>
    </cacheField>
    <cacheField name="PCV/PRV" numFmtId="2">
      <sharedItems containsString="0" containsBlank="1" containsNumber="1" containsInteger="1" minValue="0" maxValue="0"/>
    </cacheField>
    <cacheField name="Months (Month)" numFmtId="0" databaseField="0">
      <fieldGroup base="8">
        <rangePr groupBy="months" startDate="2025-04-01T00:00:00" endDate="2026-03-02T00:00:00"/>
        <groupItems count="14">
          <s v="&lt;4/1/2025"/>
          <s v="Jan"/>
          <s v="Feb"/>
          <s v="Mar"/>
          <s v="Apr"/>
          <s v="May"/>
          <s v="Jun"/>
          <s v="Jul"/>
          <s v="Aug"/>
          <s v="Sep"/>
          <s v="Oct"/>
          <s v="Nov"/>
          <s v="Dec"/>
          <s v="&gt;3/2/2026"/>
        </groupItems>
      </fieldGroup>
    </cacheField>
    <cacheField name="Quarters (Month)" numFmtId="0" databaseField="0">
      <fieldGroup base="8">
        <rangePr groupBy="quarters" startDate="2025-04-01T00:00:00" endDate="2026-03-02T00:00:00"/>
        <groupItems count="6">
          <s v="&lt;4/1/2025"/>
          <s v="Qtr1"/>
          <s v="Qtr2"/>
          <s v="Qtr3"/>
          <s v="Qtr4"/>
          <s v="&gt;3/2/2026"/>
        </groupItems>
      </fieldGroup>
    </cacheField>
    <cacheField name="Years (Month)" numFmtId="0" databaseField="0">
      <fieldGroup base="8">
        <rangePr groupBy="years" startDate="2025-04-01T00:00:00" endDate="2026-03-02T00:00:00"/>
        <groupItems count="4">
          <s v="&lt;4/1/2025"/>
          <s v="2025"/>
          <s v="2026"/>
          <s v="&gt;3/2/2026"/>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0">
  <r>
    <s v="Delivery"/>
    <x v="0"/>
    <n v="1"/>
    <s v="Priority shipment line  &gt; 3hr"/>
    <x v="0"/>
    <s v="MT"/>
    <s v="PD,PE"/>
    <n v="27"/>
    <x v="0"/>
    <s v="-"/>
    <n v="0"/>
    <s v="-"/>
    <n v="5"/>
    <n v="0"/>
    <n v="1"/>
    <n v="2"/>
    <n v="0"/>
    <n v="1"/>
    <n v="1"/>
  </r>
  <r>
    <s v="Delivery"/>
    <x v="1"/>
    <n v="2"/>
    <s v="OT unplanned recovery from m/c BM"/>
    <x v="1"/>
    <s v="MT"/>
    <s v="PE, PC, MT"/>
    <n v="4"/>
    <x v="0"/>
    <n v="0"/>
    <n v="0"/>
    <n v="0"/>
    <n v="0"/>
    <n v="0"/>
    <n v="0"/>
    <n v="1"/>
    <n v="0"/>
    <n v="0"/>
    <n v="0"/>
  </r>
  <r>
    <s v="Delivery"/>
    <x v="2"/>
    <n v="3"/>
    <s v="-"/>
    <x v="2"/>
    <s v="WH"/>
    <s v="PD,PC"/>
    <n v="1"/>
    <x v="0"/>
    <n v="1"/>
    <n v="1"/>
    <n v="1"/>
    <n v="1"/>
    <n v="1"/>
    <n v="1"/>
    <n v="1"/>
    <n v="1"/>
    <n v="1"/>
    <n v="1"/>
  </r>
  <r>
    <s v="Delivery"/>
    <x v="3"/>
    <n v="4"/>
    <s v="-"/>
    <x v="0"/>
    <s v="WH"/>
    <s v="PD,PC"/>
    <n v="0"/>
    <x v="0"/>
    <n v="0"/>
    <n v="0"/>
    <n v="0"/>
    <n v="0"/>
    <n v="0"/>
    <n v="0"/>
    <n v="0"/>
    <n v="0"/>
    <n v="0"/>
    <n v="0"/>
  </r>
  <r>
    <s v="Delivery"/>
    <x v="4"/>
    <n v="5"/>
    <s v="-"/>
    <x v="3"/>
    <s v="PC"/>
    <s v="PD"/>
    <n v="7.65"/>
    <x v="0"/>
    <n v="0"/>
    <n v="0.52"/>
    <n v="0"/>
    <n v="0"/>
    <n v="0"/>
    <n v="0"/>
    <n v="0"/>
    <n v="0"/>
    <n v="0"/>
    <n v="0"/>
  </r>
  <r>
    <s v="Delivery"/>
    <x v="0"/>
    <n v="1"/>
    <s v="Priority shipment line  &gt; 3hr"/>
    <x v="0"/>
    <s v="MT"/>
    <s v="PD,PE"/>
    <n v="27"/>
    <x v="1"/>
    <s v="-"/>
    <n v="1"/>
    <s v="-"/>
    <n v="4"/>
    <n v="3"/>
    <n v="1"/>
    <n v="2"/>
    <n v="3"/>
    <n v="1"/>
    <n v="0"/>
  </r>
  <r>
    <s v="Delivery"/>
    <x v="1"/>
    <n v="2"/>
    <s v="OT unplanned recovery from m/c BM"/>
    <x v="1"/>
    <s v="MT"/>
    <s v="PE, PC, MT"/>
    <n v="4"/>
    <x v="1"/>
    <n v="0"/>
    <n v="1"/>
    <n v="0"/>
    <n v="0"/>
    <n v="0"/>
    <n v="1"/>
    <n v="0"/>
    <n v="1"/>
    <n v="0"/>
    <n v="1"/>
  </r>
  <r>
    <s v="Delivery"/>
    <x v="2"/>
    <n v="3"/>
    <s v="-"/>
    <x v="2"/>
    <s v="WH"/>
    <s v="PD,PC"/>
    <n v="1"/>
    <x v="1"/>
    <n v="1"/>
    <n v="1"/>
    <n v="1"/>
    <n v="1"/>
    <n v="1"/>
    <n v="1"/>
    <n v="1"/>
    <n v="1"/>
    <n v="1"/>
    <n v="1"/>
  </r>
  <r>
    <s v="Delivery"/>
    <x v="3"/>
    <n v="4"/>
    <s v="-"/>
    <x v="0"/>
    <s v="WH"/>
    <s v="PD,PC"/>
    <n v="0"/>
    <x v="1"/>
    <n v="0"/>
    <n v="0"/>
    <n v="0"/>
    <n v="0"/>
    <n v="0"/>
    <n v="0"/>
    <n v="0"/>
    <n v="0"/>
    <n v="0"/>
    <n v="0"/>
  </r>
  <r>
    <s v="Delivery"/>
    <x v="4"/>
    <n v="5"/>
    <s v="-"/>
    <x v="3"/>
    <s v="PC"/>
    <s v="PD"/>
    <n v="7.65"/>
    <x v="1"/>
    <n v="0"/>
    <n v="0"/>
    <n v="0"/>
    <n v="0"/>
    <n v="0"/>
    <n v="0"/>
    <n v="0"/>
    <n v="0"/>
    <n v="0"/>
    <n v="0"/>
  </r>
  <r>
    <s v="Delivery"/>
    <x v="0"/>
    <n v="1"/>
    <s v="Priority shipment line  &gt; 3hr"/>
    <x v="0"/>
    <s v="MT"/>
    <s v="PD,PE"/>
    <n v="27"/>
    <x v="2"/>
    <s v="-"/>
    <n v="2"/>
    <s v="-"/>
    <n v="1"/>
    <n v="1"/>
    <n v="5"/>
    <n v="4"/>
    <n v="2"/>
    <n v="4"/>
    <n v="0"/>
  </r>
  <r>
    <s v="Delivery"/>
    <x v="1"/>
    <n v="2"/>
    <s v="OT unplanned recovery from m/c BM"/>
    <x v="1"/>
    <s v="MT"/>
    <s v="PE, PC, MT"/>
    <n v="4"/>
    <x v="2"/>
    <n v="0"/>
    <n v="0"/>
    <n v="0"/>
    <n v="0"/>
    <n v="0"/>
    <n v="0"/>
    <n v="1"/>
    <n v="0"/>
    <n v="0"/>
    <n v="1"/>
  </r>
  <r>
    <s v="Delivery"/>
    <x v="2"/>
    <n v="3"/>
    <s v="-"/>
    <x v="2"/>
    <s v="WH"/>
    <s v="PD,PC"/>
    <n v="1"/>
    <x v="2"/>
    <n v="1"/>
    <n v="1"/>
    <n v="1"/>
    <n v="1"/>
    <n v="1"/>
    <n v="1"/>
    <n v="1"/>
    <n v="1"/>
    <n v="1"/>
    <n v="1"/>
  </r>
  <r>
    <s v="Delivery"/>
    <x v="3"/>
    <n v="4"/>
    <s v="-"/>
    <x v="0"/>
    <s v="WH"/>
    <s v="PD,PC"/>
    <n v="0"/>
    <x v="2"/>
    <n v="0"/>
    <n v="0"/>
    <n v="0"/>
    <n v="0"/>
    <n v="0"/>
    <n v="0"/>
    <n v="0"/>
    <n v="0"/>
    <n v="0"/>
    <n v="0"/>
  </r>
  <r>
    <s v="Delivery"/>
    <x v="4"/>
    <n v="5"/>
    <s v="-"/>
    <x v="3"/>
    <s v="PC"/>
    <s v="PD"/>
    <n v="7.65"/>
    <x v="2"/>
    <n v="0"/>
    <n v="0"/>
    <n v="0"/>
    <n v="0"/>
    <n v="0"/>
    <n v="0"/>
    <n v="0.18"/>
    <n v="0"/>
    <n v="0.25"/>
    <n v="0"/>
  </r>
  <r>
    <s v="Delivery"/>
    <x v="0"/>
    <n v="1"/>
    <s v="Priority shipment line  &gt; 3hr"/>
    <x v="0"/>
    <s v="MT"/>
    <s v="PD,PE"/>
    <n v="27"/>
    <x v="3"/>
    <s v="-"/>
    <n v="0"/>
    <s v="-"/>
    <n v="0"/>
    <n v="0"/>
    <n v="3"/>
    <n v="2"/>
    <n v="2"/>
    <n v="1"/>
    <n v="0"/>
  </r>
  <r>
    <s v="Delivery"/>
    <x v="1"/>
    <n v="2"/>
    <s v="OT unplanned recovery from m/c BM"/>
    <x v="1"/>
    <s v="MT"/>
    <s v="PE, PC, MT"/>
    <n v="3"/>
    <x v="3"/>
    <n v="0"/>
    <n v="0"/>
    <n v="0"/>
    <n v="0"/>
    <n v="0"/>
    <n v="0"/>
    <n v="1"/>
    <n v="1"/>
    <n v="0"/>
    <n v="0"/>
  </r>
  <r>
    <s v="Delivery"/>
    <x v="2"/>
    <n v="3"/>
    <s v="-"/>
    <x v="2"/>
    <s v="WH"/>
    <s v="PD,PC"/>
    <n v="1"/>
    <x v="3"/>
    <n v="1"/>
    <n v="1"/>
    <n v="1"/>
    <n v="1"/>
    <n v="1"/>
    <n v="1"/>
    <n v="1"/>
    <n v="1"/>
    <n v="1"/>
    <n v="1"/>
  </r>
  <r>
    <s v="Delivery"/>
    <x v="3"/>
    <n v="4"/>
    <s v="-"/>
    <x v="0"/>
    <s v="WH"/>
    <s v="PD,PC"/>
    <n v="0"/>
    <x v="3"/>
    <n v="0"/>
    <n v="0"/>
    <n v="0"/>
    <n v="0"/>
    <n v="0"/>
    <n v="0"/>
    <n v="0"/>
    <n v="0"/>
    <n v="0"/>
    <n v="0"/>
  </r>
  <r>
    <s v="Delivery"/>
    <x v="4"/>
    <n v="5"/>
    <s v="-"/>
    <x v="3"/>
    <s v="PC"/>
    <s v="PD"/>
    <n v="7.65"/>
    <x v="3"/>
    <n v="0"/>
    <n v="0"/>
    <n v="0"/>
    <n v="0"/>
    <n v="0"/>
    <n v="0"/>
    <n v="0"/>
    <n v="0"/>
    <n v="0"/>
    <n v="0.63"/>
  </r>
  <r>
    <s v="Delivery"/>
    <x v="0"/>
    <n v="1"/>
    <s v="Priority shipment line  &gt; 3hr"/>
    <x v="0"/>
    <s v="MT"/>
    <s v="PD,PE"/>
    <n v="27"/>
    <x v="4"/>
    <s v="-"/>
    <n v="0"/>
    <s v="-"/>
    <n v="0"/>
    <n v="1"/>
    <n v="5"/>
    <n v="8"/>
    <n v="1"/>
    <n v="3"/>
    <n v="0"/>
  </r>
  <r>
    <s v="Delivery"/>
    <x v="1"/>
    <n v="2"/>
    <s v="OT unplanned recovery from m/c BM"/>
    <x v="1"/>
    <s v="MT"/>
    <s v="PE, PC, MT"/>
    <n v="3"/>
    <x v="4"/>
    <n v="0"/>
    <n v="0"/>
    <n v="0"/>
    <n v="0"/>
    <n v="0"/>
    <n v="1"/>
    <n v="1"/>
    <n v="1"/>
    <n v="0"/>
    <n v="0"/>
  </r>
  <r>
    <s v="Delivery"/>
    <x v="2"/>
    <n v="3"/>
    <s v="-"/>
    <x v="2"/>
    <s v="WH"/>
    <s v="PD,PC"/>
    <n v="1"/>
    <x v="4"/>
    <n v="1"/>
    <n v="1"/>
    <n v="1"/>
    <n v="1"/>
    <n v="1"/>
    <n v="1"/>
    <n v="1"/>
    <n v="1"/>
    <n v="1"/>
    <n v="1"/>
  </r>
  <r>
    <s v="Delivery"/>
    <x v="3"/>
    <n v="4"/>
    <s v="-"/>
    <x v="0"/>
    <s v="WH"/>
    <s v="PD,PC"/>
    <n v="0"/>
    <x v="4"/>
    <n v="0"/>
    <n v="0"/>
    <n v="0"/>
    <n v="0"/>
    <n v="0"/>
    <n v="0"/>
    <n v="0"/>
    <n v="0"/>
    <n v="0"/>
    <n v="0"/>
  </r>
  <r>
    <s v="Delivery"/>
    <x v="4"/>
    <n v="5"/>
    <s v="-"/>
    <x v="3"/>
    <s v="PC"/>
    <s v="PD"/>
    <n v="7.65"/>
    <x v="4"/>
    <n v="0"/>
    <n v="0"/>
    <n v="0"/>
    <n v="0"/>
    <n v="0"/>
    <n v="0"/>
    <n v="0.14000000000000001"/>
    <n v="0"/>
    <n v="0"/>
    <n v="0.37"/>
  </r>
  <r>
    <s v="Delivery"/>
    <x v="0"/>
    <n v="1"/>
    <s v="Priority shipment line  &gt; 3hr"/>
    <x v="0"/>
    <s v="MT"/>
    <s v="PD,PE"/>
    <n v="27"/>
    <x v="5"/>
    <s v="-"/>
    <n v="0"/>
    <s v="-"/>
    <n v="1"/>
    <n v="1"/>
    <n v="3"/>
    <n v="6"/>
    <n v="0"/>
    <n v="2"/>
    <n v="0"/>
  </r>
  <r>
    <s v="Delivery"/>
    <x v="1"/>
    <n v="2"/>
    <s v="OT unplanned recovery from m/c BM"/>
    <x v="1"/>
    <s v="MT"/>
    <s v="PE, PC, MT"/>
    <n v="3"/>
    <x v="5"/>
    <n v="0"/>
    <n v="0"/>
    <n v="0"/>
    <n v="0"/>
    <n v="1"/>
    <n v="0"/>
    <n v="1"/>
    <n v="0"/>
    <n v="1"/>
    <n v="0"/>
  </r>
  <r>
    <s v="Delivery"/>
    <x v="2"/>
    <n v="3"/>
    <s v="-"/>
    <x v="2"/>
    <s v="WH"/>
    <s v="PD,PC"/>
    <n v="1"/>
    <x v="5"/>
    <n v="1"/>
    <n v="1"/>
    <n v="1"/>
    <n v="1"/>
    <n v="1"/>
    <n v="1"/>
    <n v="1"/>
    <n v="1"/>
    <n v="1"/>
    <n v="1"/>
  </r>
  <r>
    <s v="Delivery"/>
    <x v="3"/>
    <n v="4"/>
    <s v="-"/>
    <x v="0"/>
    <s v="WH"/>
    <s v="PD,PC"/>
    <n v="0"/>
    <x v="5"/>
    <n v="0"/>
    <n v="0"/>
    <n v="0"/>
    <n v="0"/>
    <n v="0"/>
    <n v="0"/>
    <n v="0"/>
    <n v="0"/>
    <n v="0"/>
    <n v="0"/>
  </r>
  <r>
    <s v="Delivery"/>
    <x v="4"/>
    <n v="5"/>
    <s v="-"/>
    <x v="3"/>
    <s v="PC"/>
    <s v="PD"/>
    <n v="7.65"/>
    <x v="5"/>
    <m/>
    <m/>
    <m/>
    <m/>
    <m/>
    <m/>
    <m/>
    <m/>
    <m/>
    <n v="0.16"/>
  </r>
  <r>
    <s v="Delivery"/>
    <x v="0"/>
    <n v="1"/>
    <s v="Priority shipment line  &gt; 3hr"/>
    <x v="0"/>
    <s v="MT"/>
    <s v="PD,PE"/>
    <n v="27"/>
    <x v="6"/>
    <s v="-"/>
    <n v="0"/>
    <s v="-"/>
    <n v="1"/>
    <n v="3"/>
    <n v="5"/>
    <n v="0"/>
    <n v="0"/>
    <n v="1"/>
    <n v="1"/>
  </r>
  <r>
    <s v="Delivery"/>
    <x v="1"/>
    <n v="2"/>
    <s v="OT unplanned recovery from m/c BM"/>
    <x v="1"/>
    <s v="MT"/>
    <s v="PE, PC, MT"/>
    <n v="2"/>
    <x v="6"/>
    <n v="0"/>
    <n v="0"/>
    <n v="0"/>
    <n v="0"/>
    <n v="0"/>
    <n v="0"/>
    <n v="0"/>
    <n v="0"/>
    <n v="1"/>
    <n v="1"/>
  </r>
  <r>
    <s v="Delivery"/>
    <x v="2"/>
    <n v="3"/>
    <s v="-"/>
    <x v="2"/>
    <s v="WH"/>
    <s v="PD,PC"/>
    <n v="1"/>
    <x v="6"/>
    <n v="1"/>
    <n v="1"/>
    <n v="1"/>
    <n v="1"/>
    <n v="1"/>
    <n v="1"/>
    <n v="1"/>
    <n v="1"/>
    <n v="1"/>
    <n v="1"/>
  </r>
  <r>
    <s v="Delivery"/>
    <x v="3"/>
    <n v="4"/>
    <s v="-"/>
    <x v="0"/>
    <s v="WH"/>
    <s v="PD,PC"/>
    <n v="0"/>
    <x v="6"/>
    <n v="0"/>
    <n v="0"/>
    <n v="0"/>
    <n v="0"/>
    <n v="0"/>
    <n v="0"/>
    <n v="0"/>
    <n v="0"/>
    <n v="0"/>
    <n v="0"/>
  </r>
  <r>
    <s v="Delivery"/>
    <x v="4"/>
    <n v="5"/>
    <s v="-"/>
    <x v="3"/>
    <s v="PC"/>
    <s v="PD"/>
    <n v="7.65"/>
    <x v="6"/>
    <m/>
    <m/>
    <s v="-"/>
    <m/>
    <m/>
    <m/>
    <n v="0.02"/>
    <m/>
    <m/>
    <n v="7.0000000000000007E-2"/>
  </r>
  <r>
    <s v="Delivery"/>
    <x v="0"/>
    <n v="1"/>
    <s v="Priority shipment line  &gt; 3hr"/>
    <x v="0"/>
    <s v="MT"/>
    <s v="PD,PE"/>
    <n v="27"/>
    <x v="7"/>
    <s v="-"/>
    <n v="2"/>
    <s v="-"/>
    <n v="3"/>
    <n v="0"/>
    <n v="0"/>
    <n v="3"/>
    <n v="0"/>
    <n v="0"/>
    <n v="0"/>
  </r>
  <r>
    <s v="Delivery"/>
    <x v="1"/>
    <n v="2"/>
    <s v="OT unplanned recovery from m/c BM"/>
    <x v="1"/>
    <s v="MT"/>
    <s v="PE, PC, MT"/>
    <n v="2"/>
    <x v="7"/>
    <n v="0"/>
    <n v="0"/>
    <n v="0"/>
    <n v="0"/>
    <n v="0"/>
    <n v="1"/>
    <n v="0"/>
    <n v="0"/>
    <n v="1"/>
    <n v="0"/>
  </r>
  <r>
    <s v="Delivery"/>
    <x v="2"/>
    <n v="3"/>
    <s v="-"/>
    <x v="2"/>
    <s v="WH"/>
    <s v="PD,PC"/>
    <n v="1"/>
    <x v="7"/>
    <n v="1"/>
    <n v="1"/>
    <n v="1"/>
    <n v="1"/>
    <n v="1"/>
    <n v="1"/>
    <n v="1"/>
    <n v="1"/>
    <n v="1"/>
    <n v="1"/>
  </r>
  <r>
    <s v="Delivery"/>
    <x v="3"/>
    <n v="4"/>
    <s v="-"/>
    <x v="0"/>
    <s v="WH"/>
    <s v="PD,PC"/>
    <n v="0"/>
    <x v="7"/>
    <n v="0"/>
    <n v="0"/>
    <n v="0"/>
    <n v="0"/>
    <n v="0"/>
    <n v="0"/>
    <n v="0"/>
    <n v="0"/>
    <n v="0"/>
    <n v="0"/>
  </r>
  <r>
    <s v="Delivery"/>
    <x v="4"/>
    <n v="5"/>
    <s v="-"/>
    <x v="3"/>
    <s v="PC"/>
    <s v="PD"/>
    <n v="7.65"/>
    <x v="7"/>
    <m/>
    <m/>
    <m/>
    <m/>
    <m/>
    <m/>
    <m/>
    <m/>
    <m/>
    <n v="0.06"/>
  </r>
  <r>
    <s v="Delivery"/>
    <x v="0"/>
    <n v="1"/>
    <s v="Priority shipment line  &gt; 3hr"/>
    <x v="0"/>
    <s v="MT"/>
    <s v="PD,PE"/>
    <n v="27"/>
    <x v="8"/>
    <s v="-"/>
    <n v="2"/>
    <s v="-"/>
    <n v="0"/>
    <n v="0"/>
    <n v="1"/>
    <n v="1"/>
    <n v="0"/>
    <n v="0"/>
    <n v="0"/>
  </r>
  <r>
    <s v="Delivery"/>
    <x v="1"/>
    <n v="2"/>
    <s v="OT unplanned recovery from m/c BM"/>
    <x v="1"/>
    <s v="MT"/>
    <s v="PE, PC, MT"/>
    <n v="2"/>
    <x v="8"/>
    <n v="0"/>
    <n v="0"/>
    <n v="0"/>
    <n v="0"/>
    <n v="0"/>
    <n v="0"/>
    <n v="0"/>
    <n v="0"/>
    <n v="0"/>
    <n v="0"/>
  </r>
  <r>
    <s v="Delivery"/>
    <x v="2"/>
    <n v="3"/>
    <s v="-"/>
    <x v="2"/>
    <s v="WH"/>
    <s v="PD,PC"/>
    <n v="1"/>
    <x v="8"/>
    <n v="1"/>
    <n v="1"/>
    <n v="1"/>
    <n v="1"/>
    <n v="1"/>
    <n v="1"/>
    <n v="1"/>
    <n v="1"/>
    <n v="1"/>
    <n v="1"/>
  </r>
  <r>
    <s v="Delivery"/>
    <x v="3"/>
    <n v="4"/>
    <s v="-"/>
    <x v="0"/>
    <s v="WH"/>
    <s v="PD,PC"/>
    <n v="0"/>
    <x v="8"/>
    <n v="0"/>
    <n v="0"/>
    <n v="0"/>
    <n v="0"/>
    <n v="0"/>
    <n v="0"/>
    <n v="0"/>
    <n v="0"/>
    <n v="0"/>
    <n v="0"/>
  </r>
  <r>
    <s v="Delivery"/>
    <x v="4"/>
    <n v="5"/>
    <s v="-"/>
    <x v="3"/>
    <s v="PC"/>
    <s v="PD"/>
    <n v="7.65"/>
    <x v="8"/>
    <m/>
    <m/>
    <m/>
    <m/>
    <m/>
    <m/>
    <m/>
    <m/>
    <m/>
    <n v="0.19"/>
  </r>
  <r>
    <s v="Delivery"/>
    <x v="0"/>
    <n v="1"/>
    <s v="Priority shipment line  &gt; 3hr"/>
    <x v="0"/>
    <s v="MT"/>
    <s v="PD,PE"/>
    <n v="27"/>
    <x v="9"/>
    <s v="-"/>
    <n v="0"/>
    <s v="-"/>
    <n v="0"/>
    <n v="0"/>
    <n v="4"/>
    <n v="3"/>
    <n v="1"/>
    <n v="0"/>
    <n v="1"/>
  </r>
  <r>
    <s v="Delivery"/>
    <x v="1"/>
    <n v="2"/>
    <s v="OT unplanned recovery from m/c BM"/>
    <x v="1"/>
    <s v="MT"/>
    <s v="PE, PC, MT"/>
    <n v="1"/>
    <x v="9"/>
    <n v="0"/>
    <n v="0"/>
    <n v="0"/>
    <n v="0"/>
    <n v="1"/>
    <n v="0"/>
    <n v="0"/>
    <n v="0"/>
    <n v="0"/>
    <n v="0"/>
  </r>
  <r>
    <s v="Delivery"/>
    <x v="2"/>
    <n v="3"/>
    <s v="-"/>
    <x v="2"/>
    <s v="WH"/>
    <s v="PD,PC"/>
    <n v="1"/>
    <x v="9"/>
    <m/>
    <m/>
    <m/>
    <m/>
    <m/>
    <m/>
    <m/>
    <m/>
    <m/>
    <m/>
  </r>
  <r>
    <s v="Delivery"/>
    <x v="3"/>
    <n v="4"/>
    <s v="-"/>
    <x v="0"/>
    <s v="WH"/>
    <s v="PD,PC"/>
    <n v="0"/>
    <x v="9"/>
    <m/>
    <m/>
    <m/>
    <m/>
    <m/>
    <m/>
    <m/>
    <m/>
    <m/>
    <m/>
  </r>
  <r>
    <s v="Delivery"/>
    <x v="4"/>
    <n v="5"/>
    <s v="-"/>
    <x v="3"/>
    <s v="PC"/>
    <s v="PD"/>
    <n v="7.65"/>
    <x v="9"/>
    <n v="0"/>
    <n v="0"/>
    <n v="0"/>
    <n v="0"/>
    <n v="0"/>
    <n v="0"/>
    <n v="0"/>
    <n v="0"/>
    <n v="0"/>
    <n v="0.05"/>
  </r>
  <r>
    <s v="Delivery"/>
    <x v="0"/>
    <n v="1"/>
    <s v="Priority shipment line  &gt; 3hr"/>
    <x v="0"/>
    <s v="MT"/>
    <s v="PD,PE"/>
    <n v="26"/>
    <x v="10"/>
    <m/>
    <m/>
    <m/>
    <m/>
    <m/>
    <m/>
    <m/>
    <m/>
    <m/>
    <m/>
  </r>
  <r>
    <s v="Delivery"/>
    <x v="1"/>
    <n v="2"/>
    <s v="OT unplanned recovery from m/c BM"/>
    <x v="1"/>
    <s v="MT"/>
    <s v="PE, PC, MT"/>
    <n v="1"/>
    <x v="10"/>
    <m/>
    <m/>
    <m/>
    <m/>
    <m/>
    <m/>
    <m/>
    <m/>
    <m/>
    <m/>
  </r>
  <r>
    <s v="Delivery"/>
    <x v="2"/>
    <n v="3"/>
    <s v="-"/>
    <x v="2"/>
    <s v="WH"/>
    <s v="PD,PC"/>
    <n v="1"/>
    <x v="10"/>
    <m/>
    <m/>
    <m/>
    <m/>
    <m/>
    <m/>
    <m/>
    <m/>
    <m/>
    <m/>
  </r>
  <r>
    <s v="Delivery"/>
    <x v="3"/>
    <n v="4"/>
    <s v="-"/>
    <x v="0"/>
    <s v="WH"/>
    <s v="PD,PC"/>
    <n v="0"/>
    <x v="10"/>
    <m/>
    <m/>
    <m/>
    <m/>
    <m/>
    <m/>
    <m/>
    <m/>
    <m/>
    <m/>
  </r>
  <r>
    <s v="Delivery"/>
    <x v="4"/>
    <n v="5"/>
    <s v="-"/>
    <x v="3"/>
    <s v="PC"/>
    <s v="PD"/>
    <n v="7.65"/>
    <x v="10"/>
    <n v="0"/>
    <n v="0"/>
    <n v="0"/>
    <n v="0"/>
    <n v="0"/>
    <n v="0"/>
    <n v="0"/>
    <n v="0"/>
    <n v="0"/>
    <n v="0.05"/>
  </r>
  <r>
    <s v="Delivery"/>
    <x v="0"/>
    <n v="1"/>
    <s v="Priority shipment line  &gt; 3hr"/>
    <x v="0"/>
    <s v="MT"/>
    <s v="PD,PE"/>
    <n v="26"/>
    <x v="11"/>
    <m/>
    <m/>
    <m/>
    <m/>
    <m/>
    <m/>
    <m/>
    <m/>
    <m/>
    <m/>
  </r>
  <r>
    <s v="Delivery"/>
    <x v="1"/>
    <n v="2"/>
    <s v="OT unplanned recovery from m/c BM"/>
    <x v="1"/>
    <s v="MT"/>
    <s v="PE, PC, MT"/>
    <n v="1"/>
    <x v="11"/>
    <m/>
    <m/>
    <m/>
    <m/>
    <m/>
    <m/>
    <m/>
    <m/>
    <m/>
    <m/>
  </r>
  <r>
    <s v="Delivery"/>
    <x v="2"/>
    <n v="3"/>
    <s v="-"/>
    <x v="2"/>
    <s v="WH"/>
    <s v="PD,PC"/>
    <n v="1"/>
    <x v="11"/>
    <m/>
    <m/>
    <m/>
    <m/>
    <m/>
    <m/>
    <m/>
    <m/>
    <m/>
    <m/>
  </r>
  <r>
    <s v="Delivery"/>
    <x v="3"/>
    <n v="4"/>
    <s v="-"/>
    <x v="0"/>
    <s v="WH"/>
    <s v="PD,PC"/>
    <n v="0"/>
    <x v="11"/>
    <m/>
    <m/>
    <m/>
    <m/>
    <m/>
    <m/>
    <m/>
    <m/>
    <m/>
    <m/>
  </r>
  <r>
    <s v="Delivery"/>
    <x v="4"/>
    <n v="5"/>
    <s v="-"/>
    <x v="3"/>
    <s v="PC"/>
    <s v="PD"/>
    <n v="7.65"/>
    <x v="11"/>
    <m/>
    <m/>
    <m/>
    <m/>
    <m/>
    <m/>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88">
  <r>
    <s v=" Compliance"/>
    <x v="0"/>
    <n v="1"/>
    <x v="0"/>
    <x v="0"/>
    <s v="AR&amp;AS"/>
    <s v="All"/>
    <n v="0"/>
    <x v="0"/>
    <m/>
    <m/>
    <m/>
    <m/>
    <m/>
    <m/>
    <m/>
    <m/>
    <m/>
    <m/>
    <m/>
    <m/>
    <m/>
    <m/>
    <m/>
    <m/>
    <m/>
    <m/>
    <m/>
  </r>
  <r>
    <s v=" Compliance"/>
    <x v="0"/>
    <n v="2"/>
    <x v="1"/>
    <x v="0"/>
    <s v="AR&amp;AS"/>
    <s v="All"/>
    <n v="0"/>
    <x v="0"/>
    <m/>
    <m/>
    <m/>
    <m/>
    <m/>
    <m/>
    <m/>
    <m/>
    <m/>
    <m/>
    <m/>
    <m/>
    <m/>
    <m/>
    <m/>
    <m/>
    <m/>
    <m/>
    <m/>
  </r>
  <r>
    <s v=" Compliance"/>
    <x v="0"/>
    <n v="3"/>
    <x v="2"/>
    <x v="0"/>
    <s v="AR&amp;AS"/>
    <s v="All"/>
    <n v="0"/>
    <x v="0"/>
    <m/>
    <m/>
    <m/>
    <m/>
    <m/>
    <m/>
    <m/>
    <m/>
    <m/>
    <m/>
    <m/>
    <m/>
    <m/>
    <m/>
    <m/>
    <m/>
    <m/>
    <m/>
    <m/>
  </r>
  <r>
    <s v=" Compliance"/>
    <x v="0"/>
    <n v="4"/>
    <x v="3"/>
    <x v="0"/>
    <s v="PU"/>
    <s v="All"/>
    <n v="280"/>
    <x v="0"/>
    <m/>
    <m/>
    <m/>
    <m/>
    <m/>
    <m/>
    <n v="2"/>
    <m/>
    <m/>
    <m/>
    <m/>
    <m/>
    <n v="10"/>
    <m/>
    <m/>
    <n v="7"/>
    <m/>
    <m/>
    <m/>
  </r>
  <r>
    <s v=" Compliance"/>
    <x v="0"/>
    <n v="5"/>
    <x v="3"/>
    <x v="1"/>
    <s v="PU"/>
    <s v="All"/>
    <n v="106"/>
    <x v="0"/>
    <m/>
    <m/>
    <m/>
    <m/>
    <m/>
    <m/>
    <n v="6.2E-2"/>
    <m/>
    <m/>
    <m/>
    <m/>
    <m/>
    <n v="1.103"/>
    <m/>
    <m/>
    <n v="2.3250000000000002"/>
    <m/>
    <m/>
    <m/>
  </r>
  <r>
    <s v=" Compliance"/>
    <x v="0"/>
    <n v="6"/>
    <x v="4"/>
    <x v="0"/>
    <s v="PU"/>
    <s v="All"/>
    <n v="0"/>
    <x v="0"/>
    <n v="0"/>
    <n v="0"/>
    <n v="0"/>
    <n v="0"/>
    <n v="0"/>
    <n v="0"/>
    <n v="0"/>
    <n v="0"/>
    <n v="0"/>
    <n v="0"/>
    <n v="0"/>
    <n v="0"/>
    <n v="0"/>
    <n v="0"/>
    <n v="0"/>
    <n v="0"/>
    <n v="0"/>
    <n v="0"/>
    <n v="0"/>
  </r>
  <r>
    <s v=" Compliance"/>
    <x v="0"/>
    <n v="7"/>
    <x v="4"/>
    <x v="1"/>
    <s v="PU"/>
    <s v="All"/>
    <n v="0"/>
    <x v="0"/>
    <n v="0"/>
    <n v="0"/>
    <n v="0"/>
    <n v="0"/>
    <n v="0"/>
    <n v="0"/>
    <n v="0"/>
    <n v="0"/>
    <n v="0"/>
    <n v="0"/>
    <n v="0"/>
    <n v="0"/>
    <n v="0"/>
    <n v="0"/>
    <n v="0"/>
    <n v="0"/>
    <n v="0"/>
    <n v="0"/>
    <n v="0"/>
  </r>
  <r>
    <s v=" Compliance"/>
    <x v="0"/>
    <n v="8"/>
    <x v="5"/>
    <x v="0"/>
    <s v="PU"/>
    <s v="All"/>
    <n v="192"/>
    <x v="0"/>
    <n v="0"/>
    <n v="0"/>
    <n v="0"/>
    <n v="0"/>
    <n v="0"/>
    <n v="0"/>
    <n v="0"/>
    <n v="0"/>
    <n v="0"/>
    <n v="0"/>
    <n v="0"/>
    <n v="0"/>
    <n v="0"/>
    <n v="0"/>
    <n v="0"/>
    <n v="5"/>
    <n v="0"/>
    <n v="0"/>
    <n v="2"/>
  </r>
  <r>
    <s v=" Compliance"/>
    <x v="0"/>
    <n v="9"/>
    <x v="5"/>
    <x v="1"/>
    <s v="PU"/>
    <s v="All"/>
    <n v="307"/>
    <x v="0"/>
    <n v="0"/>
    <n v="0"/>
    <n v="0"/>
    <n v="0"/>
    <n v="0"/>
    <n v="0"/>
    <n v="0"/>
    <n v="0"/>
    <n v="0"/>
    <n v="0"/>
    <n v="0"/>
    <n v="0"/>
    <n v="0"/>
    <n v="0"/>
    <n v="0"/>
    <n v="1.63"/>
    <n v="0"/>
    <n v="0"/>
    <n v="0.17"/>
  </r>
  <r>
    <s v=" Compliance"/>
    <x v="1"/>
    <n v="10"/>
    <x v="6"/>
    <x v="0"/>
    <s v="GA&amp;CSR"/>
    <s v="All"/>
    <n v="0"/>
    <x v="0"/>
    <n v="0"/>
    <n v="0"/>
    <n v="0"/>
    <n v="0"/>
    <n v="0"/>
    <n v="0"/>
    <n v="0"/>
    <n v="0"/>
    <n v="0"/>
    <n v="0"/>
    <n v="0"/>
    <n v="0"/>
    <n v="0"/>
    <n v="0"/>
    <n v="0"/>
    <n v="0"/>
    <n v="0"/>
    <n v="0"/>
    <n v="0"/>
  </r>
  <r>
    <s v=" Compliance"/>
    <x v="1"/>
    <n v="11"/>
    <x v="7"/>
    <x v="0"/>
    <s v="GA&amp;CSR"/>
    <s v="All"/>
    <n v="0"/>
    <x v="0"/>
    <n v="0"/>
    <n v="0"/>
    <n v="0"/>
    <n v="0"/>
    <n v="0"/>
    <n v="0"/>
    <n v="0"/>
    <n v="0"/>
    <n v="0"/>
    <n v="0"/>
    <n v="0"/>
    <n v="0"/>
    <n v="0"/>
    <n v="0"/>
    <n v="0"/>
    <n v="0"/>
    <n v="0"/>
    <n v="0"/>
    <n v="0"/>
  </r>
  <r>
    <s v=" Compliance"/>
    <x v="1"/>
    <n v="12"/>
    <x v="1"/>
    <x v="0"/>
    <s v="GA&amp;CSR"/>
    <s v="All"/>
    <n v="0"/>
    <x v="0"/>
    <n v="0"/>
    <n v="0"/>
    <n v="0"/>
    <n v="0"/>
    <n v="0"/>
    <n v="0"/>
    <n v="0"/>
    <n v="0"/>
    <n v="0"/>
    <n v="0"/>
    <n v="0"/>
    <n v="0"/>
    <n v="0"/>
    <n v="0"/>
    <n v="0"/>
    <n v="0"/>
    <n v="0"/>
    <n v="0"/>
    <n v="0"/>
  </r>
  <r>
    <s v=" Compliance"/>
    <x v="1"/>
    <n v="13"/>
    <x v="8"/>
    <x v="0"/>
    <s v="GA&amp;CSR"/>
    <s v="All"/>
    <n v="5"/>
    <x v="0"/>
    <s v="-"/>
    <s v="-"/>
    <s v="-"/>
    <s v="-"/>
    <s v="-"/>
    <s v="-"/>
    <s v="-"/>
    <s v="-"/>
    <s v="-"/>
    <s v="-"/>
    <s v="-"/>
    <s v="-"/>
    <s v="-"/>
    <s v="-"/>
    <s v="-"/>
    <s v="-"/>
    <s v="-"/>
    <s v="-"/>
    <s v="-"/>
  </r>
  <r>
    <s v=" Compliance"/>
    <x v="2"/>
    <n v="14"/>
    <x v="0"/>
    <x v="0"/>
    <s v="AR&amp;AS"/>
    <s v="All"/>
    <n v="0"/>
    <x v="0"/>
    <m/>
    <m/>
    <m/>
    <m/>
    <m/>
    <m/>
    <m/>
    <m/>
    <m/>
    <m/>
    <m/>
    <m/>
    <m/>
    <m/>
    <m/>
    <m/>
    <m/>
    <m/>
    <m/>
  </r>
  <r>
    <s v=" Compliance"/>
    <x v="2"/>
    <n v="15"/>
    <x v="1"/>
    <x v="0"/>
    <s v="AR&amp;AS"/>
    <s v="All"/>
    <n v="0"/>
    <x v="0"/>
    <m/>
    <m/>
    <m/>
    <m/>
    <m/>
    <m/>
    <m/>
    <m/>
    <m/>
    <m/>
    <m/>
    <m/>
    <m/>
    <m/>
    <m/>
    <m/>
    <m/>
    <m/>
    <m/>
  </r>
  <r>
    <s v=" Compliance"/>
    <x v="2"/>
    <n v="16"/>
    <x v="2"/>
    <x v="0"/>
    <s v="AR&amp;AS"/>
    <s v="All"/>
    <n v="0"/>
    <x v="0"/>
    <m/>
    <m/>
    <m/>
    <m/>
    <m/>
    <m/>
    <m/>
    <m/>
    <m/>
    <m/>
    <m/>
    <m/>
    <m/>
    <m/>
    <m/>
    <m/>
    <m/>
    <m/>
    <m/>
  </r>
  <r>
    <s v=" Compliance"/>
    <x v="3"/>
    <n v="17"/>
    <x v="9"/>
    <x v="0"/>
    <s v="ACC"/>
    <s v="All"/>
    <n v="0"/>
    <x v="0"/>
    <m/>
    <m/>
    <m/>
    <m/>
    <m/>
    <m/>
    <m/>
    <m/>
    <m/>
    <m/>
    <m/>
    <m/>
    <m/>
    <m/>
    <m/>
    <m/>
    <m/>
    <m/>
    <m/>
  </r>
  <r>
    <s v=" Compliance"/>
    <x v="3"/>
    <n v="18"/>
    <x v="9"/>
    <x v="1"/>
    <s v="ACC"/>
    <s v="All"/>
    <n v="0"/>
    <x v="0"/>
    <m/>
    <m/>
    <m/>
    <m/>
    <m/>
    <m/>
    <m/>
    <m/>
    <m/>
    <m/>
    <m/>
    <m/>
    <m/>
    <m/>
    <m/>
    <m/>
    <m/>
    <m/>
    <m/>
  </r>
  <r>
    <s v=" Compliance"/>
    <x v="3"/>
    <n v="19"/>
    <x v="10"/>
    <x v="0"/>
    <s v="ACC"/>
    <s v="All"/>
    <s v="-"/>
    <x v="0"/>
    <m/>
    <m/>
    <m/>
    <m/>
    <m/>
    <m/>
    <m/>
    <m/>
    <m/>
    <m/>
    <m/>
    <m/>
    <m/>
    <m/>
    <m/>
    <n v="88"/>
    <m/>
    <m/>
    <m/>
  </r>
  <r>
    <s v=" Compliance"/>
    <x v="3"/>
    <n v="20"/>
    <x v="10"/>
    <x v="1"/>
    <s v="ACC"/>
    <s v="All"/>
    <s v="-"/>
    <x v="0"/>
    <m/>
    <m/>
    <m/>
    <m/>
    <m/>
    <m/>
    <m/>
    <m/>
    <m/>
    <m/>
    <m/>
    <m/>
    <m/>
    <m/>
    <m/>
    <n v="371"/>
    <m/>
    <m/>
    <m/>
  </r>
  <r>
    <s v=" Compliance"/>
    <x v="3"/>
    <n v="21"/>
    <x v="11"/>
    <x v="0"/>
    <s v="ACC"/>
    <s v="All"/>
    <s v="-"/>
    <x v="0"/>
    <m/>
    <n v="11"/>
    <n v="36"/>
    <n v="4"/>
    <m/>
    <m/>
    <m/>
    <n v="4"/>
    <m/>
    <m/>
    <m/>
    <m/>
    <n v="11"/>
    <n v="1"/>
    <n v="7"/>
    <n v="450"/>
    <n v="5"/>
    <n v="3"/>
    <n v="4"/>
  </r>
  <r>
    <s v=" Compliance"/>
    <x v="3"/>
    <n v="22"/>
    <x v="11"/>
    <x v="1"/>
    <s v="ACC"/>
    <s v="All"/>
    <s v="-"/>
    <x v="0"/>
    <m/>
    <n v="1.65"/>
    <n v="11.09"/>
    <n v="1.69"/>
    <m/>
    <m/>
    <m/>
    <n v="3.31"/>
    <m/>
    <m/>
    <m/>
    <m/>
    <n v="8.09"/>
    <n v="0.43"/>
    <n v="107.59"/>
    <n v="293.83999999999997"/>
    <n v="2.1800000000000002"/>
    <n v="8.3000000000000007"/>
    <n v="2.19"/>
  </r>
  <r>
    <s v=" Compliance"/>
    <x v="3"/>
    <n v="23"/>
    <x v="12"/>
    <x v="0"/>
    <s v="ACC"/>
    <s v="All"/>
    <s v="-"/>
    <x v="0"/>
    <n v="3"/>
    <n v="4"/>
    <n v="21"/>
    <n v="3"/>
    <m/>
    <m/>
    <m/>
    <n v="4"/>
    <n v="2"/>
    <m/>
    <n v="1"/>
    <m/>
    <n v="4"/>
    <n v="2"/>
    <m/>
    <n v="307"/>
    <n v="1"/>
    <n v="4"/>
    <n v="4"/>
  </r>
  <r>
    <s v=" Compliance"/>
    <x v="3"/>
    <n v="24"/>
    <x v="12"/>
    <x v="1"/>
    <s v="ACC"/>
    <s v="All"/>
    <s v="-"/>
    <x v="0"/>
    <n v="1.78"/>
    <n v="1.61"/>
    <n v="6.21"/>
    <n v="1.33"/>
    <m/>
    <m/>
    <m/>
    <n v="0.79"/>
    <n v="0.99"/>
    <m/>
    <n v="0.39"/>
    <m/>
    <n v="2.56"/>
    <n v="0.46"/>
    <m/>
    <n v="260.89"/>
    <n v="0.24"/>
    <n v="7.01"/>
    <n v="0.69"/>
  </r>
  <r>
    <s v=" Compliance"/>
    <x v="3"/>
    <n v="25"/>
    <x v="13"/>
    <x v="0"/>
    <s v="ACC"/>
    <s v="PD,PE,QA"/>
    <n v="0"/>
    <x v="0"/>
    <m/>
    <m/>
    <m/>
    <m/>
    <m/>
    <m/>
    <m/>
    <m/>
    <m/>
    <m/>
    <m/>
    <m/>
    <n v="2"/>
    <n v="1"/>
    <n v="2"/>
    <n v="30"/>
    <m/>
    <m/>
    <m/>
  </r>
  <r>
    <s v=" Compliance"/>
    <x v="3"/>
    <n v="26"/>
    <x v="14"/>
    <x v="1"/>
    <s v="ACC"/>
    <s v="PD,PE,QA"/>
    <n v="0"/>
    <x v="0"/>
    <m/>
    <m/>
    <m/>
    <m/>
    <m/>
    <m/>
    <m/>
    <m/>
    <m/>
    <m/>
    <m/>
    <m/>
    <n v="0.51"/>
    <n v="8.85"/>
    <n v="64.23"/>
    <n v="18.010000000000002"/>
    <m/>
    <m/>
    <m/>
  </r>
  <r>
    <s v=" Compliance"/>
    <x v="3"/>
    <n v="27"/>
    <x v="15"/>
    <x v="0"/>
    <s v="ACC"/>
    <s v="PD,PE,QA"/>
    <n v="0"/>
    <x v="0"/>
    <m/>
    <m/>
    <m/>
    <m/>
    <m/>
    <m/>
    <m/>
    <m/>
    <m/>
    <m/>
    <m/>
    <m/>
    <n v="1"/>
    <n v="9"/>
    <m/>
    <m/>
    <m/>
    <m/>
    <m/>
  </r>
  <r>
    <s v=" Compliance"/>
    <x v="3"/>
    <n v="28"/>
    <x v="15"/>
    <x v="1"/>
    <s v="ACC"/>
    <s v="PD,PE,QA"/>
    <n v="0"/>
    <x v="0"/>
    <m/>
    <m/>
    <m/>
    <m/>
    <m/>
    <m/>
    <m/>
    <m/>
    <m/>
    <m/>
    <m/>
    <m/>
    <n v="2.93"/>
    <n v="9.74"/>
    <m/>
    <m/>
    <m/>
    <m/>
    <m/>
  </r>
  <r>
    <s v=" Compliance"/>
    <x v="3"/>
    <n v="29"/>
    <x v="16"/>
    <x v="0"/>
    <s v="PU"/>
    <s v="All"/>
    <n v="0"/>
    <x v="0"/>
    <n v="143"/>
    <m/>
    <m/>
    <m/>
    <m/>
    <m/>
    <m/>
    <m/>
    <m/>
    <m/>
    <n v="12"/>
    <n v="60"/>
    <n v="355"/>
    <n v="10"/>
    <n v="29"/>
    <n v="29"/>
    <n v="0"/>
    <n v="0"/>
    <n v="1"/>
  </r>
  <r>
    <s v=" Compliance"/>
    <x v="3"/>
    <n v="30"/>
    <x v="16"/>
    <x v="1"/>
    <s v="PU"/>
    <s v="All"/>
    <n v="0"/>
    <x v="0"/>
    <n v="21.096315000000001"/>
    <m/>
    <m/>
    <m/>
    <m/>
    <m/>
    <m/>
    <m/>
    <m/>
    <m/>
    <n v="2.2134"/>
    <n v="1.3906090500000001"/>
    <n v="4.3252974999999996"/>
    <n v="5.5164999999999999E-2"/>
    <n v="1.4283677100000001"/>
    <n v="2.4888629500000001"/>
    <n v="0"/>
    <n v="0"/>
    <n v="7.1999999999999998E-3"/>
  </r>
  <r>
    <s v=" Compliance"/>
    <x v="3"/>
    <n v="31"/>
    <x v="17"/>
    <x v="0"/>
    <s v="PU"/>
    <s v="All"/>
    <n v="0"/>
    <x v="0"/>
    <n v="6"/>
    <m/>
    <m/>
    <m/>
    <m/>
    <m/>
    <m/>
    <m/>
    <m/>
    <m/>
    <n v="3"/>
    <n v="0"/>
    <n v="3"/>
    <n v="2"/>
    <n v="13"/>
    <n v="174"/>
    <n v="1"/>
    <n v="0"/>
    <n v="0"/>
  </r>
  <r>
    <s v=" Compliance"/>
    <x v="3"/>
    <n v="32"/>
    <x v="17"/>
    <x v="1"/>
    <s v="PU"/>
    <s v="All"/>
    <n v="0"/>
    <x v="0"/>
    <n v="2.2849200000000001"/>
    <m/>
    <m/>
    <m/>
    <m/>
    <m/>
    <m/>
    <m/>
    <m/>
    <m/>
    <n v="0.95931999999999995"/>
    <n v="0"/>
    <n v="1.0205"/>
    <n v="0.19400000000000001"/>
    <n v="8.0981223599999996"/>
    <n v="49.62760978"/>
    <n v="0.24389880000000005"/>
    <n v="0"/>
    <n v="0"/>
  </r>
  <r>
    <s v=" Compliance"/>
    <x v="3"/>
    <n v="33"/>
    <x v="18"/>
    <x v="2"/>
    <s v="PC/WH"/>
    <s v="PD,PE,QA,QC"/>
    <n v="5.0000000000000001E-3"/>
    <x v="0"/>
    <m/>
    <m/>
    <m/>
    <m/>
    <m/>
    <m/>
    <m/>
    <m/>
    <m/>
    <m/>
    <m/>
    <m/>
    <m/>
    <m/>
    <m/>
    <m/>
    <m/>
    <m/>
    <m/>
  </r>
  <r>
    <s v=" Compliance"/>
    <x v="3"/>
    <n v="34"/>
    <x v="18"/>
    <x v="1"/>
    <s v="PC/WH"/>
    <s v="PD,PE,QA,QC"/>
    <s v="-"/>
    <x v="0"/>
    <m/>
    <m/>
    <m/>
    <m/>
    <m/>
    <m/>
    <m/>
    <m/>
    <m/>
    <m/>
    <m/>
    <m/>
    <m/>
    <m/>
    <m/>
    <m/>
    <m/>
    <m/>
    <m/>
  </r>
  <r>
    <s v=" Compliance"/>
    <x v="3"/>
    <n v="35"/>
    <x v="19"/>
    <x v="2"/>
    <s v="MT"/>
    <s v="PD,PE"/>
    <m/>
    <x v="0"/>
    <m/>
    <m/>
    <m/>
    <m/>
    <m/>
    <m/>
    <m/>
    <m/>
    <m/>
    <m/>
    <m/>
    <m/>
    <m/>
    <m/>
    <m/>
    <m/>
    <m/>
    <m/>
    <m/>
  </r>
  <r>
    <s v=" Compliance"/>
    <x v="3"/>
    <n v="36"/>
    <x v="19"/>
    <x v="1"/>
    <s v="MT"/>
    <s v="PD,PE"/>
    <m/>
    <x v="0"/>
    <m/>
    <m/>
    <m/>
    <m/>
    <m/>
    <m/>
    <m/>
    <m/>
    <m/>
    <m/>
    <m/>
    <m/>
    <m/>
    <m/>
    <m/>
    <m/>
    <m/>
    <m/>
    <m/>
  </r>
  <r>
    <s v=" Compliance"/>
    <x v="3"/>
    <n v="37"/>
    <x v="20"/>
    <x v="0"/>
    <s v="WH"/>
    <m/>
    <s v="-"/>
    <x v="0"/>
    <m/>
    <m/>
    <m/>
    <m/>
    <m/>
    <m/>
    <m/>
    <m/>
    <m/>
    <m/>
    <m/>
    <m/>
    <m/>
    <m/>
    <m/>
    <m/>
    <m/>
    <m/>
    <m/>
  </r>
  <r>
    <s v=" Compliance"/>
    <x v="3"/>
    <n v="38"/>
    <x v="20"/>
    <x v="1"/>
    <s v="WH"/>
    <m/>
    <n v="84.578725860000006"/>
    <x v="0"/>
    <n v="7.0245910000000009E-2"/>
    <s v="-"/>
    <n v="0.56927744999999996"/>
    <s v="-"/>
    <n v="0.11602817999999999"/>
    <n v="1.2810370000000001E-2"/>
    <n v="0.10142817"/>
    <s v="-"/>
    <n v="0.12650405000000001"/>
    <n v="0.30480534000000004"/>
    <m/>
    <m/>
    <m/>
    <m/>
    <m/>
    <m/>
    <m/>
    <m/>
    <m/>
  </r>
  <r>
    <s v=" Compliance"/>
    <x v="3"/>
    <n v="39"/>
    <x v="21"/>
    <x v="1"/>
    <s v="PC"/>
    <s v="PD,QC"/>
    <n v="3.17"/>
    <x v="0"/>
    <m/>
    <m/>
    <m/>
    <m/>
    <m/>
    <m/>
    <m/>
    <m/>
    <m/>
    <m/>
    <m/>
    <m/>
    <m/>
    <m/>
    <m/>
    <m/>
    <m/>
    <m/>
    <m/>
  </r>
  <r>
    <s v=" Compliance"/>
    <x v="3"/>
    <n v="40"/>
    <x v="22"/>
    <x v="1"/>
    <s v="PC"/>
    <s v="PD,QC"/>
    <n v="5.84"/>
    <x v="0"/>
    <m/>
    <m/>
    <m/>
    <m/>
    <m/>
    <m/>
    <m/>
    <m/>
    <m/>
    <m/>
    <m/>
    <m/>
    <m/>
    <m/>
    <m/>
    <m/>
    <m/>
    <m/>
    <m/>
  </r>
  <r>
    <s v=" Compliance"/>
    <x v="3"/>
    <n v="41"/>
    <x v="23"/>
    <x v="0"/>
    <s v="MT"/>
    <s v="PD,PE"/>
    <m/>
    <x v="0"/>
    <m/>
    <m/>
    <m/>
    <m/>
    <m/>
    <m/>
    <m/>
    <m/>
    <m/>
    <m/>
    <m/>
    <m/>
    <m/>
    <m/>
    <m/>
    <m/>
    <m/>
    <m/>
    <m/>
  </r>
  <r>
    <s v=" Compliance"/>
    <x v="3"/>
    <n v="42"/>
    <x v="23"/>
    <x v="1"/>
    <s v="MT"/>
    <s v="PD,PE"/>
    <m/>
    <x v="0"/>
    <m/>
    <m/>
    <m/>
    <m/>
    <m/>
    <m/>
    <m/>
    <m/>
    <m/>
    <m/>
    <m/>
    <m/>
    <m/>
    <m/>
    <m/>
    <m/>
    <m/>
    <m/>
    <m/>
  </r>
  <r>
    <s v=" Compliance"/>
    <x v="3"/>
    <n v="43"/>
    <x v="24"/>
    <x v="1"/>
    <s v="PC/WH"/>
    <s v="PD"/>
    <n v="5.4"/>
    <x v="0"/>
    <m/>
    <m/>
    <m/>
    <m/>
    <m/>
    <m/>
    <m/>
    <m/>
    <m/>
    <m/>
    <m/>
    <m/>
    <m/>
    <m/>
    <m/>
    <m/>
    <m/>
    <m/>
    <m/>
  </r>
  <r>
    <s v=" Compliance"/>
    <x v="3"/>
    <n v="44"/>
    <x v="25"/>
    <x v="0"/>
    <s v="MT"/>
    <s v="PD"/>
    <n v="200"/>
    <x v="0"/>
    <m/>
    <m/>
    <m/>
    <m/>
    <m/>
    <m/>
    <m/>
    <m/>
    <m/>
    <m/>
    <m/>
    <m/>
    <m/>
    <m/>
    <m/>
    <m/>
    <m/>
    <m/>
    <m/>
  </r>
  <r>
    <s v=" Compliance"/>
    <x v="3"/>
    <n v="45"/>
    <x v="25"/>
    <x v="1"/>
    <s v="MT"/>
    <s v="PD"/>
    <n v="90"/>
    <x v="0"/>
    <m/>
    <m/>
    <m/>
    <m/>
    <m/>
    <m/>
    <m/>
    <m/>
    <m/>
    <m/>
    <m/>
    <m/>
    <m/>
    <m/>
    <m/>
    <m/>
    <m/>
    <m/>
    <m/>
  </r>
  <r>
    <s v=" Compliance"/>
    <x v="4"/>
    <n v="46"/>
    <x v="26"/>
    <x v="3"/>
    <s v="AR&amp;AS"/>
    <s v="All"/>
    <n v="1.2"/>
    <x v="0"/>
    <m/>
    <m/>
    <m/>
    <m/>
    <m/>
    <m/>
    <m/>
    <m/>
    <m/>
    <m/>
    <m/>
    <m/>
    <m/>
    <m/>
    <m/>
    <m/>
    <m/>
    <m/>
    <m/>
  </r>
  <r>
    <s v=" Compliance"/>
    <x v="5"/>
    <n v="47"/>
    <x v="26"/>
    <x v="3"/>
    <s v="ACC"/>
    <s v="All"/>
    <n v="0"/>
    <x v="0"/>
    <m/>
    <m/>
    <m/>
    <m/>
    <m/>
    <m/>
    <m/>
    <m/>
    <m/>
    <m/>
    <m/>
    <m/>
    <m/>
    <m/>
    <m/>
    <m/>
    <m/>
    <m/>
    <m/>
  </r>
  <r>
    <s v=" Compliance"/>
    <x v="6"/>
    <n v="48"/>
    <x v="26"/>
    <x v="3"/>
    <s v="GA&amp;CSR"/>
    <s v="All"/>
    <n v="0"/>
    <x v="0"/>
    <s v="-"/>
    <s v="-"/>
    <s v="-"/>
    <s v="-"/>
    <s v="-"/>
    <s v="-"/>
    <s v="-"/>
    <s v="-"/>
    <s v="-"/>
    <s v="-"/>
    <s v="-"/>
    <s v="-"/>
    <s v="-"/>
    <s v="-"/>
    <s v="-"/>
    <s v="-"/>
    <s v="-"/>
    <s v="-"/>
    <s v="-"/>
  </r>
  <r>
    <s v=" Compliance"/>
    <x v="7"/>
    <n v="49"/>
    <x v="26"/>
    <x v="0"/>
    <s v="AR&amp;AS"/>
    <n v="6"/>
    <m/>
    <x v="0"/>
    <m/>
    <m/>
    <m/>
    <m/>
    <m/>
    <m/>
    <m/>
    <m/>
    <n v="3"/>
    <s v="-"/>
    <s v="-"/>
    <s v="-"/>
    <n v="1"/>
    <n v="1"/>
    <m/>
    <m/>
    <m/>
    <n v="1"/>
    <s v="-"/>
  </r>
  <r>
    <s v=" Compliance"/>
    <x v="0"/>
    <n v="1"/>
    <x v="0"/>
    <x v="0"/>
    <s v="AR&amp;AS"/>
    <s v="All"/>
    <n v="0"/>
    <x v="1"/>
    <m/>
    <m/>
    <m/>
    <m/>
    <m/>
    <m/>
    <m/>
    <m/>
    <m/>
    <m/>
    <m/>
    <m/>
    <m/>
    <m/>
    <m/>
    <m/>
    <m/>
    <m/>
    <m/>
  </r>
  <r>
    <s v=" Compliance"/>
    <x v="0"/>
    <n v="2"/>
    <x v="1"/>
    <x v="0"/>
    <s v="AR&amp;AS"/>
    <s v="All"/>
    <n v="0"/>
    <x v="1"/>
    <m/>
    <m/>
    <m/>
    <m/>
    <m/>
    <m/>
    <m/>
    <m/>
    <m/>
    <m/>
    <m/>
    <m/>
    <m/>
    <m/>
    <m/>
    <m/>
    <m/>
    <m/>
    <m/>
  </r>
  <r>
    <s v=" Compliance"/>
    <x v="0"/>
    <n v="3"/>
    <x v="2"/>
    <x v="0"/>
    <s v="AR&amp;AS"/>
    <s v="All"/>
    <n v="0"/>
    <x v="1"/>
    <m/>
    <m/>
    <m/>
    <m/>
    <m/>
    <m/>
    <m/>
    <m/>
    <m/>
    <m/>
    <m/>
    <m/>
    <m/>
    <m/>
    <m/>
    <m/>
    <m/>
    <m/>
    <m/>
  </r>
  <r>
    <s v=" Compliance"/>
    <x v="0"/>
    <n v="4"/>
    <x v="3"/>
    <x v="0"/>
    <s v="PU"/>
    <s v="All"/>
    <n v="280"/>
    <x v="1"/>
    <m/>
    <m/>
    <n v="1"/>
    <m/>
    <n v="2"/>
    <m/>
    <m/>
    <m/>
    <n v="1"/>
    <m/>
    <m/>
    <m/>
    <n v="8"/>
    <n v="3"/>
    <m/>
    <n v="1"/>
    <m/>
    <m/>
    <m/>
  </r>
  <r>
    <s v=" Compliance"/>
    <x v="0"/>
    <n v="5"/>
    <x v="3"/>
    <x v="1"/>
    <s v="PU"/>
    <s v="All"/>
    <n v="106"/>
    <x v="1"/>
    <m/>
    <m/>
    <n v="1.9910000000000001"/>
    <m/>
    <n v="0.34650000000000003"/>
    <m/>
    <m/>
    <m/>
    <n v="2.5000000000000001E-2"/>
    <m/>
    <m/>
    <m/>
    <n v="0.92900000000000005"/>
    <n v="0.23629999999999998"/>
    <m/>
    <n v="3.7799999999999999E-3"/>
    <m/>
    <m/>
    <m/>
  </r>
  <r>
    <s v=" Compliance"/>
    <x v="0"/>
    <n v="6"/>
    <x v="4"/>
    <x v="0"/>
    <s v="PU"/>
    <s v="All"/>
    <n v="0"/>
    <x v="1"/>
    <n v="0"/>
    <n v="0"/>
    <n v="0"/>
    <n v="0"/>
    <n v="0"/>
    <n v="0"/>
    <n v="0"/>
    <n v="0"/>
    <n v="0"/>
    <n v="0"/>
    <n v="0"/>
    <n v="0"/>
    <n v="0"/>
    <n v="0"/>
    <n v="0"/>
    <n v="0"/>
    <n v="0"/>
    <n v="0"/>
    <n v="0"/>
  </r>
  <r>
    <s v=" Compliance"/>
    <x v="0"/>
    <n v="7"/>
    <x v="4"/>
    <x v="1"/>
    <s v="PU"/>
    <s v="All"/>
    <n v="0"/>
    <x v="1"/>
    <n v="0"/>
    <n v="0"/>
    <n v="0"/>
    <n v="0"/>
    <n v="0"/>
    <n v="0"/>
    <n v="0"/>
    <n v="0"/>
    <n v="0"/>
    <n v="0"/>
    <n v="0"/>
    <n v="0"/>
    <n v="0"/>
    <n v="0"/>
    <n v="0"/>
    <n v="0"/>
    <n v="0"/>
    <n v="0"/>
    <n v="0"/>
  </r>
  <r>
    <s v=" Compliance"/>
    <x v="0"/>
    <n v="8"/>
    <x v="5"/>
    <x v="0"/>
    <s v="PU"/>
    <s v="All"/>
    <n v="192"/>
    <x v="1"/>
    <n v="0"/>
    <n v="0"/>
    <n v="0"/>
    <n v="0"/>
    <n v="0"/>
    <n v="0"/>
    <n v="0"/>
    <n v="0"/>
    <n v="0"/>
    <n v="0"/>
    <n v="0"/>
    <n v="0"/>
    <n v="4"/>
    <n v="0"/>
    <n v="0"/>
    <n v="6"/>
    <n v="0"/>
    <n v="0"/>
    <n v="0"/>
  </r>
  <r>
    <s v=" Compliance"/>
    <x v="0"/>
    <n v="9"/>
    <x v="5"/>
    <x v="1"/>
    <s v="PU"/>
    <s v="All"/>
    <n v="307"/>
    <x v="1"/>
    <n v="0"/>
    <n v="0"/>
    <n v="0"/>
    <n v="0"/>
    <n v="0"/>
    <n v="0"/>
    <n v="0"/>
    <n v="0"/>
    <n v="0"/>
    <n v="0"/>
    <n v="0"/>
    <n v="0"/>
    <n v="0.48"/>
    <n v="0"/>
    <n v="0"/>
    <n v="1.68"/>
    <n v="0"/>
    <n v="0"/>
    <n v="0"/>
  </r>
  <r>
    <s v=" Compliance"/>
    <x v="1"/>
    <n v="10"/>
    <x v="6"/>
    <x v="0"/>
    <s v="GA&amp;CSR"/>
    <s v="All"/>
    <n v="0"/>
    <x v="1"/>
    <n v="0"/>
    <n v="0"/>
    <n v="0"/>
    <n v="0"/>
    <n v="0"/>
    <n v="0"/>
    <n v="0"/>
    <n v="0"/>
    <n v="0"/>
    <n v="0"/>
    <n v="0"/>
    <n v="0"/>
    <n v="0"/>
    <n v="0"/>
    <n v="0"/>
    <n v="0"/>
    <n v="0"/>
    <n v="0"/>
    <n v="0"/>
  </r>
  <r>
    <s v=" Compliance"/>
    <x v="1"/>
    <n v="11"/>
    <x v="7"/>
    <x v="0"/>
    <s v="GA&amp;CSR"/>
    <s v="All"/>
    <n v="0"/>
    <x v="1"/>
    <n v="0"/>
    <n v="0"/>
    <n v="0"/>
    <n v="0"/>
    <n v="0"/>
    <n v="0"/>
    <n v="0"/>
    <n v="0"/>
    <n v="0"/>
    <n v="0"/>
    <n v="0"/>
    <n v="0"/>
    <n v="0"/>
    <n v="0"/>
    <n v="0"/>
    <n v="0"/>
    <n v="0"/>
    <n v="0"/>
    <n v="0"/>
  </r>
  <r>
    <s v=" Compliance"/>
    <x v="1"/>
    <n v="12"/>
    <x v="1"/>
    <x v="0"/>
    <s v="GA&amp;CSR"/>
    <s v="All"/>
    <n v="0"/>
    <x v="1"/>
    <n v="0"/>
    <n v="0"/>
    <n v="0"/>
    <n v="0"/>
    <n v="0"/>
    <n v="0"/>
    <n v="0"/>
    <n v="0"/>
    <n v="0"/>
    <n v="0"/>
    <n v="0"/>
    <n v="0"/>
    <n v="0"/>
    <n v="0"/>
    <n v="0"/>
    <n v="0"/>
    <n v="0"/>
    <n v="0"/>
    <n v="0"/>
  </r>
  <r>
    <s v=" Compliance"/>
    <x v="1"/>
    <n v="13"/>
    <x v="8"/>
    <x v="0"/>
    <s v="GA&amp;CSR"/>
    <s v="All"/>
    <n v="5"/>
    <x v="1"/>
    <s v="-"/>
    <s v="-"/>
    <s v="-"/>
    <s v="-"/>
    <s v="-"/>
    <s v="-"/>
    <s v="-"/>
    <s v="-"/>
    <s v="-"/>
    <s v="-"/>
    <s v="-"/>
    <s v="-"/>
    <s v="-"/>
    <s v="-"/>
    <s v="-"/>
    <s v="-"/>
    <s v="-"/>
    <s v="-"/>
    <s v="-"/>
  </r>
  <r>
    <s v=" Compliance"/>
    <x v="2"/>
    <n v="14"/>
    <x v="0"/>
    <x v="0"/>
    <s v="AR&amp;AS"/>
    <s v="All"/>
    <n v="0"/>
    <x v="1"/>
    <m/>
    <m/>
    <m/>
    <m/>
    <m/>
    <m/>
    <m/>
    <m/>
    <m/>
    <m/>
    <m/>
    <m/>
    <m/>
    <m/>
    <m/>
    <m/>
    <m/>
    <m/>
    <m/>
  </r>
  <r>
    <s v=" Compliance"/>
    <x v="2"/>
    <n v="15"/>
    <x v="1"/>
    <x v="0"/>
    <s v="AR&amp;AS"/>
    <s v="All"/>
    <n v="0"/>
    <x v="1"/>
    <m/>
    <m/>
    <m/>
    <m/>
    <m/>
    <m/>
    <m/>
    <m/>
    <m/>
    <m/>
    <m/>
    <m/>
    <m/>
    <m/>
    <m/>
    <m/>
    <m/>
    <m/>
    <m/>
  </r>
  <r>
    <s v=" Compliance"/>
    <x v="2"/>
    <n v="16"/>
    <x v="2"/>
    <x v="0"/>
    <s v="AR&amp;AS"/>
    <s v="All"/>
    <n v="0"/>
    <x v="1"/>
    <m/>
    <m/>
    <m/>
    <m/>
    <m/>
    <m/>
    <m/>
    <m/>
    <m/>
    <m/>
    <m/>
    <m/>
    <m/>
    <m/>
    <m/>
    <m/>
    <m/>
    <m/>
    <m/>
  </r>
  <r>
    <s v=" Compliance"/>
    <x v="3"/>
    <n v="17"/>
    <x v="9"/>
    <x v="0"/>
    <s v="ACC"/>
    <s v="All"/>
    <n v="0"/>
    <x v="1"/>
    <m/>
    <m/>
    <m/>
    <m/>
    <m/>
    <m/>
    <m/>
    <m/>
    <m/>
    <m/>
    <m/>
    <m/>
    <m/>
    <m/>
    <m/>
    <m/>
    <m/>
    <m/>
    <m/>
  </r>
  <r>
    <s v=" Compliance"/>
    <x v="3"/>
    <n v="18"/>
    <x v="9"/>
    <x v="1"/>
    <s v="ACC"/>
    <s v="All"/>
    <n v="0"/>
    <x v="1"/>
    <m/>
    <m/>
    <m/>
    <m/>
    <m/>
    <m/>
    <m/>
    <m/>
    <m/>
    <m/>
    <m/>
    <m/>
    <m/>
    <m/>
    <m/>
    <m/>
    <m/>
    <m/>
    <m/>
  </r>
  <r>
    <s v=" Compliance"/>
    <x v="3"/>
    <n v="19"/>
    <x v="10"/>
    <x v="0"/>
    <s v="ACC"/>
    <s v="All"/>
    <s v="-"/>
    <x v="1"/>
    <m/>
    <m/>
    <m/>
    <m/>
    <n v="0"/>
    <n v="0"/>
    <m/>
    <m/>
    <m/>
    <n v="0"/>
    <m/>
    <m/>
    <m/>
    <m/>
    <m/>
    <n v="88"/>
    <m/>
    <m/>
    <m/>
  </r>
  <r>
    <s v=" Compliance"/>
    <x v="3"/>
    <n v="20"/>
    <x v="10"/>
    <x v="1"/>
    <s v="ACC"/>
    <s v="All"/>
    <s v="-"/>
    <x v="1"/>
    <m/>
    <m/>
    <m/>
    <m/>
    <n v="0"/>
    <n v="0"/>
    <m/>
    <m/>
    <m/>
    <n v="0"/>
    <m/>
    <m/>
    <m/>
    <m/>
    <m/>
    <n v="371"/>
    <m/>
    <m/>
    <m/>
  </r>
  <r>
    <s v=" Compliance"/>
    <x v="3"/>
    <n v="21"/>
    <x v="11"/>
    <x v="0"/>
    <s v="ACC"/>
    <s v="All"/>
    <s v="-"/>
    <x v="1"/>
    <m/>
    <n v="10"/>
    <n v="18"/>
    <n v="4"/>
    <n v="10"/>
    <n v="6"/>
    <m/>
    <n v="1"/>
    <m/>
    <n v="4"/>
    <m/>
    <m/>
    <n v="90"/>
    <n v="1"/>
    <n v="47"/>
    <n v="263"/>
    <n v="3"/>
    <m/>
    <n v="4"/>
  </r>
  <r>
    <s v=" Compliance"/>
    <x v="3"/>
    <n v="22"/>
    <x v="11"/>
    <x v="1"/>
    <s v="ACC"/>
    <s v="All"/>
    <s v="-"/>
    <x v="1"/>
    <m/>
    <n v="5.0999999999999996"/>
    <n v="5.76"/>
    <n v="1.69"/>
    <n v="6"/>
    <n v="5.77"/>
    <m/>
    <n v="0.06"/>
    <m/>
    <n v="1.58"/>
    <m/>
    <m/>
    <n v="46.483801749999998"/>
    <n v="0.43113600000000002"/>
    <n v="151.75787"/>
    <n v="136.14837893000001"/>
    <n v="3.0004039999999996"/>
    <m/>
    <n v="3.0999999999999996"/>
  </r>
  <r>
    <s v=" Compliance"/>
    <x v="3"/>
    <n v="23"/>
    <x v="12"/>
    <x v="0"/>
    <s v="ACC"/>
    <s v="All"/>
    <s v="-"/>
    <x v="1"/>
    <m/>
    <n v="1"/>
    <m/>
    <m/>
    <n v="1"/>
    <n v="1"/>
    <m/>
    <n v="1"/>
    <m/>
    <n v="3"/>
    <m/>
    <m/>
    <n v="3"/>
    <n v="3"/>
    <n v="2"/>
    <n v="254"/>
    <m/>
    <m/>
    <n v="3"/>
  </r>
  <r>
    <s v=" Compliance"/>
    <x v="3"/>
    <n v="24"/>
    <x v="12"/>
    <x v="1"/>
    <s v="ACC"/>
    <s v="All"/>
    <s v="-"/>
    <x v="1"/>
    <m/>
    <n v="9.9000000000000005E-2"/>
    <m/>
    <m/>
    <n v="0.38700000000000001"/>
    <n v="0.17"/>
    <m/>
    <n v="0.39"/>
    <m/>
    <n v="1.85"/>
    <m/>
    <m/>
    <n v="0.92"/>
    <n v="2.1"/>
    <n v="0.38"/>
    <n v="116.6"/>
    <m/>
    <m/>
    <n v="2.39"/>
  </r>
  <r>
    <s v=" Compliance"/>
    <x v="3"/>
    <n v="25"/>
    <x v="13"/>
    <x v="0"/>
    <s v="ACC"/>
    <s v="PD,PE,QA"/>
    <n v="0"/>
    <x v="1"/>
    <m/>
    <m/>
    <m/>
    <m/>
    <m/>
    <n v="3"/>
    <m/>
    <m/>
    <m/>
    <n v="2"/>
    <m/>
    <n v="2"/>
    <m/>
    <n v="1"/>
    <n v="13"/>
    <n v="64"/>
    <m/>
    <m/>
    <m/>
  </r>
  <r>
    <s v=" Compliance"/>
    <x v="3"/>
    <n v="26"/>
    <x v="14"/>
    <x v="1"/>
    <s v="ACC"/>
    <s v="PD,PE,QA"/>
    <n v="0"/>
    <x v="1"/>
    <m/>
    <m/>
    <m/>
    <m/>
    <m/>
    <n v="2.1419999999999999"/>
    <m/>
    <m/>
    <m/>
    <n v="0.874"/>
    <m/>
    <n v="4.59"/>
    <m/>
    <n v="8.85"/>
    <n v="75.02"/>
    <n v="30.48"/>
    <m/>
    <m/>
    <m/>
  </r>
  <r>
    <s v=" Compliance"/>
    <x v="3"/>
    <n v="27"/>
    <x v="15"/>
    <x v="0"/>
    <s v="ACC"/>
    <s v="PD,PE,QA"/>
    <n v="0"/>
    <x v="1"/>
    <m/>
    <m/>
    <n v="1"/>
    <m/>
    <m/>
    <m/>
    <m/>
    <m/>
    <m/>
    <m/>
    <m/>
    <m/>
    <m/>
    <m/>
    <n v="16"/>
    <n v="27"/>
    <m/>
    <m/>
    <m/>
  </r>
  <r>
    <s v=" Compliance"/>
    <x v="3"/>
    <n v="28"/>
    <x v="15"/>
    <x v="1"/>
    <s v="ACC"/>
    <s v="PD,PE,QA"/>
    <n v="0"/>
    <x v="1"/>
    <m/>
    <m/>
    <n v="0.5"/>
    <m/>
    <m/>
    <m/>
    <m/>
    <m/>
    <m/>
    <m/>
    <m/>
    <m/>
    <m/>
    <m/>
    <n v="24.409999999999997"/>
    <n v="19.87"/>
    <m/>
    <m/>
    <m/>
  </r>
  <r>
    <s v=" Compliance"/>
    <x v="3"/>
    <n v="29"/>
    <x v="16"/>
    <x v="0"/>
    <s v="PU"/>
    <s v="All"/>
    <n v="0"/>
    <x v="1"/>
    <n v="106"/>
    <m/>
    <m/>
    <m/>
    <m/>
    <m/>
    <m/>
    <m/>
    <m/>
    <m/>
    <n v="5"/>
    <n v="50"/>
    <n v="41"/>
    <n v="3"/>
    <n v="17"/>
    <n v="24"/>
    <n v="0"/>
    <n v="0"/>
    <n v="1"/>
  </r>
  <r>
    <s v=" Compliance"/>
    <x v="3"/>
    <n v="30"/>
    <x v="16"/>
    <x v="1"/>
    <s v="PU"/>
    <s v="All"/>
    <n v="0"/>
    <x v="1"/>
    <n v="18.25"/>
    <m/>
    <m/>
    <m/>
    <m/>
    <m/>
    <m/>
    <m/>
    <m/>
    <m/>
    <n v="2.0825999999999998"/>
    <n v="1.0851440000000001"/>
    <n v="2.6683705199999999"/>
    <n v="4.1700000000000001E-3"/>
    <n v="1.14303551"/>
    <n v="2.11321191"/>
    <n v="0"/>
    <n v="0"/>
    <n v="7.1999999999999998E-3"/>
  </r>
  <r>
    <s v=" Compliance"/>
    <x v="3"/>
    <n v="31"/>
    <x v="17"/>
    <x v="0"/>
    <s v="PU"/>
    <s v="All"/>
    <n v="0"/>
    <x v="1"/>
    <n v="3"/>
    <m/>
    <m/>
    <m/>
    <m/>
    <m/>
    <m/>
    <m/>
    <m/>
    <m/>
    <n v="3"/>
    <n v="0"/>
    <n v="2"/>
    <n v="2"/>
    <n v="13"/>
    <n v="101"/>
    <n v="1"/>
    <n v="0"/>
    <n v="0"/>
  </r>
  <r>
    <s v=" Compliance"/>
    <x v="3"/>
    <n v="32"/>
    <x v="17"/>
    <x v="1"/>
    <s v="PU"/>
    <s v="All"/>
    <n v="0"/>
    <x v="1"/>
    <n v="0.42731999999999998"/>
    <m/>
    <m/>
    <m/>
    <m/>
    <m/>
    <m/>
    <m/>
    <m/>
    <m/>
    <n v="0.95931999999999995"/>
    <n v="0"/>
    <n v="1.0205"/>
    <n v="0.19400000000000001"/>
    <n v="8.0981223599999996"/>
    <n v="32.299001279999999"/>
    <n v="0.24389880000000005"/>
    <n v="0"/>
    <n v="0"/>
  </r>
  <r>
    <s v=" Compliance"/>
    <x v="3"/>
    <n v="33"/>
    <x v="18"/>
    <x v="2"/>
    <s v="PC/WH"/>
    <s v="PD,PE,QA,QC"/>
    <n v="5.0000000000000001E-3"/>
    <x v="1"/>
    <m/>
    <m/>
    <m/>
    <m/>
    <m/>
    <m/>
    <m/>
    <m/>
    <m/>
    <m/>
    <m/>
    <m/>
    <m/>
    <m/>
    <m/>
    <m/>
    <m/>
    <m/>
    <m/>
  </r>
  <r>
    <s v=" Compliance"/>
    <x v="3"/>
    <n v="34"/>
    <x v="18"/>
    <x v="1"/>
    <s v="PC/WH"/>
    <s v="PD,PE,QA,QC"/>
    <s v="-"/>
    <x v="1"/>
    <m/>
    <m/>
    <m/>
    <m/>
    <m/>
    <m/>
    <m/>
    <m/>
    <m/>
    <m/>
    <m/>
    <m/>
    <m/>
    <m/>
    <m/>
    <m/>
    <m/>
    <m/>
    <m/>
  </r>
  <r>
    <s v=" Compliance"/>
    <x v="3"/>
    <n v="35"/>
    <x v="19"/>
    <x v="2"/>
    <s v="MT"/>
    <s v="PD,PE"/>
    <m/>
    <x v="1"/>
    <m/>
    <m/>
    <m/>
    <m/>
    <m/>
    <m/>
    <m/>
    <m/>
    <m/>
    <m/>
    <m/>
    <m/>
    <m/>
    <m/>
    <m/>
    <m/>
    <m/>
    <m/>
    <m/>
  </r>
  <r>
    <s v=" Compliance"/>
    <x v="3"/>
    <n v="36"/>
    <x v="19"/>
    <x v="1"/>
    <s v="MT"/>
    <s v="PD,PE"/>
    <m/>
    <x v="1"/>
    <m/>
    <m/>
    <m/>
    <m/>
    <m/>
    <m/>
    <m/>
    <m/>
    <m/>
    <m/>
    <m/>
    <m/>
    <m/>
    <m/>
    <m/>
    <m/>
    <m/>
    <m/>
    <m/>
  </r>
  <r>
    <s v=" Compliance"/>
    <x v="3"/>
    <n v="37"/>
    <x v="20"/>
    <x v="0"/>
    <s v="WH"/>
    <m/>
    <s v="-"/>
    <x v="1"/>
    <m/>
    <m/>
    <m/>
    <m/>
    <m/>
    <m/>
    <m/>
    <m/>
    <m/>
    <m/>
    <m/>
    <m/>
    <m/>
    <m/>
    <m/>
    <m/>
    <m/>
    <m/>
    <m/>
  </r>
  <r>
    <s v=" Compliance"/>
    <x v="3"/>
    <n v="38"/>
    <x v="20"/>
    <x v="1"/>
    <s v="WH"/>
    <m/>
    <n v="84.578725860000006"/>
    <x v="1"/>
    <n v="0.13383738000000001"/>
    <s v="-"/>
    <n v="0.37260769999999999"/>
    <s v="-"/>
    <n v="0.21133113000000001"/>
    <n v="2.2986259999999998E-2"/>
    <n v="6.8191940000000006E-2"/>
    <s v="-"/>
    <n v="0.28211427"/>
    <n v="0.45545236"/>
    <m/>
    <m/>
    <m/>
    <m/>
    <m/>
    <m/>
    <m/>
    <m/>
    <m/>
  </r>
  <r>
    <s v=" Compliance"/>
    <x v="3"/>
    <n v="39"/>
    <x v="21"/>
    <x v="1"/>
    <s v="PC"/>
    <s v="PD,QC"/>
    <n v="3.17"/>
    <x v="1"/>
    <m/>
    <m/>
    <m/>
    <m/>
    <m/>
    <m/>
    <m/>
    <m/>
    <m/>
    <m/>
    <m/>
    <m/>
    <m/>
    <m/>
    <m/>
    <m/>
    <m/>
    <m/>
    <m/>
  </r>
  <r>
    <s v=" Compliance"/>
    <x v="3"/>
    <n v="40"/>
    <x v="22"/>
    <x v="1"/>
    <s v="PC"/>
    <s v="PD,QC"/>
    <n v="5.84"/>
    <x v="1"/>
    <m/>
    <m/>
    <m/>
    <m/>
    <m/>
    <m/>
    <m/>
    <m/>
    <m/>
    <m/>
    <m/>
    <m/>
    <m/>
    <m/>
    <m/>
    <m/>
    <m/>
    <m/>
    <m/>
  </r>
  <r>
    <s v=" Compliance"/>
    <x v="3"/>
    <n v="41"/>
    <x v="23"/>
    <x v="0"/>
    <s v="MT"/>
    <s v="PD,PE"/>
    <m/>
    <x v="1"/>
    <m/>
    <m/>
    <m/>
    <m/>
    <m/>
    <m/>
    <m/>
    <m/>
    <m/>
    <m/>
    <m/>
    <m/>
    <m/>
    <m/>
    <m/>
    <m/>
    <m/>
    <m/>
    <m/>
  </r>
  <r>
    <s v=" Compliance"/>
    <x v="3"/>
    <n v="42"/>
    <x v="23"/>
    <x v="1"/>
    <s v="MT"/>
    <s v="PD,PE"/>
    <m/>
    <x v="1"/>
    <m/>
    <m/>
    <m/>
    <m/>
    <m/>
    <m/>
    <m/>
    <m/>
    <m/>
    <m/>
    <m/>
    <m/>
    <m/>
    <m/>
    <m/>
    <m/>
    <m/>
    <m/>
    <m/>
  </r>
  <r>
    <s v=" Compliance"/>
    <x v="3"/>
    <n v="43"/>
    <x v="24"/>
    <x v="1"/>
    <s v="PC/WH"/>
    <s v="PD"/>
    <n v="5.4"/>
    <x v="1"/>
    <m/>
    <m/>
    <m/>
    <m/>
    <m/>
    <m/>
    <m/>
    <m/>
    <m/>
    <m/>
    <m/>
    <m/>
    <m/>
    <m/>
    <m/>
    <m/>
    <m/>
    <m/>
    <m/>
  </r>
  <r>
    <s v=" Compliance"/>
    <x v="3"/>
    <n v="44"/>
    <x v="25"/>
    <x v="0"/>
    <s v="MT"/>
    <s v="PD"/>
    <n v="200"/>
    <x v="1"/>
    <m/>
    <s v="-"/>
    <m/>
    <m/>
    <m/>
    <m/>
    <m/>
    <m/>
    <m/>
    <m/>
    <m/>
    <m/>
    <m/>
    <m/>
    <m/>
    <m/>
    <m/>
    <m/>
    <m/>
  </r>
  <r>
    <s v=" Compliance"/>
    <x v="3"/>
    <n v="45"/>
    <x v="25"/>
    <x v="1"/>
    <s v="MT"/>
    <s v="PD"/>
    <n v="90"/>
    <x v="1"/>
    <m/>
    <m/>
    <m/>
    <m/>
    <m/>
    <m/>
    <m/>
    <m/>
    <m/>
    <m/>
    <m/>
    <m/>
    <m/>
    <m/>
    <m/>
    <m/>
    <m/>
    <m/>
    <m/>
  </r>
  <r>
    <s v=" Compliance"/>
    <x v="4"/>
    <n v="46"/>
    <x v="26"/>
    <x v="3"/>
    <s v="AR&amp;AS"/>
    <s v="All"/>
    <n v="1.2"/>
    <x v="1"/>
    <m/>
    <m/>
    <m/>
    <m/>
    <m/>
    <m/>
    <m/>
    <m/>
    <m/>
    <m/>
    <m/>
    <m/>
    <m/>
    <m/>
    <m/>
    <m/>
    <m/>
    <m/>
    <m/>
  </r>
  <r>
    <s v=" Compliance"/>
    <x v="5"/>
    <n v="47"/>
    <x v="26"/>
    <x v="3"/>
    <s v="ACC"/>
    <s v="All"/>
    <n v="0"/>
    <x v="1"/>
    <m/>
    <m/>
    <m/>
    <m/>
    <m/>
    <m/>
    <m/>
    <m/>
    <m/>
    <m/>
    <m/>
    <m/>
    <m/>
    <m/>
    <m/>
    <m/>
    <m/>
    <m/>
    <m/>
  </r>
  <r>
    <s v=" Compliance"/>
    <x v="6"/>
    <n v="48"/>
    <x v="26"/>
    <x v="3"/>
    <s v="GA&amp;CSR"/>
    <s v="All"/>
    <n v="0"/>
    <x v="1"/>
    <s v="-"/>
    <s v="-"/>
    <s v="-"/>
    <s v="-"/>
    <s v="-"/>
    <s v="-"/>
    <s v="-"/>
    <s v="-"/>
    <s v="-"/>
    <s v="-"/>
    <s v="-"/>
    <s v="-"/>
    <s v="-"/>
    <s v="-"/>
    <s v="-"/>
    <s v="-"/>
    <s v="-"/>
    <s v="-"/>
    <s v="-"/>
  </r>
  <r>
    <s v=" Compliance"/>
    <x v="7"/>
    <n v="49"/>
    <x v="26"/>
    <x v="0"/>
    <s v="AR&amp;AS"/>
    <s v="-"/>
    <m/>
    <x v="1"/>
    <m/>
    <m/>
    <m/>
    <m/>
    <m/>
    <m/>
    <m/>
    <m/>
    <m/>
    <m/>
    <m/>
    <m/>
    <m/>
    <m/>
    <m/>
    <m/>
    <m/>
    <m/>
    <m/>
  </r>
  <r>
    <s v=" Compliance"/>
    <x v="0"/>
    <n v="1"/>
    <x v="0"/>
    <x v="0"/>
    <s v="AR&amp;AS"/>
    <s v="All"/>
    <n v="0"/>
    <x v="2"/>
    <m/>
    <m/>
    <m/>
    <m/>
    <m/>
    <m/>
    <m/>
    <m/>
    <m/>
    <m/>
    <m/>
    <m/>
    <m/>
    <m/>
    <m/>
    <m/>
    <m/>
    <m/>
    <m/>
  </r>
  <r>
    <s v=" Compliance"/>
    <x v="0"/>
    <n v="2"/>
    <x v="1"/>
    <x v="0"/>
    <s v="AR&amp;AS"/>
    <s v="All"/>
    <n v="0"/>
    <x v="2"/>
    <m/>
    <m/>
    <m/>
    <m/>
    <m/>
    <m/>
    <m/>
    <m/>
    <m/>
    <m/>
    <m/>
    <m/>
    <m/>
    <m/>
    <m/>
    <m/>
    <m/>
    <m/>
    <m/>
  </r>
  <r>
    <s v=" Compliance"/>
    <x v="0"/>
    <n v="3"/>
    <x v="2"/>
    <x v="0"/>
    <s v="AR&amp;AS"/>
    <s v="All"/>
    <n v="0"/>
    <x v="2"/>
    <m/>
    <m/>
    <m/>
    <m/>
    <m/>
    <m/>
    <m/>
    <m/>
    <m/>
    <m/>
    <m/>
    <m/>
    <m/>
    <m/>
    <m/>
    <m/>
    <m/>
    <m/>
    <m/>
  </r>
  <r>
    <s v=" Compliance"/>
    <x v="0"/>
    <n v="4"/>
    <x v="3"/>
    <x v="0"/>
    <s v="PU"/>
    <s v="All"/>
    <n v="280"/>
    <x v="2"/>
    <m/>
    <m/>
    <m/>
    <m/>
    <n v="2"/>
    <m/>
    <m/>
    <m/>
    <n v="1"/>
    <m/>
    <m/>
    <n v="1"/>
    <n v="11"/>
    <m/>
    <m/>
    <n v="10"/>
    <m/>
    <n v="1"/>
    <m/>
  </r>
  <r>
    <s v=" Compliance"/>
    <x v="0"/>
    <n v="5"/>
    <x v="3"/>
    <x v="1"/>
    <s v="PU"/>
    <s v="All"/>
    <n v="106"/>
    <x v="2"/>
    <m/>
    <m/>
    <m/>
    <m/>
    <n v="8.4400000000000003E-2"/>
    <m/>
    <m/>
    <m/>
    <n v="0.35899999999999999"/>
    <m/>
    <m/>
    <n v="9.7000000000000003E-2"/>
    <n v="1.714"/>
    <m/>
    <m/>
    <n v="2.5089999999999999"/>
    <m/>
    <n v="0.1978"/>
    <m/>
  </r>
  <r>
    <s v=" Compliance"/>
    <x v="0"/>
    <n v="6"/>
    <x v="4"/>
    <x v="0"/>
    <s v="PU"/>
    <s v="All"/>
    <n v="0"/>
    <x v="2"/>
    <m/>
    <m/>
    <m/>
    <m/>
    <m/>
    <m/>
    <m/>
    <m/>
    <m/>
    <m/>
    <m/>
    <m/>
    <m/>
    <m/>
    <m/>
    <n v="1"/>
    <m/>
    <m/>
    <m/>
  </r>
  <r>
    <s v=" Compliance"/>
    <x v="0"/>
    <n v="7"/>
    <x v="4"/>
    <x v="1"/>
    <s v="PU"/>
    <s v="All"/>
    <n v="0"/>
    <x v="2"/>
    <m/>
    <m/>
    <m/>
    <m/>
    <m/>
    <m/>
    <m/>
    <m/>
    <m/>
    <m/>
    <m/>
    <m/>
    <m/>
    <m/>
    <m/>
    <n v="0.93"/>
    <m/>
    <m/>
    <m/>
  </r>
  <r>
    <s v=" Compliance"/>
    <x v="0"/>
    <n v="8"/>
    <x v="5"/>
    <x v="0"/>
    <s v="PU"/>
    <s v="All"/>
    <n v="192"/>
    <x v="2"/>
    <m/>
    <m/>
    <m/>
    <m/>
    <m/>
    <m/>
    <m/>
    <m/>
    <m/>
    <m/>
    <n v="0"/>
    <n v="0"/>
    <n v="0"/>
    <n v="1"/>
    <n v="0"/>
    <n v="1"/>
    <n v="0"/>
    <n v="1"/>
    <n v="0"/>
  </r>
  <r>
    <s v=" Compliance"/>
    <x v="0"/>
    <n v="9"/>
    <x v="5"/>
    <x v="1"/>
    <s v="PU"/>
    <s v="All"/>
    <n v="307"/>
    <x v="2"/>
    <m/>
    <m/>
    <m/>
    <m/>
    <m/>
    <m/>
    <m/>
    <m/>
    <m/>
    <m/>
    <m/>
    <m/>
    <m/>
    <n v="0.11"/>
    <m/>
    <n v="0.92"/>
    <m/>
    <n v="0.38"/>
    <m/>
  </r>
  <r>
    <s v=" Compliance"/>
    <x v="1"/>
    <n v="10"/>
    <x v="6"/>
    <x v="0"/>
    <s v="GA&amp;CSR"/>
    <s v="All"/>
    <n v="0"/>
    <x v="2"/>
    <n v="0"/>
    <n v="0"/>
    <n v="0"/>
    <n v="0"/>
    <n v="0"/>
    <n v="0"/>
    <n v="0"/>
    <n v="0"/>
    <n v="0"/>
    <n v="0"/>
    <n v="0"/>
    <n v="0"/>
    <n v="0"/>
    <n v="0"/>
    <n v="0"/>
    <n v="0"/>
    <n v="0"/>
    <n v="0"/>
    <n v="0"/>
  </r>
  <r>
    <s v=" Compliance"/>
    <x v="1"/>
    <n v="11"/>
    <x v="7"/>
    <x v="0"/>
    <s v="GA&amp;CSR"/>
    <s v="All"/>
    <n v="0"/>
    <x v="2"/>
    <n v="0"/>
    <n v="0"/>
    <n v="0"/>
    <n v="0"/>
    <n v="0"/>
    <n v="0"/>
    <n v="0"/>
    <n v="0"/>
    <n v="0"/>
    <n v="0"/>
    <n v="0"/>
    <n v="0"/>
    <n v="0"/>
    <n v="0"/>
    <n v="0"/>
    <n v="0"/>
    <n v="0"/>
    <n v="0"/>
    <n v="0"/>
  </r>
  <r>
    <s v=" Compliance"/>
    <x v="1"/>
    <n v="12"/>
    <x v="1"/>
    <x v="0"/>
    <s v="GA&amp;CSR"/>
    <s v="All"/>
    <n v="0"/>
    <x v="2"/>
    <n v="0"/>
    <n v="0"/>
    <n v="0"/>
    <n v="0"/>
    <n v="0"/>
    <n v="0"/>
    <n v="0"/>
    <n v="0"/>
    <n v="0"/>
    <n v="0"/>
    <n v="0"/>
    <n v="0"/>
    <n v="0"/>
    <n v="0"/>
    <n v="0"/>
    <n v="0"/>
    <n v="0"/>
    <n v="0"/>
    <n v="0"/>
  </r>
  <r>
    <s v=" Compliance"/>
    <x v="1"/>
    <n v="13"/>
    <x v="8"/>
    <x v="0"/>
    <s v="GA&amp;CSR"/>
    <s v="All"/>
    <n v="5"/>
    <x v="2"/>
    <n v="0"/>
    <n v="0"/>
    <n v="0"/>
    <n v="0"/>
    <n v="0"/>
    <n v="0"/>
    <n v="0"/>
    <n v="0"/>
    <n v="0"/>
    <n v="1"/>
    <n v="0"/>
    <n v="0"/>
    <n v="0"/>
    <n v="1"/>
    <n v="0"/>
    <n v="0"/>
    <n v="0"/>
    <n v="0"/>
    <n v="1"/>
  </r>
  <r>
    <s v=" Compliance"/>
    <x v="2"/>
    <n v="14"/>
    <x v="0"/>
    <x v="0"/>
    <s v="AR&amp;AS"/>
    <s v="All"/>
    <n v="0"/>
    <x v="2"/>
    <m/>
    <m/>
    <m/>
    <m/>
    <m/>
    <m/>
    <m/>
    <m/>
    <m/>
    <m/>
    <m/>
    <m/>
    <m/>
    <m/>
    <m/>
    <m/>
    <m/>
    <m/>
    <m/>
  </r>
  <r>
    <s v=" Compliance"/>
    <x v="2"/>
    <n v="15"/>
    <x v="1"/>
    <x v="0"/>
    <s v="AR&amp;AS"/>
    <s v="All"/>
    <n v="0"/>
    <x v="2"/>
    <m/>
    <m/>
    <m/>
    <m/>
    <m/>
    <m/>
    <m/>
    <m/>
    <m/>
    <m/>
    <m/>
    <m/>
    <m/>
    <m/>
    <m/>
    <m/>
    <m/>
    <m/>
    <m/>
  </r>
  <r>
    <s v=" Compliance"/>
    <x v="2"/>
    <n v="16"/>
    <x v="2"/>
    <x v="0"/>
    <s v="AR&amp;AS"/>
    <s v="All"/>
    <n v="0"/>
    <x v="2"/>
    <m/>
    <m/>
    <m/>
    <m/>
    <m/>
    <m/>
    <m/>
    <m/>
    <m/>
    <m/>
    <m/>
    <m/>
    <m/>
    <m/>
    <m/>
    <m/>
    <m/>
    <m/>
    <m/>
  </r>
  <r>
    <s v=" Compliance"/>
    <x v="3"/>
    <n v="17"/>
    <x v="9"/>
    <x v="0"/>
    <s v="ACC"/>
    <s v="All"/>
    <n v="0"/>
    <x v="2"/>
    <m/>
    <m/>
    <m/>
    <m/>
    <m/>
    <m/>
    <m/>
    <m/>
    <m/>
    <m/>
    <m/>
    <m/>
    <m/>
    <m/>
    <m/>
    <m/>
    <m/>
    <m/>
    <m/>
  </r>
  <r>
    <s v=" Compliance"/>
    <x v="3"/>
    <n v="18"/>
    <x v="9"/>
    <x v="1"/>
    <s v="ACC"/>
    <s v="All"/>
    <n v="0"/>
    <x v="2"/>
    <m/>
    <m/>
    <m/>
    <m/>
    <m/>
    <m/>
    <m/>
    <m/>
    <m/>
    <m/>
    <m/>
    <m/>
    <m/>
    <m/>
    <m/>
    <m/>
    <m/>
    <m/>
    <m/>
  </r>
  <r>
    <s v=" Compliance"/>
    <x v="3"/>
    <n v="19"/>
    <x v="10"/>
    <x v="0"/>
    <s v="ACC"/>
    <s v="All"/>
    <s v="-"/>
    <x v="2"/>
    <m/>
    <m/>
    <m/>
    <m/>
    <m/>
    <m/>
    <m/>
    <m/>
    <m/>
    <m/>
    <m/>
    <m/>
    <m/>
    <m/>
    <m/>
    <n v="88"/>
    <m/>
    <m/>
    <m/>
  </r>
  <r>
    <s v=" Compliance"/>
    <x v="3"/>
    <n v="20"/>
    <x v="10"/>
    <x v="1"/>
    <s v="ACC"/>
    <s v="All"/>
    <s v="-"/>
    <x v="2"/>
    <m/>
    <m/>
    <m/>
    <m/>
    <m/>
    <m/>
    <m/>
    <m/>
    <m/>
    <m/>
    <m/>
    <m/>
    <m/>
    <m/>
    <m/>
    <n v="371"/>
    <m/>
    <m/>
    <m/>
  </r>
  <r>
    <s v=" Compliance"/>
    <x v="3"/>
    <n v="21"/>
    <x v="11"/>
    <x v="0"/>
    <s v="ACC"/>
    <s v="All"/>
    <s v="-"/>
    <x v="2"/>
    <m/>
    <n v="4"/>
    <n v="12"/>
    <n v="3"/>
    <n v="8"/>
    <n v="6"/>
    <m/>
    <m/>
    <m/>
    <n v="3"/>
    <m/>
    <m/>
    <n v="22"/>
    <n v="11"/>
    <n v="40"/>
    <n v="156"/>
    <n v="4"/>
    <n v="3"/>
    <n v="3"/>
  </r>
  <r>
    <s v=" Compliance"/>
    <x v="3"/>
    <n v="22"/>
    <x v="11"/>
    <x v="1"/>
    <s v="ACC"/>
    <s v="All"/>
    <s v="-"/>
    <x v="2"/>
    <m/>
    <n v="1.21"/>
    <n v="3.53"/>
    <n v="1.33"/>
    <n v="4.2467414400000001"/>
    <n v="5.77"/>
    <m/>
    <m/>
    <m/>
    <n v="1.2869108500000002"/>
    <m/>
    <m/>
    <n v="29.476850000000002"/>
    <n v="1.75"/>
    <n v="185.40999999999997"/>
    <n v="87.89"/>
    <n v="0.48300000000000004"/>
    <n v="0.79"/>
    <n v="2.96"/>
  </r>
  <r>
    <s v=" Compliance"/>
    <x v="3"/>
    <n v="23"/>
    <x v="27"/>
    <x v="0"/>
    <s v="ACC"/>
    <s v="All"/>
    <s v="-"/>
    <x v="2"/>
    <m/>
    <n v="16"/>
    <n v="7"/>
    <n v="1"/>
    <m/>
    <n v="3"/>
    <m/>
    <n v="2"/>
    <n v="1"/>
    <n v="6"/>
    <m/>
    <m/>
    <n v="6"/>
    <n v="1"/>
    <n v="2"/>
    <n v="298"/>
    <n v="1"/>
    <n v="3"/>
    <n v="3"/>
  </r>
  <r>
    <s v=" Compliance"/>
    <x v="3"/>
    <n v="24"/>
    <x v="12"/>
    <x v="1"/>
    <s v="ACC"/>
    <s v="All"/>
    <s v="-"/>
    <x v="2"/>
    <m/>
    <n v="5.37"/>
    <n v="2.52"/>
    <n v="0.35"/>
    <m/>
    <n v="2.2200000000000002"/>
    <m/>
    <n v="0.45"/>
    <n v="0.18"/>
    <n v="1.70658165"/>
    <m/>
    <m/>
    <n v="31.46"/>
    <n v="1.07"/>
    <n v="0.22"/>
    <n v="144.38089633999999"/>
    <n v="0.21"/>
    <n v="8.3000000000000007"/>
    <n v="2.57"/>
  </r>
  <r>
    <s v=" Compliance"/>
    <x v="3"/>
    <n v="25"/>
    <x v="13"/>
    <x v="0"/>
    <s v="ACC"/>
    <s v="PD,PE,QA"/>
    <n v="0"/>
    <x v="2"/>
    <m/>
    <m/>
    <m/>
    <m/>
    <m/>
    <n v="1"/>
    <m/>
    <m/>
    <m/>
    <n v="2"/>
    <m/>
    <m/>
    <n v="2"/>
    <m/>
    <n v="3"/>
    <n v="31"/>
    <m/>
    <m/>
    <m/>
  </r>
  <r>
    <s v=" Compliance"/>
    <x v="3"/>
    <n v="26"/>
    <x v="14"/>
    <x v="1"/>
    <s v="ACC"/>
    <s v="PD,PE,QA"/>
    <n v="0"/>
    <x v="2"/>
    <m/>
    <m/>
    <m/>
    <m/>
    <m/>
    <n v="0.98"/>
    <m/>
    <m/>
    <m/>
    <n v="0.87"/>
    <m/>
    <m/>
    <n v="4.59"/>
    <m/>
    <n v="3.33"/>
    <n v="18.669999999999998"/>
    <m/>
    <m/>
    <m/>
  </r>
  <r>
    <s v=" Compliance"/>
    <x v="3"/>
    <n v="27"/>
    <x v="15"/>
    <x v="0"/>
    <s v="ACC"/>
    <s v="PD,PE,QA"/>
    <n v="0"/>
    <x v="2"/>
    <m/>
    <m/>
    <n v="1"/>
    <m/>
    <m/>
    <n v="2"/>
    <m/>
    <m/>
    <m/>
    <m/>
    <m/>
    <m/>
    <m/>
    <m/>
    <n v="21"/>
    <n v="34"/>
    <m/>
    <m/>
    <m/>
  </r>
  <r>
    <s v=" Compliance"/>
    <x v="3"/>
    <n v="28"/>
    <x v="15"/>
    <x v="1"/>
    <s v="ACC"/>
    <s v="PD,PE,QA"/>
    <n v="0"/>
    <x v="2"/>
    <m/>
    <m/>
    <n v="0.5"/>
    <m/>
    <m/>
    <n v="1.1499999999999999"/>
    <m/>
    <m/>
    <m/>
    <m/>
    <m/>
    <m/>
    <m/>
    <m/>
    <n v="27.5"/>
    <n v="18.100000000000001"/>
    <m/>
    <m/>
    <m/>
  </r>
  <r>
    <s v=" Compliance"/>
    <x v="3"/>
    <n v="29"/>
    <x v="16"/>
    <x v="0"/>
    <s v="PU"/>
    <s v="All"/>
    <n v="0"/>
    <x v="2"/>
    <m/>
    <m/>
    <m/>
    <m/>
    <m/>
    <m/>
    <m/>
    <m/>
    <m/>
    <m/>
    <n v="10"/>
    <n v="58"/>
    <n v="48"/>
    <n v="4"/>
    <n v="34"/>
    <n v="4"/>
    <n v="0"/>
    <n v="8"/>
    <n v="2"/>
  </r>
  <r>
    <s v=" Compliance"/>
    <x v="3"/>
    <n v="30"/>
    <x v="16"/>
    <x v="1"/>
    <s v="PU"/>
    <s v="All"/>
    <n v="0"/>
    <x v="2"/>
    <m/>
    <m/>
    <m/>
    <m/>
    <m/>
    <m/>
    <m/>
    <m/>
    <m/>
    <m/>
    <n v="2.0825999999999998"/>
    <n v="1.006416"/>
    <n v="0.65158499999999997"/>
    <n v="3.8999999999999998E-3"/>
    <n v="1.1399999999999999"/>
    <n v="0.11883000000000001"/>
    <m/>
    <n v="3.8967999999999998"/>
    <n v="7.1999999999999998E-3"/>
  </r>
  <r>
    <s v=" Compliance"/>
    <x v="3"/>
    <n v="31"/>
    <x v="17"/>
    <x v="0"/>
    <s v="PU"/>
    <s v="All"/>
    <n v="0"/>
    <x v="2"/>
    <m/>
    <m/>
    <m/>
    <m/>
    <m/>
    <m/>
    <m/>
    <m/>
    <m/>
    <m/>
    <n v="6"/>
    <n v="0"/>
    <n v="2"/>
    <n v="0"/>
    <n v="0"/>
    <n v="74"/>
    <n v="0"/>
    <n v="0"/>
    <n v="0"/>
  </r>
  <r>
    <s v=" Compliance"/>
    <x v="3"/>
    <n v="32"/>
    <x v="17"/>
    <x v="1"/>
    <s v="PU"/>
    <s v="All"/>
    <n v="0"/>
    <x v="2"/>
    <m/>
    <m/>
    <m/>
    <m/>
    <m/>
    <m/>
    <m/>
    <m/>
    <m/>
    <m/>
    <n v="0.96"/>
    <n v="0"/>
    <n v="0.22"/>
    <n v="0"/>
    <n v="0"/>
    <n v="10.15"/>
    <n v="0"/>
    <n v="0"/>
    <n v="0"/>
  </r>
  <r>
    <s v=" Compliance"/>
    <x v="3"/>
    <n v="33"/>
    <x v="18"/>
    <x v="2"/>
    <s v="PC/WH"/>
    <s v="PD,PE,QA,QC"/>
    <n v="5.0000000000000001E-3"/>
    <x v="2"/>
    <m/>
    <m/>
    <m/>
    <m/>
    <m/>
    <m/>
    <m/>
    <m/>
    <m/>
    <m/>
    <m/>
    <m/>
    <m/>
    <m/>
    <m/>
    <m/>
    <m/>
    <m/>
    <m/>
  </r>
  <r>
    <s v=" Compliance"/>
    <x v="3"/>
    <n v="34"/>
    <x v="18"/>
    <x v="1"/>
    <s v="PC/WH"/>
    <s v="PD,PE,QA,QC"/>
    <s v="-"/>
    <x v="2"/>
    <m/>
    <m/>
    <m/>
    <m/>
    <m/>
    <m/>
    <m/>
    <m/>
    <m/>
    <m/>
    <m/>
    <m/>
    <m/>
    <m/>
    <m/>
    <m/>
    <m/>
    <m/>
    <m/>
  </r>
  <r>
    <s v=" Compliance"/>
    <x v="3"/>
    <n v="35"/>
    <x v="19"/>
    <x v="2"/>
    <s v="MT"/>
    <s v="PD,PE"/>
    <n v="3.5900000000000001E-2"/>
    <x v="2"/>
    <m/>
    <m/>
    <m/>
    <m/>
    <m/>
    <m/>
    <m/>
    <m/>
    <m/>
    <m/>
    <m/>
    <m/>
    <n v="3.2399999999999998E-2"/>
    <m/>
    <m/>
    <m/>
    <m/>
    <m/>
    <m/>
  </r>
  <r>
    <s v=" Compliance"/>
    <x v="3"/>
    <n v="36"/>
    <x v="19"/>
    <x v="1"/>
    <s v="MT"/>
    <s v="PD,PE"/>
    <n v="658.68750000000011"/>
    <x v="2"/>
    <m/>
    <m/>
    <m/>
    <m/>
    <m/>
    <m/>
    <m/>
    <m/>
    <m/>
    <m/>
    <m/>
    <m/>
    <n v="616.6"/>
    <m/>
    <m/>
    <m/>
    <m/>
    <m/>
    <m/>
  </r>
  <r>
    <s v=" Compliance"/>
    <x v="3"/>
    <n v="37"/>
    <x v="20"/>
    <x v="0"/>
    <s v="WH"/>
    <m/>
    <s v="-"/>
    <x v="2"/>
    <m/>
    <m/>
    <m/>
    <m/>
    <m/>
    <m/>
    <m/>
    <m/>
    <m/>
    <m/>
    <m/>
    <m/>
    <m/>
    <m/>
    <m/>
    <m/>
    <m/>
    <m/>
    <m/>
  </r>
  <r>
    <s v=" Compliance"/>
    <x v="3"/>
    <n v="38"/>
    <x v="20"/>
    <x v="1"/>
    <s v="WH"/>
    <m/>
    <n v="84.578725860000006"/>
    <x v="2"/>
    <n v="0.13507448"/>
    <s v="-"/>
    <n v="0.33140126000000003"/>
    <m/>
    <n v="1.2399749999999999E-2"/>
    <n v="1.60402493"/>
    <n v="5.9611959999999999E-2"/>
    <s v="-"/>
    <n v="0.46064477000000004"/>
    <n v="0.29049620000000004"/>
    <m/>
    <m/>
    <m/>
    <m/>
    <m/>
    <m/>
    <m/>
    <m/>
    <m/>
  </r>
  <r>
    <s v=" Compliance"/>
    <x v="3"/>
    <n v="39"/>
    <x v="21"/>
    <x v="1"/>
    <s v="PC"/>
    <s v="PD,QC"/>
    <n v="3.17"/>
    <x v="2"/>
    <m/>
    <m/>
    <m/>
    <m/>
    <m/>
    <m/>
    <m/>
    <m/>
    <m/>
    <m/>
    <m/>
    <m/>
    <m/>
    <m/>
    <m/>
    <m/>
    <n v="1.31"/>
    <m/>
    <m/>
  </r>
  <r>
    <s v=" Compliance"/>
    <x v="3"/>
    <n v="40"/>
    <x v="22"/>
    <x v="1"/>
    <s v="PC"/>
    <s v="PD,QC"/>
    <n v="5.84"/>
    <x v="2"/>
    <m/>
    <m/>
    <m/>
    <m/>
    <m/>
    <m/>
    <m/>
    <m/>
    <m/>
    <m/>
    <m/>
    <m/>
    <m/>
    <m/>
    <m/>
    <m/>
    <n v="5.43"/>
    <m/>
    <m/>
  </r>
  <r>
    <s v=" Compliance"/>
    <x v="3"/>
    <n v="41"/>
    <x v="23"/>
    <x v="0"/>
    <s v="MT"/>
    <s v="PD,PE"/>
    <m/>
    <x v="2"/>
    <m/>
    <m/>
    <m/>
    <m/>
    <m/>
    <m/>
    <m/>
    <m/>
    <m/>
    <m/>
    <m/>
    <m/>
    <m/>
    <m/>
    <m/>
    <m/>
    <m/>
    <m/>
    <m/>
  </r>
  <r>
    <s v=" Compliance"/>
    <x v="3"/>
    <n v="42"/>
    <x v="23"/>
    <x v="1"/>
    <s v="MT"/>
    <s v="PD,PE"/>
    <m/>
    <x v="2"/>
    <m/>
    <m/>
    <m/>
    <m/>
    <m/>
    <m/>
    <m/>
    <m/>
    <m/>
    <m/>
    <m/>
    <m/>
    <n v="172"/>
    <m/>
    <m/>
    <m/>
    <m/>
    <m/>
    <m/>
  </r>
  <r>
    <s v=" Compliance"/>
    <x v="3"/>
    <n v="43"/>
    <x v="24"/>
    <x v="1"/>
    <s v="PC/WH"/>
    <s v="PD"/>
    <n v="5.4"/>
    <x v="2"/>
    <m/>
    <m/>
    <m/>
    <m/>
    <m/>
    <m/>
    <m/>
    <m/>
    <m/>
    <m/>
    <m/>
    <m/>
    <m/>
    <m/>
    <m/>
    <m/>
    <m/>
    <m/>
    <m/>
  </r>
  <r>
    <s v=" Compliance"/>
    <x v="3"/>
    <n v="44"/>
    <x v="25"/>
    <x v="0"/>
    <s v="MT"/>
    <s v="PD"/>
    <n v="200"/>
    <x v="2"/>
    <m/>
    <m/>
    <m/>
    <m/>
    <m/>
    <m/>
    <m/>
    <m/>
    <m/>
    <m/>
    <m/>
    <m/>
    <m/>
    <m/>
    <m/>
    <m/>
    <m/>
    <m/>
    <m/>
  </r>
  <r>
    <s v=" Compliance"/>
    <x v="3"/>
    <n v="45"/>
    <x v="25"/>
    <x v="1"/>
    <s v="MT"/>
    <s v="PD"/>
    <n v="90"/>
    <x v="2"/>
    <m/>
    <m/>
    <m/>
    <m/>
    <m/>
    <m/>
    <m/>
    <m/>
    <m/>
    <m/>
    <m/>
    <m/>
    <m/>
    <m/>
    <m/>
    <m/>
    <m/>
    <m/>
    <m/>
  </r>
  <r>
    <s v=" Compliance"/>
    <x v="4"/>
    <n v="46"/>
    <x v="26"/>
    <x v="3"/>
    <s v="AR&amp;AS"/>
    <s v="All"/>
    <n v="1.2"/>
    <x v="2"/>
    <m/>
    <m/>
    <m/>
    <m/>
    <m/>
    <m/>
    <m/>
    <m/>
    <m/>
    <m/>
    <m/>
    <m/>
    <m/>
    <m/>
    <m/>
    <m/>
    <m/>
    <m/>
    <m/>
  </r>
  <r>
    <s v=" Compliance"/>
    <x v="5"/>
    <n v="47"/>
    <x v="26"/>
    <x v="3"/>
    <s v="ACC"/>
    <s v="All"/>
    <n v="0"/>
    <x v="2"/>
    <m/>
    <m/>
    <m/>
    <m/>
    <m/>
    <m/>
    <m/>
    <m/>
    <m/>
    <m/>
    <m/>
    <m/>
    <m/>
    <m/>
    <m/>
    <m/>
    <m/>
    <m/>
    <m/>
  </r>
  <r>
    <s v=" Compliance"/>
    <x v="6"/>
    <n v="48"/>
    <x v="26"/>
    <x v="3"/>
    <s v="GA&amp;CSR"/>
    <s v="All"/>
    <n v="0"/>
    <x v="2"/>
    <s v="-"/>
    <s v="-"/>
    <s v="-"/>
    <s v="-"/>
    <s v="-"/>
    <s v="-"/>
    <s v="-"/>
    <s v="-"/>
    <s v="-"/>
    <s v="-"/>
    <s v="-"/>
    <s v="-"/>
    <s v="-"/>
    <s v="-"/>
    <s v="-"/>
    <s v="-"/>
    <s v="-"/>
    <s v="-"/>
    <s v="-"/>
  </r>
  <r>
    <s v=" Compliance"/>
    <x v="7"/>
    <n v="49"/>
    <x v="26"/>
    <x v="0"/>
    <s v="AR&amp;AS"/>
    <s v="-"/>
    <m/>
    <x v="2"/>
    <m/>
    <m/>
    <m/>
    <m/>
    <m/>
    <m/>
    <m/>
    <m/>
    <m/>
    <m/>
    <m/>
    <m/>
    <m/>
    <m/>
    <m/>
    <m/>
    <m/>
    <m/>
    <m/>
  </r>
  <r>
    <s v=" Compliance"/>
    <x v="0"/>
    <n v="1"/>
    <x v="0"/>
    <x v="0"/>
    <s v="AR&amp;AS"/>
    <s v="All"/>
    <n v="0"/>
    <x v="3"/>
    <m/>
    <m/>
    <m/>
    <m/>
    <m/>
    <m/>
    <m/>
    <m/>
    <m/>
    <m/>
    <m/>
    <m/>
    <m/>
    <m/>
    <m/>
    <m/>
    <m/>
    <m/>
    <m/>
  </r>
  <r>
    <s v=" Compliance"/>
    <x v="0"/>
    <n v="2"/>
    <x v="1"/>
    <x v="0"/>
    <s v="AR&amp;AS"/>
    <s v="All"/>
    <n v="0"/>
    <x v="3"/>
    <m/>
    <m/>
    <m/>
    <m/>
    <m/>
    <m/>
    <m/>
    <m/>
    <m/>
    <m/>
    <m/>
    <m/>
    <m/>
    <m/>
    <m/>
    <m/>
    <m/>
    <m/>
    <m/>
  </r>
  <r>
    <s v=" Compliance"/>
    <x v="0"/>
    <n v="3"/>
    <x v="2"/>
    <x v="0"/>
    <s v="AR&amp;AS"/>
    <s v="All"/>
    <n v="0"/>
    <x v="3"/>
    <m/>
    <m/>
    <m/>
    <m/>
    <m/>
    <m/>
    <m/>
    <m/>
    <m/>
    <m/>
    <m/>
    <m/>
    <m/>
    <m/>
    <m/>
    <m/>
    <m/>
    <m/>
    <m/>
  </r>
  <r>
    <s v=" Compliance"/>
    <x v="0"/>
    <n v="4"/>
    <x v="3"/>
    <x v="0"/>
    <s v="PU"/>
    <s v="All"/>
    <n v="280"/>
    <x v="3"/>
    <m/>
    <m/>
    <m/>
    <m/>
    <m/>
    <m/>
    <m/>
    <m/>
    <m/>
    <m/>
    <m/>
    <m/>
    <n v="9"/>
    <n v="1"/>
    <n v="1"/>
    <n v="16"/>
    <m/>
    <m/>
    <m/>
  </r>
  <r>
    <s v=" Compliance"/>
    <x v="0"/>
    <n v="5"/>
    <x v="3"/>
    <x v="1"/>
    <s v="PU"/>
    <s v="All"/>
    <n v="106"/>
    <x v="3"/>
    <m/>
    <m/>
    <m/>
    <m/>
    <m/>
    <m/>
    <m/>
    <m/>
    <m/>
    <m/>
    <m/>
    <m/>
    <n v="1.1408"/>
    <n v="1.24E-2"/>
    <n v="1.5800000000000002E-2"/>
    <n v="10.528400000000001"/>
    <m/>
    <m/>
    <m/>
  </r>
  <r>
    <s v=" Compliance"/>
    <x v="0"/>
    <n v="6"/>
    <x v="4"/>
    <x v="0"/>
    <s v="PU"/>
    <s v="All"/>
    <n v="0"/>
    <x v="3"/>
    <m/>
    <m/>
    <m/>
    <m/>
    <m/>
    <m/>
    <m/>
    <m/>
    <m/>
    <m/>
    <m/>
    <m/>
    <m/>
    <m/>
    <m/>
    <m/>
    <m/>
    <m/>
    <m/>
  </r>
  <r>
    <s v=" Compliance"/>
    <x v="0"/>
    <n v="7"/>
    <x v="4"/>
    <x v="1"/>
    <s v="PU"/>
    <s v="All"/>
    <n v="0"/>
    <x v="3"/>
    <m/>
    <m/>
    <m/>
    <m/>
    <m/>
    <m/>
    <m/>
    <m/>
    <m/>
    <m/>
    <m/>
    <m/>
    <m/>
    <m/>
    <m/>
    <m/>
    <m/>
    <m/>
    <m/>
  </r>
  <r>
    <s v=" Compliance"/>
    <x v="0"/>
    <n v="8"/>
    <x v="5"/>
    <x v="0"/>
    <s v="PU"/>
    <s v="All"/>
    <n v="192"/>
    <x v="3"/>
    <m/>
    <m/>
    <m/>
    <m/>
    <m/>
    <m/>
    <m/>
    <m/>
    <m/>
    <m/>
    <m/>
    <m/>
    <m/>
    <m/>
    <m/>
    <m/>
    <m/>
    <m/>
    <m/>
  </r>
  <r>
    <s v=" Compliance"/>
    <x v="0"/>
    <n v="9"/>
    <x v="5"/>
    <x v="1"/>
    <s v="PU"/>
    <s v="All"/>
    <n v="307"/>
    <x v="3"/>
    <m/>
    <m/>
    <m/>
    <m/>
    <m/>
    <m/>
    <m/>
    <m/>
    <m/>
    <m/>
    <m/>
    <m/>
    <m/>
    <m/>
    <m/>
    <m/>
    <m/>
    <m/>
    <m/>
  </r>
  <r>
    <s v=" Compliance"/>
    <x v="1"/>
    <n v="10"/>
    <x v="6"/>
    <x v="0"/>
    <s v="GA&amp;CSR"/>
    <s v="All"/>
    <n v="0"/>
    <x v="3"/>
    <n v="0"/>
    <n v="0"/>
    <n v="0"/>
    <n v="0"/>
    <n v="0"/>
    <n v="0"/>
    <n v="0"/>
    <n v="0"/>
    <n v="0"/>
    <n v="0"/>
    <n v="0"/>
    <n v="0"/>
    <n v="0"/>
    <n v="0"/>
    <n v="0"/>
    <n v="0"/>
    <n v="0"/>
    <n v="0"/>
    <n v="0"/>
  </r>
  <r>
    <s v=" Compliance"/>
    <x v="1"/>
    <n v="11"/>
    <x v="7"/>
    <x v="0"/>
    <s v="GA&amp;CSR"/>
    <s v="All"/>
    <n v="0"/>
    <x v="3"/>
    <n v="0"/>
    <n v="0"/>
    <n v="0"/>
    <n v="0"/>
    <n v="0"/>
    <n v="0"/>
    <n v="0"/>
    <n v="0"/>
    <n v="0"/>
    <n v="0"/>
    <n v="0"/>
    <n v="0"/>
    <n v="0"/>
    <n v="0"/>
    <n v="0"/>
    <n v="0"/>
    <n v="0"/>
    <n v="0"/>
    <n v="0"/>
  </r>
  <r>
    <s v=" Compliance"/>
    <x v="1"/>
    <n v="12"/>
    <x v="1"/>
    <x v="0"/>
    <s v="GA&amp;CSR"/>
    <s v="All"/>
    <n v="0"/>
    <x v="3"/>
    <n v="0"/>
    <n v="0"/>
    <n v="0"/>
    <n v="0"/>
    <n v="1"/>
    <n v="0"/>
    <n v="0"/>
    <n v="0"/>
    <n v="1"/>
    <n v="1"/>
    <n v="0"/>
    <n v="0"/>
    <n v="0"/>
    <n v="1"/>
    <n v="0"/>
    <n v="0"/>
    <n v="0"/>
    <n v="0"/>
    <n v="0"/>
  </r>
  <r>
    <s v=" Compliance"/>
    <x v="1"/>
    <n v="13"/>
    <x v="8"/>
    <x v="0"/>
    <s v="GA&amp;CSR"/>
    <s v="All"/>
    <n v="5"/>
    <x v="3"/>
    <n v="0"/>
    <n v="0"/>
    <n v="0"/>
    <n v="0"/>
    <n v="0"/>
    <n v="0"/>
    <n v="0"/>
    <n v="0"/>
    <n v="0"/>
    <n v="0"/>
    <n v="0"/>
    <n v="0"/>
    <n v="0"/>
    <n v="0"/>
    <n v="0"/>
    <n v="0"/>
    <n v="0"/>
    <n v="0"/>
    <n v="0"/>
  </r>
  <r>
    <s v=" Compliance"/>
    <x v="2"/>
    <n v="14"/>
    <x v="0"/>
    <x v="0"/>
    <s v="AR&amp;AS"/>
    <s v="All"/>
    <n v="0"/>
    <x v="3"/>
    <m/>
    <m/>
    <m/>
    <m/>
    <m/>
    <m/>
    <m/>
    <m/>
    <m/>
    <m/>
    <m/>
    <m/>
    <m/>
    <m/>
    <m/>
    <m/>
    <m/>
    <m/>
    <m/>
  </r>
  <r>
    <s v=" Compliance"/>
    <x v="2"/>
    <n v="15"/>
    <x v="1"/>
    <x v="0"/>
    <s v="AR&amp;AS"/>
    <s v="All"/>
    <n v="0"/>
    <x v="3"/>
    <m/>
    <m/>
    <m/>
    <m/>
    <m/>
    <m/>
    <m/>
    <m/>
    <m/>
    <m/>
    <m/>
    <m/>
    <m/>
    <m/>
    <m/>
    <m/>
    <m/>
    <m/>
    <m/>
  </r>
  <r>
    <s v=" Compliance"/>
    <x v="2"/>
    <n v="16"/>
    <x v="2"/>
    <x v="0"/>
    <s v="AR&amp;AS"/>
    <s v="All"/>
    <n v="0"/>
    <x v="3"/>
    <m/>
    <m/>
    <m/>
    <m/>
    <m/>
    <m/>
    <m/>
    <m/>
    <m/>
    <m/>
    <m/>
    <m/>
    <m/>
    <m/>
    <m/>
    <m/>
    <m/>
    <m/>
    <m/>
  </r>
  <r>
    <s v=" Compliance"/>
    <x v="3"/>
    <n v="17"/>
    <x v="9"/>
    <x v="0"/>
    <s v="ACC"/>
    <s v="All"/>
    <n v="0"/>
    <x v="3"/>
    <m/>
    <m/>
    <m/>
    <m/>
    <m/>
    <m/>
    <m/>
    <m/>
    <m/>
    <m/>
    <m/>
    <m/>
    <m/>
    <m/>
    <m/>
    <m/>
    <m/>
    <m/>
    <m/>
  </r>
  <r>
    <s v=" Compliance"/>
    <x v="3"/>
    <n v="18"/>
    <x v="9"/>
    <x v="1"/>
    <s v="ACC"/>
    <s v="All"/>
    <n v="0"/>
    <x v="3"/>
    <m/>
    <m/>
    <m/>
    <m/>
    <m/>
    <m/>
    <m/>
    <m/>
    <m/>
    <m/>
    <m/>
    <m/>
    <m/>
    <m/>
    <m/>
    <m/>
    <m/>
    <m/>
    <m/>
  </r>
  <r>
    <s v=" Compliance"/>
    <x v="3"/>
    <n v="19"/>
    <x v="10"/>
    <x v="0"/>
    <s v="ACC"/>
    <s v="All"/>
    <s v="-"/>
    <x v="3"/>
    <m/>
    <m/>
    <m/>
    <m/>
    <m/>
    <m/>
    <m/>
    <m/>
    <m/>
    <m/>
    <m/>
    <m/>
    <m/>
    <m/>
    <m/>
    <n v="88"/>
    <m/>
    <m/>
    <m/>
  </r>
  <r>
    <s v=" Compliance"/>
    <x v="3"/>
    <n v="20"/>
    <x v="10"/>
    <x v="1"/>
    <s v="ACC"/>
    <s v="All"/>
    <s v="-"/>
    <x v="3"/>
    <m/>
    <m/>
    <m/>
    <m/>
    <m/>
    <m/>
    <m/>
    <m/>
    <m/>
    <m/>
    <m/>
    <m/>
    <m/>
    <m/>
    <m/>
    <n v="371"/>
    <m/>
    <m/>
    <m/>
  </r>
  <r>
    <s v=" Compliance"/>
    <x v="3"/>
    <n v="21"/>
    <x v="11"/>
    <x v="0"/>
    <s v="ACC"/>
    <s v="All"/>
    <s v="-"/>
    <x v="3"/>
    <m/>
    <n v="4"/>
    <n v="8"/>
    <n v="4"/>
    <n v="9"/>
    <n v="3"/>
    <m/>
    <m/>
    <m/>
    <n v="1"/>
    <m/>
    <m/>
    <n v="1"/>
    <n v="41"/>
    <n v="30"/>
    <n v="150"/>
    <n v="9"/>
    <n v="1"/>
    <n v="5"/>
  </r>
  <r>
    <s v=" Compliance"/>
    <x v="3"/>
    <n v="22"/>
    <x v="11"/>
    <x v="1"/>
    <s v="ACC"/>
    <s v="All"/>
    <s v="-"/>
    <x v="3"/>
    <m/>
    <n v="1.8"/>
    <n v="2.5"/>
    <n v="2.2999999999999998"/>
    <n v="7.5050751500000006"/>
    <n v="3.7234824"/>
    <m/>
    <m/>
    <m/>
    <n v="0.11020000000000001"/>
    <m/>
    <m/>
    <n v="3.6850000000000001E-2"/>
    <n v="57.6"/>
    <n v="184.32181400000002"/>
    <n v="52.483282179999996"/>
    <n v="3.423"/>
    <n v="1.35"/>
    <n v="5.4"/>
  </r>
  <r>
    <s v=" Compliance"/>
    <x v="3"/>
    <n v="23"/>
    <x v="27"/>
    <x v="0"/>
    <s v="ACC"/>
    <s v="All"/>
    <s v="-"/>
    <x v="3"/>
    <m/>
    <n v="15"/>
    <n v="16"/>
    <n v="1"/>
    <n v="3"/>
    <n v="4"/>
    <m/>
    <n v="1"/>
    <m/>
    <n v="3"/>
    <m/>
    <m/>
    <n v="12"/>
    <n v="1"/>
    <n v="14"/>
    <n v="343"/>
    <n v="3"/>
    <n v="4"/>
    <n v="3"/>
  </r>
  <r>
    <s v=" Compliance"/>
    <x v="3"/>
    <n v="24"/>
    <x v="12"/>
    <x v="1"/>
    <s v="ACC"/>
    <s v="All"/>
    <s v="-"/>
    <x v="3"/>
    <m/>
    <n v="5.3"/>
    <n v="4.9000000000000004"/>
    <n v="0.35"/>
    <n v="0.89260401"/>
    <n v="2.4730296000000003"/>
    <m/>
    <n v="0.3"/>
    <m/>
    <n v="1.7000494499999999"/>
    <m/>
    <m/>
    <n v="42"/>
    <n v="0.4"/>
    <n v="68.819999999999993"/>
    <n v="229.83010134"/>
    <n v="2"/>
    <n v="8.9"/>
    <n v="2"/>
  </r>
  <r>
    <s v=" Compliance"/>
    <x v="3"/>
    <n v="25"/>
    <x v="13"/>
    <x v="0"/>
    <s v="ACC"/>
    <s v="PD,PE,QA"/>
    <n v="0"/>
    <x v="3"/>
    <m/>
    <m/>
    <m/>
    <m/>
    <n v="2"/>
    <n v="2"/>
    <m/>
    <m/>
    <m/>
    <n v="1"/>
    <m/>
    <m/>
    <n v="2"/>
    <m/>
    <n v="2"/>
    <n v="17"/>
    <m/>
    <m/>
    <m/>
  </r>
  <r>
    <s v=" Compliance"/>
    <x v="3"/>
    <n v="26"/>
    <x v="14"/>
    <x v="1"/>
    <s v="ACC"/>
    <s v="PD,PE,QA"/>
    <n v="0"/>
    <x v="3"/>
    <m/>
    <m/>
    <m/>
    <m/>
    <n v="2.7875999999999999"/>
    <n v="1.4994000000000001"/>
    <m/>
    <m/>
    <m/>
    <n v="0.87409499999999996"/>
    <m/>
    <m/>
    <n v="4.5"/>
    <m/>
    <n v="1.9319059999999999"/>
    <n v="11.282604630000002"/>
    <m/>
    <m/>
    <m/>
  </r>
  <r>
    <s v=" Compliance"/>
    <x v="3"/>
    <n v="27"/>
    <x v="15"/>
    <x v="0"/>
    <s v="ACC"/>
    <s v="PD,PE,QA"/>
    <n v="0"/>
    <x v="3"/>
    <m/>
    <m/>
    <m/>
    <m/>
    <m/>
    <n v="2"/>
    <m/>
    <m/>
    <m/>
    <m/>
    <m/>
    <m/>
    <n v="1"/>
    <m/>
    <n v="22"/>
    <n v="33"/>
    <m/>
    <m/>
    <m/>
  </r>
  <r>
    <s v=" Compliance"/>
    <x v="3"/>
    <n v="28"/>
    <x v="15"/>
    <x v="1"/>
    <s v="ACC"/>
    <s v="PD,PE,QA"/>
    <n v="0"/>
    <x v="3"/>
    <m/>
    <m/>
    <m/>
    <m/>
    <m/>
    <n v="1.1620999999999999"/>
    <m/>
    <m/>
    <m/>
    <m/>
    <m/>
    <m/>
    <n v="0.4"/>
    <m/>
    <n v="29.315563999999998"/>
    <n v="15.724513330000001"/>
    <m/>
    <m/>
    <m/>
  </r>
  <r>
    <s v=" Compliance"/>
    <x v="3"/>
    <n v="29"/>
    <x v="16"/>
    <x v="0"/>
    <s v="PU"/>
    <s v="All"/>
    <n v="0"/>
    <x v="3"/>
    <m/>
    <m/>
    <m/>
    <m/>
    <m/>
    <m/>
    <m/>
    <m/>
    <m/>
    <m/>
    <m/>
    <m/>
    <m/>
    <m/>
    <m/>
    <m/>
    <m/>
    <m/>
    <m/>
  </r>
  <r>
    <s v=" Compliance"/>
    <x v="3"/>
    <n v="30"/>
    <x v="16"/>
    <x v="1"/>
    <s v="PU"/>
    <s v="All"/>
    <n v="0"/>
    <x v="3"/>
    <m/>
    <m/>
    <m/>
    <m/>
    <m/>
    <m/>
    <m/>
    <m/>
    <m/>
    <m/>
    <m/>
    <m/>
    <m/>
    <m/>
    <m/>
    <m/>
    <m/>
    <m/>
    <m/>
  </r>
  <r>
    <s v=" Compliance"/>
    <x v="3"/>
    <n v="31"/>
    <x v="17"/>
    <x v="0"/>
    <s v="PU"/>
    <s v="All"/>
    <n v="0"/>
    <x v="3"/>
    <m/>
    <m/>
    <m/>
    <m/>
    <m/>
    <m/>
    <m/>
    <m/>
    <m/>
    <m/>
    <m/>
    <m/>
    <m/>
    <m/>
    <m/>
    <m/>
    <m/>
    <m/>
    <m/>
  </r>
  <r>
    <s v=" Compliance"/>
    <x v="3"/>
    <n v="32"/>
    <x v="17"/>
    <x v="1"/>
    <s v="PU"/>
    <s v="All"/>
    <n v="0"/>
    <x v="3"/>
    <m/>
    <m/>
    <m/>
    <m/>
    <m/>
    <m/>
    <m/>
    <m/>
    <m/>
    <m/>
    <m/>
    <m/>
    <m/>
    <m/>
    <m/>
    <m/>
    <m/>
    <m/>
    <m/>
  </r>
  <r>
    <s v=" Compliance"/>
    <x v="3"/>
    <n v="33"/>
    <x v="18"/>
    <x v="2"/>
    <s v="PC/WH"/>
    <s v="PD,PE,QA,QC"/>
    <n v="5.0000000000000001E-3"/>
    <x v="3"/>
    <m/>
    <m/>
    <m/>
    <m/>
    <m/>
    <m/>
    <m/>
    <m/>
    <m/>
    <m/>
    <m/>
    <m/>
    <m/>
    <m/>
    <m/>
    <m/>
    <m/>
    <m/>
    <m/>
  </r>
  <r>
    <s v=" Compliance"/>
    <x v="3"/>
    <n v="34"/>
    <x v="18"/>
    <x v="1"/>
    <s v="PC/WH"/>
    <s v="PD,PE,QA,QC"/>
    <s v="-"/>
    <x v="3"/>
    <m/>
    <m/>
    <m/>
    <m/>
    <m/>
    <m/>
    <m/>
    <m/>
    <m/>
    <m/>
    <m/>
    <m/>
    <m/>
    <m/>
    <m/>
    <m/>
    <m/>
    <m/>
    <m/>
  </r>
  <r>
    <s v=" Compliance"/>
    <x v="3"/>
    <n v="35"/>
    <x v="19"/>
    <x v="2"/>
    <s v="MT"/>
    <s v="PD,PE"/>
    <m/>
    <x v="3"/>
    <m/>
    <m/>
    <m/>
    <m/>
    <m/>
    <m/>
    <m/>
    <m/>
    <m/>
    <m/>
    <m/>
    <m/>
    <n v="3.1899999999999998E-2"/>
    <m/>
    <m/>
    <m/>
    <m/>
    <m/>
    <m/>
  </r>
  <r>
    <s v=" Compliance"/>
    <x v="3"/>
    <n v="36"/>
    <x v="19"/>
    <x v="1"/>
    <s v="MT"/>
    <s v="PD,PE"/>
    <m/>
    <x v="3"/>
    <m/>
    <m/>
    <m/>
    <m/>
    <m/>
    <m/>
    <m/>
    <m/>
    <m/>
    <m/>
    <m/>
    <m/>
    <n v="606"/>
    <m/>
    <m/>
    <m/>
    <m/>
    <m/>
    <m/>
  </r>
  <r>
    <s v=" Compliance"/>
    <x v="3"/>
    <n v="37"/>
    <x v="20"/>
    <x v="0"/>
    <s v="WH"/>
    <m/>
    <s v="-"/>
    <x v="3"/>
    <m/>
    <m/>
    <m/>
    <m/>
    <m/>
    <m/>
    <m/>
    <m/>
    <m/>
    <m/>
    <m/>
    <m/>
    <m/>
    <m/>
    <m/>
    <m/>
    <m/>
    <m/>
    <m/>
  </r>
  <r>
    <s v=" Compliance"/>
    <x v="3"/>
    <n v="38"/>
    <x v="20"/>
    <x v="1"/>
    <s v="WH"/>
    <m/>
    <n v="84.578725860000006"/>
    <x v="3"/>
    <n v="3.1611519999999997E-2"/>
    <n v="9.6450839999999996E-2"/>
    <n v="0.59738206000000005"/>
    <s v="-"/>
    <n v="5.4731760000000004E-2"/>
    <n v="5.6443629999999995E-2"/>
    <n v="0.11019356"/>
    <s v="-"/>
    <n v="0.28935184000000003"/>
    <n v="0.42445565999999996"/>
    <m/>
    <m/>
    <m/>
    <m/>
    <m/>
    <m/>
    <m/>
    <m/>
    <m/>
  </r>
  <r>
    <s v=" Compliance"/>
    <x v="3"/>
    <n v="39"/>
    <x v="21"/>
    <x v="1"/>
    <s v="PC"/>
    <s v="PD,QC"/>
    <n v="3.17"/>
    <x v="3"/>
    <m/>
    <m/>
    <m/>
    <m/>
    <m/>
    <m/>
    <m/>
    <m/>
    <m/>
    <m/>
    <m/>
    <m/>
    <m/>
    <m/>
    <m/>
    <m/>
    <m/>
    <m/>
    <m/>
  </r>
  <r>
    <s v=" Compliance"/>
    <x v="3"/>
    <n v="40"/>
    <x v="22"/>
    <x v="1"/>
    <s v="PC"/>
    <s v="PD,QC"/>
    <n v="5.84"/>
    <x v="3"/>
    <m/>
    <m/>
    <m/>
    <m/>
    <m/>
    <m/>
    <m/>
    <m/>
    <m/>
    <m/>
    <m/>
    <m/>
    <m/>
    <m/>
    <m/>
    <m/>
    <m/>
    <m/>
    <m/>
  </r>
  <r>
    <s v=" Compliance"/>
    <x v="3"/>
    <n v="41"/>
    <x v="23"/>
    <x v="0"/>
    <s v="MT"/>
    <s v="PD,PE"/>
    <m/>
    <x v="3"/>
    <m/>
    <m/>
    <m/>
    <m/>
    <m/>
    <m/>
    <m/>
    <m/>
    <m/>
    <m/>
    <m/>
    <m/>
    <s v="-"/>
    <m/>
    <m/>
    <m/>
    <m/>
    <m/>
    <m/>
  </r>
  <r>
    <s v=" Compliance"/>
    <x v="3"/>
    <n v="42"/>
    <x v="23"/>
    <x v="1"/>
    <s v="MT"/>
    <s v="PD,PE"/>
    <m/>
    <x v="3"/>
    <m/>
    <m/>
    <m/>
    <m/>
    <m/>
    <m/>
    <m/>
    <m/>
    <m/>
    <m/>
    <m/>
    <m/>
    <n v="166"/>
    <m/>
    <m/>
    <m/>
    <m/>
    <m/>
    <m/>
  </r>
  <r>
    <s v=" Compliance"/>
    <x v="3"/>
    <n v="43"/>
    <x v="24"/>
    <x v="1"/>
    <s v="PC/WH"/>
    <s v="PD"/>
    <n v="5.4"/>
    <x v="3"/>
    <m/>
    <m/>
    <m/>
    <m/>
    <m/>
    <m/>
    <m/>
    <m/>
    <m/>
    <m/>
    <m/>
    <m/>
    <m/>
    <m/>
    <m/>
    <m/>
    <m/>
    <m/>
    <m/>
  </r>
  <r>
    <s v=" Compliance"/>
    <x v="3"/>
    <n v="44"/>
    <x v="25"/>
    <x v="0"/>
    <s v="MT"/>
    <s v="PD"/>
    <n v="200"/>
    <x v="3"/>
    <m/>
    <m/>
    <m/>
    <m/>
    <m/>
    <m/>
    <m/>
    <m/>
    <m/>
    <m/>
    <m/>
    <m/>
    <s v="-"/>
    <m/>
    <m/>
    <m/>
    <m/>
    <m/>
    <m/>
  </r>
  <r>
    <s v=" Compliance"/>
    <x v="3"/>
    <n v="45"/>
    <x v="25"/>
    <x v="1"/>
    <s v="MT"/>
    <s v="PD"/>
    <n v="90"/>
    <x v="3"/>
    <m/>
    <m/>
    <m/>
    <m/>
    <m/>
    <m/>
    <m/>
    <m/>
    <m/>
    <m/>
    <m/>
    <m/>
    <s v="-"/>
    <m/>
    <m/>
    <m/>
    <m/>
    <m/>
    <m/>
  </r>
  <r>
    <s v=" Compliance"/>
    <x v="4"/>
    <n v="46"/>
    <x v="26"/>
    <x v="3"/>
    <s v="AR&amp;AS"/>
    <s v="All"/>
    <n v="1.2"/>
    <x v="3"/>
    <m/>
    <m/>
    <m/>
    <m/>
    <m/>
    <m/>
    <m/>
    <m/>
    <m/>
    <m/>
    <m/>
    <m/>
    <m/>
    <m/>
    <m/>
    <m/>
    <m/>
    <m/>
    <m/>
  </r>
  <r>
    <s v=" Compliance"/>
    <x v="5"/>
    <n v="47"/>
    <x v="26"/>
    <x v="3"/>
    <s v="ACC"/>
    <s v="All"/>
    <n v="0"/>
    <x v="3"/>
    <m/>
    <m/>
    <m/>
    <m/>
    <m/>
    <m/>
    <m/>
    <m/>
    <m/>
    <m/>
    <m/>
    <m/>
    <m/>
    <m/>
    <m/>
    <m/>
    <m/>
    <m/>
    <m/>
  </r>
  <r>
    <s v=" Compliance"/>
    <x v="6"/>
    <n v="48"/>
    <x v="26"/>
    <x v="3"/>
    <s v="GA&amp;CSR"/>
    <s v="All"/>
    <n v="0"/>
    <x v="3"/>
    <s v="-"/>
    <s v="-"/>
    <s v="-"/>
    <s v="-"/>
    <s v="-"/>
    <s v="-"/>
    <s v="-"/>
    <s v="-"/>
    <s v="-"/>
    <s v="-"/>
    <s v="-"/>
    <s v="-"/>
    <s v="-"/>
    <s v="-"/>
    <s v="-"/>
    <s v="-"/>
    <s v="-"/>
    <s v="-"/>
    <s v="-"/>
  </r>
  <r>
    <s v=" Compliance"/>
    <x v="7"/>
    <n v="49"/>
    <x v="26"/>
    <x v="0"/>
    <s v="AR&amp;AS"/>
    <s v="-"/>
    <m/>
    <x v="2"/>
    <m/>
    <m/>
    <m/>
    <m/>
    <m/>
    <m/>
    <m/>
    <m/>
    <m/>
    <m/>
    <m/>
    <m/>
    <m/>
    <m/>
    <m/>
    <m/>
    <m/>
    <m/>
    <m/>
  </r>
  <r>
    <s v=" Compliance"/>
    <x v="0"/>
    <n v="1"/>
    <x v="0"/>
    <x v="0"/>
    <s v="AR&amp;AS"/>
    <s v="All"/>
    <n v="0"/>
    <x v="4"/>
    <m/>
    <m/>
    <m/>
    <m/>
    <m/>
    <m/>
    <m/>
    <m/>
    <m/>
    <m/>
    <m/>
    <m/>
    <m/>
    <m/>
    <m/>
    <m/>
    <m/>
    <m/>
    <m/>
  </r>
  <r>
    <s v=" Compliance"/>
    <x v="0"/>
    <n v="2"/>
    <x v="1"/>
    <x v="0"/>
    <s v="AR&amp;AS"/>
    <s v="All"/>
    <n v="0"/>
    <x v="4"/>
    <m/>
    <m/>
    <m/>
    <m/>
    <m/>
    <m/>
    <m/>
    <m/>
    <m/>
    <m/>
    <m/>
    <m/>
    <m/>
    <m/>
    <m/>
    <m/>
    <m/>
    <m/>
    <m/>
  </r>
  <r>
    <s v=" Compliance"/>
    <x v="0"/>
    <n v="3"/>
    <x v="2"/>
    <x v="0"/>
    <s v="AR&amp;AS"/>
    <s v="All"/>
    <n v="0"/>
    <x v="4"/>
    <m/>
    <m/>
    <m/>
    <m/>
    <m/>
    <m/>
    <m/>
    <m/>
    <m/>
    <m/>
    <m/>
    <m/>
    <m/>
    <m/>
    <m/>
    <m/>
    <m/>
    <m/>
    <m/>
  </r>
  <r>
    <s v=" Compliance"/>
    <x v="0"/>
    <n v="4"/>
    <x v="3"/>
    <x v="0"/>
    <s v="PU"/>
    <s v="All"/>
    <n v="280"/>
    <x v="4"/>
    <m/>
    <m/>
    <m/>
    <m/>
    <m/>
    <m/>
    <m/>
    <m/>
    <n v="1"/>
    <m/>
    <m/>
    <m/>
    <n v="12"/>
    <m/>
    <m/>
    <n v="11"/>
    <m/>
    <m/>
    <m/>
  </r>
  <r>
    <s v=" Compliance"/>
    <x v="0"/>
    <n v="5"/>
    <x v="3"/>
    <x v="1"/>
    <s v="PU"/>
    <s v="All"/>
    <n v="106"/>
    <x v="4"/>
    <m/>
    <m/>
    <m/>
    <m/>
    <m/>
    <m/>
    <m/>
    <m/>
    <n v="8.2000000000000007E-3"/>
    <m/>
    <m/>
    <m/>
    <n v="1.4810000000000001"/>
    <m/>
    <m/>
    <n v="6.1307"/>
    <m/>
    <m/>
    <m/>
  </r>
  <r>
    <s v=" Compliance"/>
    <x v="0"/>
    <n v="6"/>
    <x v="4"/>
    <x v="0"/>
    <s v="PU"/>
    <s v="All"/>
    <n v="0"/>
    <x v="4"/>
    <n v="0"/>
    <n v="0"/>
    <n v="0"/>
    <n v="0"/>
    <n v="0"/>
    <n v="0"/>
    <n v="0"/>
    <n v="0"/>
    <n v="0"/>
    <n v="0"/>
    <n v="0"/>
    <n v="0"/>
    <n v="0"/>
    <n v="0"/>
    <n v="0"/>
    <n v="0"/>
    <n v="0"/>
    <n v="0"/>
    <n v="0"/>
  </r>
  <r>
    <s v=" Compliance"/>
    <x v="0"/>
    <n v="7"/>
    <x v="4"/>
    <x v="1"/>
    <s v="PU"/>
    <s v="All"/>
    <n v="0"/>
    <x v="4"/>
    <n v="0"/>
    <n v="0"/>
    <n v="0"/>
    <n v="0"/>
    <n v="0"/>
    <n v="0"/>
    <n v="0"/>
    <n v="0"/>
    <n v="0"/>
    <n v="0"/>
    <n v="0"/>
    <n v="0"/>
    <n v="0"/>
    <n v="0"/>
    <n v="0"/>
    <n v="0"/>
    <n v="0"/>
    <n v="0"/>
    <n v="0"/>
  </r>
  <r>
    <s v=" Compliance"/>
    <x v="0"/>
    <n v="8"/>
    <x v="5"/>
    <x v="0"/>
    <s v="PU"/>
    <s v="All"/>
    <n v="192"/>
    <x v="4"/>
    <n v="0"/>
    <n v="0"/>
    <n v="0"/>
    <n v="0"/>
    <n v="0"/>
    <n v="0"/>
    <n v="0"/>
    <n v="0"/>
    <n v="0"/>
    <n v="0"/>
    <n v="1"/>
    <n v="1"/>
    <n v="2"/>
    <n v="0"/>
    <n v="0"/>
    <n v="5"/>
    <n v="0"/>
    <n v="2"/>
    <n v="1"/>
  </r>
  <r>
    <s v=" Compliance"/>
    <x v="0"/>
    <n v="9"/>
    <x v="5"/>
    <x v="1"/>
    <s v="PU"/>
    <s v="All"/>
    <n v="307"/>
    <x v="4"/>
    <n v="0"/>
    <n v="0"/>
    <n v="0"/>
    <n v="0"/>
    <n v="0"/>
    <n v="0"/>
    <n v="0"/>
    <n v="0"/>
    <n v="0"/>
    <n v="0"/>
    <n v="0.31"/>
    <n v="0.31"/>
    <n v="1.8"/>
    <n v="0"/>
    <n v="0"/>
    <n v="5.86"/>
    <n v="0"/>
    <n v="0.61"/>
    <n v="0.34"/>
  </r>
  <r>
    <s v=" Compliance"/>
    <x v="1"/>
    <n v="10"/>
    <x v="6"/>
    <x v="0"/>
    <s v="GA&amp;CSR"/>
    <s v="All"/>
    <n v="0"/>
    <x v="4"/>
    <n v="0"/>
    <n v="0"/>
    <n v="0"/>
    <n v="0"/>
    <n v="0"/>
    <n v="0"/>
    <n v="0"/>
    <n v="0"/>
    <n v="0"/>
    <n v="0"/>
    <n v="0"/>
    <n v="0"/>
    <n v="0"/>
    <n v="0"/>
    <n v="0"/>
    <n v="0"/>
    <n v="0"/>
    <n v="0"/>
    <n v="0"/>
  </r>
  <r>
    <s v=" Compliance"/>
    <x v="1"/>
    <n v="11"/>
    <x v="7"/>
    <x v="0"/>
    <s v="GA&amp;CSR"/>
    <s v="All"/>
    <n v="0"/>
    <x v="4"/>
    <n v="0"/>
    <n v="0"/>
    <n v="0"/>
    <n v="0"/>
    <n v="0"/>
    <n v="0"/>
    <n v="0"/>
    <n v="0"/>
    <n v="0"/>
    <n v="0"/>
    <n v="0"/>
    <n v="0"/>
    <n v="0"/>
    <n v="0"/>
    <n v="0"/>
    <n v="0"/>
    <n v="0"/>
    <n v="0"/>
    <n v="0"/>
  </r>
  <r>
    <s v=" Compliance"/>
    <x v="1"/>
    <n v="12"/>
    <x v="1"/>
    <x v="0"/>
    <s v="GA&amp;CSR"/>
    <s v="All"/>
    <n v="0"/>
    <x v="4"/>
    <n v="0"/>
    <n v="0"/>
    <n v="0"/>
    <n v="0"/>
    <n v="0"/>
    <n v="0"/>
    <n v="0"/>
    <n v="0"/>
    <n v="0"/>
    <n v="0"/>
    <n v="0"/>
    <n v="0"/>
    <n v="0"/>
    <n v="0"/>
    <n v="0"/>
    <n v="0"/>
    <n v="0"/>
    <n v="0"/>
    <n v="0"/>
  </r>
  <r>
    <s v=" Compliance"/>
    <x v="1"/>
    <n v="13"/>
    <x v="8"/>
    <x v="0"/>
    <s v="GA&amp;CSR"/>
    <s v="All"/>
    <n v="5"/>
    <x v="4"/>
    <n v="0"/>
    <n v="0"/>
    <n v="0"/>
    <n v="0"/>
    <n v="0"/>
    <n v="0"/>
    <n v="0"/>
    <n v="0"/>
    <n v="0"/>
    <n v="0"/>
    <n v="0"/>
    <n v="0"/>
    <n v="0"/>
    <n v="0"/>
    <n v="0"/>
    <n v="0"/>
    <n v="0"/>
    <n v="0"/>
    <n v="0"/>
  </r>
  <r>
    <s v=" Compliance"/>
    <x v="2"/>
    <n v="14"/>
    <x v="0"/>
    <x v="0"/>
    <s v="AR&amp;AS"/>
    <s v="All"/>
    <n v="0"/>
    <x v="4"/>
    <m/>
    <m/>
    <m/>
    <m/>
    <m/>
    <m/>
    <m/>
    <m/>
    <m/>
    <m/>
    <m/>
    <m/>
    <m/>
    <m/>
    <m/>
    <m/>
    <m/>
    <m/>
    <m/>
  </r>
  <r>
    <s v=" Compliance"/>
    <x v="2"/>
    <n v="15"/>
    <x v="1"/>
    <x v="0"/>
    <s v="AR&amp;AS"/>
    <s v="All"/>
    <n v="0"/>
    <x v="4"/>
    <m/>
    <m/>
    <m/>
    <m/>
    <m/>
    <m/>
    <m/>
    <m/>
    <m/>
    <m/>
    <m/>
    <m/>
    <m/>
    <m/>
    <m/>
    <m/>
    <m/>
    <m/>
    <m/>
  </r>
  <r>
    <s v=" Compliance"/>
    <x v="2"/>
    <n v="16"/>
    <x v="2"/>
    <x v="0"/>
    <s v="AR&amp;AS"/>
    <s v="All"/>
    <n v="0"/>
    <x v="4"/>
    <m/>
    <m/>
    <m/>
    <m/>
    <m/>
    <m/>
    <m/>
    <m/>
    <m/>
    <m/>
    <m/>
    <m/>
    <m/>
    <m/>
    <m/>
    <m/>
    <m/>
    <m/>
    <m/>
  </r>
  <r>
    <s v=" Compliance"/>
    <x v="3"/>
    <n v="17"/>
    <x v="9"/>
    <x v="0"/>
    <s v="ACC"/>
    <s v="All"/>
    <n v="0"/>
    <x v="4"/>
    <m/>
    <m/>
    <m/>
    <m/>
    <m/>
    <m/>
    <m/>
    <m/>
    <m/>
    <m/>
    <m/>
    <m/>
    <m/>
    <m/>
    <m/>
    <m/>
    <m/>
    <m/>
    <m/>
  </r>
  <r>
    <s v=" Compliance"/>
    <x v="3"/>
    <n v="18"/>
    <x v="9"/>
    <x v="1"/>
    <s v="ACC"/>
    <s v="All"/>
    <n v="0"/>
    <x v="4"/>
    <m/>
    <m/>
    <m/>
    <m/>
    <m/>
    <m/>
    <m/>
    <m/>
    <m/>
    <m/>
    <m/>
    <m/>
    <m/>
    <m/>
    <m/>
    <m/>
    <m/>
    <m/>
    <m/>
  </r>
  <r>
    <s v=" Compliance"/>
    <x v="3"/>
    <n v="19"/>
    <x v="10"/>
    <x v="0"/>
    <s v="ACC"/>
    <s v="All"/>
    <s v="-"/>
    <x v="4"/>
    <m/>
    <m/>
    <m/>
    <m/>
    <m/>
    <m/>
    <m/>
    <m/>
    <m/>
    <m/>
    <m/>
    <m/>
    <m/>
    <m/>
    <m/>
    <m/>
    <m/>
    <m/>
    <m/>
  </r>
  <r>
    <s v=" Compliance"/>
    <x v="3"/>
    <n v="20"/>
    <x v="10"/>
    <x v="1"/>
    <s v="ACC"/>
    <s v="All"/>
    <s v="-"/>
    <x v="4"/>
    <m/>
    <m/>
    <m/>
    <m/>
    <m/>
    <m/>
    <m/>
    <m/>
    <m/>
    <m/>
    <m/>
    <m/>
    <m/>
    <m/>
    <m/>
    <m/>
    <m/>
    <m/>
    <m/>
  </r>
  <r>
    <s v=" Compliance"/>
    <x v="3"/>
    <n v="21"/>
    <x v="11"/>
    <x v="0"/>
    <s v="ACC"/>
    <s v="All"/>
    <s v="-"/>
    <x v="4"/>
    <m/>
    <n v="1"/>
    <m/>
    <n v="1"/>
    <n v="2"/>
    <n v="3"/>
    <m/>
    <m/>
    <m/>
    <n v="2"/>
    <m/>
    <m/>
    <n v="21"/>
    <n v="2"/>
    <n v="47"/>
    <n v="175"/>
    <n v="4"/>
    <n v="1"/>
    <n v="7"/>
  </r>
  <r>
    <s v=" Compliance"/>
    <x v="3"/>
    <n v="22"/>
    <x v="11"/>
    <x v="1"/>
    <s v="ACC"/>
    <s v="All"/>
    <s v="-"/>
    <x v="4"/>
    <m/>
    <n v="0.8"/>
    <m/>
    <n v="1.05"/>
    <n v="1.7298582900000001"/>
    <n v="1.9245930200000001"/>
    <m/>
    <m/>
    <m/>
    <n v="5.2232762599999996"/>
    <m/>
    <m/>
    <n v="21.73685"/>
    <n v="0.32"/>
    <n v="210.16056399999999"/>
    <n v="92.235686011328895"/>
    <n v="2.2999999999999998"/>
    <n v="1.3"/>
    <n v="7.7"/>
  </r>
  <r>
    <s v=" Compliance"/>
    <x v="3"/>
    <n v="23"/>
    <x v="27"/>
    <x v="0"/>
    <s v="ACC"/>
    <s v="All"/>
    <s v="-"/>
    <x v="4"/>
    <m/>
    <n v="9"/>
    <n v="13"/>
    <n v="3"/>
    <n v="6"/>
    <n v="6"/>
    <m/>
    <m/>
    <m/>
    <n v="3"/>
    <m/>
    <m/>
    <n v="12"/>
    <n v="2"/>
    <n v="2"/>
    <n v="159"/>
    <m/>
    <n v="1"/>
    <n v="3"/>
  </r>
  <r>
    <s v=" Compliance"/>
    <x v="3"/>
    <n v="24"/>
    <x v="12"/>
    <x v="1"/>
    <s v="ACC"/>
    <s v="All"/>
    <s v="-"/>
    <x v="4"/>
    <m/>
    <n v="2.2200000000000002"/>
    <n v="3.78"/>
    <n v="1.4"/>
    <n v="6.4894499999999997"/>
    <n v="4.2681225999999999"/>
    <m/>
    <m/>
    <m/>
    <n v="2.9821193999999998"/>
    <m/>
    <m/>
    <n v="22.7"/>
    <n v="0.57999999999999996"/>
    <n v="0.22"/>
    <n v="123.7984902"/>
    <m/>
    <n v="1.5"/>
    <n v="2.0499999999999998"/>
  </r>
  <r>
    <s v=" Compliance"/>
    <x v="3"/>
    <n v="25"/>
    <x v="13"/>
    <x v="0"/>
    <s v="ACC"/>
    <s v="PD,PE,QA"/>
    <n v="0"/>
    <x v="4"/>
    <m/>
    <n v="1"/>
    <m/>
    <n v="2"/>
    <n v="2"/>
    <m/>
    <m/>
    <m/>
    <m/>
    <n v="1"/>
    <m/>
    <m/>
    <n v="1"/>
    <m/>
    <n v="2"/>
    <n v="11"/>
    <m/>
    <m/>
    <m/>
  </r>
  <r>
    <s v=" Compliance"/>
    <x v="3"/>
    <n v="26"/>
    <x v="14"/>
    <x v="1"/>
    <s v="ACC"/>
    <s v="PD,PE,QA"/>
    <n v="0"/>
    <x v="4"/>
    <m/>
    <n v="0.42"/>
    <m/>
    <n v="1.05"/>
    <n v="2.7875999999999999"/>
    <m/>
    <m/>
    <m/>
    <m/>
    <n v="1.1685000000000001"/>
    <m/>
    <m/>
    <n v="0.39"/>
    <m/>
    <n v="1.9319059999999999"/>
    <n v="10.9093635"/>
    <m/>
    <m/>
    <m/>
  </r>
  <r>
    <s v=" Compliance"/>
    <x v="3"/>
    <n v="27"/>
    <x v="15"/>
    <x v="0"/>
    <s v="ACC"/>
    <s v="PD,PE,QA"/>
    <n v="0"/>
    <x v="4"/>
    <m/>
    <m/>
    <n v="1"/>
    <m/>
    <m/>
    <n v="3"/>
    <m/>
    <m/>
    <m/>
    <n v="2"/>
    <m/>
    <m/>
    <m/>
    <m/>
    <n v="22"/>
    <n v="19"/>
    <m/>
    <m/>
    <m/>
  </r>
  <r>
    <s v=" Compliance"/>
    <x v="3"/>
    <n v="28"/>
    <x v="15"/>
    <x v="1"/>
    <s v="ACC"/>
    <s v="PD,PE,QA"/>
    <n v="0"/>
    <x v="4"/>
    <m/>
    <m/>
    <n v="0.49"/>
    <m/>
    <m/>
    <n v="2.1425000000000001"/>
    <m/>
    <m/>
    <m/>
    <n v="0.87409499999999996"/>
    <m/>
    <m/>
    <m/>
    <m/>
    <n v="29.315563999999998"/>
    <n v="13.508749999999999"/>
    <m/>
    <m/>
    <m/>
  </r>
  <r>
    <s v=" Compliance"/>
    <x v="3"/>
    <n v="29"/>
    <x v="16"/>
    <x v="0"/>
    <s v="PU"/>
    <s v="All"/>
    <n v="0"/>
    <x v="4"/>
    <m/>
    <m/>
    <m/>
    <m/>
    <m/>
    <m/>
    <m/>
    <m/>
    <m/>
    <m/>
    <n v="3"/>
    <n v="1"/>
    <m/>
    <m/>
    <m/>
    <m/>
    <m/>
    <m/>
    <m/>
  </r>
  <r>
    <s v=" Compliance"/>
    <x v="3"/>
    <n v="30"/>
    <x v="16"/>
    <x v="1"/>
    <s v="PU"/>
    <s v="All"/>
    <n v="0"/>
    <x v="4"/>
    <m/>
    <m/>
    <m/>
    <m/>
    <m/>
    <m/>
    <m/>
    <m/>
    <m/>
    <m/>
    <n v="1.19"/>
    <n v="0.27"/>
    <m/>
    <m/>
    <m/>
    <m/>
    <m/>
    <m/>
    <m/>
  </r>
  <r>
    <s v=" Compliance"/>
    <x v="3"/>
    <n v="31"/>
    <x v="17"/>
    <x v="0"/>
    <s v="PU"/>
    <s v="All"/>
    <n v="0"/>
    <x v="4"/>
    <m/>
    <m/>
    <m/>
    <m/>
    <m/>
    <m/>
    <m/>
    <m/>
    <m/>
    <m/>
    <m/>
    <m/>
    <n v="1"/>
    <m/>
    <m/>
    <n v="8"/>
    <m/>
    <m/>
    <m/>
  </r>
  <r>
    <s v=" Compliance"/>
    <x v="3"/>
    <n v="32"/>
    <x v="17"/>
    <x v="1"/>
    <s v="PU"/>
    <s v="All"/>
    <n v="0"/>
    <x v="4"/>
    <m/>
    <m/>
    <m/>
    <m/>
    <m/>
    <m/>
    <m/>
    <m/>
    <m/>
    <m/>
    <m/>
    <m/>
    <n v="0.22"/>
    <m/>
    <m/>
    <n v="2.0699999999999998"/>
    <m/>
    <m/>
    <m/>
  </r>
  <r>
    <s v=" Compliance"/>
    <x v="3"/>
    <n v="33"/>
    <x v="18"/>
    <x v="2"/>
    <s v="PC/WH"/>
    <s v="PD,PE,QA,QC"/>
    <n v="5.0000000000000001E-3"/>
    <x v="4"/>
    <m/>
    <m/>
    <m/>
    <m/>
    <m/>
    <m/>
    <m/>
    <m/>
    <m/>
    <m/>
    <m/>
    <m/>
    <m/>
    <m/>
    <m/>
    <m/>
    <m/>
    <m/>
    <m/>
  </r>
  <r>
    <s v=" Compliance"/>
    <x v="3"/>
    <n v="34"/>
    <x v="18"/>
    <x v="1"/>
    <s v="PC/WH"/>
    <s v="PD,PE,QA,QC"/>
    <s v="-"/>
    <x v="4"/>
    <m/>
    <m/>
    <m/>
    <m/>
    <m/>
    <m/>
    <m/>
    <m/>
    <m/>
    <m/>
    <m/>
    <m/>
    <m/>
    <m/>
    <m/>
    <m/>
    <m/>
    <m/>
    <m/>
  </r>
  <r>
    <s v=" Compliance"/>
    <x v="3"/>
    <n v="35"/>
    <x v="19"/>
    <x v="2"/>
    <s v="MT"/>
    <s v="PD,PE"/>
    <m/>
    <x v="4"/>
    <m/>
    <m/>
    <m/>
    <m/>
    <m/>
    <m/>
    <m/>
    <m/>
    <m/>
    <m/>
    <m/>
    <m/>
    <m/>
    <m/>
    <m/>
    <m/>
    <m/>
    <m/>
    <m/>
  </r>
  <r>
    <s v=" Compliance"/>
    <x v="3"/>
    <n v="36"/>
    <x v="19"/>
    <x v="1"/>
    <s v="MT"/>
    <s v="PD,PE"/>
    <m/>
    <x v="4"/>
    <m/>
    <m/>
    <m/>
    <m/>
    <m/>
    <m/>
    <m/>
    <m/>
    <m/>
    <m/>
    <m/>
    <m/>
    <m/>
    <m/>
    <m/>
    <m/>
    <m/>
    <m/>
    <m/>
  </r>
  <r>
    <s v=" Compliance"/>
    <x v="3"/>
    <n v="37"/>
    <x v="20"/>
    <x v="0"/>
    <s v="WH"/>
    <m/>
    <s v="-"/>
    <x v="4"/>
    <m/>
    <m/>
    <m/>
    <m/>
    <m/>
    <m/>
    <m/>
    <m/>
    <m/>
    <m/>
    <m/>
    <m/>
    <m/>
    <m/>
    <m/>
    <m/>
    <m/>
    <m/>
    <m/>
  </r>
  <r>
    <s v=" Compliance"/>
    <x v="3"/>
    <n v="38"/>
    <x v="20"/>
    <x v="1"/>
    <s v="WH"/>
    <m/>
    <n v="84.578725860000006"/>
    <x v="4"/>
    <n v="16.584964960000001"/>
    <s v="-"/>
    <n v="0.30266520000000002"/>
    <s v="-"/>
    <n v="2.3024967200000002"/>
    <s v="-"/>
    <n v="0.19096811"/>
    <s v="-"/>
    <n v="0.31564990000000004"/>
    <n v="0.17326517999999999"/>
    <m/>
    <m/>
    <m/>
    <m/>
    <m/>
    <m/>
    <m/>
    <m/>
    <m/>
  </r>
  <r>
    <s v=" Compliance"/>
    <x v="3"/>
    <n v="39"/>
    <x v="21"/>
    <x v="1"/>
    <s v="PC"/>
    <s v="PD,QC"/>
    <n v="3.17"/>
    <x v="4"/>
    <m/>
    <m/>
    <m/>
    <m/>
    <m/>
    <m/>
    <m/>
    <m/>
    <m/>
    <m/>
    <m/>
    <m/>
    <m/>
    <m/>
    <m/>
    <m/>
    <m/>
    <m/>
    <m/>
  </r>
  <r>
    <s v=" Compliance"/>
    <x v="3"/>
    <n v="40"/>
    <x v="22"/>
    <x v="1"/>
    <s v="PC"/>
    <s v="PD,QC"/>
    <n v="5.84"/>
    <x v="4"/>
    <m/>
    <m/>
    <m/>
    <m/>
    <m/>
    <m/>
    <m/>
    <m/>
    <m/>
    <m/>
    <m/>
    <m/>
    <m/>
    <m/>
    <m/>
    <m/>
    <m/>
    <m/>
    <m/>
  </r>
  <r>
    <s v=" Compliance"/>
    <x v="3"/>
    <n v="41"/>
    <x v="23"/>
    <x v="0"/>
    <s v="MT"/>
    <s v="PD,PE"/>
    <m/>
    <x v="4"/>
    <m/>
    <m/>
    <m/>
    <m/>
    <m/>
    <m/>
    <m/>
    <m/>
    <m/>
    <m/>
    <m/>
    <m/>
    <m/>
    <m/>
    <m/>
    <m/>
    <m/>
    <m/>
    <m/>
  </r>
  <r>
    <s v=" Compliance"/>
    <x v="3"/>
    <n v="42"/>
    <x v="23"/>
    <x v="1"/>
    <s v="MT"/>
    <s v="PD,PE"/>
    <m/>
    <x v="4"/>
    <m/>
    <m/>
    <m/>
    <m/>
    <m/>
    <m/>
    <m/>
    <m/>
    <m/>
    <m/>
    <m/>
    <m/>
    <m/>
    <m/>
    <m/>
    <m/>
    <m/>
    <m/>
    <m/>
  </r>
  <r>
    <s v=" Compliance"/>
    <x v="3"/>
    <n v="43"/>
    <x v="24"/>
    <x v="1"/>
    <s v="PC/WH"/>
    <s v="PD"/>
    <n v="5.4"/>
    <x v="4"/>
    <m/>
    <m/>
    <m/>
    <m/>
    <m/>
    <m/>
    <m/>
    <m/>
    <m/>
    <m/>
    <m/>
    <m/>
    <m/>
    <m/>
    <m/>
    <m/>
    <m/>
    <m/>
    <m/>
  </r>
  <r>
    <s v=" Compliance"/>
    <x v="3"/>
    <n v="44"/>
    <x v="25"/>
    <x v="0"/>
    <s v="MT"/>
    <s v="PD"/>
    <n v="200"/>
    <x v="4"/>
    <m/>
    <m/>
    <m/>
    <m/>
    <m/>
    <m/>
    <m/>
    <m/>
    <m/>
    <m/>
    <m/>
    <m/>
    <m/>
    <m/>
    <m/>
    <m/>
    <m/>
    <m/>
    <m/>
  </r>
  <r>
    <s v=" Compliance"/>
    <x v="3"/>
    <n v="45"/>
    <x v="25"/>
    <x v="1"/>
    <s v="MT"/>
    <s v="PD"/>
    <n v="90"/>
    <x v="4"/>
    <m/>
    <m/>
    <m/>
    <m/>
    <m/>
    <m/>
    <m/>
    <m/>
    <m/>
    <m/>
    <m/>
    <m/>
    <m/>
    <m/>
    <m/>
    <m/>
    <m/>
    <m/>
    <m/>
  </r>
  <r>
    <s v=" Compliance"/>
    <x v="4"/>
    <n v="46"/>
    <x v="26"/>
    <x v="3"/>
    <s v="AR&amp;AS"/>
    <s v="All"/>
    <n v="1.2"/>
    <x v="4"/>
    <m/>
    <m/>
    <m/>
    <m/>
    <m/>
    <m/>
    <m/>
    <m/>
    <m/>
    <m/>
    <m/>
    <m/>
    <m/>
    <m/>
    <m/>
    <m/>
    <m/>
    <m/>
    <m/>
  </r>
  <r>
    <s v=" Compliance"/>
    <x v="5"/>
    <n v="47"/>
    <x v="26"/>
    <x v="3"/>
    <s v="ACC"/>
    <s v="All"/>
    <n v="0"/>
    <x v="4"/>
    <m/>
    <m/>
    <m/>
    <m/>
    <m/>
    <m/>
    <m/>
    <m/>
    <m/>
    <m/>
    <m/>
    <m/>
    <m/>
    <m/>
    <m/>
    <m/>
    <m/>
    <m/>
    <m/>
  </r>
  <r>
    <s v=" Compliance"/>
    <x v="6"/>
    <n v="48"/>
    <x v="26"/>
    <x v="3"/>
    <s v="GA&amp;CSR"/>
    <s v="All"/>
    <n v="0"/>
    <x v="4"/>
    <s v="-"/>
    <s v="-"/>
    <s v="-"/>
    <s v="-"/>
    <s v="-"/>
    <s v="-"/>
    <s v="-"/>
    <s v="-"/>
    <s v="-"/>
    <s v="-"/>
    <s v="-"/>
    <s v="-"/>
    <s v="-"/>
    <s v="-"/>
    <s v="-"/>
    <s v="-"/>
    <s v="-"/>
    <s v="-"/>
    <s v="-"/>
  </r>
  <r>
    <s v=" Compliance"/>
    <x v="7"/>
    <n v="49"/>
    <x v="26"/>
    <x v="0"/>
    <s v="AR&amp;AS"/>
    <s v="-"/>
    <m/>
    <x v="4"/>
    <m/>
    <m/>
    <m/>
    <m/>
    <m/>
    <m/>
    <m/>
    <m/>
    <m/>
    <m/>
    <m/>
    <m/>
    <m/>
    <m/>
    <m/>
    <m/>
    <m/>
    <m/>
    <m/>
  </r>
  <r>
    <s v=" Compliance"/>
    <x v="0"/>
    <n v="1"/>
    <x v="0"/>
    <x v="0"/>
    <s v="AR&amp;AS"/>
    <s v="All"/>
    <n v="0"/>
    <x v="5"/>
    <m/>
    <m/>
    <m/>
    <m/>
    <m/>
    <m/>
    <m/>
    <m/>
    <m/>
    <m/>
    <m/>
    <m/>
    <m/>
    <m/>
    <m/>
    <m/>
    <m/>
    <m/>
    <m/>
  </r>
  <r>
    <s v=" Compliance"/>
    <x v="0"/>
    <n v="2"/>
    <x v="1"/>
    <x v="0"/>
    <s v="AR&amp;AS"/>
    <s v="All"/>
    <n v="0"/>
    <x v="5"/>
    <m/>
    <m/>
    <m/>
    <m/>
    <m/>
    <m/>
    <m/>
    <m/>
    <m/>
    <m/>
    <m/>
    <m/>
    <m/>
    <m/>
    <m/>
    <m/>
    <m/>
    <m/>
    <m/>
  </r>
  <r>
    <s v=" Compliance"/>
    <x v="0"/>
    <n v="3"/>
    <x v="2"/>
    <x v="0"/>
    <s v="AR&amp;AS"/>
    <s v="All"/>
    <n v="0"/>
    <x v="5"/>
    <m/>
    <m/>
    <m/>
    <m/>
    <m/>
    <m/>
    <m/>
    <m/>
    <m/>
    <m/>
    <m/>
    <m/>
    <m/>
    <m/>
    <m/>
    <m/>
    <m/>
    <m/>
    <m/>
  </r>
  <r>
    <s v=" Compliance"/>
    <x v="0"/>
    <n v="4"/>
    <x v="3"/>
    <x v="0"/>
    <s v="PU"/>
    <s v="All"/>
    <n v="280"/>
    <x v="5"/>
    <m/>
    <m/>
    <m/>
    <m/>
    <n v="2"/>
    <m/>
    <m/>
    <m/>
    <n v="1"/>
    <m/>
    <m/>
    <m/>
    <n v="12"/>
    <m/>
    <m/>
    <n v="12"/>
    <n v="1"/>
    <m/>
    <m/>
  </r>
  <r>
    <s v=" Compliance"/>
    <x v="0"/>
    <n v="5"/>
    <x v="3"/>
    <x v="1"/>
    <s v="PU"/>
    <s v="All"/>
    <n v="106"/>
    <x v="5"/>
    <m/>
    <m/>
    <m/>
    <m/>
    <n v="0.82699999999999996"/>
    <m/>
    <m/>
    <m/>
    <n v="3.6999999999999998E-2"/>
    <m/>
    <m/>
    <m/>
    <n v="0.84400000000000008"/>
    <m/>
    <m/>
    <n v="5.4116999999999997"/>
    <n v="0.80500000000000005"/>
    <m/>
    <m/>
  </r>
  <r>
    <s v=" Compliance"/>
    <x v="0"/>
    <n v="6"/>
    <x v="4"/>
    <x v="0"/>
    <s v="PU"/>
    <s v="All"/>
    <n v="0"/>
    <x v="5"/>
    <m/>
    <m/>
    <m/>
    <m/>
    <m/>
    <m/>
    <m/>
    <m/>
    <m/>
    <m/>
    <m/>
    <m/>
    <m/>
    <m/>
    <m/>
    <m/>
    <m/>
    <m/>
    <m/>
  </r>
  <r>
    <s v=" Compliance"/>
    <x v="0"/>
    <n v="7"/>
    <x v="4"/>
    <x v="1"/>
    <s v="PU"/>
    <s v="All"/>
    <n v="0"/>
    <x v="5"/>
    <m/>
    <m/>
    <m/>
    <m/>
    <m/>
    <m/>
    <m/>
    <m/>
    <m/>
    <m/>
    <m/>
    <m/>
    <m/>
    <m/>
    <m/>
    <m/>
    <m/>
    <m/>
    <m/>
  </r>
  <r>
    <s v=" Compliance"/>
    <x v="0"/>
    <n v="8"/>
    <x v="5"/>
    <x v="0"/>
    <s v="PU"/>
    <s v="All"/>
    <n v="192"/>
    <x v="5"/>
    <m/>
    <m/>
    <m/>
    <m/>
    <m/>
    <m/>
    <m/>
    <m/>
    <m/>
    <m/>
    <m/>
    <m/>
    <m/>
    <m/>
    <m/>
    <m/>
    <m/>
    <m/>
    <m/>
  </r>
  <r>
    <s v=" Compliance"/>
    <x v="0"/>
    <n v="9"/>
    <x v="5"/>
    <x v="1"/>
    <s v="PU"/>
    <s v="All"/>
    <n v="307"/>
    <x v="5"/>
    <m/>
    <m/>
    <m/>
    <m/>
    <m/>
    <m/>
    <m/>
    <m/>
    <m/>
    <m/>
    <m/>
    <m/>
    <m/>
    <m/>
    <m/>
    <m/>
    <m/>
    <m/>
    <m/>
  </r>
  <r>
    <s v=" Compliance"/>
    <x v="1"/>
    <n v="10"/>
    <x v="6"/>
    <x v="0"/>
    <s v="GA&amp;CSR"/>
    <s v="All"/>
    <n v="0"/>
    <x v="5"/>
    <n v="0"/>
    <n v="0"/>
    <n v="0"/>
    <n v="0"/>
    <n v="0"/>
    <n v="0"/>
    <n v="0"/>
    <n v="0"/>
    <n v="0"/>
    <n v="0"/>
    <n v="0"/>
    <n v="0"/>
    <n v="0"/>
    <n v="0"/>
    <n v="0"/>
    <n v="0"/>
    <n v="0"/>
    <n v="0"/>
    <n v="0"/>
  </r>
  <r>
    <s v=" Compliance"/>
    <x v="1"/>
    <n v="11"/>
    <x v="7"/>
    <x v="0"/>
    <s v="GA&amp;CSR"/>
    <s v="All"/>
    <n v="0"/>
    <x v="5"/>
    <n v="0"/>
    <n v="0"/>
    <n v="0"/>
    <n v="0"/>
    <n v="0"/>
    <n v="0"/>
    <n v="0"/>
    <n v="0"/>
    <n v="0"/>
    <n v="0"/>
    <n v="0"/>
    <n v="0"/>
    <n v="0"/>
    <n v="0"/>
    <n v="0"/>
    <n v="0"/>
    <n v="0"/>
    <n v="0"/>
    <n v="0"/>
  </r>
  <r>
    <s v=" Compliance"/>
    <x v="1"/>
    <n v="12"/>
    <x v="1"/>
    <x v="0"/>
    <s v="GA&amp;CSR"/>
    <s v="All"/>
    <n v="0"/>
    <x v="5"/>
    <n v="0"/>
    <n v="0"/>
    <n v="0"/>
    <n v="0"/>
    <n v="0"/>
    <n v="0"/>
    <n v="0"/>
    <n v="0"/>
    <n v="0"/>
    <n v="0"/>
    <n v="0"/>
    <n v="0"/>
    <n v="0"/>
    <n v="0"/>
    <n v="0"/>
    <n v="0"/>
    <n v="0"/>
    <n v="0"/>
    <n v="0"/>
  </r>
  <r>
    <s v=" Compliance"/>
    <x v="1"/>
    <n v="13"/>
    <x v="8"/>
    <x v="0"/>
    <s v="GA&amp;CSR"/>
    <s v="All"/>
    <n v="5"/>
    <x v="5"/>
    <n v="0"/>
    <n v="0"/>
    <n v="0"/>
    <n v="0"/>
    <n v="0"/>
    <n v="0"/>
    <n v="0"/>
    <n v="0"/>
    <n v="0"/>
    <n v="0"/>
    <n v="0"/>
    <n v="0"/>
    <n v="0"/>
    <n v="0"/>
    <n v="0"/>
    <n v="0"/>
    <n v="0"/>
    <n v="0"/>
    <n v="0"/>
  </r>
  <r>
    <s v=" Compliance"/>
    <x v="2"/>
    <n v="14"/>
    <x v="0"/>
    <x v="0"/>
    <s v="AR&amp;AS"/>
    <s v="All"/>
    <n v="0"/>
    <x v="5"/>
    <m/>
    <m/>
    <m/>
    <m/>
    <m/>
    <m/>
    <m/>
    <m/>
    <m/>
    <m/>
    <m/>
    <m/>
    <m/>
    <m/>
    <m/>
    <m/>
    <m/>
    <m/>
    <m/>
  </r>
  <r>
    <s v=" Compliance"/>
    <x v="2"/>
    <n v="15"/>
    <x v="1"/>
    <x v="0"/>
    <s v="AR&amp;AS"/>
    <s v="All"/>
    <n v="0"/>
    <x v="5"/>
    <m/>
    <m/>
    <m/>
    <m/>
    <m/>
    <m/>
    <m/>
    <m/>
    <m/>
    <m/>
    <m/>
    <m/>
    <m/>
    <m/>
    <m/>
    <n v="1"/>
    <m/>
    <n v="1"/>
    <m/>
  </r>
  <r>
    <s v=" Compliance"/>
    <x v="2"/>
    <n v="16"/>
    <x v="2"/>
    <x v="0"/>
    <s v="AR&amp;AS"/>
    <s v="All"/>
    <n v="0"/>
    <x v="5"/>
    <m/>
    <m/>
    <m/>
    <m/>
    <m/>
    <m/>
    <m/>
    <m/>
    <m/>
    <m/>
    <m/>
    <m/>
    <m/>
    <m/>
    <m/>
    <m/>
    <m/>
    <m/>
    <m/>
  </r>
  <r>
    <s v=" Compliance"/>
    <x v="3"/>
    <n v="17"/>
    <x v="9"/>
    <x v="0"/>
    <s v="ACC"/>
    <s v="All"/>
    <n v="0"/>
    <x v="5"/>
    <m/>
    <m/>
    <m/>
    <m/>
    <m/>
    <m/>
    <m/>
    <m/>
    <m/>
    <m/>
    <m/>
    <m/>
    <m/>
    <m/>
    <m/>
    <m/>
    <m/>
    <m/>
    <m/>
  </r>
  <r>
    <s v=" Compliance"/>
    <x v="3"/>
    <n v="18"/>
    <x v="9"/>
    <x v="1"/>
    <s v="ACC"/>
    <s v="All"/>
    <n v="0"/>
    <x v="5"/>
    <m/>
    <m/>
    <m/>
    <m/>
    <m/>
    <m/>
    <m/>
    <m/>
    <m/>
    <m/>
    <m/>
    <m/>
    <m/>
    <m/>
    <m/>
    <m/>
    <m/>
    <m/>
    <m/>
  </r>
  <r>
    <s v=" Compliance"/>
    <x v="3"/>
    <n v="19"/>
    <x v="10"/>
    <x v="0"/>
    <s v="ACC"/>
    <s v="All"/>
    <s v="-"/>
    <x v="5"/>
    <m/>
    <m/>
    <m/>
    <m/>
    <m/>
    <m/>
    <m/>
    <m/>
    <m/>
    <m/>
    <m/>
    <m/>
    <m/>
    <m/>
    <m/>
    <m/>
    <m/>
    <m/>
    <m/>
  </r>
  <r>
    <s v=" Compliance"/>
    <x v="3"/>
    <n v="20"/>
    <x v="10"/>
    <x v="1"/>
    <s v="ACC"/>
    <s v="All"/>
    <s v="-"/>
    <x v="5"/>
    <m/>
    <m/>
    <m/>
    <m/>
    <m/>
    <m/>
    <m/>
    <m/>
    <m/>
    <m/>
    <m/>
    <m/>
    <m/>
    <m/>
    <m/>
    <m/>
    <m/>
    <m/>
    <m/>
  </r>
  <r>
    <s v=" Compliance"/>
    <x v="3"/>
    <n v="21"/>
    <x v="11"/>
    <x v="0"/>
    <s v="ACC"/>
    <s v="All"/>
    <s v="-"/>
    <x v="5"/>
    <m/>
    <n v="2"/>
    <m/>
    <m/>
    <n v="2"/>
    <m/>
    <m/>
    <m/>
    <m/>
    <n v="1"/>
    <m/>
    <m/>
    <n v="16"/>
    <m/>
    <n v="31"/>
    <n v="170"/>
    <n v="2"/>
    <m/>
    <n v="4"/>
  </r>
  <r>
    <s v=" Compliance"/>
    <x v="3"/>
    <n v="22"/>
    <x v="11"/>
    <x v="1"/>
    <s v="ACC"/>
    <s v="All"/>
    <s v="-"/>
    <x v="5"/>
    <m/>
    <n v="0.22"/>
    <m/>
    <m/>
    <n v="3.7"/>
    <m/>
    <m/>
    <m/>
    <m/>
    <n v="0.19800000000000001"/>
    <m/>
    <m/>
    <n v="32.036000000000001"/>
    <m/>
    <n v="39.07"/>
    <n v="119.24000000000001"/>
    <n v="1.82"/>
    <m/>
    <n v="3.1"/>
  </r>
  <r>
    <s v=" Compliance"/>
    <x v="3"/>
    <n v="23"/>
    <x v="12"/>
    <x v="0"/>
    <s v="ACC"/>
    <s v="All"/>
    <s v="-"/>
    <x v="5"/>
    <n v="1"/>
    <n v="3"/>
    <n v="2"/>
    <m/>
    <n v="8"/>
    <n v="7"/>
    <m/>
    <m/>
    <m/>
    <n v="8"/>
    <n v="2"/>
    <m/>
    <m/>
    <n v="2"/>
    <n v="2"/>
    <n v="84"/>
    <m/>
    <m/>
    <m/>
  </r>
  <r>
    <s v=" Compliance"/>
    <x v="3"/>
    <n v="24"/>
    <x v="12"/>
    <x v="1"/>
    <s v="ACC"/>
    <s v="All"/>
    <s v="-"/>
    <x v="5"/>
    <n v="0.25"/>
    <n v="0.68"/>
    <n v="0.37"/>
    <m/>
    <n v="3.67"/>
    <n v="6.13"/>
    <m/>
    <m/>
    <m/>
    <n v="9.3000000000000007"/>
    <n v="0.46"/>
    <m/>
    <m/>
    <n v="0.32"/>
    <n v="1.32"/>
    <n v="43.45"/>
    <m/>
    <m/>
    <m/>
  </r>
  <r>
    <s v=" Compliance"/>
    <x v="3"/>
    <n v="25"/>
    <x v="13"/>
    <x v="0"/>
    <s v="ACC"/>
    <s v="PD,PE,QA"/>
    <n v="0"/>
    <x v="5"/>
    <n v="0"/>
    <n v="0"/>
    <n v="0"/>
    <n v="0"/>
    <n v="0"/>
    <n v="0"/>
    <n v="0"/>
    <n v="0"/>
    <n v="0"/>
    <n v="2"/>
    <n v="0"/>
    <n v="0"/>
    <n v="0"/>
    <n v="0"/>
    <n v="0"/>
    <m/>
    <n v="0"/>
    <n v="0"/>
    <n v="0"/>
  </r>
  <r>
    <s v=" Compliance"/>
    <x v="3"/>
    <n v="26"/>
    <x v="14"/>
    <x v="1"/>
    <s v="ACC"/>
    <s v="PD,PE,QA"/>
    <n v="0"/>
    <x v="5"/>
    <n v="0"/>
    <n v="0"/>
    <n v="0"/>
    <n v="0"/>
    <n v="0"/>
    <n v="0"/>
    <n v="0"/>
    <n v="0"/>
    <n v="0"/>
    <n v="1.7"/>
    <n v="0"/>
    <n v="0"/>
    <n v="0"/>
    <n v="0"/>
    <n v="0"/>
    <m/>
    <n v="0"/>
    <n v="0"/>
    <n v="0"/>
  </r>
  <r>
    <s v=" Compliance"/>
    <x v="3"/>
    <n v="27"/>
    <x v="15"/>
    <x v="0"/>
    <s v="ACC"/>
    <s v="PD,PE,QA"/>
    <n v="0"/>
    <x v="5"/>
    <n v="0"/>
    <n v="0"/>
    <n v="0"/>
    <n v="0"/>
    <n v="0"/>
    <n v="0"/>
    <n v="0"/>
    <n v="0"/>
    <n v="0"/>
    <n v="1"/>
    <n v="0"/>
    <n v="0"/>
    <n v="0"/>
    <n v="0"/>
    <n v="3"/>
    <n v="4"/>
    <n v="0"/>
    <n v="0"/>
    <n v="0"/>
  </r>
  <r>
    <s v=" Compliance"/>
    <x v="3"/>
    <n v="28"/>
    <x v="15"/>
    <x v="1"/>
    <s v="ACC"/>
    <s v="PD,PE,QA"/>
    <n v="0"/>
    <x v="5"/>
    <n v="0"/>
    <n v="0"/>
    <n v="0"/>
    <n v="0"/>
    <n v="0"/>
    <n v="0"/>
    <n v="0"/>
    <n v="0"/>
    <n v="0"/>
    <n v="0.87"/>
    <n v="0"/>
    <n v="0"/>
    <n v="0"/>
    <n v="0"/>
    <n v="2.77"/>
    <n v="0.22"/>
    <n v="0"/>
    <n v="0"/>
    <n v="0"/>
  </r>
  <r>
    <s v=" Compliance"/>
    <x v="3"/>
    <n v="29"/>
    <x v="16"/>
    <x v="0"/>
    <s v="PU"/>
    <s v="All"/>
    <n v="0"/>
    <x v="5"/>
    <m/>
    <m/>
    <m/>
    <m/>
    <m/>
    <m/>
    <m/>
    <m/>
    <m/>
    <m/>
    <m/>
    <m/>
    <m/>
    <m/>
    <m/>
    <m/>
    <m/>
    <m/>
    <m/>
  </r>
  <r>
    <s v=" Compliance"/>
    <x v="3"/>
    <n v="30"/>
    <x v="16"/>
    <x v="1"/>
    <s v="PU"/>
    <s v="All"/>
    <n v="0"/>
    <x v="5"/>
    <m/>
    <m/>
    <m/>
    <m/>
    <m/>
    <m/>
    <m/>
    <m/>
    <m/>
    <m/>
    <m/>
    <m/>
    <m/>
    <m/>
    <m/>
    <m/>
    <m/>
    <m/>
    <m/>
  </r>
  <r>
    <s v=" Compliance"/>
    <x v="3"/>
    <n v="31"/>
    <x v="17"/>
    <x v="0"/>
    <s v="PU"/>
    <s v="All"/>
    <n v="0"/>
    <x v="5"/>
    <m/>
    <m/>
    <m/>
    <m/>
    <m/>
    <m/>
    <m/>
    <m/>
    <m/>
    <m/>
    <m/>
    <m/>
    <m/>
    <m/>
    <m/>
    <m/>
    <m/>
    <m/>
    <m/>
  </r>
  <r>
    <s v=" Compliance"/>
    <x v="3"/>
    <n v="32"/>
    <x v="17"/>
    <x v="1"/>
    <s v="PU"/>
    <s v="All"/>
    <n v="0"/>
    <x v="5"/>
    <m/>
    <m/>
    <m/>
    <m/>
    <m/>
    <m/>
    <m/>
    <m/>
    <m/>
    <m/>
    <m/>
    <m/>
    <m/>
    <m/>
    <m/>
    <m/>
    <m/>
    <m/>
    <m/>
  </r>
  <r>
    <s v=" Compliance"/>
    <x v="3"/>
    <n v="33"/>
    <x v="18"/>
    <x v="2"/>
    <s v="PC/WH"/>
    <s v="PD,PE,QA,QC"/>
    <n v="5.0000000000000001E-3"/>
    <x v="5"/>
    <m/>
    <m/>
    <m/>
    <m/>
    <m/>
    <m/>
    <m/>
    <m/>
    <m/>
    <m/>
    <m/>
    <m/>
    <m/>
    <m/>
    <m/>
    <m/>
    <m/>
    <m/>
    <m/>
  </r>
  <r>
    <s v=" Compliance"/>
    <x v="3"/>
    <n v="34"/>
    <x v="18"/>
    <x v="1"/>
    <s v="PC/WH"/>
    <s v="PD,PE,QA,QC"/>
    <s v="-"/>
    <x v="5"/>
    <m/>
    <m/>
    <m/>
    <m/>
    <m/>
    <m/>
    <m/>
    <m/>
    <m/>
    <m/>
    <m/>
    <m/>
    <m/>
    <m/>
    <m/>
    <m/>
    <m/>
    <m/>
    <m/>
  </r>
  <r>
    <s v=" Compliance"/>
    <x v="3"/>
    <n v="35"/>
    <x v="19"/>
    <x v="2"/>
    <s v="MT"/>
    <s v="PD,PE"/>
    <m/>
    <x v="5"/>
    <m/>
    <m/>
    <m/>
    <m/>
    <m/>
    <m/>
    <m/>
    <m/>
    <m/>
    <m/>
    <m/>
    <m/>
    <m/>
    <m/>
    <m/>
    <m/>
    <m/>
    <m/>
    <m/>
  </r>
  <r>
    <s v=" Compliance"/>
    <x v="3"/>
    <n v="36"/>
    <x v="19"/>
    <x v="1"/>
    <s v="MT"/>
    <s v="PD,PE"/>
    <m/>
    <x v="5"/>
    <m/>
    <m/>
    <m/>
    <m/>
    <m/>
    <m/>
    <m/>
    <m/>
    <m/>
    <m/>
    <m/>
    <m/>
    <m/>
    <m/>
    <m/>
    <m/>
    <m/>
    <m/>
    <m/>
  </r>
  <r>
    <s v=" Compliance"/>
    <x v="3"/>
    <n v="37"/>
    <x v="20"/>
    <x v="0"/>
    <s v="WH"/>
    <m/>
    <s v="-"/>
    <x v="5"/>
    <m/>
    <m/>
    <m/>
    <m/>
    <m/>
    <m/>
    <m/>
    <m/>
    <m/>
    <m/>
    <m/>
    <m/>
    <m/>
    <m/>
    <m/>
    <m/>
    <m/>
    <m/>
    <m/>
  </r>
  <r>
    <s v=" Compliance"/>
    <x v="3"/>
    <n v="38"/>
    <x v="20"/>
    <x v="1"/>
    <s v="WH"/>
    <m/>
    <n v="84.578725860000006"/>
    <x v="5"/>
    <n v="2.4843066199999999"/>
    <s v="-"/>
    <n v="0.17545753"/>
    <s v="-"/>
    <s v="-"/>
    <n v="5.0248519999999998E-2"/>
    <n v="5.6442770000000003E-2"/>
    <s v="-"/>
    <n v="6.5222254400000006"/>
    <n v="0.14084845000000001"/>
    <m/>
    <m/>
    <m/>
    <m/>
    <m/>
    <m/>
    <m/>
    <m/>
    <m/>
  </r>
  <r>
    <s v=" Compliance"/>
    <x v="3"/>
    <n v="39"/>
    <x v="21"/>
    <x v="1"/>
    <s v="PC"/>
    <s v="PD,QC"/>
    <n v="3.17"/>
    <x v="5"/>
    <m/>
    <m/>
    <m/>
    <m/>
    <m/>
    <m/>
    <m/>
    <m/>
    <m/>
    <m/>
    <m/>
    <m/>
    <m/>
    <m/>
    <m/>
    <m/>
    <m/>
    <m/>
    <m/>
  </r>
  <r>
    <s v=" Compliance"/>
    <x v="3"/>
    <n v="40"/>
    <x v="22"/>
    <x v="1"/>
    <s v="PC"/>
    <s v="PD,QC"/>
    <n v="5.84"/>
    <x v="5"/>
    <m/>
    <m/>
    <m/>
    <m/>
    <m/>
    <m/>
    <m/>
    <m/>
    <m/>
    <m/>
    <m/>
    <m/>
    <m/>
    <m/>
    <m/>
    <m/>
    <m/>
    <m/>
    <m/>
  </r>
  <r>
    <s v=" Compliance"/>
    <x v="3"/>
    <n v="41"/>
    <x v="23"/>
    <x v="0"/>
    <s v="MT"/>
    <s v="PD,PE"/>
    <m/>
    <x v="5"/>
    <m/>
    <m/>
    <m/>
    <m/>
    <m/>
    <m/>
    <m/>
    <m/>
    <m/>
    <m/>
    <m/>
    <m/>
    <m/>
    <m/>
    <m/>
    <m/>
    <m/>
    <m/>
    <m/>
  </r>
  <r>
    <s v=" Compliance"/>
    <x v="3"/>
    <n v="42"/>
    <x v="23"/>
    <x v="1"/>
    <s v="MT"/>
    <s v="PD,PE"/>
    <m/>
    <x v="5"/>
    <m/>
    <m/>
    <m/>
    <m/>
    <m/>
    <m/>
    <m/>
    <m/>
    <m/>
    <m/>
    <m/>
    <m/>
    <m/>
    <m/>
    <m/>
    <m/>
    <m/>
    <m/>
    <m/>
  </r>
  <r>
    <s v=" Compliance"/>
    <x v="3"/>
    <n v="43"/>
    <x v="24"/>
    <x v="1"/>
    <s v="PC/WH"/>
    <s v="PD"/>
    <n v="5.4"/>
    <x v="5"/>
    <m/>
    <m/>
    <m/>
    <m/>
    <m/>
    <m/>
    <m/>
    <m/>
    <m/>
    <m/>
    <m/>
    <m/>
    <m/>
    <m/>
    <m/>
    <m/>
    <m/>
    <m/>
    <m/>
  </r>
  <r>
    <s v=" Compliance"/>
    <x v="3"/>
    <n v="44"/>
    <x v="25"/>
    <x v="0"/>
    <s v="MT"/>
    <s v="PD"/>
    <n v="200"/>
    <x v="5"/>
    <m/>
    <m/>
    <m/>
    <m/>
    <m/>
    <m/>
    <m/>
    <m/>
    <m/>
    <m/>
    <m/>
    <m/>
    <m/>
    <m/>
    <m/>
    <m/>
    <m/>
    <m/>
    <m/>
  </r>
  <r>
    <s v=" Compliance"/>
    <x v="3"/>
    <n v="45"/>
    <x v="25"/>
    <x v="1"/>
    <s v="MT"/>
    <s v="PD"/>
    <n v="90"/>
    <x v="5"/>
    <m/>
    <m/>
    <m/>
    <m/>
    <m/>
    <m/>
    <m/>
    <m/>
    <m/>
    <m/>
    <m/>
    <m/>
    <m/>
    <m/>
    <m/>
    <m/>
    <m/>
    <m/>
    <m/>
  </r>
  <r>
    <s v=" Compliance"/>
    <x v="4"/>
    <n v="46"/>
    <x v="26"/>
    <x v="3"/>
    <s v="AR&amp;AS"/>
    <s v="All"/>
    <n v="1.2"/>
    <x v="5"/>
    <m/>
    <m/>
    <m/>
    <m/>
    <m/>
    <m/>
    <m/>
    <m/>
    <m/>
    <m/>
    <m/>
    <m/>
    <m/>
    <m/>
    <m/>
    <m/>
    <m/>
    <m/>
    <m/>
  </r>
  <r>
    <s v=" Compliance"/>
    <x v="5"/>
    <n v="47"/>
    <x v="26"/>
    <x v="3"/>
    <s v="ACC"/>
    <s v="All"/>
    <n v="0"/>
    <x v="5"/>
    <m/>
    <m/>
    <m/>
    <m/>
    <m/>
    <m/>
    <m/>
    <m/>
    <m/>
    <m/>
    <m/>
    <m/>
    <m/>
    <m/>
    <m/>
    <m/>
    <m/>
    <m/>
    <m/>
  </r>
  <r>
    <s v=" Compliance"/>
    <x v="6"/>
    <n v="48"/>
    <x v="26"/>
    <x v="3"/>
    <s v="GA&amp;CSR"/>
    <s v="All"/>
    <n v="0"/>
    <x v="5"/>
    <n v="0"/>
    <n v="0"/>
    <n v="0"/>
    <n v="0"/>
    <n v="0"/>
    <n v="0"/>
    <n v="0"/>
    <n v="0"/>
    <n v="0"/>
    <n v="0"/>
    <n v="0"/>
    <n v="0"/>
    <n v="0"/>
    <n v="0"/>
    <n v="0"/>
    <n v="0"/>
    <n v="0"/>
    <n v="0"/>
    <n v="0"/>
  </r>
  <r>
    <s v=" Compliance"/>
    <x v="7"/>
    <n v="49"/>
    <x v="26"/>
    <x v="0"/>
    <s v="AR&amp;AS"/>
    <s v="-"/>
    <m/>
    <x v="5"/>
    <m/>
    <m/>
    <m/>
    <m/>
    <m/>
    <m/>
    <m/>
    <m/>
    <m/>
    <m/>
    <m/>
    <m/>
    <m/>
    <m/>
    <m/>
    <m/>
    <m/>
    <m/>
    <m/>
  </r>
  <r>
    <s v=" Compliance"/>
    <x v="0"/>
    <n v="1"/>
    <x v="0"/>
    <x v="0"/>
    <s v="AR&amp;AS"/>
    <s v="All"/>
    <n v="0"/>
    <x v="6"/>
    <m/>
    <m/>
    <m/>
    <m/>
    <m/>
    <m/>
    <m/>
    <m/>
    <m/>
    <m/>
    <m/>
    <m/>
    <m/>
    <m/>
    <m/>
    <m/>
    <m/>
    <m/>
    <m/>
  </r>
  <r>
    <s v=" Compliance"/>
    <x v="0"/>
    <n v="2"/>
    <x v="1"/>
    <x v="0"/>
    <s v="AR&amp;AS"/>
    <s v="All"/>
    <n v="0"/>
    <x v="6"/>
    <m/>
    <m/>
    <m/>
    <m/>
    <m/>
    <m/>
    <m/>
    <m/>
    <m/>
    <m/>
    <m/>
    <m/>
    <m/>
    <m/>
    <m/>
    <m/>
    <m/>
    <m/>
    <m/>
  </r>
  <r>
    <s v=" Compliance"/>
    <x v="0"/>
    <n v="3"/>
    <x v="2"/>
    <x v="0"/>
    <s v="AR&amp;AS"/>
    <s v="All"/>
    <n v="0"/>
    <x v="6"/>
    <m/>
    <m/>
    <m/>
    <m/>
    <m/>
    <m/>
    <m/>
    <m/>
    <m/>
    <m/>
    <m/>
    <m/>
    <m/>
    <m/>
    <m/>
    <m/>
    <m/>
    <m/>
    <m/>
  </r>
  <r>
    <s v=" Compliance"/>
    <x v="0"/>
    <n v="4"/>
    <x v="3"/>
    <x v="0"/>
    <s v="PU"/>
    <s v="All"/>
    <n v="280"/>
    <x v="6"/>
    <m/>
    <m/>
    <m/>
    <n v="1"/>
    <m/>
    <m/>
    <m/>
    <m/>
    <n v="1"/>
    <m/>
    <m/>
    <m/>
    <n v="11"/>
    <n v="1"/>
    <m/>
    <n v="11"/>
    <m/>
    <m/>
    <m/>
  </r>
  <r>
    <s v=" Compliance"/>
    <x v="0"/>
    <n v="5"/>
    <x v="3"/>
    <x v="1"/>
    <s v="PU"/>
    <s v="All"/>
    <n v="106"/>
    <x v="6"/>
    <m/>
    <m/>
    <m/>
    <n v="0.09"/>
    <m/>
    <m/>
    <m/>
    <m/>
    <n v="1.4999999999999999E-2"/>
    <m/>
    <m/>
    <m/>
    <n v="2.992"/>
    <n v="8.7099999999999997E-2"/>
    <m/>
    <n v="5.4999000000000002"/>
    <m/>
    <m/>
    <m/>
  </r>
  <r>
    <s v=" Compliance"/>
    <x v="0"/>
    <n v="6"/>
    <x v="4"/>
    <x v="0"/>
    <s v="PU"/>
    <s v="All"/>
    <n v="0"/>
    <x v="6"/>
    <n v="0"/>
    <n v="0"/>
    <n v="0"/>
    <n v="0"/>
    <n v="0"/>
    <n v="0"/>
    <n v="0"/>
    <n v="0"/>
    <n v="0"/>
    <n v="0"/>
    <n v="0"/>
    <n v="0"/>
    <n v="0"/>
    <n v="0"/>
    <n v="0"/>
    <n v="0"/>
    <n v="0"/>
    <n v="0"/>
    <n v="0"/>
  </r>
  <r>
    <s v=" Compliance"/>
    <x v="0"/>
    <n v="7"/>
    <x v="4"/>
    <x v="1"/>
    <s v="PU"/>
    <s v="All"/>
    <n v="0"/>
    <x v="6"/>
    <n v="0"/>
    <n v="0"/>
    <n v="0"/>
    <n v="0"/>
    <n v="0"/>
    <n v="0"/>
    <n v="0"/>
    <n v="0"/>
    <n v="0"/>
    <n v="0"/>
    <n v="0"/>
    <n v="0"/>
    <n v="0"/>
    <n v="0"/>
    <n v="0"/>
    <n v="0"/>
    <n v="0"/>
    <n v="0"/>
    <n v="0"/>
  </r>
  <r>
    <s v=" Compliance"/>
    <x v="0"/>
    <n v="8"/>
    <x v="5"/>
    <x v="0"/>
    <s v="PU"/>
    <s v="All"/>
    <n v="192"/>
    <x v="6"/>
    <m/>
    <n v="2"/>
    <m/>
    <n v="1"/>
    <m/>
    <m/>
    <m/>
    <m/>
    <m/>
    <m/>
    <m/>
    <m/>
    <m/>
    <n v="1"/>
    <m/>
    <n v="15"/>
    <m/>
    <n v="1"/>
    <m/>
  </r>
  <r>
    <s v=" Compliance"/>
    <x v="0"/>
    <n v="9"/>
    <x v="5"/>
    <x v="1"/>
    <s v="PU"/>
    <s v="All"/>
    <n v="307"/>
    <x v="6"/>
    <m/>
    <n v="0.65"/>
    <m/>
    <n v="0.22"/>
    <m/>
    <m/>
    <m/>
    <m/>
    <m/>
    <m/>
    <m/>
    <m/>
    <m/>
    <n v="0.4"/>
    <m/>
    <n v="19.686"/>
    <m/>
    <n v="0.38"/>
    <m/>
  </r>
  <r>
    <s v=" Compliance"/>
    <x v="1"/>
    <n v="10"/>
    <x v="6"/>
    <x v="0"/>
    <s v="GA&amp;CSR"/>
    <s v="All"/>
    <n v="0"/>
    <x v="6"/>
    <n v="0"/>
    <n v="0"/>
    <n v="0"/>
    <n v="0"/>
    <n v="0"/>
    <n v="0"/>
    <n v="0"/>
    <n v="0"/>
    <n v="0"/>
    <n v="0"/>
    <n v="0"/>
    <n v="0"/>
    <n v="0"/>
    <n v="0"/>
    <n v="0"/>
    <n v="0"/>
    <n v="0"/>
    <n v="0"/>
    <n v="0"/>
  </r>
  <r>
    <s v=" Compliance"/>
    <x v="1"/>
    <n v="11"/>
    <x v="7"/>
    <x v="0"/>
    <s v="GA&amp;CSR"/>
    <s v="All"/>
    <n v="0"/>
    <x v="6"/>
    <n v="0"/>
    <n v="0"/>
    <n v="0"/>
    <n v="0"/>
    <n v="0"/>
    <n v="0"/>
    <n v="0"/>
    <n v="0"/>
    <n v="0"/>
    <n v="0"/>
    <n v="0"/>
    <n v="0"/>
    <n v="0"/>
    <n v="0"/>
    <n v="0"/>
    <n v="0"/>
    <n v="0"/>
    <n v="0"/>
    <n v="0"/>
  </r>
  <r>
    <s v=" Compliance"/>
    <x v="1"/>
    <n v="12"/>
    <x v="1"/>
    <x v="0"/>
    <s v="GA&amp;CSR"/>
    <s v="All"/>
    <n v="0"/>
    <x v="6"/>
    <n v="0"/>
    <n v="0"/>
    <n v="0"/>
    <n v="0"/>
    <n v="0"/>
    <n v="0"/>
    <n v="0"/>
    <n v="0"/>
    <n v="0"/>
    <n v="0"/>
    <n v="0"/>
    <n v="0"/>
    <n v="0"/>
    <n v="0"/>
    <n v="0"/>
    <n v="0"/>
    <n v="0"/>
    <n v="0"/>
    <n v="0"/>
  </r>
  <r>
    <s v=" Compliance"/>
    <x v="1"/>
    <n v="13"/>
    <x v="8"/>
    <x v="0"/>
    <s v="GA&amp;CSR"/>
    <s v="All"/>
    <n v="5"/>
    <x v="6"/>
    <s v="-"/>
    <s v="-"/>
    <s v="-"/>
    <s v="-"/>
    <s v="-"/>
    <s v="-"/>
    <s v="-"/>
    <s v="-"/>
    <s v="-"/>
    <s v="-"/>
    <s v="-"/>
    <s v="-"/>
    <s v="-"/>
    <s v="-"/>
    <s v="-"/>
    <s v="-"/>
    <s v="-"/>
    <s v="-"/>
    <s v="-"/>
  </r>
  <r>
    <s v=" Compliance"/>
    <x v="2"/>
    <n v="14"/>
    <x v="0"/>
    <x v="0"/>
    <s v="AR&amp;AS"/>
    <s v="All"/>
    <n v="0"/>
    <x v="6"/>
    <m/>
    <m/>
    <m/>
    <m/>
    <m/>
    <m/>
    <m/>
    <m/>
    <m/>
    <m/>
    <m/>
    <m/>
    <m/>
    <m/>
    <m/>
    <m/>
    <m/>
    <m/>
    <m/>
  </r>
  <r>
    <s v=" Compliance"/>
    <x v="2"/>
    <n v="15"/>
    <x v="1"/>
    <x v="0"/>
    <s v="AR&amp;AS"/>
    <s v="All"/>
    <n v="0"/>
    <x v="6"/>
    <m/>
    <m/>
    <m/>
    <m/>
    <m/>
    <m/>
    <m/>
    <m/>
    <m/>
    <m/>
    <m/>
    <m/>
    <m/>
    <m/>
    <m/>
    <m/>
    <m/>
    <m/>
    <m/>
  </r>
  <r>
    <s v=" Compliance"/>
    <x v="2"/>
    <n v="16"/>
    <x v="2"/>
    <x v="0"/>
    <s v="AR&amp;AS"/>
    <s v="All"/>
    <n v="0"/>
    <x v="6"/>
    <m/>
    <m/>
    <m/>
    <m/>
    <m/>
    <m/>
    <m/>
    <m/>
    <m/>
    <m/>
    <m/>
    <m/>
    <m/>
    <m/>
    <m/>
    <m/>
    <m/>
    <m/>
    <m/>
  </r>
  <r>
    <s v=" Compliance"/>
    <x v="3"/>
    <n v="17"/>
    <x v="9"/>
    <x v="0"/>
    <s v="ACC"/>
    <s v="All"/>
    <n v="0"/>
    <x v="6"/>
    <m/>
    <m/>
    <m/>
    <m/>
    <m/>
    <m/>
    <m/>
    <m/>
    <m/>
    <m/>
    <m/>
    <m/>
    <m/>
    <m/>
    <m/>
    <m/>
    <m/>
    <m/>
    <m/>
  </r>
  <r>
    <s v=" Compliance"/>
    <x v="3"/>
    <n v="18"/>
    <x v="9"/>
    <x v="1"/>
    <s v="ACC"/>
    <s v="All"/>
    <n v="0"/>
    <x v="6"/>
    <m/>
    <m/>
    <m/>
    <m/>
    <m/>
    <m/>
    <m/>
    <m/>
    <m/>
    <m/>
    <m/>
    <m/>
    <m/>
    <m/>
    <m/>
    <m/>
    <m/>
    <m/>
    <m/>
  </r>
  <r>
    <s v=" Compliance"/>
    <x v="3"/>
    <n v="19"/>
    <x v="10"/>
    <x v="0"/>
    <s v="ACC"/>
    <s v="All"/>
    <s v="-"/>
    <x v="6"/>
    <m/>
    <m/>
    <m/>
    <m/>
    <m/>
    <m/>
    <m/>
    <m/>
    <m/>
    <m/>
    <m/>
    <m/>
    <m/>
    <m/>
    <m/>
    <m/>
    <m/>
    <m/>
    <m/>
  </r>
  <r>
    <s v=" Compliance"/>
    <x v="3"/>
    <n v="20"/>
    <x v="10"/>
    <x v="1"/>
    <s v="ACC"/>
    <s v="All"/>
    <s v="-"/>
    <x v="6"/>
    <m/>
    <m/>
    <m/>
    <m/>
    <m/>
    <m/>
    <m/>
    <m/>
    <m/>
    <m/>
    <m/>
    <m/>
    <m/>
    <m/>
    <m/>
    <m/>
    <m/>
    <m/>
    <m/>
  </r>
  <r>
    <s v=" Compliance"/>
    <x v="3"/>
    <n v="21"/>
    <x v="11"/>
    <x v="0"/>
    <s v="ACC"/>
    <s v="All"/>
    <s v="-"/>
    <x v="6"/>
    <m/>
    <m/>
    <m/>
    <n v="1"/>
    <m/>
    <m/>
    <m/>
    <m/>
    <m/>
    <m/>
    <m/>
    <m/>
    <n v="19"/>
    <n v="1"/>
    <n v="27"/>
    <n v="176"/>
    <n v="1"/>
    <m/>
    <n v="7"/>
  </r>
  <r>
    <s v=" Compliance"/>
    <x v="3"/>
    <n v="22"/>
    <x v="11"/>
    <x v="1"/>
    <s v="ACC"/>
    <s v="All"/>
    <s v="-"/>
    <x v="6"/>
    <m/>
    <m/>
    <m/>
    <n v="0.76"/>
    <m/>
    <m/>
    <m/>
    <m/>
    <m/>
    <m/>
    <m/>
    <m/>
    <n v="27.042000000000002"/>
    <n v="1.59"/>
    <n v="35.704563999999998"/>
    <n v="96.106466879999999"/>
    <n v="2.3E-2"/>
    <m/>
    <n v="8.4499999999999993"/>
  </r>
  <r>
    <s v=" Compliance"/>
    <x v="3"/>
    <n v="23"/>
    <x v="12"/>
    <x v="0"/>
    <s v="ACC"/>
    <s v="All"/>
    <s v="-"/>
    <x v="6"/>
    <m/>
    <m/>
    <m/>
    <m/>
    <n v="11"/>
    <n v="8"/>
    <m/>
    <m/>
    <m/>
    <n v="6"/>
    <n v="1"/>
    <m/>
    <n v="10"/>
    <n v="2"/>
    <n v="3"/>
    <n v="207"/>
    <n v="1"/>
    <m/>
    <n v="1"/>
  </r>
  <r>
    <s v=" Compliance"/>
    <x v="3"/>
    <n v="24"/>
    <x v="12"/>
    <x v="1"/>
    <s v="ACC"/>
    <s v="All"/>
    <s v="-"/>
    <x v="6"/>
    <m/>
    <m/>
    <m/>
    <m/>
    <n v="5.0011162899999997"/>
    <n v="4.5607959999999999"/>
    <m/>
    <m/>
    <m/>
    <n v="8.4573956599999995"/>
    <n v="0.08"/>
    <m/>
    <n v="15.02"/>
    <n v="0.37"/>
    <n v="1.3269059999999999"/>
    <n v="106.37243768"/>
    <n v="1.89"/>
    <m/>
    <n v="1.9"/>
  </r>
  <r>
    <s v=" Compliance"/>
    <x v="3"/>
    <n v="25"/>
    <x v="13"/>
    <x v="0"/>
    <s v="ACC"/>
    <s v="PD,PE,QA"/>
    <n v="0"/>
    <x v="6"/>
    <m/>
    <n v="1"/>
    <n v="9"/>
    <n v="2"/>
    <m/>
    <n v="1"/>
    <m/>
    <m/>
    <m/>
    <m/>
    <m/>
    <m/>
    <m/>
    <m/>
    <n v="4"/>
    <n v="26"/>
    <m/>
    <m/>
    <m/>
  </r>
  <r>
    <s v=" Compliance"/>
    <x v="3"/>
    <n v="26"/>
    <x v="14"/>
    <x v="1"/>
    <s v="ACC"/>
    <s v="PD,PE,QA"/>
    <n v="0"/>
    <x v="6"/>
    <m/>
    <n v="0.43"/>
    <n v="2.23"/>
    <n v="1.05"/>
    <m/>
    <n v="1.4351400000000001"/>
    <m/>
    <m/>
    <m/>
    <m/>
    <m/>
    <m/>
    <m/>
    <m/>
    <n v="4.4000000000000004"/>
    <n v="40.187393960000001"/>
    <m/>
    <m/>
    <m/>
  </r>
  <r>
    <s v=" Compliance"/>
    <x v="3"/>
    <n v="27"/>
    <x v="15"/>
    <x v="0"/>
    <s v="ACC"/>
    <s v="PD,PE,QA"/>
    <n v="0"/>
    <x v="6"/>
    <m/>
    <m/>
    <n v="1"/>
    <m/>
    <m/>
    <m/>
    <m/>
    <m/>
    <m/>
    <m/>
    <m/>
    <m/>
    <n v="1"/>
    <m/>
    <n v="23"/>
    <n v="14"/>
    <m/>
    <m/>
    <m/>
  </r>
  <r>
    <s v=" Compliance"/>
    <x v="3"/>
    <n v="28"/>
    <x v="15"/>
    <x v="1"/>
    <s v="ACC"/>
    <s v="PD,PE,QA"/>
    <n v="0"/>
    <x v="6"/>
    <m/>
    <m/>
    <n v="0.49"/>
    <m/>
    <m/>
    <m/>
    <m/>
    <m/>
    <m/>
    <m/>
    <m/>
    <m/>
    <n v="0.39"/>
    <m/>
    <n v="30.42"/>
    <n v="11.8232"/>
    <m/>
    <m/>
    <m/>
  </r>
  <r>
    <s v=" Compliance"/>
    <x v="3"/>
    <n v="29"/>
    <x v="16"/>
    <x v="0"/>
    <s v="PU"/>
    <s v="All"/>
    <n v="0"/>
    <x v="6"/>
    <m/>
    <m/>
    <m/>
    <m/>
    <m/>
    <m/>
    <m/>
    <m/>
    <m/>
    <m/>
    <m/>
    <m/>
    <m/>
    <m/>
    <m/>
    <m/>
    <m/>
    <m/>
    <m/>
  </r>
  <r>
    <s v=" Compliance"/>
    <x v="3"/>
    <n v="30"/>
    <x v="16"/>
    <x v="1"/>
    <s v="PU"/>
    <s v="All"/>
    <n v="0"/>
    <x v="6"/>
    <m/>
    <m/>
    <m/>
    <m/>
    <m/>
    <m/>
    <m/>
    <m/>
    <m/>
    <m/>
    <m/>
    <m/>
    <m/>
    <m/>
    <m/>
    <m/>
    <m/>
    <m/>
    <m/>
  </r>
  <r>
    <s v=" Compliance"/>
    <x v="3"/>
    <n v="31"/>
    <x v="17"/>
    <x v="0"/>
    <s v="PU"/>
    <s v="All"/>
    <n v="0"/>
    <x v="6"/>
    <m/>
    <m/>
    <m/>
    <m/>
    <m/>
    <m/>
    <m/>
    <m/>
    <m/>
    <m/>
    <m/>
    <m/>
    <m/>
    <m/>
    <m/>
    <m/>
    <m/>
    <m/>
    <m/>
  </r>
  <r>
    <s v=" Compliance"/>
    <x v="3"/>
    <n v="32"/>
    <x v="17"/>
    <x v="1"/>
    <s v="PU"/>
    <s v="All"/>
    <n v="0"/>
    <x v="6"/>
    <m/>
    <m/>
    <m/>
    <m/>
    <m/>
    <m/>
    <m/>
    <m/>
    <m/>
    <m/>
    <m/>
    <m/>
    <m/>
    <m/>
    <m/>
    <m/>
    <m/>
    <m/>
    <m/>
  </r>
  <r>
    <s v=" Compliance"/>
    <x v="3"/>
    <n v="33"/>
    <x v="18"/>
    <x v="2"/>
    <s v="PC/WH"/>
    <s v="PD,PE,QA,QC"/>
    <n v="5.0000000000000001E-3"/>
    <x v="6"/>
    <m/>
    <m/>
    <m/>
    <m/>
    <m/>
    <m/>
    <m/>
    <m/>
    <m/>
    <m/>
    <m/>
    <m/>
    <m/>
    <m/>
    <m/>
    <m/>
    <m/>
    <m/>
    <m/>
  </r>
  <r>
    <s v=" Compliance"/>
    <x v="3"/>
    <n v="34"/>
    <x v="18"/>
    <x v="1"/>
    <s v="PC/WH"/>
    <s v="PD,PE,QA,QC"/>
    <s v="-"/>
    <x v="6"/>
    <m/>
    <m/>
    <m/>
    <m/>
    <m/>
    <m/>
    <m/>
    <m/>
    <m/>
    <m/>
    <m/>
    <m/>
    <m/>
    <m/>
    <m/>
    <m/>
    <m/>
    <m/>
    <m/>
  </r>
  <r>
    <s v=" Compliance"/>
    <x v="3"/>
    <n v="35"/>
    <x v="19"/>
    <x v="2"/>
    <s v="MT"/>
    <s v="PD,PE"/>
    <m/>
    <x v="6"/>
    <m/>
    <m/>
    <m/>
    <m/>
    <m/>
    <m/>
    <m/>
    <m/>
    <m/>
    <m/>
    <m/>
    <m/>
    <m/>
    <m/>
    <m/>
    <m/>
    <m/>
    <m/>
    <m/>
  </r>
  <r>
    <s v=" Compliance"/>
    <x v="3"/>
    <n v="36"/>
    <x v="19"/>
    <x v="1"/>
    <s v="MT"/>
    <s v="PD,PE"/>
    <m/>
    <x v="6"/>
    <m/>
    <m/>
    <m/>
    <m/>
    <m/>
    <m/>
    <m/>
    <m/>
    <m/>
    <m/>
    <m/>
    <m/>
    <m/>
    <m/>
    <m/>
    <m/>
    <m/>
    <m/>
    <m/>
  </r>
  <r>
    <s v=" Compliance"/>
    <x v="3"/>
    <n v="37"/>
    <x v="20"/>
    <x v="0"/>
    <s v="WH"/>
    <m/>
    <s v="-"/>
    <x v="6"/>
    <m/>
    <m/>
    <m/>
    <m/>
    <m/>
    <m/>
    <m/>
    <m/>
    <m/>
    <m/>
    <m/>
    <m/>
    <m/>
    <m/>
    <m/>
    <m/>
    <m/>
    <m/>
    <m/>
  </r>
  <r>
    <s v=" Compliance"/>
    <x v="3"/>
    <n v="38"/>
    <x v="20"/>
    <x v="1"/>
    <s v="WH"/>
    <m/>
    <n v="84.578725860000006"/>
    <x v="6"/>
    <n v="1.67770219"/>
    <s v="-"/>
    <n v="0.27561106000000002"/>
    <s v="-"/>
    <s v="-"/>
    <s v="-"/>
    <n v="4.6681830000000001E-2"/>
    <s v="-"/>
    <n v="3.9848215099999997"/>
    <n v="0.19960445999999998"/>
    <m/>
    <m/>
    <m/>
    <m/>
    <m/>
    <m/>
    <m/>
    <m/>
    <m/>
  </r>
  <r>
    <s v=" Compliance"/>
    <x v="3"/>
    <n v="39"/>
    <x v="21"/>
    <x v="1"/>
    <s v="PC"/>
    <s v="PD,QC"/>
    <n v="3.17"/>
    <x v="6"/>
    <m/>
    <m/>
    <m/>
    <m/>
    <m/>
    <m/>
    <m/>
    <m/>
    <m/>
    <m/>
    <m/>
    <m/>
    <m/>
    <m/>
    <m/>
    <m/>
    <m/>
    <m/>
    <m/>
  </r>
  <r>
    <s v=" Compliance"/>
    <x v="3"/>
    <n v="40"/>
    <x v="22"/>
    <x v="1"/>
    <s v="PC"/>
    <s v="PD,QC"/>
    <n v="5.84"/>
    <x v="6"/>
    <m/>
    <m/>
    <m/>
    <m/>
    <m/>
    <m/>
    <m/>
    <m/>
    <m/>
    <m/>
    <m/>
    <m/>
    <m/>
    <m/>
    <m/>
    <m/>
    <m/>
    <m/>
    <m/>
  </r>
  <r>
    <s v=" Compliance"/>
    <x v="3"/>
    <n v="41"/>
    <x v="23"/>
    <x v="0"/>
    <s v="MT"/>
    <s v="PD,PE"/>
    <m/>
    <x v="6"/>
    <m/>
    <m/>
    <m/>
    <m/>
    <m/>
    <m/>
    <m/>
    <m/>
    <m/>
    <m/>
    <m/>
    <m/>
    <m/>
    <m/>
    <m/>
    <m/>
    <m/>
    <m/>
    <m/>
  </r>
  <r>
    <s v=" Compliance"/>
    <x v="3"/>
    <n v="42"/>
    <x v="23"/>
    <x v="1"/>
    <s v="MT"/>
    <s v="PD,PE"/>
    <m/>
    <x v="6"/>
    <m/>
    <m/>
    <m/>
    <m/>
    <m/>
    <m/>
    <m/>
    <m/>
    <m/>
    <m/>
    <m/>
    <m/>
    <m/>
    <m/>
    <m/>
    <m/>
    <m/>
    <m/>
    <m/>
  </r>
  <r>
    <s v=" Compliance"/>
    <x v="3"/>
    <n v="43"/>
    <x v="24"/>
    <x v="1"/>
    <s v="PC/WH"/>
    <s v="PD"/>
    <n v="5.4"/>
    <x v="6"/>
    <m/>
    <m/>
    <m/>
    <m/>
    <m/>
    <m/>
    <m/>
    <m/>
    <m/>
    <m/>
    <m/>
    <m/>
    <m/>
    <m/>
    <m/>
    <m/>
    <m/>
    <m/>
    <m/>
  </r>
  <r>
    <s v=" Compliance"/>
    <x v="3"/>
    <n v="44"/>
    <x v="25"/>
    <x v="0"/>
    <s v="MT"/>
    <s v="PD"/>
    <n v="200"/>
    <x v="6"/>
    <m/>
    <m/>
    <m/>
    <m/>
    <m/>
    <m/>
    <m/>
    <m/>
    <m/>
    <m/>
    <m/>
    <m/>
    <m/>
    <m/>
    <m/>
    <m/>
    <m/>
    <m/>
    <m/>
  </r>
  <r>
    <s v=" Compliance"/>
    <x v="3"/>
    <n v="45"/>
    <x v="25"/>
    <x v="1"/>
    <s v="MT"/>
    <s v="PD"/>
    <n v="90"/>
    <x v="6"/>
    <m/>
    <m/>
    <m/>
    <m/>
    <m/>
    <m/>
    <m/>
    <m/>
    <m/>
    <m/>
    <m/>
    <m/>
    <m/>
    <m/>
    <m/>
    <m/>
    <m/>
    <m/>
    <m/>
  </r>
  <r>
    <s v=" Compliance"/>
    <x v="4"/>
    <n v="46"/>
    <x v="26"/>
    <x v="3"/>
    <s v="AR&amp;AS"/>
    <s v="All"/>
    <n v="1.2"/>
    <x v="6"/>
    <m/>
    <m/>
    <m/>
    <m/>
    <m/>
    <m/>
    <m/>
    <m/>
    <m/>
    <m/>
    <m/>
    <m/>
    <m/>
    <m/>
    <m/>
    <m/>
    <m/>
    <m/>
    <m/>
  </r>
  <r>
    <s v=" Compliance"/>
    <x v="5"/>
    <n v="47"/>
    <x v="26"/>
    <x v="3"/>
    <s v="ACC"/>
    <s v="All"/>
    <n v="0"/>
    <x v="6"/>
    <m/>
    <m/>
    <m/>
    <m/>
    <m/>
    <m/>
    <m/>
    <m/>
    <m/>
    <m/>
    <m/>
    <m/>
    <m/>
    <m/>
    <m/>
    <m/>
    <m/>
    <m/>
    <m/>
  </r>
  <r>
    <s v=" Compliance"/>
    <x v="6"/>
    <n v="48"/>
    <x v="26"/>
    <x v="3"/>
    <s v="GA&amp;CSR"/>
    <s v="All"/>
    <n v="0"/>
    <x v="6"/>
    <m/>
    <m/>
    <m/>
    <m/>
    <m/>
    <m/>
    <m/>
    <m/>
    <m/>
    <m/>
    <m/>
    <m/>
    <m/>
    <m/>
    <m/>
    <m/>
    <m/>
    <m/>
    <m/>
  </r>
  <r>
    <s v=" Compliance"/>
    <x v="7"/>
    <n v="49"/>
    <x v="26"/>
    <x v="0"/>
    <s v="AR&amp;AS"/>
    <s v="-"/>
    <m/>
    <x v="6"/>
    <m/>
    <m/>
    <m/>
    <m/>
    <m/>
    <m/>
    <m/>
    <m/>
    <m/>
    <m/>
    <m/>
    <m/>
    <m/>
    <m/>
    <m/>
    <m/>
    <m/>
    <m/>
    <m/>
  </r>
  <r>
    <s v=" Compliance"/>
    <x v="0"/>
    <n v="1"/>
    <x v="0"/>
    <x v="0"/>
    <s v="AR&amp;AS"/>
    <s v="All"/>
    <n v="0"/>
    <x v="7"/>
    <m/>
    <m/>
    <m/>
    <m/>
    <m/>
    <m/>
    <m/>
    <m/>
    <m/>
    <m/>
    <m/>
    <m/>
    <m/>
    <m/>
    <m/>
    <m/>
    <m/>
    <m/>
    <m/>
  </r>
  <r>
    <s v=" Compliance"/>
    <x v="0"/>
    <n v="2"/>
    <x v="1"/>
    <x v="0"/>
    <s v="AR&amp;AS"/>
    <s v="All"/>
    <n v="0"/>
    <x v="7"/>
    <m/>
    <m/>
    <m/>
    <m/>
    <m/>
    <m/>
    <m/>
    <m/>
    <m/>
    <m/>
    <m/>
    <m/>
    <m/>
    <m/>
    <m/>
    <m/>
    <m/>
    <m/>
    <m/>
  </r>
  <r>
    <s v=" Compliance"/>
    <x v="0"/>
    <n v="3"/>
    <x v="2"/>
    <x v="0"/>
    <s v="AR&amp;AS"/>
    <s v="All"/>
    <n v="0"/>
    <x v="7"/>
    <m/>
    <m/>
    <m/>
    <m/>
    <m/>
    <m/>
    <m/>
    <m/>
    <m/>
    <m/>
    <m/>
    <m/>
    <m/>
    <m/>
    <m/>
    <m/>
    <m/>
    <m/>
    <m/>
  </r>
  <r>
    <s v=" Compliance"/>
    <x v="0"/>
    <n v="4"/>
    <x v="3"/>
    <x v="0"/>
    <s v="PU"/>
    <s v="All"/>
    <n v="280"/>
    <x v="7"/>
    <n v="1"/>
    <m/>
    <n v="1"/>
    <m/>
    <n v="1"/>
    <n v="1"/>
    <m/>
    <n v="1"/>
    <n v="1"/>
    <m/>
    <m/>
    <m/>
    <n v="2"/>
    <m/>
    <m/>
    <n v="9"/>
    <m/>
    <m/>
    <m/>
  </r>
  <r>
    <s v=" Compliance"/>
    <x v="0"/>
    <n v="5"/>
    <x v="3"/>
    <x v="1"/>
    <s v="PU"/>
    <s v="All"/>
    <n v="106"/>
    <x v="7"/>
    <n v="0.13600000000000001"/>
    <m/>
    <n v="2.5000000000000001E-2"/>
    <m/>
    <n v="0.28699999999999998"/>
    <n v="2.4E-2"/>
    <m/>
    <n v="0.13600000000000001"/>
    <n v="8.0000000000000002E-3"/>
    <m/>
    <m/>
    <m/>
    <n v="8.5000000000000006E-2"/>
    <m/>
    <m/>
    <n v="2.1299000000000001"/>
    <m/>
    <m/>
    <m/>
  </r>
  <r>
    <s v=" Compliance"/>
    <x v="0"/>
    <n v="6"/>
    <x v="4"/>
    <x v="0"/>
    <s v="PU"/>
    <s v="All"/>
    <n v="0"/>
    <x v="7"/>
    <m/>
    <m/>
    <m/>
    <m/>
    <m/>
    <m/>
    <m/>
    <m/>
    <m/>
    <m/>
    <m/>
    <m/>
    <m/>
    <m/>
    <m/>
    <m/>
    <m/>
    <m/>
    <m/>
  </r>
  <r>
    <s v=" Compliance"/>
    <x v="0"/>
    <n v="7"/>
    <x v="4"/>
    <x v="1"/>
    <s v="PU"/>
    <s v="All"/>
    <n v="0"/>
    <x v="7"/>
    <m/>
    <m/>
    <m/>
    <m/>
    <m/>
    <m/>
    <m/>
    <m/>
    <m/>
    <m/>
    <m/>
    <m/>
    <m/>
    <m/>
    <m/>
    <m/>
    <m/>
    <m/>
    <m/>
  </r>
  <r>
    <s v=" Compliance"/>
    <x v="0"/>
    <n v="8"/>
    <x v="5"/>
    <x v="0"/>
    <s v="PU"/>
    <s v="All"/>
    <n v="192"/>
    <x v="7"/>
    <m/>
    <n v="1"/>
    <m/>
    <m/>
    <m/>
    <m/>
    <m/>
    <m/>
    <m/>
    <m/>
    <m/>
    <m/>
    <n v="2"/>
    <m/>
    <m/>
    <n v="3"/>
    <m/>
    <m/>
    <m/>
  </r>
  <r>
    <s v=" Compliance"/>
    <x v="0"/>
    <n v="9"/>
    <x v="5"/>
    <x v="1"/>
    <s v="PU"/>
    <s v="All"/>
    <n v="307"/>
    <x v="7"/>
    <m/>
    <n v="0.32"/>
    <m/>
    <m/>
    <m/>
    <m/>
    <m/>
    <m/>
    <m/>
    <m/>
    <m/>
    <m/>
    <n v="0.21099999999999999"/>
    <m/>
    <m/>
    <n v="0.245"/>
    <m/>
    <m/>
    <m/>
  </r>
  <r>
    <s v=" Compliance"/>
    <x v="1"/>
    <n v="10"/>
    <x v="6"/>
    <x v="0"/>
    <s v="GA&amp;CSR"/>
    <s v="All"/>
    <n v="0"/>
    <x v="7"/>
    <n v="0"/>
    <n v="0"/>
    <n v="0"/>
    <n v="0"/>
    <n v="0"/>
    <n v="0"/>
    <n v="0"/>
    <n v="0"/>
    <n v="0"/>
    <n v="0"/>
    <n v="0"/>
    <n v="0"/>
    <n v="0"/>
    <n v="0"/>
    <n v="0"/>
    <n v="0"/>
    <n v="0"/>
    <n v="0"/>
    <n v="0"/>
  </r>
  <r>
    <s v=" Compliance"/>
    <x v="1"/>
    <n v="11"/>
    <x v="7"/>
    <x v="0"/>
    <s v="GA&amp;CSR"/>
    <s v="All"/>
    <n v="0"/>
    <x v="7"/>
    <n v="0"/>
    <n v="0"/>
    <n v="0"/>
    <n v="0"/>
    <n v="0"/>
    <n v="0"/>
    <n v="0"/>
    <n v="0"/>
    <n v="0"/>
    <n v="0"/>
    <n v="0"/>
    <n v="0"/>
    <n v="0"/>
    <n v="0"/>
    <n v="0"/>
    <n v="0"/>
    <n v="0"/>
    <n v="0"/>
    <n v="0"/>
  </r>
  <r>
    <s v=" Compliance"/>
    <x v="1"/>
    <n v="12"/>
    <x v="1"/>
    <x v="0"/>
    <s v="GA&amp;CSR"/>
    <s v="All"/>
    <n v="0"/>
    <x v="7"/>
    <n v="0"/>
    <n v="0"/>
    <n v="0"/>
    <n v="0"/>
    <n v="0"/>
    <n v="0"/>
    <n v="0"/>
    <n v="0"/>
    <n v="0"/>
    <n v="0"/>
    <n v="0"/>
    <n v="0"/>
    <n v="0"/>
    <n v="0"/>
    <n v="1"/>
    <n v="0"/>
    <n v="0"/>
    <n v="0"/>
    <n v="0"/>
  </r>
  <r>
    <s v=" Compliance"/>
    <x v="1"/>
    <n v="13"/>
    <x v="8"/>
    <x v="0"/>
    <s v="GA&amp;CSR"/>
    <s v="All"/>
    <n v="5"/>
    <x v="7"/>
    <s v="-"/>
    <s v="-"/>
    <s v="-"/>
    <s v="-"/>
    <s v="-"/>
    <s v="-"/>
    <s v="-"/>
    <s v="-"/>
    <s v="-"/>
    <s v="-"/>
    <s v="-"/>
    <s v="-"/>
    <s v="-"/>
    <s v="-"/>
    <s v="-"/>
    <s v="-"/>
    <s v="-"/>
    <s v="-"/>
    <s v="-"/>
  </r>
  <r>
    <s v=" Compliance"/>
    <x v="2"/>
    <n v="14"/>
    <x v="0"/>
    <x v="0"/>
    <s v="AR&amp;AS"/>
    <s v="All"/>
    <n v="0"/>
    <x v="7"/>
    <m/>
    <m/>
    <m/>
    <m/>
    <m/>
    <m/>
    <m/>
    <m/>
    <m/>
    <m/>
    <m/>
    <m/>
    <m/>
    <m/>
    <m/>
    <m/>
    <m/>
    <m/>
    <m/>
  </r>
  <r>
    <s v=" Compliance"/>
    <x v="2"/>
    <n v="15"/>
    <x v="1"/>
    <x v="0"/>
    <s v="AR&amp;AS"/>
    <s v="All"/>
    <n v="0"/>
    <x v="7"/>
    <m/>
    <m/>
    <m/>
    <m/>
    <m/>
    <m/>
    <m/>
    <m/>
    <m/>
    <m/>
    <m/>
    <m/>
    <m/>
    <m/>
    <m/>
    <m/>
    <m/>
    <m/>
    <m/>
  </r>
  <r>
    <s v=" Compliance"/>
    <x v="2"/>
    <n v="16"/>
    <x v="2"/>
    <x v="0"/>
    <s v="AR&amp;AS"/>
    <s v="All"/>
    <n v="0"/>
    <x v="7"/>
    <m/>
    <m/>
    <m/>
    <m/>
    <m/>
    <m/>
    <m/>
    <m/>
    <m/>
    <m/>
    <m/>
    <m/>
    <m/>
    <m/>
    <m/>
    <m/>
    <m/>
    <m/>
    <m/>
  </r>
  <r>
    <s v=" Compliance"/>
    <x v="3"/>
    <n v="17"/>
    <x v="9"/>
    <x v="0"/>
    <s v="ACC"/>
    <s v="All"/>
    <n v="0"/>
    <x v="7"/>
    <m/>
    <m/>
    <m/>
    <m/>
    <m/>
    <m/>
    <m/>
    <m/>
    <m/>
    <m/>
    <m/>
    <m/>
    <m/>
    <m/>
    <m/>
    <m/>
    <m/>
    <m/>
    <m/>
  </r>
  <r>
    <s v=" Compliance"/>
    <x v="3"/>
    <n v="18"/>
    <x v="9"/>
    <x v="1"/>
    <s v="ACC"/>
    <s v="All"/>
    <n v="0"/>
    <x v="7"/>
    <m/>
    <m/>
    <m/>
    <m/>
    <m/>
    <m/>
    <m/>
    <m/>
    <m/>
    <m/>
    <m/>
    <m/>
    <m/>
    <m/>
    <m/>
    <m/>
    <m/>
    <m/>
    <m/>
  </r>
  <r>
    <s v=" Compliance"/>
    <x v="3"/>
    <n v="19"/>
    <x v="10"/>
    <x v="0"/>
    <s v="ACC"/>
    <s v="All"/>
    <s v="-"/>
    <x v="7"/>
    <m/>
    <m/>
    <m/>
    <m/>
    <m/>
    <m/>
    <m/>
    <m/>
    <m/>
    <m/>
    <m/>
    <m/>
    <m/>
    <m/>
    <m/>
    <m/>
    <m/>
    <m/>
    <m/>
  </r>
  <r>
    <s v=" Compliance"/>
    <x v="3"/>
    <n v="20"/>
    <x v="10"/>
    <x v="1"/>
    <s v="ACC"/>
    <s v="All"/>
    <s v="-"/>
    <x v="7"/>
    <m/>
    <m/>
    <m/>
    <m/>
    <m/>
    <m/>
    <m/>
    <m/>
    <m/>
    <m/>
    <m/>
    <m/>
    <m/>
    <m/>
    <m/>
    <m/>
    <m/>
    <m/>
    <m/>
  </r>
  <r>
    <s v=" Compliance"/>
    <x v="3"/>
    <n v="21"/>
    <x v="11"/>
    <x v="0"/>
    <s v="ACC"/>
    <s v="All"/>
    <s v="-"/>
    <x v="7"/>
    <m/>
    <n v="2"/>
    <n v="4"/>
    <m/>
    <m/>
    <m/>
    <m/>
    <m/>
    <m/>
    <n v="2"/>
    <m/>
    <m/>
    <n v="5"/>
    <m/>
    <n v="26"/>
    <n v="145"/>
    <n v="3"/>
    <m/>
    <n v="7"/>
  </r>
  <r>
    <s v=" Compliance"/>
    <x v="3"/>
    <n v="22"/>
    <x v="11"/>
    <x v="1"/>
    <s v="ACC"/>
    <s v="All"/>
    <s v="-"/>
    <x v="7"/>
    <m/>
    <n v="0.68"/>
    <n v="2.29"/>
    <m/>
    <m/>
    <m/>
    <m/>
    <m/>
    <m/>
    <n v="0.4"/>
    <m/>
    <m/>
    <n v="2.206"/>
    <m/>
    <n v="35.630000000000003"/>
    <n v="76.5"/>
    <n v="0.76300000000000001"/>
    <m/>
    <n v="8.18"/>
  </r>
  <r>
    <s v=" Compliance"/>
    <x v="3"/>
    <n v="23"/>
    <x v="12"/>
    <x v="0"/>
    <s v="ACC"/>
    <s v="All"/>
    <s v="-"/>
    <x v="7"/>
    <m/>
    <n v="20"/>
    <n v="3"/>
    <m/>
    <m/>
    <m/>
    <m/>
    <m/>
    <m/>
    <n v="12"/>
    <m/>
    <m/>
    <n v="1"/>
    <n v="2"/>
    <n v="3"/>
    <n v="127"/>
    <n v="2"/>
    <m/>
    <m/>
  </r>
  <r>
    <s v=" Compliance"/>
    <x v="3"/>
    <n v="24"/>
    <x v="12"/>
    <x v="1"/>
    <s v="ACC"/>
    <s v="All"/>
    <s v="-"/>
    <x v="7"/>
    <m/>
    <n v="4.9000000000000004"/>
    <n v="0.7"/>
    <m/>
    <m/>
    <m/>
    <m/>
    <m/>
    <m/>
    <n v="8.8000000000000007"/>
    <m/>
    <m/>
    <n v="4.9000000000000002E-2"/>
    <n v="0.37"/>
    <n v="1.3"/>
    <n v="79.69"/>
    <n v="1.1499999999999999"/>
    <m/>
    <m/>
  </r>
  <r>
    <s v=" Compliance"/>
    <x v="3"/>
    <n v="25"/>
    <x v="13"/>
    <x v="0"/>
    <s v="ACC"/>
    <s v="PD,PE,QA"/>
    <n v="0"/>
    <x v="7"/>
    <m/>
    <n v="1"/>
    <n v="9"/>
    <n v="2"/>
    <m/>
    <m/>
    <m/>
    <m/>
    <m/>
    <n v="3"/>
    <m/>
    <m/>
    <m/>
    <m/>
    <n v="4"/>
    <n v="24"/>
    <m/>
    <m/>
    <m/>
  </r>
  <r>
    <s v=" Compliance"/>
    <x v="3"/>
    <n v="26"/>
    <x v="14"/>
    <x v="1"/>
    <s v="ACC"/>
    <s v="PD,PE,QA"/>
    <n v="0"/>
    <x v="7"/>
    <m/>
    <n v="0.42"/>
    <n v="2.23"/>
    <n v="1.05"/>
    <m/>
    <m/>
    <m/>
    <m/>
    <m/>
    <n v="3.5"/>
    <m/>
    <m/>
    <m/>
    <m/>
    <n v="4.4000000000000004"/>
    <n v="36.300000000000004"/>
    <m/>
    <m/>
    <m/>
  </r>
  <r>
    <s v=" Compliance"/>
    <x v="3"/>
    <n v="27"/>
    <x v="15"/>
    <x v="0"/>
    <s v="ACC"/>
    <s v="PD,PE,QA"/>
    <n v="0"/>
    <x v="7"/>
    <m/>
    <m/>
    <n v="1"/>
    <m/>
    <m/>
    <m/>
    <m/>
    <m/>
    <m/>
    <m/>
    <m/>
    <m/>
    <m/>
    <m/>
    <n v="23"/>
    <n v="9"/>
    <m/>
    <m/>
    <m/>
  </r>
  <r>
    <s v=" Compliance"/>
    <x v="3"/>
    <n v="28"/>
    <x v="15"/>
    <x v="1"/>
    <s v="ACC"/>
    <s v="PD,PE,QA"/>
    <n v="0"/>
    <x v="7"/>
    <m/>
    <m/>
    <n v="0.49"/>
    <m/>
    <m/>
    <m/>
    <m/>
    <m/>
    <m/>
    <m/>
    <m/>
    <m/>
    <m/>
    <m/>
    <n v="30.4"/>
    <n v="10.65"/>
    <m/>
    <m/>
    <m/>
  </r>
  <r>
    <s v=" Compliance"/>
    <x v="3"/>
    <n v="29"/>
    <x v="16"/>
    <x v="0"/>
    <s v="PU"/>
    <s v="All"/>
    <n v="0"/>
    <x v="7"/>
    <m/>
    <m/>
    <m/>
    <m/>
    <m/>
    <m/>
    <m/>
    <m/>
    <m/>
    <m/>
    <m/>
    <m/>
    <m/>
    <m/>
    <m/>
    <m/>
    <m/>
    <m/>
    <m/>
  </r>
  <r>
    <s v=" Compliance"/>
    <x v="3"/>
    <n v="30"/>
    <x v="16"/>
    <x v="1"/>
    <s v="PU"/>
    <s v="All"/>
    <n v="0"/>
    <x v="7"/>
    <m/>
    <m/>
    <m/>
    <m/>
    <m/>
    <m/>
    <m/>
    <m/>
    <m/>
    <m/>
    <m/>
    <m/>
    <m/>
    <m/>
    <m/>
    <m/>
    <m/>
    <m/>
    <m/>
  </r>
  <r>
    <s v=" Compliance"/>
    <x v="3"/>
    <n v="31"/>
    <x v="17"/>
    <x v="0"/>
    <s v="PU"/>
    <s v="All"/>
    <n v="0"/>
    <x v="7"/>
    <m/>
    <m/>
    <m/>
    <m/>
    <m/>
    <m/>
    <m/>
    <m/>
    <m/>
    <m/>
    <m/>
    <m/>
    <m/>
    <m/>
    <m/>
    <m/>
    <m/>
    <m/>
    <m/>
  </r>
  <r>
    <s v=" Compliance"/>
    <x v="3"/>
    <n v="32"/>
    <x v="17"/>
    <x v="1"/>
    <s v="PU"/>
    <s v="All"/>
    <n v="0"/>
    <x v="7"/>
    <m/>
    <m/>
    <m/>
    <m/>
    <m/>
    <m/>
    <m/>
    <m/>
    <m/>
    <m/>
    <m/>
    <m/>
    <m/>
    <m/>
    <m/>
    <m/>
    <m/>
    <m/>
    <m/>
  </r>
  <r>
    <s v=" Compliance"/>
    <x v="3"/>
    <n v="33"/>
    <x v="18"/>
    <x v="2"/>
    <s v="PC/WH"/>
    <s v="PD,PE,QA,QC"/>
    <n v="5.0000000000000001E-3"/>
    <x v="7"/>
    <m/>
    <m/>
    <m/>
    <m/>
    <m/>
    <m/>
    <m/>
    <m/>
    <m/>
    <m/>
    <m/>
    <m/>
    <m/>
    <m/>
    <m/>
    <m/>
    <m/>
    <m/>
    <m/>
  </r>
  <r>
    <s v=" Compliance"/>
    <x v="3"/>
    <n v="34"/>
    <x v="18"/>
    <x v="1"/>
    <s v="PC/WH"/>
    <s v="PD,PE,QA,QC"/>
    <s v="-"/>
    <x v="7"/>
    <m/>
    <m/>
    <m/>
    <m/>
    <m/>
    <m/>
    <m/>
    <m/>
    <m/>
    <m/>
    <m/>
    <m/>
    <m/>
    <m/>
    <m/>
    <m/>
    <m/>
    <m/>
    <m/>
  </r>
  <r>
    <s v=" Compliance"/>
    <x v="3"/>
    <n v="35"/>
    <x v="19"/>
    <x v="2"/>
    <s v="MT"/>
    <s v="PD,PE"/>
    <m/>
    <x v="7"/>
    <m/>
    <m/>
    <m/>
    <m/>
    <m/>
    <m/>
    <m/>
    <m/>
    <m/>
    <m/>
    <m/>
    <m/>
    <m/>
    <m/>
    <m/>
    <m/>
    <m/>
    <m/>
    <m/>
  </r>
  <r>
    <s v=" Compliance"/>
    <x v="3"/>
    <n v="36"/>
    <x v="19"/>
    <x v="1"/>
    <s v="MT"/>
    <s v="PD,PE"/>
    <m/>
    <x v="7"/>
    <m/>
    <m/>
    <m/>
    <m/>
    <m/>
    <m/>
    <m/>
    <m/>
    <m/>
    <m/>
    <m/>
    <m/>
    <m/>
    <m/>
    <m/>
    <m/>
    <m/>
    <m/>
    <m/>
  </r>
  <r>
    <s v=" Compliance"/>
    <x v="3"/>
    <n v="37"/>
    <x v="20"/>
    <x v="0"/>
    <s v="WH"/>
    <m/>
    <s v="-"/>
    <x v="7"/>
    <m/>
    <m/>
    <m/>
    <m/>
    <m/>
    <m/>
    <m/>
    <m/>
    <m/>
    <m/>
    <m/>
    <m/>
    <m/>
    <m/>
    <m/>
    <m/>
    <m/>
    <m/>
    <m/>
  </r>
  <r>
    <s v=" Compliance"/>
    <x v="3"/>
    <n v="38"/>
    <x v="20"/>
    <x v="1"/>
    <s v="WH"/>
    <m/>
    <n v="84.578725860000006"/>
    <x v="7"/>
    <n v="1.83225357"/>
    <s v="-"/>
    <n v="0.29944030999999999"/>
    <s v="-"/>
    <s v="-"/>
    <n v="0.12955227999999999"/>
    <n v="7.0779270000000005E-2"/>
    <s v="-"/>
    <n v="2.8812109800000001"/>
    <n v="0.32310196000000002"/>
    <m/>
    <m/>
    <m/>
    <m/>
    <m/>
    <m/>
    <m/>
    <m/>
    <m/>
  </r>
  <r>
    <s v=" Compliance"/>
    <x v="3"/>
    <n v="39"/>
    <x v="21"/>
    <x v="1"/>
    <s v="PC"/>
    <s v="PD,QC"/>
    <n v="3.17"/>
    <x v="7"/>
    <m/>
    <m/>
    <m/>
    <m/>
    <m/>
    <m/>
    <m/>
    <m/>
    <m/>
    <m/>
    <m/>
    <m/>
    <m/>
    <m/>
    <m/>
    <m/>
    <m/>
    <m/>
    <m/>
  </r>
  <r>
    <s v=" Compliance"/>
    <x v="3"/>
    <n v="40"/>
    <x v="22"/>
    <x v="1"/>
    <s v="PC"/>
    <s v="PD,QC"/>
    <n v="5.84"/>
    <x v="7"/>
    <m/>
    <m/>
    <m/>
    <m/>
    <m/>
    <m/>
    <m/>
    <m/>
    <m/>
    <m/>
    <m/>
    <m/>
    <m/>
    <m/>
    <m/>
    <m/>
    <m/>
    <m/>
    <m/>
  </r>
  <r>
    <s v=" Compliance"/>
    <x v="3"/>
    <n v="41"/>
    <x v="23"/>
    <x v="0"/>
    <s v="MT"/>
    <s v="PD,PE"/>
    <m/>
    <x v="7"/>
    <m/>
    <m/>
    <m/>
    <m/>
    <m/>
    <m/>
    <m/>
    <m/>
    <m/>
    <m/>
    <m/>
    <m/>
    <m/>
    <m/>
    <m/>
    <m/>
    <m/>
    <m/>
    <m/>
  </r>
  <r>
    <s v=" Compliance"/>
    <x v="3"/>
    <n v="42"/>
    <x v="23"/>
    <x v="1"/>
    <s v="MT"/>
    <s v="PD,PE"/>
    <m/>
    <x v="7"/>
    <m/>
    <m/>
    <m/>
    <m/>
    <m/>
    <m/>
    <m/>
    <m/>
    <m/>
    <m/>
    <m/>
    <m/>
    <m/>
    <m/>
    <m/>
    <m/>
    <m/>
    <m/>
    <m/>
  </r>
  <r>
    <s v=" Compliance"/>
    <x v="3"/>
    <n v="43"/>
    <x v="24"/>
    <x v="1"/>
    <s v="PC/WH"/>
    <s v="PD"/>
    <n v="5.4"/>
    <x v="7"/>
    <m/>
    <m/>
    <m/>
    <m/>
    <m/>
    <m/>
    <m/>
    <m/>
    <m/>
    <m/>
    <m/>
    <m/>
    <m/>
    <m/>
    <m/>
    <m/>
    <m/>
    <m/>
    <m/>
  </r>
  <r>
    <s v=" Compliance"/>
    <x v="3"/>
    <n v="44"/>
    <x v="25"/>
    <x v="0"/>
    <s v="MT"/>
    <s v="PD"/>
    <n v="200"/>
    <x v="7"/>
    <m/>
    <m/>
    <m/>
    <m/>
    <m/>
    <m/>
    <m/>
    <m/>
    <m/>
    <m/>
    <m/>
    <m/>
    <m/>
    <m/>
    <m/>
    <m/>
    <m/>
    <m/>
    <m/>
  </r>
  <r>
    <s v=" Compliance"/>
    <x v="3"/>
    <n v="45"/>
    <x v="25"/>
    <x v="1"/>
    <s v="MT"/>
    <s v="PD"/>
    <n v="90"/>
    <x v="7"/>
    <m/>
    <m/>
    <m/>
    <m/>
    <m/>
    <m/>
    <m/>
    <m/>
    <m/>
    <m/>
    <m/>
    <m/>
    <m/>
    <m/>
    <m/>
    <m/>
    <m/>
    <m/>
    <m/>
  </r>
  <r>
    <s v=" Compliance"/>
    <x v="4"/>
    <n v="46"/>
    <x v="26"/>
    <x v="3"/>
    <s v="AR&amp;AS"/>
    <s v="All"/>
    <n v="1.2"/>
    <x v="7"/>
    <m/>
    <m/>
    <m/>
    <m/>
    <m/>
    <m/>
    <m/>
    <m/>
    <m/>
    <m/>
    <m/>
    <m/>
    <m/>
    <m/>
    <m/>
    <m/>
    <m/>
    <m/>
    <m/>
  </r>
  <r>
    <s v=" Compliance"/>
    <x v="5"/>
    <n v="47"/>
    <x v="26"/>
    <x v="3"/>
    <s v="ACC"/>
    <s v="All"/>
    <n v="0"/>
    <x v="7"/>
    <m/>
    <m/>
    <m/>
    <m/>
    <m/>
    <m/>
    <m/>
    <m/>
    <m/>
    <m/>
    <m/>
    <m/>
    <m/>
    <m/>
    <m/>
    <m/>
    <m/>
    <m/>
    <m/>
  </r>
  <r>
    <s v=" Compliance"/>
    <x v="6"/>
    <n v="48"/>
    <x v="26"/>
    <x v="3"/>
    <s v="GA&amp;CSR"/>
    <s v="All"/>
    <n v="0"/>
    <x v="7"/>
    <m/>
    <m/>
    <m/>
    <m/>
    <m/>
    <m/>
    <m/>
    <m/>
    <m/>
    <m/>
    <m/>
    <m/>
    <m/>
    <m/>
    <m/>
    <m/>
    <m/>
    <m/>
    <m/>
  </r>
  <r>
    <s v=" Compliance"/>
    <x v="7"/>
    <n v="49"/>
    <x v="26"/>
    <x v="0"/>
    <s v="AR&amp;AS"/>
    <s v="-"/>
    <m/>
    <x v="7"/>
    <m/>
    <m/>
    <m/>
    <m/>
    <m/>
    <m/>
    <m/>
    <m/>
    <m/>
    <m/>
    <m/>
    <m/>
    <m/>
    <m/>
    <m/>
    <m/>
    <m/>
    <m/>
    <m/>
  </r>
  <r>
    <s v=" Compliance"/>
    <x v="0"/>
    <n v="1"/>
    <x v="0"/>
    <x v="0"/>
    <s v="AR&amp;AS"/>
    <s v="All"/>
    <n v="0"/>
    <x v="8"/>
    <m/>
    <m/>
    <m/>
    <m/>
    <m/>
    <m/>
    <m/>
    <m/>
    <m/>
    <m/>
    <m/>
    <m/>
    <m/>
    <m/>
    <m/>
    <m/>
    <m/>
    <m/>
    <m/>
  </r>
  <r>
    <s v=" Compliance"/>
    <x v="0"/>
    <n v="2"/>
    <x v="1"/>
    <x v="0"/>
    <s v="AR&amp;AS"/>
    <s v="All"/>
    <n v="0"/>
    <x v="8"/>
    <m/>
    <m/>
    <m/>
    <m/>
    <m/>
    <m/>
    <m/>
    <m/>
    <m/>
    <m/>
    <m/>
    <m/>
    <m/>
    <m/>
    <m/>
    <m/>
    <m/>
    <m/>
    <m/>
  </r>
  <r>
    <s v=" Compliance"/>
    <x v="0"/>
    <n v="3"/>
    <x v="2"/>
    <x v="0"/>
    <s v="AR&amp;AS"/>
    <s v="All"/>
    <n v="0"/>
    <x v="8"/>
    <m/>
    <m/>
    <m/>
    <m/>
    <m/>
    <m/>
    <m/>
    <m/>
    <m/>
    <m/>
    <m/>
    <m/>
    <m/>
    <m/>
    <m/>
    <m/>
    <m/>
    <m/>
    <m/>
  </r>
  <r>
    <s v=" Compliance"/>
    <x v="0"/>
    <n v="4"/>
    <x v="3"/>
    <x v="0"/>
    <s v="PU"/>
    <s v="All"/>
    <n v="280"/>
    <x v="8"/>
    <m/>
    <n v="1"/>
    <m/>
    <m/>
    <m/>
    <m/>
    <m/>
    <m/>
    <n v="1"/>
    <m/>
    <m/>
    <m/>
    <n v="10"/>
    <m/>
    <n v="1"/>
    <n v="13"/>
    <n v="1"/>
    <m/>
    <n v="1"/>
  </r>
  <r>
    <s v=" Compliance"/>
    <x v="0"/>
    <n v="5"/>
    <x v="3"/>
    <x v="1"/>
    <s v="PU"/>
    <s v="All"/>
    <n v="106"/>
    <x v="8"/>
    <m/>
    <n v="1.7500000000000002E-2"/>
    <m/>
    <m/>
    <m/>
    <m/>
    <m/>
    <m/>
    <n v="1.8525E-2"/>
    <m/>
    <m/>
    <m/>
    <n v="0.39156999999999997"/>
    <m/>
    <n v="2.9899999999999999E-2"/>
    <n v="9.0830510000000011"/>
    <n v="2.5000000000000001E-2"/>
    <m/>
    <n v="0.28499999999999998"/>
  </r>
  <r>
    <s v=" Compliance"/>
    <x v="0"/>
    <n v="6"/>
    <x v="4"/>
    <x v="0"/>
    <s v="PU"/>
    <s v="All"/>
    <n v="0"/>
    <x v="8"/>
    <n v="0"/>
    <n v="0"/>
    <n v="0"/>
    <n v="0"/>
    <n v="0"/>
    <n v="0"/>
    <n v="0"/>
    <n v="0"/>
    <n v="0"/>
    <n v="0"/>
    <n v="0"/>
    <n v="0"/>
    <n v="0"/>
    <n v="0"/>
    <n v="0"/>
    <n v="0"/>
    <n v="0"/>
    <n v="0"/>
    <n v="0"/>
  </r>
  <r>
    <s v=" Compliance"/>
    <x v="0"/>
    <n v="7"/>
    <x v="4"/>
    <x v="1"/>
    <s v="PU"/>
    <s v="All"/>
    <n v="0"/>
    <x v="8"/>
    <n v="0"/>
    <n v="0"/>
    <n v="0"/>
    <n v="0"/>
    <n v="0"/>
    <n v="0"/>
    <n v="0"/>
    <n v="0"/>
    <n v="0"/>
    <n v="0"/>
    <n v="0"/>
    <n v="0"/>
    <n v="0"/>
    <n v="0"/>
    <n v="0"/>
    <n v="0"/>
    <n v="0"/>
    <n v="0"/>
    <n v="0"/>
  </r>
  <r>
    <s v=" Compliance"/>
    <x v="0"/>
    <n v="8"/>
    <x v="5"/>
    <x v="0"/>
    <s v="PU"/>
    <s v="All"/>
    <n v="192"/>
    <x v="8"/>
    <m/>
    <m/>
    <n v="1"/>
    <m/>
    <n v="3"/>
    <m/>
    <m/>
    <m/>
    <m/>
    <m/>
    <m/>
    <m/>
    <n v="1"/>
    <m/>
    <m/>
    <n v="6"/>
    <m/>
    <n v="1"/>
    <m/>
  </r>
  <r>
    <s v=" Compliance"/>
    <x v="0"/>
    <n v="9"/>
    <x v="5"/>
    <x v="1"/>
    <s v="PU"/>
    <s v="All"/>
    <n v="307"/>
    <x v="8"/>
    <m/>
    <m/>
    <n v="0.8"/>
    <m/>
    <n v="10.6"/>
    <m/>
    <m/>
    <m/>
    <m/>
    <m/>
    <m/>
    <m/>
    <n v="0.2"/>
    <m/>
    <m/>
    <n v="8.5"/>
    <m/>
    <n v="0.2"/>
    <m/>
  </r>
  <r>
    <s v=" Compliance"/>
    <x v="1"/>
    <n v="10"/>
    <x v="6"/>
    <x v="0"/>
    <s v="GA&amp;CSR"/>
    <s v="All"/>
    <n v="0"/>
    <x v="8"/>
    <n v="0"/>
    <n v="0"/>
    <n v="0"/>
    <n v="0"/>
    <n v="0"/>
    <n v="0"/>
    <n v="0"/>
    <n v="0"/>
    <n v="0"/>
    <n v="0"/>
    <n v="0"/>
    <n v="0"/>
    <n v="0"/>
    <n v="0"/>
    <n v="0"/>
    <n v="0"/>
    <n v="0"/>
    <n v="0"/>
    <n v="0"/>
  </r>
  <r>
    <s v=" Compliance"/>
    <x v="1"/>
    <n v="11"/>
    <x v="7"/>
    <x v="0"/>
    <s v="GA&amp;CSR"/>
    <s v="All"/>
    <n v="0"/>
    <x v="8"/>
    <n v="0"/>
    <n v="0"/>
    <n v="0"/>
    <n v="0"/>
    <n v="0"/>
    <n v="0"/>
    <n v="0"/>
    <n v="0"/>
    <n v="0"/>
    <n v="0"/>
    <n v="0"/>
    <n v="0"/>
    <n v="0"/>
    <n v="0"/>
    <n v="0"/>
    <n v="0"/>
    <n v="0"/>
    <n v="0"/>
    <n v="0"/>
  </r>
  <r>
    <s v=" Compliance"/>
    <x v="1"/>
    <n v="12"/>
    <x v="1"/>
    <x v="0"/>
    <s v="GA&amp;CSR"/>
    <s v="All"/>
    <n v="0"/>
    <x v="8"/>
    <n v="0"/>
    <n v="0"/>
    <n v="0"/>
    <n v="0"/>
    <n v="0"/>
    <n v="0"/>
    <n v="0"/>
    <n v="0"/>
    <n v="0"/>
    <n v="0"/>
    <n v="0"/>
    <n v="0"/>
    <n v="0"/>
    <n v="0"/>
    <n v="1"/>
    <n v="0"/>
    <n v="0"/>
    <n v="0"/>
    <n v="0"/>
  </r>
  <r>
    <s v=" Compliance"/>
    <x v="1"/>
    <n v="13"/>
    <x v="8"/>
    <x v="0"/>
    <s v="GA&amp;CSR"/>
    <s v="All"/>
    <n v="5"/>
    <x v="8"/>
    <s v="-"/>
    <s v="-"/>
    <s v="-"/>
    <s v="-"/>
    <s v="-"/>
    <s v="-"/>
    <s v="-"/>
    <s v="-"/>
    <s v="-"/>
    <s v="-"/>
    <s v="-"/>
    <s v="-"/>
    <s v="-"/>
    <s v="-"/>
    <s v="-"/>
    <s v="-"/>
    <s v="-"/>
    <s v="-"/>
    <s v="-"/>
  </r>
  <r>
    <s v=" Compliance"/>
    <x v="2"/>
    <n v="14"/>
    <x v="0"/>
    <x v="0"/>
    <s v="AR&amp;AS"/>
    <s v="All"/>
    <n v="0"/>
    <x v="8"/>
    <m/>
    <m/>
    <m/>
    <m/>
    <m/>
    <m/>
    <m/>
    <m/>
    <m/>
    <m/>
    <m/>
    <m/>
    <m/>
    <m/>
    <m/>
    <m/>
    <m/>
    <m/>
    <m/>
  </r>
  <r>
    <s v=" Compliance"/>
    <x v="2"/>
    <n v="15"/>
    <x v="1"/>
    <x v="0"/>
    <s v="AR&amp;AS"/>
    <s v="All"/>
    <n v="0"/>
    <x v="8"/>
    <m/>
    <m/>
    <m/>
    <m/>
    <m/>
    <m/>
    <m/>
    <m/>
    <m/>
    <m/>
    <m/>
    <m/>
    <m/>
    <m/>
    <m/>
    <m/>
    <m/>
    <m/>
    <m/>
  </r>
  <r>
    <s v=" Compliance"/>
    <x v="2"/>
    <n v="16"/>
    <x v="2"/>
    <x v="0"/>
    <s v="AR&amp;AS"/>
    <s v="All"/>
    <n v="0"/>
    <x v="8"/>
    <m/>
    <m/>
    <m/>
    <m/>
    <m/>
    <m/>
    <m/>
    <m/>
    <m/>
    <m/>
    <m/>
    <m/>
    <m/>
    <m/>
    <m/>
    <m/>
    <m/>
    <m/>
    <m/>
  </r>
  <r>
    <s v=" Compliance"/>
    <x v="3"/>
    <n v="17"/>
    <x v="9"/>
    <x v="0"/>
    <s v="ACC"/>
    <s v="All"/>
    <n v="0"/>
    <x v="8"/>
    <m/>
    <m/>
    <m/>
    <m/>
    <m/>
    <m/>
    <m/>
    <m/>
    <m/>
    <m/>
    <m/>
    <m/>
    <m/>
    <m/>
    <m/>
    <m/>
    <m/>
    <m/>
    <m/>
  </r>
  <r>
    <s v=" Compliance"/>
    <x v="3"/>
    <n v="18"/>
    <x v="9"/>
    <x v="1"/>
    <s v="ACC"/>
    <s v="All"/>
    <n v="0"/>
    <x v="8"/>
    <m/>
    <m/>
    <m/>
    <m/>
    <m/>
    <m/>
    <m/>
    <m/>
    <m/>
    <m/>
    <m/>
    <m/>
    <m/>
    <m/>
    <m/>
    <m/>
    <m/>
    <m/>
    <m/>
  </r>
  <r>
    <s v=" Compliance"/>
    <x v="3"/>
    <n v="19"/>
    <x v="10"/>
    <x v="0"/>
    <s v="ACC"/>
    <s v="All"/>
    <s v="-"/>
    <x v="8"/>
    <m/>
    <m/>
    <m/>
    <m/>
    <m/>
    <m/>
    <m/>
    <m/>
    <m/>
    <m/>
    <m/>
    <m/>
    <m/>
    <m/>
    <m/>
    <m/>
    <m/>
    <m/>
    <m/>
  </r>
  <r>
    <s v=" Compliance"/>
    <x v="3"/>
    <n v="20"/>
    <x v="10"/>
    <x v="1"/>
    <s v="ACC"/>
    <s v="All"/>
    <s v="-"/>
    <x v="8"/>
    <m/>
    <m/>
    <m/>
    <m/>
    <m/>
    <m/>
    <m/>
    <m/>
    <m/>
    <m/>
    <m/>
    <m/>
    <m/>
    <m/>
    <m/>
    <m/>
    <m/>
    <m/>
    <m/>
  </r>
  <r>
    <s v=" Compliance"/>
    <x v="3"/>
    <n v="21"/>
    <x v="11"/>
    <x v="0"/>
    <s v="ACC"/>
    <s v="All"/>
    <s v="-"/>
    <x v="8"/>
    <m/>
    <m/>
    <m/>
    <n v="1"/>
    <m/>
    <m/>
    <n v="1"/>
    <m/>
    <m/>
    <n v="3"/>
    <m/>
    <m/>
    <n v="8"/>
    <n v="1"/>
    <n v="23"/>
    <n v="172"/>
    <n v="3"/>
    <m/>
    <n v="8"/>
  </r>
  <r>
    <s v=" Compliance"/>
    <x v="3"/>
    <n v="22"/>
    <x v="11"/>
    <x v="1"/>
    <s v="ACC"/>
    <s v="All"/>
    <s v="-"/>
    <x v="8"/>
    <m/>
    <m/>
    <m/>
    <n v="1.5"/>
    <m/>
    <m/>
    <n v="2.5000000000000001E-2"/>
    <m/>
    <m/>
    <n v="1.4"/>
    <m/>
    <m/>
    <n v="4.6369999999999996"/>
    <n v="2.2000000000000002"/>
    <n v="27.419999999999998"/>
    <n v="85.82"/>
    <n v="0.77300000000000002"/>
    <m/>
    <n v="8.27"/>
  </r>
  <r>
    <s v=" Compliance"/>
    <x v="3"/>
    <n v="23"/>
    <x v="12"/>
    <x v="0"/>
    <s v="ACC"/>
    <s v="All"/>
    <s v="-"/>
    <x v="8"/>
    <m/>
    <n v="10"/>
    <n v="4"/>
    <m/>
    <m/>
    <m/>
    <m/>
    <m/>
    <n v="1"/>
    <n v="38"/>
    <m/>
    <m/>
    <n v="3"/>
    <m/>
    <n v="3"/>
    <n v="175"/>
    <n v="5"/>
    <m/>
    <m/>
  </r>
  <r>
    <s v=" Compliance"/>
    <x v="3"/>
    <n v="24"/>
    <x v="12"/>
    <x v="1"/>
    <s v="ACC"/>
    <s v="All"/>
    <s v="-"/>
    <x v="8"/>
    <m/>
    <n v="3.15"/>
    <n v="0.74"/>
    <m/>
    <m/>
    <m/>
    <m/>
    <m/>
    <n v="0.18"/>
    <n v="17.13"/>
    <m/>
    <m/>
    <n v="0.37"/>
    <m/>
    <n v="1.33"/>
    <n v="109.19"/>
    <n v="2.86"/>
    <m/>
    <m/>
  </r>
  <r>
    <s v=" Compliance"/>
    <x v="3"/>
    <n v="25"/>
    <x v="13"/>
    <x v="0"/>
    <s v="ACC"/>
    <s v="PD,PE,QA"/>
    <n v="0"/>
    <x v="8"/>
    <m/>
    <n v="1"/>
    <n v="5"/>
    <n v="1"/>
    <m/>
    <m/>
    <m/>
    <m/>
    <m/>
    <n v="2"/>
    <m/>
    <m/>
    <m/>
    <m/>
    <n v="2"/>
    <n v="22"/>
    <m/>
    <m/>
    <m/>
  </r>
  <r>
    <s v=" Compliance"/>
    <x v="3"/>
    <n v="26"/>
    <x v="14"/>
    <x v="1"/>
    <s v="ACC"/>
    <s v="PD,PE,QA"/>
    <n v="0"/>
    <x v="8"/>
    <m/>
    <n v="0.42899999999999999"/>
    <n v="1.06"/>
    <n v="0.53"/>
    <m/>
    <m/>
    <m/>
    <m/>
    <m/>
    <n v="3.5"/>
    <m/>
    <m/>
    <m/>
    <m/>
    <n v="1.7"/>
    <n v="35.79"/>
    <m/>
    <m/>
    <m/>
  </r>
  <r>
    <s v=" Compliance"/>
    <x v="3"/>
    <n v="27"/>
    <x v="15"/>
    <x v="0"/>
    <s v="ACC"/>
    <s v="PD,PE,QA"/>
    <n v="0"/>
    <x v="8"/>
    <m/>
    <m/>
    <m/>
    <m/>
    <m/>
    <m/>
    <m/>
    <m/>
    <m/>
    <m/>
    <m/>
    <m/>
    <m/>
    <m/>
    <n v="19"/>
    <n v="8"/>
    <m/>
    <m/>
    <m/>
  </r>
  <r>
    <s v=" Compliance"/>
    <x v="3"/>
    <n v="28"/>
    <x v="15"/>
    <x v="1"/>
    <s v="ACC"/>
    <s v="PD,PE,QA"/>
    <n v="0"/>
    <x v="8"/>
    <m/>
    <m/>
    <m/>
    <m/>
    <m/>
    <m/>
    <m/>
    <m/>
    <m/>
    <m/>
    <m/>
    <m/>
    <m/>
    <m/>
    <n v="22.97"/>
    <n v="10.095000000000001"/>
    <m/>
    <m/>
    <m/>
  </r>
  <r>
    <s v=" Compliance"/>
    <x v="3"/>
    <n v="29"/>
    <x v="16"/>
    <x v="0"/>
    <s v="PU"/>
    <s v="All"/>
    <n v="0"/>
    <x v="8"/>
    <m/>
    <m/>
    <m/>
    <m/>
    <m/>
    <m/>
    <m/>
    <m/>
    <m/>
    <m/>
    <n v="1"/>
    <m/>
    <n v="46"/>
    <m/>
    <n v="13"/>
    <n v="16"/>
    <n v="12"/>
    <n v="95"/>
    <n v="1"/>
  </r>
  <r>
    <s v=" Compliance"/>
    <x v="3"/>
    <n v="30"/>
    <x v="16"/>
    <x v="1"/>
    <s v="PU"/>
    <s v="All"/>
    <n v="0"/>
    <x v="8"/>
    <m/>
    <m/>
    <m/>
    <m/>
    <m/>
    <m/>
    <m/>
    <m/>
    <m/>
    <m/>
    <n v="0.88690000000000002"/>
    <m/>
    <n v="5.8837096000000004"/>
    <m/>
    <n v="2.7582490000000002"/>
    <n v="2.1399999999999997"/>
    <n v="0.312"/>
    <n v="7.34"/>
    <n v="3.3599999999999998E-4"/>
  </r>
  <r>
    <s v=" Compliance"/>
    <x v="3"/>
    <n v="31"/>
    <x v="17"/>
    <x v="0"/>
    <s v="PU"/>
    <s v="All"/>
    <n v="0"/>
    <x v="8"/>
    <m/>
    <m/>
    <m/>
    <m/>
    <n v="1"/>
    <n v="4"/>
    <m/>
    <m/>
    <m/>
    <n v="5"/>
    <m/>
    <n v="1"/>
    <n v="5"/>
    <n v="2"/>
    <n v="30"/>
    <n v="87"/>
    <n v="1"/>
    <n v="19"/>
    <n v="1"/>
  </r>
  <r>
    <s v=" Compliance"/>
    <x v="3"/>
    <n v="32"/>
    <x v="17"/>
    <x v="1"/>
    <s v="PU"/>
    <s v="All"/>
    <n v="0"/>
    <x v="8"/>
    <m/>
    <m/>
    <m/>
    <m/>
    <n v="0.71199999999999997"/>
    <n v="5.7378"/>
    <m/>
    <m/>
    <m/>
    <n v="0.83804000000000001"/>
    <m/>
    <n v="1.25"/>
    <n v="9.0207999999999995"/>
    <n v="0.19400000000000001"/>
    <n v="42.177675000000001"/>
    <n v="47.87"/>
    <n v="0.24389880000000005"/>
    <n v="6.6852479999999996"/>
    <n v="3.0800000000000001E-2"/>
  </r>
  <r>
    <s v=" Compliance"/>
    <x v="3"/>
    <n v="33"/>
    <x v="18"/>
    <x v="2"/>
    <s v="PC/WH"/>
    <s v="PD,PE,QA,QC"/>
    <n v="5.0000000000000001E-3"/>
    <x v="8"/>
    <m/>
    <m/>
    <m/>
    <m/>
    <m/>
    <m/>
    <m/>
    <m/>
    <m/>
    <m/>
    <m/>
    <m/>
    <m/>
    <m/>
    <m/>
    <m/>
    <m/>
    <m/>
    <m/>
  </r>
  <r>
    <s v=" Compliance"/>
    <x v="3"/>
    <n v="34"/>
    <x v="18"/>
    <x v="1"/>
    <s v="PC/WH"/>
    <s v="PD,PE,QA,QC"/>
    <s v="-"/>
    <x v="8"/>
    <m/>
    <m/>
    <m/>
    <m/>
    <m/>
    <m/>
    <m/>
    <m/>
    <m/>
    <m/>
    <m/>
    <m/>
    <m/>
    <m/>
    <m/>
    <m/>
    <m/>
    <m/>
    <m/>
  </r>
  <r>
    <s v=" Compliance"/>
    <x v="3"/>
    <n v="35"/>
    <x v="19"/>
    <x v="2"/>
    <s v="MT"/>
    <s v="PD,PE"/>
    <m/>
    <x v="8"/>
    <m/>
    <m/>
    <m/>
    <m/>
    <m/>
    <m/>
    <m/>
    <m/>
    <m/>
    <m/>
    <m/>
    <m/>
    <m/>
    <m/>
    <m/>
    <m/>
    <m/>
    <m/>
    <m/>
  </r>
  <r>
    <s v=" Compliance"/>
    <x v="3"/>
    <n v="36"/>
    <x v="19"/>
    <x v="1"/>
    <s v="MT"/>
    <s v="PD,PE"/>
    <m/>
    <x v="8"/>
    <m/>
    <m/>
    <m/>
    <m/>
    <m/>
    <m/>
    <m/>
    <m/>
    <m/>
    <m/>
    <m/>
    <m/>
    <m/>
    <m/>
    <m/>
    <m/>
    <m/>
    <m/>
    <m/>
  </r>
  <r>
    <s v=" Compliance"/>
    <x v="3"/>
    <n v="37"/>
    <x v="20"/>
    <x v="0"/>
    <s v="WH"/>
    <m/>
    <s v="-"/>
    <x v="8"/>
    <m/>
    <m/>
    <m/>
    <m/>
    <m/>
    <m/>
    <m/>
    <m/>
    <m/>
    <m/>
    <m/>
    <m/>
    <m/>
    <m/>
    <m/>
    <m/>
    <m/>
    <m/>
    <m/>
  </r>
  <r>
    <s v=" Compliance"/>
    <x v="3"/>
    <n v="38"/>
    <x v="20"/>
    <x v="1"/>
    <s v="WH"/>
    <m/>
    <n v="84.578725860000006"/>
    <x v="8"/>
    <n v="20.915769359999999"/>
    <s v="-"/>
    <n v="0.12855211999999999"/>
    <s v="-"/>
    <n v="2.4298662599999998"/>
    <n v="0.55879449000000003"/>
    <n v="6.8838429999999992E-2"/>
    <s v="-"/>
    <n v="2.8647674400000001"/>
    <n v="0.41565934000000004"/>
    <m/>
    <m/>
    <m/>
    <m/>
    <m/>
    <m/>
    <m/>
    <m/>
    <m/>
  </r>
  <r>
    <s v=" Compliance"/>
    <x v="3"/>
    <n v="39"/>
    <x v="21"/>
    <x v="1"/>
    <s v="PC"/>
    <s v="PD,QC"/>
    <n v="3.17"/>
    <x v="8"/>
    <m/>
    <m/>
    <m/>
    <m/>
    <m/>
    <m/>
    <m/>
    <m/>
    <m/>
    <m/>
    <m/>
    <m/>
    <m/>
    <m/>
    <m/>
    <m/>
    <m/>
    <m/>
    <m/>
  </r>
  <r>
    <s v=" Compliance"/>
    <x v="3"/>
    <n v="40"/>
    <x v="22"/>
    <x v="1"/>
    <s v="PC"/>
    <s v="PD,QC"/>
    <n v="5.84"/>
    <x v="8"/>
    <m/>
    <m/>
    <m/>
    <m/>
    <m/>
    <m/>
    <m/>
    <m/>
    <m/>
    <m/>
    <m/>
    <m/>
    <m/>
    <m/>
    <m/>
    <m/>
    <m/>
    <m/>
    <m/>
  </r>
  <r>
    <s v=" Compliance"/>
    <x v="3"/>
    <n v="41"/>
    <x v="23"/>
    <x v="0"/>
    <s v="MT"/>
    <s v="PD,PE"/>
    <m/>
    <x v="8"/>
    <m/>
    <m/>
    <m/>
    <m/>
    <m/>
    <m/>
    <m/>
    <m/>
    <m/>
    <m/>
    <m/>
    <m/>
    <m/>
    <m/>
    <m/>
    <m/>
    <m/>
    <m/>
    <m/>
  </r>
  <r>
    <s v=" Compliance"/>
    <x v="3"/>
    <n v="42"/>
    <x v="23"/>
    <x v="1"/>
    <s v="MT"/>
    <s v="PD,PE"/>
    <m/>
    <x v="8"/>
    <m/>
    <m/>
    <m/>
    <m/>
    <m/>
    <m/>
    <m/>
    <m/>
    <m/>
    <m/>
    <m/>
    <m/>
    <m/>
    <m/>
    <m/>
    <m/>
    <m/>
    <m/>
    <m/>
  </r>
  <r>
    <s v=" Compliance"/>
    <x v="3"/>
    <n v="43"/>
    <x v="24"/>
    <x v="1"/>
    <s v="PC/WH"/>
    <s v="PD"/>
    <n v="5.4"/>
    <x v="8"/>
    <m/>
    <m/>
    <m/>
    <m/>
    <m/>
    <m/>
    <m/>
    <m/>
    <m/>
    <m/>
    <m/>
    <m/>
    <m/>
    <m/>
    <m/>
    <m/>
    <m/>
    <m/>
    <m/>
  </r>
  <r>
    <s v=" Compliance"/>
    <x v="3"/>
    <n v="44"/>
    <x v="25"/>
    <x v="0"/>
    <s v="MT"/>
    <s v="PD"/>
    <n v="200"/>
    <x v="8"/>
    <m/>
    <m/>
    <m/>
    <m/>
    <m/>
    <m/>
    <m/>
    <m/>
    <m/>
    <m/>
    <m/>
    <m/>
    <m/>
    <m/>
    <m/>
    <m/>
    <m/>
    <m/>
    <m/>
  </r>
  <r>
    <s v=" Compliance"/>
    <x v="3"/>
    <n v="45"/>
    <x v="25"/>
    <x v="1"/>
    <s v="MT"/>
    <s v="PD"/>
    <n v="90"/>
    <x v="8"/>
    <m/>
    <m/>
    <m/>
    <m/>
    <m/>
    <m/>
    <m/>
    <m/>
    <m/>
    <m/>
    <m/>
    <m/>
    <m/>
    <m/>
    <m/>
    <m/>
    <m/>
    <m/>
    <m/>
  </r>
  <r>
    <s v=" Compliance"/>
    <x v="4"/>
    <n v="46"/>
    <x v="26"/>
    <x v="3"/>
    <s v="AR&amp;AS"/>
    <s v="All"/>
    <n v="1.2"/>
    <x v="8"/>
    <m/>
    <m/>
    <m/>
    <m/>
    <m/>
    <m/>
    <m/>
    <m/>
    <m/>
    <m/>
    <m/>
    <m/>
    <m/>
    <m/>
    <m/>
    <m/>
    <m/>
    <m/>
    <m/>
  </r>
  <r>
    <s v=" Compliance"/>
    <x v="5"/>
    <n v="47"/>
    <x v="26"/>
    <x v="3"/>
    <s v="ACC"/>
    <s v="All"/>
    <n v="0"/>
    <x v="8"/>
    <m/>
    <m/>
    <m/>
    <m/>
    <m/>
    <m/>
    <m/>
    <m/>
    <m/>
    <m/>
    <m/>
    <m/>
    <m/>
    <m/>
    <m/>
    <m/>
    <m/>
    <m/>
    <m/>
  </r>
  <r>
    <s v=" Compliance"/>
    <x v="6"/>
    <n v="48"/>
    <x v="26"/>
    <x v="3"/>
    <s v="GA&amp;CSR"/>
    <s v="All"/>
    <n v="0"/>
    <x v="8"/>
    <s v="-"/>
    <s v="-"/>
    <s v="-"/>
    <s v="-"/>
    <s v="-"/>
    <s v="-"/>
    <s v="-"/>
    <s v="-"/>
    <s v="-"/>
    <s v="-"/>
    <s v="-"/>
    <s v="-"/>
    <s v="-"/>
    <s v="-"/>
    <s v="-"/>
    <s v="-"/>
    <s v="-"/>
    <s v="-"/>
    <s v="-"/>
  </r>
  <r>
    <s v=" Compliance"/>
    <x v="7"/>
    <n v="49"/>
    <x v="26"/>
    <x v="0"/>
    <s v="AR&amp;AS"/>
    <s v="-"/>
    <m/>
    <x v="8"/>
    <m/>
    <m/>
    <m/>
    <m/>
    <m/>
    <m/>
    <m/>
    <m/>
    <m/>
    <m/>
    <m/>
    <m/>
    <m/>
    <m/>
    <m/>
    <m/>
    <m/>
    <m/>
    <m/>
  </r>
  <r>
    <s v=" Compliance"/>
    <x v="0"/>
    <n v="1"/>
    <x v="0"/>
    <x v="0"/>
    <s v="AR&amp;AS"/>
    <s v="All"/>
    <n v="0"/>
    <x v="9"/>
    <m/>
    <m/>
    <m/>
    <m/>
    <m/>
    <m/>
    <m/>
    <m/>
    <m/>
    <m/>
    <m/>
    <m/>
    <m/>
    <m/>
    <m/>
    <m/>
    <m/>
    <m/>
    <m/>
  </r>
  <r>
    <s v=" Compliance"/>
    <x v="0"/>
    <n v="2"/>
    <x v="1"/>
    <x v="0"/>
    <s v="AR&amp;AS"/>
    <s v="All"/>
    <n v="0"/>
    <x v="9"/>
    <m/>
    <m/>
    <m/>
    <m/>
    <m/>
    <m/>
    <m/>
    <m/>
    <m/>
    <m/>
    <m/>
    <m/>
    <m/>
    <m/>
    <m/>
    <m/>
    <m/>
    <m/>
    <m/>
  </r>
  <r>
    <s v=" Compliance"/>
    <x v="0"/>
    <n v="3"/>
    <x v="2"/>
    <x v="0"/>
    <s v="AR&amp;AS"/>
    <s v="All"/>
    <n v="0"/>
    <x v="9"/>
    <m/>
    <m/>
    <m/>
    <m/>
    <m/>
    <m/>
    <m/>
    <m/>
    <m/>
    <m/>
    <m/>
    <m/>
    <m/>
    <m/>
    <m/>
    <m/>
    <m/>
    <m/>
    <m/>
  </r>
  <r>
    <s v=" Compliance"/>
    <x v="0"/>
    <n v="4"/>
    <x v="3"/>
    <x v="0"/>
    <s v="PU"/>
    <s v="All"/>
    <n v="280"/>
    <x v="9"/>
    <m/>
    <m/>
    <m/>
    <n v="1"/>
    <m/>
    <m/>
    <m/>
    <m/>
    <m/>
    <m/>
    <m/>
    <m/>
    <n v="7"/>
    <n v="1"/>
    <n v="1"/>
    <n v="5"/>
    <m/>
    <m/>
    <m/>
  </r>
  <r>
    <s v=" Compliance"/>
    <x v="0"/>
    <n v="5"/>
    <x v="3"/>
    <x v="1"/>
    <s v="PU"/>
    <s v="All"/>
    <n v="106"/>
    <x v="9"/>
    <m/>
    <m/>
    <m/>
    <n v="2.649E-2"/>
    <m/>
    <m/>
    <m/>
    <m/>
    <m/>
    <m/>
    <m/>
    <m/>
    <n v="1.3688"/>
    <n v="4.1000000000000003E-3"/>
    <n v="1.4999999999999999E-2"/>
    <n v="2.886752"/>
    <m/>
    <m/>
    <m/>
  </r>
  <r>
    <s v=" Compliance"/>
    <x v="0"/>
    <n v="6"/>
    <x v="4"/>
    <x v="0"/>
    <s v="PU"/>
    <s v="All"/>
    <n v="0"/>
    <x v="9"/>
    <m/>
    <m/>
    <m/>
    <m/>
    <m/>
    <m/>
    <m/>
    <m/>
    <m/>
    <m/>
    <m/>
    <m/>
    <m/>
    <m/>
    <m/>
    <m/>
    <m/>
    <m/>
    <m/>
  </r>
  <r>
    <s v=" Compliance"/>
    <x v="0"/>
    <n v="7"/>
    <x v="4"/>
    <x v="1"/>
    <s v="PU"/>
    <s v="All"/>
    <n v="0"/>
    <x v="9"/>
    <m/>
    <m/>
    <m/>
    <m/>
    <m/>
    <m/>
    <m/>
    <m/>
    <m/>
    <m/>
    <m/>
    <m/>
    <m/>
    <m/>
    <m/>
    <m/>
    <m/>
    <m/>
    <m/>
  </r>
  <r>
    <s v=" Compliance"/>
    <x v="0"/>
    <n v="8"/>
    <x v="5"/>
    <x v="0"/>
    <s v="PU"/>
    <s v="All"/>
    <n v="192"/>
    <x v="9"/>
    <m/>
    <m/>
    <m/>
    <m/>
    <m/>
    <m/>
    <m/>
    <m/>
    <m/>
    <m/>
    <m/>
    <m/>
    <m/>
    <m/>
    <m/>
    <m/>
    <m/>
    <m/>
    <m/>
  </r>
  <r>
    <s v=" Compliance"/>
    <x v="0"/>
    <n v="9"/>
    <x v="5"/>
    <x v="1"/>
    <s v="PU"/>
    <s v="All"/>
    <n v="307"/>
    <x v="9"/>
    <m/>
    <m/>
    <m/>
    <m/>
    <m/>
    <m/>
    <m/>
    <m/>
    <m/>
    <m/>
    <m/>
    <m/>
    <m/>
    <m/>
    <m/>
    <m/>
    <m/>
    <m/>
    <m/>
  </r>
  <r>
    <s v=" Compliance"/>
    <x v="1"/>
    <n v="10"/>
    <x v="6"/>
    <x v="0"/>
    <s v="GA&amp;CSR"/>
    <s v="All"/>
    <n v="0"/>
    <x v="9"/>
    <n v="0"/>
    <n v="0"/>
    <n v="0"/>
    <n v="0"/>
    <n v="0"/>
    <n v="0"/>
    <n v="0"/>
    <n v="0"/>
    <n v="0"/>
    <n v="0"/>
    <n v="0"/>
    <n v="0"/>
    <n v="0"/>
    <n v="0"/>
    <n v="0"/>
    <n v="0"/>
    <n v="0"/>
    <n v="0"/>
    <n v="0"/>
  </r>
  <r>
    <s v=" Compliance"/>
    <x v="1"/>
    <n v="11"/>
    <x v="7"/>
    <x v="0"/>
    <s v="GA&amp;CSR"/>
    <s v="All"/>
    <n v="0"/>
    <x v="9"/>
    <n v="0"/>
    <n v="0"/>
    <n v="0"/>
    <n v="0"/>
    <n v="0"/>
    <n v="0"/>
    <n v="0"/>
    <n v="0"/>
    <n v="0"/>
    <n v="0"/>
    <n v="0"/>
    <n v="0"/>
    <n v="0"/>
    <n v="0"/>
    <n v="0"/>
    <n v="0"/>
    <n v="0"/>
    <n v="0"/>
    <n v="0"/>
  </r>
  <r>
    <s v=" Compliance"/>
    <x v="1"/>
    <n v="12"/>
    <x v="1"/>
    <x v="0"/>
    <s v="GA&amp;CSR"/>
    <s v="All"/>
    <n v="0"/>
    <x v="9"/>
    <n v="0"/>
    <n v="0"/>
    <n v="0"/>
    <n v="0"/>
    <n v="0"/>
    <n v="0"/>
    <n v="0"/>
    <n v="0"/>
    <n v="0"/>
    <n v="0"/>
    <n v="0"/>
    <n v="0"/>
    <n v="0"/>
    <n v="0"/>
    <n v="0"/>
    <n v="0"/>
    <n v="0"/>
    <n v="0"/>
    <n v="0"/>
  </r>
  <r>
    <s v=" Compliance"/>
    <x v="1"/>
    <n v="13"/>
    <x v="8"/>
    <x v="0"/>
    <s v="GA&amp;CSR"/>
    <s v="All"/>
    <n v="5"/>
    <x v="9"/>
    <s v="-"/>
    <s v="-"/>
    <s v="-"/>
    <s v="-"/>
    <s v="-"/>
    <s v="-"/>
    <s v="-"/>
    <s v="-"/>
    <s v="-"/>
    <s v="-"/>
    <s v="-"/>
    <s v="-"/>
    <s v="-"/>
    <s v="-"/>
    <s v="-"/>
    <s v="-"/>
    <s v="-"/>
    <s v="-"/>
    <s v="-"/>
  </r>
  <r>
    <s v=" Compliance"/>
    <x v="2"/>
    <n v="14"/>
    <x v="0"/>
    <x v="0"/>
    <s v="AR&amp;AS"/>
    <s v="All"/>
    <n v="0"/>
    <x v="9"/>
    <m/>
    <m/>
    <m/>
    <m/>
    <m/>
    <m/>
    <m/>
    <m/>
    <m/>
    <m/>
    <m/>
    <m/>
    <m/>
    <m/>
    <m/>
    <m/>
    <m/>
    <m/>
    <m/>
  </r>
  <r>
    <s v=" Compliance"/>
    <x v="2"/>
    <n v="15"/>
    <x v="1"/>
    <x v="0"/>
    <s v="AR&amp;AS"/>
    <s v="All"/>
    <n v="0"/>
    <x v="9"/>
    <m/>
    <m/>
    <m/>
    <m/>
    <m/>
    <m/>
    <m/>
    <m/>
    <m/>
    <m/>
    <m/>
    <m/>
    <m/>
    <m/>
    <m/>
    <m/>
    <m/>
    <m/>
    <m/>
  </r>
  <r>
    <s v=" Compliance"/>
    <x v="2"/>
    <n v="16"/>
    <x v="2"/>
    <x v="0"/>
    <s v="AR&amp;AS"/>
    <s v="All"/>
    <n v="0"/>
    <x v="9"/>
    <m/>
    <m/>
    <m/>
    <m/>
    <m/>
    <m/>
    <m/>
    <m/>
    <m/>
    <m/>
    <m/>
    <m/>
    <m/>
    <m/>
    <m/>
    <m/>
    <m/>
    <m/>
    <m/>
  </r>
  <r>
    <s v=" Compliance"/>
    <x v="3"/>
    <n v="17"/>
    <x v="9"/>
    <x v="0"/>
    <s v="ACC"/>
    <s v="All"/>
    <n v="0"/>
    <x v="9"/>
    <m/>
    <m/>
    <m/>
    <m/>
    <m/>
    <m/>
    <m/>
    <m/>
    <m/>
    <m/>
    <m/>
    <m/>
    <m/>
    <m/>
    <m/>
    <m/>
    <m/>
    <m/>
    <m/>
  </r>
  <r>
    <s v=" Compliance"/>
    <x v="3"/>
    <n v="18"/>
    <x v="9"/>
    <x v="1"/>
    <s v="ACC"/>
    <s v="All"/>
    <n v="0"/>
    <x v="9"/>
    <m/>
    <m/>
    <m/>
    <m/>
    <m/>
    <m/>
    <m/>
    <m/>
    <m/>
    <m/>
    <m/>
    <m/>
    <m/>
    <m/>
    <m/>
    <m/>
    <m/>
    <m/>
    <m/>
  </r>
  <r>
    <s v=" Compliance"/>
    <x v="3"/>
    <n v="19"/>
    <x v="10"/>
    <x v="0"/>
    <s v="ACC"/>
    <s v="All"/>
    <s v="-"/>
    <x v="9"/>
    <m/>
    <m/>
    <m/>
    <m/>
    <m/>
    <m/>
    <m/>
    <m/>
    <m/>
    <m/>
    <m/>
    <m/>
    <m/>
    <m/>
    <m/>
    <m/>
    <m/>
    <m/>
    <m/>
  </r>
  <r>
    <s v=" Compliance"/>
    <x v="3"/>
    <n v="20"/>
    <x v="10"/>
    <x v="1"/>
    <s v="ACC"/>
    <s v="All"/>
    <s v="-"/>
    <x v="9"/>
    <m/>
    <m/>
    <m/>
    <m/>
    <m/>
    <m/>
    <m/>
    <m/>
    <m/>
    <m/>
    <m/>
    <m/>
    <m/>
    <m/>
    <m/>
    <m/>
    <m/>
    <m/>
    <m/>
  </r>
  <r>
    <s v=" Compliance"/>
    <x v="3"/>
    <n v="21"/>
    <x v="11"/>
    <x v="0"/>
    <s v="ACC"/>
    <s v="All"/>
    <s v="-"/>
    <x v="9"/>
    <m/>
    <n v="2"/>
    <m/>
    <m/>
    <m/>
    <m/>
    <m/>
    <n v="2"/>
    <n v="1"/>
    <n v="1"/>
    <m/>
    <m/>
    <n v="5"/>
    <m/>
    <n v="25"/>
    <n v="146"/>
    <m/>
    <m/>
    <n v="8"/>
  </r>
  <r>
    <s v=" Compliance"/>
    <x v="3"/>
    <n v="22"/>
    <x v="11"/>
    <x v="1"/>
    <s v="ACC"/>
    <s v="All"/>
    <s v="-"/>
    <x v="9"/>
    <m/>
    <n v="1.05"/>
    <m/>
    <m/>
    <m/>
    <m/>
    <m/>
    <n v="0.25"/>
    <n v="0.54"/>
    <n v="0.18"/>
    <m/>
    <m/>
    <n v="2.4500000000000002"/>
    <m/>
    <n v="26.45"/>
    <n v="78.830000000000013"/>
    <m/>
    <m/>
    <n v="8.27"/>
  </r>
  <r>
    <s v=" Compliance"/>
    <x v="3"/>
    <n v="23"/>
    <x v="12"/>
    <x v="0"/>
    <s v="ACC"/>
    <s v="All"/>
    <s v="-"/>
    <x v="9"/>
    <m/>
    <n v="10"/>
    <n v="3"/>
    <n v="1"/>
    <m/>
    <m/>
    <n v="1"/>
    <m/>
    <m/>
    <n v="11"/>
    <m/>
    <m/>
    <n v="7"/>
    <m/>
    <m/>
    <n v="199"/>
    <m/>
    <m/>
    <m/>
  </r>
  <r>
    <s v=" Compliance"/>
    <x v="3"/>
    <n v="24"/>
    <x v="12"/>
    <x v="1"/>
    <s v="ACC"/>
    <s v="All"/>
    <s v="-"/>
    <x v="9"/>
    <m/>
    <n v="3.08"/>
    <n v="1.26"/>
    <n v="0.13"/>
    <m/>
    <m/>
    <n v="0.02"/>
    <m/>
    <m/>
    <n v="9.52"/>
    <m/>
    <m/>
    <n v="5.34"/>
    <m/>
    <m/>
    <n v="102.78"/>
    <m/>
    <m/>
    <m/>
  </r>
  <r>
    <s v=" Compliance"/>
    <x v="3"/>
    <n v="25"/>
    <x v="13"/>
    <x v="0"/>
    <s v="ACC"/>
    <s v="PD,PE,QA"/>
    <n v="0"/>
    <x v="9"/>
    <m/>
    <m/>
    <n v="3"/>
    <m/>
    <m/>
    <m/>
    <m/>
    <m/>
    <m/>
    <n v="3"/>
    <m/>
    <m/>
    <m/>
    <m/>
    <m/>
    <n v="5"/>
    <m/>
    <m/>
    <m/>
  </r>
  <r>
    <s v=" Compliance"/>
    <x v="3"/>
    <n v="26"/>
    <x v="14"/>
    <x v="1"/>
    <s v="ACC"/>
    <s v="PD,PE,QA"/>
    <n v="0"/>
    <x v="9"/>
    <m/>
    <m/>
    <n v="0.6"/>
    <m/>
    <m/>
    <m/>
    <m/>
    <m/>
    <m/>
    <n v="3.51"/>
    <m/>
    <m/>
    <m/>
    <m/>
    <m/>
    <n v="6.6400000000000006"/>
    <m/>
    <m/>
    <m/>
  </r>
  <r>
    <s v=" Compliance"/>
    <x v="3"/>
    <n v="27"/>
    <x v="15"/>
    <x v="0"/>
    <s v="ACC"/>
    <s v="PD,PE,QA"/>
    <n v="0"/>
    <x v="9"/>
    <m/>
    <m/>
    <m/>
    <m/>
    <m/>
    <m/>
    <m/>
    <m/>
    <m/>
    <m/>
    <m/>
    <m/>
    <m/>
    <m/>
    <n v="2"/>
    <m/>
    <m/>
    <m/>
    <m/>
  </r>
  <r>
    <s v=" Compliance"/>
    <x v="3"/>
    <n v="28"/>
    <x v="15"/>
    <x v="1"/>
    <s v="ACC"/>
    <s v="PD,PE,QA"/>
    <n v="0"/>
    <x v="9"/>
    <m/>
    <m/>
    <m/>
    <m/>
    <m/>
    <m/>
    <m/>
    <m/>
    <m/>
    <m/>
    <m/>
    <m/>
    <m/>
    <m/>
    <n v="1.76"/>
    <m/>
    <m/>
    <m/>
    <m/>
  </r>
  <r>
    <s v=" Compliance"/>
    <x v="3"/>
    <n v="29"/>
    <x v="16"/>
    <x v="0"/>
    <s v="PU"/>
    <s v="All"/>
    <n v="0"/>
    <x v="9"/>
    <m/>
    <m/>
    <m/>
    <m/>
    <m/>
    <m/>
    <m/>
    <m/>
    <m/>
    <m/>
    <n v="1"/>
    <m/>
    <n v="24"/>
    <m/>
    <n v="13"/>
    <n v="11"/>
    <n v="12"/>
    <n v="80"/>
    <m/>
  </r>
  <r>
    <s v=" Compliance"/>
    <x v="3"/>
    <n v="30"/>
    <x v="16"/>
    <x v="1"/>
    <s v="PU"/>
    <s v="All"/>
    <n v="0"/>
    <x v="9"/>
    <m/>
    <m/>
    <m/>
    <m/>
    <m/>
    <m/>
    <m/>
    <m/>
    <m/>
    <m/>
    <n v="0.89"/>
    <m/>
    <n v="3.06"/>
    <m/>
    <n v="2.76"/>
    <n v="2.0349999999999997"/>
    <n v="0.31"/>
    <n v="6.99"/>
    <m/>
  </r>
  <r>
    <s v=" Compliance"/>
    <x v="3"/>
    <n v="31"/>
    <x v="17"/>
    <x v="0"/>
    <s v="PU"/>
    <s v="All"/>
    <n v="0"/>
    <x v="9"/>
    <m/>
    <m/>
    <m/>
    <m/>
    <n v="1"/>
    <n v="4"/>
    <m/>
    <m/>
    <m/>
    <n v="3"/>
    <m/>
    <n v="1"/>
    <n v="4"/>
    <n v="2"/>
    <n v="25"/>
    <n v="77"/>
    <n v="1"/>
    <n v="19"/>
    <m/>
  </r>
  <r>
    <s v=" Compliance"/>
    <x v="3"/>
    <n v="32"/>
    <x v="17"/>
    <x v="1"/>
    <s v="PU"/>
    <s v="All"/>
    <n v="0"/>
    <x v="9"/>
    <m/>
    <m/>
    <m/>
    <m/>
    <n v="0.71"/>
    <n v="5.74"/>
    <m/>
    <m/>
    <m/>
    <n v="0.26"/>
    <m/>
    <n v="1.25"/>
    <n v="8.9499999999999993"/>
    <n v="0.19400000000000001"/>
    <n v="32.630000000000003"/>
    <n v="42.55"/>
    <n v="0.24389880000000005"/>
    <n v="6.6852479999999996"/>
    <m/>
  </r>
  <r>
    <s v=" Compliance"/>
    <x v="3"/>
    <n v="33"/>
    <x v="18"/>
    <x v="2"/>
    <s v="PC/WH"/>
    <s v="PD,PE,QA,QC"/>
    <n v="5.0000000000000001E-3"/>
    <x v="9"/>
    <m/>
    <m/>
    <m/>
    <m/>
    <m/>
    <m/>
    <m/>
    <m/>
    <m/>
    <m/>
    <m/>
    <m/>
    <m/>
    <m/>
    <m/>
    <m/>
    <m/>
    <m/>
    <m/>
  </r>
  <r>
    <s v=" Compliance"/>
    <x v="3"/>
    <n v="34"/>
    <x v="18"/>
    <x v="1"/>
    <s v="PC/WH"/>
    <s v="PD,PE,QA,QC"/>
    <s v="-"/>
    <x v="9"/>
    <m/>
    <m/>
    <m/>
    <m/>
    <m/>
    <m/>
    <m/>
    <m/>
    <m/>
    <m/>
    <m/>
    <m/>
    <m/>
    <m/>
    <m/>
    <m/>
    <m/>
    <m/>
    <m/>
  </r>
  <r>
    <s v=" Compliance"/>
    <x v="3"/>
    <n v="35"/>
    <x v="19"/>
    <x v="2"/>
    <s v="MT"/>
    <s v="PD,PE"/>
    <m/>
    <x v="9"/>
    <m/>
    <m/>
    <m/>
    <m/>
    <m/>
    <m/>
    <m/>
    <m/>
    <m/>
    <m/>
    <m/>
    <m/>
    <m/>
    <m/>
    <m/>
    <m/>
    <m/>
    <m/>
    <m/>
  </r>
  <r>
    <s v=" Compliance"/>
    <x v="3"/>
    <n v="36"/>
    <x v="19"/>
    <x v="1"/>
    <s v="MT"/>
    <s v="PD,PE"/>
    <m/>
    <x v="9"/>
    <m/>
    <m/>
    <m/>
    <m/>
    <m/>
    <m/>
    <m/>
    <m/>
    <m/>
    <m/>
    <m/>
    <m/>
    <m/>
    <m/>
    <m/>
    <m/>
    <m/>
    <m/>
    <m/>
  </r>
  <r>
    <s v=" Compliance"/>
    <x v="3"/>
    <n v="37"/>
    <x v="20"/>
    <x v="0"/>
    <s v="WH"/>
    <m/>
    <s v="-"/>
    <x v="9"/>
    <m/>
    <m/>
    <m/>
    <m/>
    <m/>
    <m/>
    <m/>
    <m/>
    <m/>
    <m/>
    <m/>
    <m/>
    <m/>
    <m/>
    <m/>
    <m/>
    <m/>
    <m/>
    <m/>
  </r>
  <r>
    <s v=" Compliance"/>
    <x v="3"/>
    <n v="38"/>
    <x v="20"/>
    <x v="1"/>
    <s v="WH"/>
    <m/>
    <n v="84.578725860000006"/>
    <x v="9"/>
    <n v="3.2706099700000002"/>
    <s v="-"/>
    <n v="0.43936246000000001"/>
    <s v="-"/>
    <s v="-"/>
    <n v="9.3265300000000013E-3"/>
    <n v="3.8754459999999998E-2"/>
    <s v="-"/>
    <n v="3.1518557599999997"/>
    <n v="0.13363023000000002"/>
    <m/>
    <m/>
    <m/>
    <m/>
    <m/>
    <m/>
    <m/>
    <m/>
    <m/>
  </r>
  <r>
    <s v=" Compliance"/>
    <x v="3"/>
    <n v="39"/>
    <x v="21"/>
    <x v="1"/>
    <s v="PC"/>
    <s v="PD,QC"/>
    <n v="3.17"/>
    <x v="9"/>
    <m/>
    <m/>
    <m/>
    <m/>
    <m/>
    <m/>
    <m/>
    <m/>
    <m/>
    <m/>
    <m/>
    <m/>
    <m/>
    <m/>
    <m/>
    <m/>
    <m/>
    <m/>
    <m/>
  </r>
  <r>
    <s v=" Compliance"/>
    <x v="3"/>
    <n v="40"/>
    <x v="22"/>
    <x v="1"/>
    <s v="PC"/>
    <s v="PD,QC"/>
    <n v="5.84"/>
    <x v="9"/>
    <m/>
    <m/>
    <m/>
    <m/>
    <m/>
    <m/>
    <m/>
    <m/>
    <m/>
    <m/>
    <m/>
    <m/>
    <m/>
    <m/>
    <m/>
    <m/>
    <m/>
    <m/>
    <m/>
  </r>
  <r>
    <s v=" Compliance"/>
    <x v="3"/>
    <n v="41"/>
    <x v="23"/>
    <x v="0"/>
    <s v="MT"/>
    <s v="PD,PE"/>
    <m/>
    <x v="9"/>
    <m/>
    <m/>
    <m/>
    <m/>
    <m/>
    <m/>
    <m/>
    <m/>
    <m/>
    <m/>
    <m/>
    <m/>
    <m/>
    <m/>
    <m/>
    <m/>
    <m/>
    <m/>
    <m/>
  </r>
  <r>
    <s v=" Compliance"/>
    <x v="3"/>
    <n v="42"/>
    <x v="23"/>
    <x v="1"/>
    <s v="MT"/>
    <s v="PD,PE"/>
    <m/>
    <x v="9"/>
    <m/>
    <m/>
    <m/>
    <m/>
    <m/>
    <m/>
    <m/>
    <m/>
    <m/>
    <m/>
    <m/>
    <m/>
    <m/>
    <m/>
    <m/>
    <m/>
    <m/>
    <m/>
    <m/>
  </r>
  <r>
    <s v=" Compliance"/>
    <x v="3"/>
    <n v="43"/>
    <x v="24"/>
    <x v="1"/>
    <s v="PC/WH"/>
    <s v="PD"/>
    <n v="5.4"/>
    <x v="9"/>
    <m/>
    <m/>
    <m/>
    <m/>
    <m/>
    <m/>
    <m/>
    <m/>
    <m/>
    <m/>
    <m/>
    <m/>
    <m/>
    <m/>
    <m/>
    <m/>
    <m/>
    <m/>
    <m/>
  </r>
  <r>
    <s v=" Compliance"/>
    <x v="3"/>
    <n v="44"/>
    <x v="25"/>
    <x v="0"/>
    <s v="MT"/>
    <s v="PD"/>
    <n v="200"/>
    <x v="9"/>
    <m/>
    <m/>
    <m/>
    <m/>
    <m/>
    <m/>
    <m/>
    <m/>
    <m/>
    <m/>
    <m/>
    <m/>
    <m/>
    <m/>
    <m/>
    <m/>
    <m/>
    <m/>
    <m/>
  </r>
  <r>
    <s v=" Compliance"/>
    <x v="3"/>
    <n v="45"/>
    <x v="25"/>
    <x v="1"/>
    <s v="MT"/>
    <s v="PD"/>
    <n v="90"/>
    <x v="9"/>
    <m/>
    <m/>
    <m/>
    <m/>
    <m/>
    <m/>
    <m/>
    <m/>
    <m/>
    <m/>
    <m/>
    <m/>
    <m/>
    <m/>
    <m/>
    <m/>
    <m/>
    <m/>
    <m/>
  </r>
  <r>
    <s v=" Compliance"/>
    <x v="4"/>
    <n v="46"/>
    <x v="26"/>
    <x v="3"/>
    <s v="AR&amp;AS"/>
    <s v="All"/>
    <n v="1.2"/>
    <x v="9"/>
    <m/>
    <m/>
    <m/>
    <m/>
    <m/>
    <m/>
    <m/>
    <m/>
    <m/>
    <m/>
    <m/>
    <m/>
    <m/>
    <m/>
    <m/>
    <m/>
    <m/>
    <m/>
    <m/>
  </r>
  <r>
    <s v=" Compliance"/>
    <x v="5"/>
    <n v="47"/>
    <x v="26"/>
    <x v="3"/>
    <s v="ACC"/>
    <s v="All"/>
    <n v="0"/>
    <x v="9"/>
    <m/>
    <m/>
    <m/>
    <m/>
    <m/>
    <m/>
    <m/>
    <m/>
    <m/>
    <m/>
    <m/>
    <m/>
    <m/>
    <m/>
    <m/>
    <m/>
    <m/>
    <m/>
    <m/>
  </r>
  <r>
    <s v=" Compliance"/>
    <x v="6"/>
    <n v="48"/>
    <x v="26"/>
    <x v="3"/>
    <s v="GA&amp;CSR"/>
    <s v="All"/>
    <n v="0"/>
    <x v="9"/>
    <s v="-"/>
    <s v="-"/>
    <s v="-"/>
    <s v="-"/>
    <s v="-"/>
    <s v="-"/>
    <s v="-"/>
    <s v="-"/>
    <s v="-"/>
    <s v="-"/>
    <s v="-"/>
    <s v="-"/>
    <s v="-"/>
    <s v="-"/>
    <s v="-"/>
    <s v="-"/>
    <s v="-"/>
    <s v="-"/>
    <s v="-"/>
  </r>
  <r>
    <s v=" Compliance"/>
    <x v="7"/>
    <n v="49"/>
    <x v="26"/>
    <x v="0"/>
    <s v="AR&amp;AS"/>
    <s v="-"/>
    <n v="0"/>
    <x v="9"/>
    <m/>
    <m/>
    <m/>
    <m/>
    <m/>
    <m/>
    <m/>
    <m/>
    <m/>
    <m/>
    <m/>
    <m/>
    <m/>
    <m/>
    <m/>
    <m/>
    <m/>
    <m/>
    <m/>
  </r>
  <r>
    <s v=" Compliance"/>
    <x v="0"/>
    <n v="1"/>
    <x v="0"/>
    <x v="0"/>
    <s v="AR&amp;AS"/>
    <s v="All"/>
    <n v="0"/>
    <x v="10"/>
    <m/>
    <m/>
    <m/>
    <m/>
    <m/>
    <m/>
    <m/>
    <m/>
    <m/>
    <m/>
    <m/>
    <m/>
    <m/>
    <m/>
    <m/>
    <m/>
    <m/>
    <m/>
    <m/>
  </r>
  <r>
    <s v=" Compliance"/>
    <x v="0"/>
    <n v="2"/>
    <x v="1"/>
    <x v="0"/>
    <s v="AR&amp;AS"/>
    <s v="All"/>
    <n v="0"/>
    <x v="10"/>
    <m/>
    <m/>
    <m/>
    <m/>
    <m/>
    <m/>
    <m/>
    <m/>
    <m/>
    <m/>
    <m/>
    <m/>
    <m/>
    <m/>
    <m/>
    <m/>
    <m/>
    <m/>
    <m/>
  </r>
  <r>
    <s v=" Compliance"/>
    <x v="0"/>
    <n v="3"/>
    <x v="2"/>
    <x v="0"/>
    <s v="AR&amp;AS"/>
    <s v="All"/>
    <n v="0"/>
    <x v="10"/>
    <m/>
    <m/>
    <m/>
    <m/>
    <m/>
    <m/>
    <m/>
    <m/>
    <m/>
    <m/>
    <m/>
    <m/>
    <m/>
    <m/>
    <m/>
    <m/>
    <m/>
    <m/>
    <m/>
  </r>
  <r>
    <s v=" Compliance"/>
    <x v="0"/>
    <n v="4"/>
    <x v="3"/>
    <x v="0"/>
    <s v="PU"/>
    <s v="All"/>
    <n v="280"/>
    <x v="10"/>
    <m/>
    <n v="1"/>
    <m/>
    <m/>
    <n v="1"/>
    <m/>
    <m/>
    <m/>
    <m/>
    <m/>
    <m/>
    <m/>
    <n v="4"/>
    <m/>
    <m/>
    <n v="8"/>
    <m/>
    <m/>
    <m/>
  </r>
  <r>
    <s v=" Compliance"/>
    <x v="0"/>
    <n v="5"/>
    <x v="3"/>
    <x v="1"/>
    <s v="PU"/>
    <s v="All"/>
    <n v="106"/>
    <x v="10"/>
    <m/>
    <n v="0.22600000000000001"/>
    <m/>
    <m/>
    <n v="0.63670000000000004"/>
    <m/>
    <m/>
    <m/>
    <m/>
    <m/>
    <m/>
    <m/>
    <n v="0.1045"/>
    <m/>
    <m/>
    <n v="3.754"/>
    <m/>
    <m/>
    <m/>
  </r>
  <r>
    <s v=" Compliance"/>
    <x v="0"/>
    <n v="6"/>
    <x v="4"/>
    <x v="0"/>
    <s v="PU"/>
    <s v="All"/>
    <n v="0"/>
    <x v="10"/>
    <m/>
    <m/>
    <m/>
    <m/>
    <m/>
    <m/>
    <m/>
    <m/>
    <m/>
    <m/>
    <m/>
    <m/>
    <m/>
    <m/>
    <m/>
    <m/>
    <m/>
    <m/>
    <m/>
  </r>
  <r>
    <s v=" Compliance"/>
    <x v="0"/>
    <n v="7"/>
    <x v="4"/>
    <x v="1"/>
    <s v="PU"/>
    <s v="All"/>
    <n v="0"/>
    <x v="10"/>
    <m/>
    <m/>
    <m/>
    <m/>
    <m/>
    <m/>
    <m/>
    <m/>
    <m/>
    <m/>
    <m/>
    <m/>
    <m/>
    <m/>
    <m/>
    <m/>
    <m/>
    <m/>
    <m/>
  </r>
  <r>
    <s v=" Compliance"/>
    <x v="0"/>
    <n v="8"/>
    <x v="5"/>
    <x v="0"/>
    <s v="PU"/>
    <s v="All"/>
    <n v="192"/>
    <x v="10"/>
    <m/>
    <m/>
    <m/>
    <m/>
    <n v="1"/>
    <m/>
    <m/>
    <m/>
    <m/>
    <m/>
    <m/>
    <m/>
    <m/>
    <m/>
    <m/>
    <n v="10"/>
    <m/>
    <n v="1"/>
    <m/>
  </r>
  <r>
    <s v=" Compliance"/>
    <x v="0"/>
    <n v="9"/>
    <x v="5"/>
    <x v="1"/>
    <s v="PU"/>
    <s v="All"/>
    <n v="307"/>
    <x v="10"/>
    <m/>
    <m/>
    <m/>
    <m/>
    <n v="0.1"/>
    <m/>
    <m/>
    <m/>
    <m/>
    <m/>
    <m/>
    <m/>
    <m/>
    <m/>
    <m/>
    <n v="7.9228000000000005"/>
    <m/>
    <n v="0.28799999999999998"/>
    <m/>
  </r>
  <r>
    <s v=" Compliance"/>
    <x v="1"/>
    <n v="10"/>
    <x v="6"/>
    <x v="0"/>
    <s v="GA&amp;CSR"/>
    <s v="All"/>
    <n v="0"/>
    <x v="10"/>
    <n v="0"/>
    <n v="0"/>
    <n v="0"/>
    <n v="0"/>
    <n v="0"/>
    <n v="0"/>
    <n v="0"/>
    <n v="0"/>
    <n v="0"/>
    <n v="0"/>
    <n v="0"/>
    <n v="0"/>
    <n v="0"/>
    <n v="0"/>
    <n v="0"/>
    <n v="0"/>
    <n v="0"/>
    <n v="0"/>
    <n v="0"/>
  </r>
  <r>
    <s v=" Compliance"/>
    <x v="1"/>
    <n v="11"/>
    <x v="7"/>
    <x v="0"/>
    <s v="GA&amp;CSR"/>
    <s v="All"/>
    <n v="0"/>
    <x v="10"/>
    <n v="0"/>
    <n v="0"/>
    <n v="0"/>
    <n v="0"/>
    <n v="0"/>
    <n v="0"/>
    <n v="0"/>
    <n v="0"/>
    <n v="0"/>
    <n v="0"/>
    <n v="0"/>
    <n v="0"/>
    <n v="0"/>
    <n v="0"/>
    <n v="0"/>
    <n v="0"/>
    <n v="0"/>
    <n v="0"/>
    <n v="0"/>
  </r>
  <r>
    <s v=" Compliance"/>
    <x v="1"/>
    <n v="12"/>
    <x v="1"/>
    <x v="0"/>
    <s v="GA&amp;CSR"/>
    <s v="All"/>
    <n v="0"/>
    <x v="10"/>
    <n v="0"/>
    <n v="0"/>
    <n v="0"/>
    <n v="0"/>
    <n v="0"/>
    <n v="0"/>
    <n v="0"/>
    <n v="0"/>
    <n v="0"/>
    <n v="0"/>
    <n v="0"/>
    <n v="0"/>
    <n v="0"/>
    <n v="0"/>
    <n v="0"/>
    <n v="0"/>
    <n v="0"/>
    <n v="0"/>
    <n v="0"/>
  </r>
  <r>
    <s v=" Compliance"/>
    <x v="1"/>
    <n v="13"/>
    <x v="8"/>
    <x v="0"/>
    <s v="GA&amp;CSR"/>
    <s v="All"/>
    <n v="5"/>
    <x v="10"/>
    <s v="-"/>
    <s v="-"/>
    <s v="-"/>
    <s v="-"/>
    <s v="-"/>
    <s v="-"/>
    <s v="-"/>
    <s v="-"/>
    <s v="-"/>
    <s v="-"/>
    <s v="-"/>
    <s v="-"/>
    <s v="-"/>
    <s v="-"/>
    <s v="-"/>
    <s v="-"/>
    <s v="-"/>
    <s v="-"/>
    <s v="-"/>
  </r>
  <r>
    <s v=" Compliance"/>
    <x v="2"/>
    <n v="14"/>
    <x v="0"/>
    <x v="0"/>
    <s v="AR&amp;AS"/>
    <s v="All"/>
    <n v="0"/>
    <x v="10"/>
    <s v="-"/>
    <s v="-"/>
    <s v="-"/>
    <s v="-"/>
    <s v="-"/>
    <s v="-"/>
    <s v="-"/>
    <s v="-"/>
    <s v="-"/>
    <s v="-"/>
    <s v="-"/>
    <s v="-"/>
    <s v="-"/>
    <s v="-"/>
    <s v="-"/>
    <s v="-"/>
    <s v="-"/>
    <s v="-"/>
    <s v="-"/>
  </r>
  <r>
    <s v=" Compliance"/>
    <x v="2"/>
    <n v="15"/>
    <x v="1"/>
    <x v="0"/>
    <s v="AR&amp;AS"/>
    <s v="All"/>
    <n v="0"/>
    <x v="10"/>
    <m/>
    <m/>
    <m/>
    <m/>
    <m/>
    <m/>
    <m/>
    <m/>
    <m/>
    <m/>
    <m/>
    <m/>
    <m/>
    <m/>
    <m/>
    <m/>
    <m/>
    <m/>
    <m/>
  </r>
  <r>
    <s v=" Compliance"/>
    <x v="2"/>
    <n v="16"/>
    <x v="2"/>
    <x v="0"/>
    <s v="AR&amp;AS"/>
    <s v="All"/>
    <n v="0"/>
    <x v="10"/>
    <m/>
    <m/>
    <m/>
    <m/>
    <m/>
    <m/>
    <m/>
    <m/>
    <m/>
    <m/>
    <m/>
    <m/>
    <m/>
    <m/>
    <m/>
    <m/>
    <m/>
    <m/>
    <m/>
  </r>
  <r>
    <s v=" Compliance"/>
    <x v="3"/>
    <n v="17"/>
    <x v="9"/>
    <x v="0"/>
    <s v="ACC"/>
    <s v="All"/>
    <n v="0"/>
    <x v="10"/>
    <m/>
    <m/>
    <m/>
    <m/>
    <m/>
    <m/>
    <m/>
    <m/>
    <m/>
    <m/>
    <m/>
    <m/>
    <m/>
    <m/>
    <m/>
    <m/>
    <m/>
    <m/>
    <m/>
  </r>
  <r>
    <s v=" Compliance"/>
    <x v="3"/>
    <n v="18"/>
    <x v="9"/>
    <x v="1"/>
    <s v="ACC"/>
    <s v="All"/>
    <n v="0"/>
    <x v="10"/>
    <m/>
    <m/>
    <m/>
    <m/>
    <m/>
    <m/>
    <m/>
    <m/>
    <m/>
    <m/>
    <m/>
    <m/>
    <m/>
    <m/>
    <m/>
    <m/>
    <m/>
    <m/>
    <m/>
  </r>
  <r>
    <s v=" Compliance"/>
    <x v="3"/>
    <n v="19"/>
    <x v="10"/>
    <x v="0"/>
    <s v="ACC"/>
    <s v="All"/>
    <s v="-"/>
    <x v="10"/>
    <m/>
    <m/>
    <m/>
    <m/>
    <m/>
    <m/>
    <m/>
    <m/>
    <m/>
    <m/>
    <m/>
    <m/>
    <m/>
    <m/>
    <m/>
    <m/>
    <m/>
    <m/>
    <m/>
  </r>
  <r>
    <s v=" Compliance"/>
    <x v="3"/>
    <n v="20"/>
    <x v="10"/>
    <x v="1"/>
    <s v="ACC"/>
    <s v="All"/>
    <s v="-"/>
    <x v="10"/>
    <m/>
    <m/>
    <m/>
    <m/>
    <m/>
    <m/>
    <m/>
    <m/>
    <m/>
    <m/>
    <m/>
    <m/>
    <m/>
    <m/>
    <m/>
    <m/>
    <m/>
    <m/>
    <m/>
  </r>
  <r>
    <s v=" Compliance"/>
    <x v="3"/>
    <n v="21"/>
    <x v="11"/>
    <x v="0"/>
    <s v="ACC"/>
    <s v="All"/>
    <s v="-"/>
    <x v="10"/>
    <m/>
    <n v="7"/>
    <m/>
    <m/>
    <m/>
    <m/>
    <m/>
    <n v="4"/>
    <n v="1"/>
    <n v="3"/>
    <n v="1"/>
    <m/>
    <n v="5"/>
    <n v="1"/>
    <n v="17"/>
    <n v="112"/>
    <m/>
    <n v="1"/>
    <n v="10"/>
  </r>
  <r>
    <s v=" Compliance"/>
    <x v="3"/>
    <n v="22"/>
    <x v="11"/>
    <x v="1"/>
    <s v="ACC"/>
    <s v="All"/>
    <s v="-"/>
    <x v="10"/>
    <m/>
    <n v="1.91"/>
    <m/>
    <m/>
    <m/>
    <m/>
    <m/>
    <n v="0.82"/>
    <n v="0.54"/>
    <n v="3.57"/>
    <n v="0.47"/>
    <m/>
    <n v="3.4"/>
    <n v="0.06"/>
    <n v="21.52"/>
    <n v="83.4"/>
    <m/>
    <n v="1.66"/>
    <n v="8.7799999999999994"/>
  </r>
  <r>
    <s v=" Compliance"/>
    <x v="3"/>
    <n v="23"/>
    <x v="12"/>
    <x v="0"/>
    <s v="ACC"/>
    <s v="All"/>
    <s v="-"/>
    <x v="10"/>
    <n v="1"/>
    <n v="9"/>
    <n v="2"/>
    <n v="6"/>
    <m/>
    <m/>
    <n v="1"/>
    <m/>
    <m/>
    <n v="9"/>
    <m/>
    <m/>
    <n v="8"/>
    <n v="1"/>
    <n v="3"/>
    <n v="167"/>
    <m/>
    <m/>
    <m/>
  </r>
  <r>
    <s v=" Compliance"/>
    <x v="3"/>
    <n v="24"/>
    <x v="12"/>
    <x v="1"/>
    <s v="ACC"/>
    <s v="All"/>
    <s v="-"/>
    <x v="10"/>
    <n v="0.22"/>
    <n v="1.9"/>
    <n v="0.6"/>
    <n v="1.7"/>
    <m/>
    <m/>
    <n v="0.03"/>
    <m/>
    <m/>
    <n v="8.01"/>
    <m/>
    <m/>
    <n v="5.4"/>
    <n v="3.2000000000000001E-2"/>
    <n v="2.09"/>
    <n v="90.86999999999999"/>
    <m/>
    <m/>
    <m/>
  </r>
  <r>
    <s v=" Compliance"/>
    <x v="3"/>
    <n v="25"/>
    <x v="13"/>
    <x v="0"/>
    <s v="ACC"/>
    <s v="PD,PE,QA"/>
    <n v="0"/>
    <x v="10"/>
    <m/>
    <m/>
    <n v="3"/>
    <m/>
    <m/>
    <m/>
    <m/>
    <m/>
    <m/>
    <n v="3"/>
    <m/>
    <m/>
    <m/>
    <m/>
    <m/>
    <n v="1"/>
    <m/>
    <m/>
    <m/>
  </r>
  <r>
    <s v=" Compliance"/>
    <x v="3"/>
    <n v="26"/>
    <x v="14"/>
    <x v="1"/>
    <s v="ACC"/>
    <s v="PD,PE,QA"/>
    <n v="0"/>
    <x v="10"/>
    <m/>
    <m/>
    <n v="0.6"/>
    <m/>
    <m/>
    <m/>
    <m/>
    <m/>
    <m/>
    <n v="3.5"/>
    <m/>
    <m/>
    <m/>
    <m/>
    <m/>
    <n v="0.94"/>
    <m/>
    <m/>
    <m/>
  </r>
  <r>
    <s v=" Compliance"/>
    <x v="3"/>
    <n v="27"/>
    <x v="15"/>
    <x v="0"/>
    <s v="ACC"/>
    <s v="PD,PE,QA"/>
    <n v="0"/>
    <x v="10"/>
    <m/>
    <m/>
    <m/>
    <m/>
    <m/>
    <m/>
    <m/>
    <m/>
    <m/>
    <m/>
    <m/>
    <m/>
    <m/>
    <m/>
    <n v="2"/>
    <m/>
    <m/>
    <m/>
    <m/>
  </r>
  <r>
    <s v=" Compliance"/>
    <x v="3"/>
    <n v="28"/>
    <x v="15"/>
    <x v="1"/>
    <s v="ACC"/>
    <s v="PD,PE,QA"/>
    <n v="0"/>
    <x v="10"/>
    <m/>
    <m/>
    <m/>
    <m/>
    <m/>
    <m/>
    <m/>
    <m/>
    <m/>
    <m/>
    <m/>
    <m/>
    <m/>
    <m/>
    <n v="1.76"/>
    <m/>
    <m/>
    <m/>
    <m/>
  </r>
  <r>
    <s v=" Compliance"/>
    <x v="3"/>
    <n v="29"/>
    <x v="16"/>
    <x v="0"/>
    <s v="PU"/>
    <s v="All"/>
    <n v="0"/>
    <x v="10"/>
    <m/>
    <m/>
    <m/>
    <m/>
    <m/>
    <m/>
    <m/>
    <m/>
    <m/>
    <n v="2"/>
    <n v="1"/>
    <m/>
    <n v="69"/>
    <n v="1"/>
    <n v="16"/>
    <n v="13"/>
    <n v="14"/>
    <n v="32"/>
    <n v="2"/>
  </r>
  <r>
    <s v=" Compliance"/>
    <x v="3"/>
    <n v="30"/>
    <x v="16"/>
    <x v="1"/>
    <s v="PU"/>
    <s v="All"/>
    <n v="0"/>
    <x v="10"/>
    <m/>
    <m/>
    <m/>
    <m/>
    <m/>
    <m/>
    <m/>
    <m/>
    <m/>
    <n v="8.0000000000000002E-3"/>
    <n v="0.88700000000000001"/>
    <m/>
    <n v="5.9560000000000004"/>
    <n v="3.2000000000000001E-2"/>
    <n v="2.8499999999999996"/>
    <n v="2.1430000000000002"/>
    <n v="0.32200000000000001"/>
    <n v="3.4689999999999999"/>
    <n v="8.9999999999999993E-3"/>
  </r>
  <r>
    <s v=" Compliance"/>
    <x v="3"/>
    <n v="31"/>
    <x v="17"/>
    <x v="0"/>
    <s v="PU"/>
    <s v="All"/>
    <n v="0"/>
    <x v="10"/>
    <m/>
    <m/>
    <m/>
    <m/>
    <m/>
    <n v="2"/>
    <m/>
    <m/>
    <m/>
    <n v="3"/>
    <m/>
    <m/>
    <n v="4"/>
    <n v="3"/>
    <n v="27"/>
    <n v="78"/>
    <n v="1"/>
    <n v="17"/>
    <m/>
  </r>
  <r>
    <s v=" Compliance"/>
    <x v="3"/>
    <n v="32"/>
    <x v="17"/>
    <x v="1"/>
    <s v="PU"/>
    <s v="All"/>
    <n v="0"/>
    <x v="10"/>
    <m/>
    <m/>
    <m/>
    <m/>
    <m/>
    <n v="3.395"/>
    <m/>
    <m/>
    <m/>
    <n v="0.61"/>
    <m/>
    <m/>
    <n v="8.952"/>
    <n v="0.255"/>
    <n v="28.573"/>
    <n v="46.741999999999997"/>
    <n v="1.25"/>
    <n v="10.071999999999999"/>
    <m/>
  </r>
  <r>
    <s v=" Compliance"/>
    <x v="3"/>
    <n v="33"/>
    <x v="18"/>
    <x v="2"/>
    <s v="PC/WH"/>
    <s v="PD,PE,QA,QC"/>
    <n v="5.0000000000000001E-3"/>
    <x v="10"/>
    <m/>
    <m/>
    <m/>
    <m/>
    <m/>
    <m/>
    <m/>
    <m/>
    <m/>
    <m/>
    <m/>
    <m/>
    <m/>
    <m/>
    <m/>
    <m/>
    <m/>
    <m/>
    <m/>
  </r>
  <r>
    <s v=" Compliance"/>
    <x v="3"/>
    <n v="34"/>
    <x v="18"/>
    <x v="1"/>
    <s v="PC/WH"/>
    <s v="PD,PE,QA,QC"/>
    <s v="-"/>
    <x v="10"/>
    <m/>
    <m/>
    <m/>
    <m/>
    <m/>
    <m/>
    <m/>
    <m/>
    <m/>
    <m/>
    <m/>
    <m/>
    <m/>
    <m/>
    <m/>
    <m/>
    <m/>
    <m/>
    <m/>
  </r>
  <r>
    <s v=" Compliance"/>
    <x v="3"/>
    <n v="35"/>
    <x v="19"/>
    <x v="2"/>
    <s v="MT"/>
    <s v="PD,PE"/>
    <m/>
    <x v="10"/>
    <m/>
    <m/>
    <m/>
    <m/>
    <m/>
    <m/>
    <m/>
    <m/>
    <m/>
    <m/>
    <m/>
    <m/>
    <m/>
    <m/>
    <m/>
    <m/>
    <m/>
    <m/>
    <m/>
  </r>
  <r>
    <s v=" Compliance"/>
    <x v="3"/>
    <n v="36"/>
    <x v="19"/>
    <x v="1"/>
    <s v="MT"/>
    <s v="PD,PE"/>
    <m/>
    <x v="10"/>
    <m/>
    <m/>
    <m/>
    <m/>
    <m/>
    <m/>
    <m/>
    <m/>
    <m/>
    <m/>
    <m/>
    <m/>
    <m/>
    <m/>
    <m/>
    <m/>
    <m/>
    <m/>
    <m/>
  </r>
  <r>
    <s v=" Compliance"/>
    <x v="3"/>
    <n v="37"/>
    <x v="20"/>
    <x v="0"/>
    <s v="WH"/>
    <m/>
    <s v="-"/>
    <x v="10"/>
    <m/>
    <m/>
    <m/>
    <m/>
    <m/>
    <m/>
    <m/>
    <m/>
    <m/>
    <m/>
    <m/>
    <m/>
    <m/>
    <m/>
    <m/>
    <m/>
    <m/>
    <m/>
    <m/>
  </r>
  <r>
    <s v=" Compliance"/>
    <x v="3"/>
    <n v="38"/>
    <x v="20"/>
    <x v="1"/>
    <s v="WH"/>
    <m/>
    <n v="84.578725860000006"/>
    <x v="10"/>
    <n v="2.62120065"/>
    <s v="-"/>
    <n v="0.56750444999999994"/>
    <s v="-"/>
    <n v="3.8845500000000001E-3"/>
    <n v="8.2269429999999991E-2"/>
    <n v="9.5528360000000007E-2"/>
    <s v="-"/>
    <n v="2.8798928500000001"/>
    <n v="0.29810628"/>
    <m/>
    <m/>
    <m/>
    <m/>
    <m/>
    <m/>
    <m/>
    <m/>
    <m/>
  </r>
  <r>
    <s v=" Compliance"/>
    <x v="3"/>
    <n v="39"/>
    <x v="21"/>
    <x v="1"/>
    <s v="PC"/>
    <s v="PD,QC"/>
    <n v="3.17"/>
    <x v="10"/>
    <m/>
    <m/>
    <m/>
    <m/>
    <m/>
    <m/>
    <m/>
    <m/>
    <m/>
    <m/>
    <m/>
    <m/>
    <m/>
    <m/>
    <m/>
    <m/>
    <m/>
    <m/>
    <m/>
  </r>
  <r>
    <s v=" Compliance"/>
    <x v="3"/>
    <n v="40"/>
    <x v="22"/>
    <x v="1"/>
    <s v="PC"/>
    <s v="PD,QC"/>
    <n v="5.84"/>
    <x v="10"/>
    <m/>
    <m/>
    <m/>
    <m/>
    <m/>
    <m/>
    <m/>
    <m/>
    <m/>
    <m/>
    <m/>
    <m/>
    <m/>
    <m/>
    <m/>
    <m/>
    <m/>
    <m/>
    <m/>
  </r>
  <r>
    <s v=" Compliance"/>
    <x v="3"/>
    <n v="41"/>
    <x v="23"/>
    <x v="0"/>
    <s v="MT"/>
    <s v="PD,PE"/>
    <m/>
    <x v="10"/>
    <m/>
    <m/>
    <m/>
    <m/>
    <m/>
    <m/>
    <m/>
    <m/>
    <m/>
    <m/>
    <m/>
    <m/>
    <m/>
    <m/>
    <m/>
    <m/>
    <m/>
    <m/>
    <m/>
  </r>
  <r>
    <s v=" Compliance"/>
    <x v="3"/>
    <n v="42"/>
    <x v="23"/>
    <x v="1"/>
    <s v="MT"/>
    <s v="PD,PE"/>
    <m/>
    <x v="10"/>
    <m/>
    <m/>
    <m/>
    <m/>
    <m/>
    <m/>
    <m/>
    <m/>
    <m/>
    <m/>
    <m/>
    <m/>
    <m/>
    <m/>
    <m/>
    <m/>
    <m/>
    <m/>
    <m/>
  </r>
  <r>
    <s v=" Compliance"/>
    <x v="3"/>
    <n v="43"/>
    <x v="24"/>
    <x v="1"/>
    <s v="PC/WH"/>
    <s v="PD"/>
    <n v="5.4"/>
    <x v="10"/>
    <m/>
    <m/>
    <m/>
    <m/>
    <m/>
    <m/>
    <m/>
    <m/>
    <m/>
    <m/>
    <m/>
    <m/>
    <m/>
    <m/>
    <m/>
    <m/>
    <m/>
    <m/>
    <m/>
  </r>
  <r>
    <s v=" Compliance"/>
    <x v="3"/>
    <n v="44"/>
    <x v="25"/>
    <x v="0"/>
    <s v="MT"/>
    <s v="PD"/>
    <n v="200"/>
    <x v="10"/>
    <m/>
    <m/>
    <m/>
    <m/>
    <m/>
    <m/>
    <m/>
    <m/>
    <m/>
    <m/>
    <m/>
    <m/>
    <m/>
    <m/>
    <m/>
    <m/>
    <m/>
    <m/>
    <m/>
  </r>
  <r>
    <s v=" Compliance"/>
    <x v="3"/>
    <n v="45"/>
    <x v="25"/>
    <x v="1"/>
    <s v="MT"/>
    <s v="PD"/>
    <n v="90"/>
    <x v="10"/>
    <m/>
    <m/>
    <m/>
    <m/>
    <m/>
    <m/>
    <m/>
    <m/>
    <m/>
    <m/>
    <m/>
    <m/>
    <m/>
    <m/>
    <m/>
    <m/>
    <m/>
    <m/>
    <m/>
  </r>
  <r>
    <s v=" Compliance"/>
    <x v="4"/>
    <n v="46"/>
    <x v="26"/>
    <x v="3"/>
    <s v="AR&amp;AS"/>
    <s v="All"/>
    <n v="1.2"/>
    <x v="10"/>
    <m/>
    <m/>
    <m/>
    <m/>
    <m/>
    <m/>
    <m/>
    <m/>
    <m/>
    <m/>
    <m/>
    <m/>
    <m/>
    <m/>
    <m/>
    <m/>
    <m/>
    <m/>
    <m/>
  </r>
  <r>
    <s v=" Compliance"/>
    <x v="5"/>
    <n v="47"/>
    <x v="26"/>
    <x v="3"/>
    <s v="ACC"/>
    <s v="All"/>
    <n v="0"/>
    <x v="10"/>
    <m/>
    <m/>
    <m/>
    <m/>
    <m/>
    <m/>
    <m/>
    <m/>
    <m/>
    <m/>
    <m/>
    <m/>
    <m/>
    <m/>
    <m/>
    <m/>
    <m/>
    <m/>
    <m/>
  </r>
  <r>
    <s v=" Compliance"/>
    <x v="6"/>
    <n v="48"/>
    <x v="26"/>
    <x v="3"/>
    <s v="GA&amp;CSR"/>
    <s v="All"/>
    <n v="0"/>
    <x v="10"/>
    <s v="-"/>
    <s v="-"/>
    <s v="-"/>
    <s v="-"/>
    <s v="-"/>
    <s v="-"/>
    <s v="-"/>
    <s v="-"/>
    <s v="-"/>
    <s v="-"/>
    <s v="-"/>
    <s v="-"/>
    <s v="-"/>
    <s v="-"/>
    <s v="-"/>
    <s v="-"/>
    <s v="-"/>
    <s v="-"/>
    <s v="-"/>
  </r>
  <r>
    <s v=" Compliance"/>
    <x v="7"/>
    <n v="49"/>
    <x v="26"/>
    <x v="0"/>
    <s v="AR&amp;AS"/>
    <s v="-"/>
    <m/>
    <x v="9"/>
    <m/>
    <m/>
    <m/>
    <m/>
    <m/>
    <m/>
    <m/>
    <m/>
    <m/>
    <m/>
    <m/>
    <m/>
    <m/>
    <m/>
    <m/>
    <m/>
    <m/>
    <m/>
    <m/>
  </r>
  <r>
    <s v=" Compliance"/>
    <x v="0"/>
    <n v="1"/>
    <x v="0"/>
    <x v="0"/>
    <s v="AR&amp;AS"/>
    <s v="All"/>
    <n v="0"/>
    <x v="11"/>
    <m/>
    <m/>
    <m/>
    <m/>
    <m/>
    <m/>
    <m/>
    <m/>
    <m/>
    <m/>
    <m/>
    <m/>
    <m/>
    <m/>
    <m/>
    <m/>
    <m/>
    <m/>
    <m/>
  </r>
  <r>
    <s v=" Compliance"/>
    <x v="0"/>
    <n v="2"/>
    <x v="1"/>
    <x v="0"/>
    <s v="AR&amp;AS"/>
    <s v="All"/>
    <n v="0"/>
    <x v="11"/>
    <m/>
    <m/>
    <m/>
    <m/>
    <m/>
    <m/>
    <m/>
    <m/>
    <m/>
    <m/>
    <m/>
    <m/>
    <m/>
    <m/>
    <m/>
    <m/>
    <m/>
    <m/>
    <m/>
  </r>
  <r>
    <s v=" Compliance"/>
    <x v="0"/>
    <n v="3"/>
    <x v="2"/>
    <x v="0"/>
    <s v="AR&amp;AS"/>
    <s v="All"/>
    <n v="0"/>
    <x v="11"/>
    <m/>
    <m/>
    <m/>
    <m/>
    <m/>
    <m/>
    <m/>
    <m/>
    <m/>
    <m/>
    <m/>
    <m/>
    <m/>
    <m/>
    <m/>
    <m/>
    <m/>
    <m/>
    <m/>
  </r>
  <r>
    <s v=" Compliance"/>
    <x v="0"/>
    <n v="4"/>
    <x v="3"/>
    <x v="0"/>
    <s v="PU"/>
    <s v="All"/>
    <n v="280"/>
    <x v="11"/>
    <m/>
    <m/>
    <m/>
    <m/>
    <m/>
    <m/>
    <m/>
    <m/>
    <m/>
    <m/>
    <m/>
    <m/>
    <m/>
    <m/>
    <m/>
    <m/>
    <m/>
    <m/>
    <m/>
  </r>
  <r>
    <s v=" Compliance"/>
    <x v="0"/>
    <n v="5"/>
    <x v="3"/>
    <x v="1"/>
    <s v="PU"/>
    <s v="All"/>
    <n v="106"/>
    <x v="11"/>
    <m/>
    <m/>
    <m/>
    <m/>
    <m/>
    <m/>
    <m/>
    <m/>
    <m/>
    <m/>
    <m/>
    <m/>
    <m/>
    <m/>
    <m/>
    <m/>
    <m/>
    <m/>
    <m/>
  </r>
  <r>
    <s v=" Compliance"/>
    <x v="0"/>
    <n v="6"/>
    <x v="4"/>
    <x v="0"/>
    <s v="PU"/>
    <s v="All"/>
    <n v="0"/>
    <x v="11"/>
    <m/>
    <m/>
    <m/>
    <m/>
    <m/>
    <m/>
    <m/>
    <m/>
    <m/>
    <m/>
    <m/>
    <m/>
    <m/>
    <m/>
    <m/>
    <m/>
    <m/>
    <m/>
    <m/>
  </r>
  <r>
    <s v=" Compliance"/>
    <x v="0"/>
    <n v="7"/>
    <x v="4"/>
    <x v="1"/>
    <s v="PU"/>
    <s v="All"/>
    <n v="0"/>
    <x v="11"/>
    <m/>
    <m/>
    <m/>
    <m/>
    <m/>
    <m/>
    <m/>
    <m/>
    <m/>
    <m/>
    <m/>
    <m/>
    <m/>
    <m/>
    <m/>
    <m/>
    <m/>
    <m/>
    <m/>
  </r>
  <r>
    <s v=" Compliance"/>
    <x v="0"/>
    <n v="8"/>
    <x v="5"/>
    <x v="0"/>
    <s v="PU"/>
    <s v="All"/>
    <n v="192"/>
    <x v="11"/>
    <m/>
    <m/>
    <m/>
    <m/>
    <m/>
    <m/>
    <m/>
    <m/>
    <m/>
    <m/>
    <m/>
    <m/>
    <m/>
    <m/>
    <m/>
    <m/>
    <m/>
    <m/>
    <m/>
  </r>
  <r>
    <s v=" Compliance"/>
    <x v="0"/>
    <n v="9"/>
    <x v="5"/>
    <x v="1"/>
    <s v="PU"/>
    <s v="All"/>
    <n v="307"/>
    <x v="11"/>
    <m/>
    <m/>
    <m/>
    <m/>
    <m/>
    <m/>
    <m/>
    <m/>
    <m/>
    <m/>
    <m/>
    <m/>
    <m/>
    <m/>
    <m/>
    <m/>
    <m/>
    <m/>
    <m/>
  </r>
  <r>
    <s v=" Compliance"/>
    <x v="1"/>
    <n v="10"/>
    <x v="6"/>
    <x v="0"/>
    <s v="GA&amp;CSR"/>
    <s v="All"/>
    <n v="0"/>
    <x v="11"/>
    <m/>
    <m/>
    <m/>
    <m/>
    <m/>
    <m/>
    <m/>
    <m/>
    <m/>
    <m/>
    <m/>
    <m/>
    <m/>
    <m/>
    <m/>
    <m/>
    <m/>
    <m/>
    <m/>
  </r>
  <r>
    <s v=" Compliance"/>
    <x v="1"/>
    <n v="11"/>
    <x v="7"/>
    <x v="0"/>
    <s v="GA&amp;CSR"/>
    <s v="All"/>
    <n v="0"/>
    <x v="11"/>
    <m/>
    <m/>
    <m/>
    <m/>
    <m/>
    <m/>
    <m/>
    <m/>
    <m/>
    <m/>
    <m/>
    <m/>
    <m/>
    <m/>
    <m/>
    <m/>
    <m/>
    <m/>
    <m/>
  </r>
  <r>
    <s v=" Compliance"/>
    <x v="1"/>
    <n v="12"/>
    <x v="1"/>
    <x v="0"/>
    <s v="GA&amp;CSR"/>
    <s v="All"/>
    <n v="0"/>
    <x v="11"/>
    <m/>
    <m/>
    <m/>
    <m/>
    <m/>
    <m/>
    <m/>
    <m/>
    <m/>
    <m/>
    <m/>
    <m/>
    <m/>
    <m/>
    <m/>
    <m/>
    <m/>
    <m/>
    <m/>
  </r>
  <r>
    <s v=" Compliance"/>
    <x v="1"/>
    <n v="13"/>
    <x v="8"/>
    <x v="0"/>
    <s v="GA&amp;CSR"/>
    <s v="All"/>
    <n v="5"/>
    <x v="11"/>
    <m/>
    <m/>
    <m/>
    <m/>
    <m/>
    <m/>
    <m/>
    <m/>
    <m/>
    <m/>
    <m/>
    <m/>
    <m/>
    <m/>
    <m/>
    <m/>
    <m/>
    <m/>
    <m/>
  </r>
  <r>
    <s v=" Compliance"/>
    <x v="2"/>
    <n v="14"/>
    <x v="0"/>
    <x v="0"/>
    <s v="AR&amp;AS"/>
    <s v="All"/>
    <n v="0"/>
    <x v="11"/>
    <m/>
    <m/>
    <m/>
    <m/>
    <m/>
    <m/>
    <m/>
    <m/>
    <m/>
    <m/>
    <m/>
    <m/>
    <m/>
    <m/>
    <m/>
    <m/>
    <m/>
    <m/>
    <m/>
  </r>
  <r>
    <s v=" Compliance"/>
    <x v="2"/>
    <n v="15"/>
    <x v="1"/>
    <x v="0"/>
    <s v="AR&amp;AS"/>
    <s v="All"/>
    <n v="0"/>
    <x v="11"/>
    <m/>
    <m/>
    <m/>
    <m/>
    <m/>
    <m/>
    <m/>
    <m/>
    <m/>
    <m/>
    <m/>
    <m/>
    <m/>
    <m/>
    <m/>
    <m/>
    <m/>
    <m/>
    <m/>
  </r>
  <r>
    <s v=" Compliance"/>
    <x v="2"/>
    <n v="16"/>
    <x v="2"/>
    <x v="0"/>
    <s v="AR&amp;AS"/>
    <s v="All"/>
    <n v="0"/>
    <x v="11"/>
    <m/>
    <m/>
    <m/>
    <m/>
    <m/>
    <m/>
    <m/>
    <m/>
    <m/>
    <m/>
    <m/>
    <m/>
    <m/>
    <m/>
    <m/>
    <m/>
    <m/>
    <m/>
    <m/>
  </r>
  <r>
    <s v=" Compliance"/>
    <x v="3"/>
    <n v="17"/>
    <x v="9"/>
    <x v="0"/>
    <s v="ACC"/>
    <s v="All"/>
    <n v="0"/>
    <x v="11"/>
    <m/>
    <m/>
    <m/>
    <m/>
    <m/>
    <m/>
    <m/>
    <m/>
    <m/>
    <m/>
    <m/>
    <m/>
    <m/>
    <m/>
    <m/>
    <m/>
    <m/>
    <m/>
    <m/>
  </r>
  <r>
    <s v=" Compliance"/>
    <x v="3"/>
    <n v="18"/>
    <x v="9"/>
    <x v="1"/>
    <s v="ACC"/>
    <s v="All"/>
    <n v="0"/>
    <x v="11"/>
    <m/>
    <m/>
    <m/>
    <m/>
    <m/>
    <m/>
    <m/>
    <m/>
    <m/>
    <m/>
    <m/>
    <m/>
    <m/>
    <m/>
    <m/>
    <m/>
    <m/>
    <m/>
    <m/>
  </r>
  <r>
    <s v=" Compliance"/>
    <x v="3"/>
    <n v="19"/>
    <x v="10"/>
    <x v="0"/>
    <s v="ACC"/>
    <s v="All"/>
    <s v="-"/>
    <x v="11"/>
    <m/>
    <m/>
    <m/>
    <m/>
    <m/>
    <m/>
    <m/>
    <m/>
    <m/>
    <m/>
    <m/>
    <m/>
    <m/>
    <m/>
    <m/>
    <m/>
    <m/>
    <m/>
    <m/>
  </r>
  <r>
    <s v=" Compliance"/>
    <x v="3"/>
    <n v="20"/>
    <x v="10"/>
    <x v="1"/>
    <s v="ACC"/>
    <s v="All"/>
    <s v="-"/>
    <x v="11"/>
    <m/>
    <m/>
    <m/>
    <m/>
    <m/>
    <m/>
    <m/>
    <m/>
    <m/>
    <m/>
    <m/>
    <m/>
    <m/>
    <m/>
    <m/>
    <m/>
    <m/>
    <m/>
    <m/>
  </r>
  <r>
    <s v=" Compliance"/>
    <x v="3"/>
    <n v="21"/>
    <x v="11"/>
    <x v="0"/>
    <s v="ACC"/>
    <s v="All"/>
    <s v="-"/>
    <x v="11"/>
    <m/>
    <m/>
    <m/>
    <m/>
    <m/>
    <m/>
    <m/>
    <m/>
    <m/>
    <m/>
    <m/>
    <m/>
    <m/>
    <m/>
    <m/>
    <m/>
    <m/>
    <m/>
    <m/>
  </r>
  <r>
    <s v=" Compliance"/>
    <x v="3"/>
    <n v="22"/>
    <x v="11"/>
    <x v="1"/>
    <s v="ACC"/>
    <s v="All"/>
    <s v="-"/>
    <x v="11"/>
    <m/>
    <m/>
    <m/>
    <m/>
    <m/>
    <m/>
    <m/>
    <m/>
    <m/>
    <m/>
    <m/>
    <m/>
    <m/>
    <m/>
    <m/>
    <m/>
    <m/>
    <m/>
    <m/>
  </r>
  <r>
    <s v=" Compliance"/>
    <x v="3"/>
    <n v="23"/>
    <x v="12"/>
    <x v="0"/>
    <s v="ACC"/>
    <s v="All"/>
    <s v="-"/>
    <x v="11"/>
    <m/>
    <m/>
    <m/>
    <m/>
    <m/>
    <m/>
    <m/>
    <m/>
    <m/>
    <m/>
    <m/>
    <m/>
    <m/>
    <m/>
    <m/>
    <m/>
    <m/>
    <m/>
    <m/>
  </r>
  <r>
    <s v=" Compliance"/>
    <x v="3"/>
    <n v="24"/>
    <x v="12"/>
    <x v="1"/>
    <s v="ACC"/>
    <s v="All"/>
    <s v="-"/>
    <x v="11"/>
    <m/>
    <m/>
    <m/>
    <m/>
    <m/>
    <m/>
    <m/>
    <m/>
    <m/>
    <m/>
    <m/>
    <m/>
    <m/>
    <m/>
    <m/>
    <m/>
    <m/>
    <m/>
    <m/>
  </r>
  <r>
    <s v=" Compliance"/>
    <x v="3"/>
    <n v="25"/>
    <x v="13"/>
    <x v="0"/>
    <s v="ACC"/>
    <s v="PD,PE,QA"/>
    <n v="0"/>
    <x v="11"/>
    <m/>
    <m/>
    <m/>
    <m/>
    <m/>
    <m/>
    <m/>
    <m/>
    <m/>
    <m/>
    <m/>
    <m/>
    <m/>
    <m/>
    <m/>
    <m/>
    <m/>
    <m/>
    <m/>
  </r>
  <r>
    <s v=" Compliance"/>
    <x v="3"/>
    <n v="26"/>
    <x v="14"/>
    <x v="1"/>
    <s v="ACC"/>
    <s v="PD,PE,QA"/>
    <n v="0"/>
    <x v="11"/>
    <m/>
    <m/>
    <m/>
    <m/>
    <m/>
    <m/>
    <m/>
    <m/>
    <m/>
    <m/>
    <m/>
    <m/>
    <m/>
    <m/>
    <m/>
    <m/>
    <m/>
    <m/>
    <m/>
  </r>
  <r>
    <s v=" Compliance"/>
    <x v="3"/>
    <n v="27"/>
    <x v="15"/>
    <x v="0"/>
    <s v="ACC"/>
    <s v="PD,PE,QA"/>
    <n v="0"/>
    <x v="11"/>
    <m/>
    <m/>
    <m/>
    <m/>
    <m/>
    <m/>
    <m/>
    <m/>
    <m/>
    <m/>
    <m/>
    <m/>
    <m/>
    <m/>
    <m/>
    <m/>
    <m/>
    <m/>
    <m/>
  </r>
  <r>
    <s v=" Compliance"/>
    <x v="3"/>
    <n v="28"/>
    <x v="15"/>
    <x v="1"/>
    <s v="ACC"/>
    <s v="PD,PE,QA"/>
    <n v="0"/>
    <x v="11"/>
    <m/>
    <m/>
    <m/>
    <m/>
    <m/>
    <m/>
    <m/>
    <m/>
    <m/>
    <m/>
    <m/>
    <m/>
    <m/>
    <m/>
    <m/>
    <m/>
    <m/>
    <m/>
    <m/>
  </r>
  <r>
    <s v=" Compliance"/>
    <x v="3"/>
    <n v="29"/>
    <x v="16"/>
    <x v="0"/>
    <s v="PU"/>
    <s v="All"/>
    <n v="0"/>
    <x v="11"/>
    <m/>
    <m/>
    <m/>
    <m/>
    <m/>
    <m/>
    <m/>
    <m/>
    <m/>
    <m/>
    <m/>
    <m/>
    <m/>
    <m/>
    <m/>
    <m/>
    <m/>
    <m/>
    <m/>
  </r>
  <r>
    <s v=" Compliance"/>
    <x v="3"/>
    <n v="30"/>
    <x v="16"/>
    <x v="1"/>
    <s v="PU"/>
    <s v="All"/>
    <n v="0"/>
    <x v="11"/>
    <m/>
    <m/>
    <m/>
    <m/>
    <m/>
    <m/>
    <m/>
    <m/>
    <m/>
    <m/>
    <m/>
    <m/>
    <m/>
    <m/>
    <m/>
    <m/>
    <m/>
    <m/>
    <m/>
  </r>
  <r>
    <s v=" Compliance"/>
    <x v="3"/>
    <n v="31"/>
    <x v="17"/>
    <x v="0"/>
    <s v="PU"/>
    <s v="All"/>
    <n v="0"/>
    <x v="11"/>
    <m/>
    <m/>
    <m/>
    <m/>
    <m/>
    <m/>
    <m/>
    <m/>
    <m/>
    <m/>
    <m/>
    <m/>
    <m/>
    <m/>
    <m/>
    <m/>
    <m/>
    <m/>
    <m/>
  </r>
  <r>
    <s v=" Compliance"/>
    <x v="3"/>
    <n v="32"/>
    <x v="17"/>
    <x v="1"/>
    <s v="PU"/>
    <s v="All"/>
    <n v="0"/>
    <x v="11"/>
    <m/>
    <m/>
    <m/>
    <m/>
    <m/>
    <m/>
    <m/>
    <m/>
    <m/>
    <m/>
    <m/>
    <m/>
    <m/>
    <m/>
    <m/>
    <m/>
    <m/>
    <m/>
    <m/>
  </r>
  <r>
    <s v=" Compliance"/>
    <x v="3"/>
    <n v="33"/>
    <x v="18"/>
    <x v="2"/>
    <s v="PC/WH"/>
    <s v="PD,PE,QA,QC"/>
    <n v="5.0000000000000001E-3"/>
    <x v="11"/>
    <m/>
    <m/>
    <m/>
    <m/>
    <m/>
    <m/>
    <m/>
    <m/>
    <m/>
    <m/>
    <m/>
    <m/>
    <m/>
    <m/>
    <m/>
    <m/>
    <m/>
    <m/>
    <m/>
  </r>
  <r>
    <s v=" Compliance"/>
    <x v="3"/>
    <n v="34"/>
    <x v="18"/>
    <x v="1"/>
    <s v="PC/WH"/>
    <s v="PD,PE,QA,QC"/>
    <s v="-"/>
    <x v="11"/>
    <m/>
    <m/>
    <m/>
    <m/>
    <m/>
    <m/>
    <m/>
    <m/>
    <m/>
    <m/>
    <m/>
    <m/>
    <m/>
    <m/>
    <m/>
    <m/>
    <m/>
    <m/>
    <m/>
  </r>
  <r>
    <s v=" Compliance"/>
    <x v="3"/>
    <n v="35"/>
    <x v="19"/>
    <x v="2"/>
    <s v="MT"/>
    <s v="PD,PE"/>
    <m/>
    <x v="11"/>
    <m/>
    <m/>
    <m/>
    <m/>
    <m/>
    <m/>
    <m/>
    <m/>
    <m/>
    <m/>
    <m/>
    <m/>
    <m/>
    <m/>
    <m/>
    <m/>
    <m/>
    <m/>
    <m/>
  </r>
  <r>
    <s v=" Compliance"/>
    <x v="3"/>
    <n v="36"/>
    <x v="19"/>
    <x v="1"/>
    <s v="MT"/>
    <s v="PD,PE"/>
    <m/>
    <x v="11"/>
    <m/>
    <m/>
    <m/>
    <m/>
    <m/>
    <m/>
    <m/>
    <m/>
    <m/>
    <m/>
    <m/>
    <m/>
    <m/>
    <m/>
    <m/>
    <m/>
    <m/>
    <m/>
    <m/>
  </r>
  <r>
    <s v=" Compliance"/>
    <x v="3"/>
    <n v="37"/>
    <x v="20"/>
    <x v="0"/>
    <s v="WH"/>
    <m/>
    <s v="-"/>
    <x v="11"/>
    <m/>
    <m/>
    <m/>
    <m/>
    <m/>
    <m/>
    <m/>
    <m/>
    <m/>
    <m/>
    <m/>
    <m/>
    <m/>
    <m/>
    <m/>
    <m/>
    <m/>
    <m/>
    <m/>
  </r>
  <r>
    <s v=" Compliance"/>
    <x v="3"/>
    <n v="38"/>
    <x v="20"/>
    <x v="1"/>
    <s v="WH"/>
    <m/>
    <n v="84.578725860000006"/>
    <x v="11"/>
    <m/>
    <m/>
    <m/>
    <m/>
    <m/>
    <m/>
    <m/>
    <m/>
    <m/>
    <m/>
    <m/>
    <m/>
    <m/>
    <m/>
    <m/>
    <m/>
    <m/>
    <m/>
    <m/>
  </r>
  <r>
    <s v=" Compliance"/>
    <x v="3"/>
    <n v="39"/>
    <x v="21"/>
    <x v="1"/>
    <s v="PC"/>
    <s v="PD,QC"/>
    <n v="3.17"/>
    <x v="11"/>
    <m/>
    <m/>
    <m/>
    <m/>
    <m/>
    <m/>
    <m/>
    <m/>
    <m/>
    <m/>
    <m/>
    <m/>
    <m/>
    <m/>
    <m/>
    <m/>
    <m/>
    <m/>
    <m/>
  </r>
  <r>
    <s v=" Compliance"/>
    <x v="3"/>
    <n v="40"/>
    <x v="22"/>
    <x v="1"/>
    <s v="PC"/>
    <s v="PD,QC"/>
    <n v="5.84"/>
    <x v="11"/>
    <m/>
    <m/>
    <m/>
    <m/>
    <m/>
    <m/>
    <m/>
    <m/>
    <m/>
    <m/>
    <m/>
    <m/>
    <m/>
    <m/>
    <m/>
    <m/>
    <m/>
    <m/>
    <m/>
  </r>
  <r>
    <s v=" Compliance"/>
    <x v="3"/>
    <n v="41"/>
    <x v="23"/>
    <x v="0"/>
    <s v="MT"/>
    <s v="PD,PE"/>
    <m/>
    <x v="11"/>
    <m/>
    <m/>
    <m/>
    <m/>
    <m/>
    <m/>
    <m/>
    <m/>
    <m/>
    <m/>
    <m/>
    <m/>
    <m/>
    <m/>
    <m/>
    <m/>
    <m/>
    <m/>
    <m/>
  </r>
  <r>
    <s v=" Compliance"/>
    <x v="3"/>
    <n v="42"/>
    <x v="23"/>
    <x v="1"/>
    <s v="MT"/>
    <s v="PD,PE"/>
    <m/>
    <x v="11"/>
    <m/>
    <m/>
    <m/>
    <m/>
    <m/>
    <m/>
    <m/>
    <m/>
    <m/>
    <m/>
    <m/>
    <m/>
    <m/>
    <m/>
    <m/>
    <m/>
    <m/>
    <m/>
    <m/>
  </r>
  <r>
    <s v=" Compliance"/>
    <x v="3"/>
    <n v="43"/>
    <x v="24"/>
    <x v="1"/>
    <s v="PC/WH"/>
    <s v="PD"/>
    <n v="5.4"/>
    <x v="11"/>
    <m/>
    <m/>
    <m/>
    <m/>
    <m/>
    <m/>
    <m/>
    <m/>
    <m/>
    <m/>
    <m/>
    <m/>
    <m/>
    <m/>
    <m/>
    <m/>
    <m/>
    <m/>
    <m/>
  </r>
  <r>
    <s v=" Compliance"/>
    <x v="3"/>
    <n v="44"/>
    <x v="25"/>
    <x v="0"/>
    <s v="MT"/>
    <s v="PD"/>
    <n v="200"/>
    <x v="11"/>
    <m/>
    <m/>
    <m/>
    <m/>
    <m/>
    <m/>
    <m/>
    <m/>
    <m/>
    <m/>
    <m/>
    <m/>
    <m/>
    <m/>
    <m/>
    <m/>
    <m/>
    <m/>
    <m/>
  </r>
  <r>
    <s v=" Compliance"/>
    <x v="3"/>
    <n v="45"/>
    <x v="25"/>
    <x v="1"/>
    <s v="MT"/>
    <s v="PD"/>
    <n v="90"/>
    <x v="11"/>
    <m/>
    <m/>
    <m/>
    <m/>
    <m/>
    <m/>
    <m/>
    <m/>
    <m/>
    <m/>
    <m/>
    <m/>
    <m/>
    <m/>
    <m/>
    <m/>
    <m/>
    <m/>
    <m/>
  </r>
  <r>
    <s v=" Compliance"/>
    <x v="4"/>
    <n v="46"/>
    <x v="26"/>
    <x v="3"/>
    <s v="AR&amp;AS"/>
    <s v="All"/>
    <n v="1.2"/>
    <x v="11"/>
    <m/>
    <m/>
    <m/>
    <m/>
    <m/>
    <m/>
    <m/>
    <m/>
    <m/>
    <m/>
    <m/>
    <m/>
    <m/>
    <m/>
    <m/>
    <m/>
    <m/>
    <m/>
    <m/>
  </r>
  <r>
    <s v=" Compliance"/>
    <x v="5"/>
    <n v="47"/>
    <x v="26"/>
    <x v="3"/>
    <s v="ACC"/>
    <s v="All"/>
    <n v="0"/>
    <x v="11"/>
    <m/>
    <m/>
    <m/>
    <m/>
    <m/>
    <m/>
    <m/>
    <m/>
    <m/>
    <m/>
    <m/>
    <m/>
    <m/>
    <m/>
    <m/>
    <m/>
    <m/>
    <m/>
    <m/>
  </r>
  <r>
    <s v=" Compliance"/>
    <x v="6"/>
    <n v="48"/>
    <x v="26"/>
    <x v="3"/>
    <s v="GA&amp;CSR"/>
    <s v="All"/>
    <n v="0"/>
    <x v="11"/>
    <m/>
    <m/>
    <m/>
    <m/>
    <m/>
    <m/>
    <m/>
    <m/>
    <m/>
    <m/>
    <m/>
    <m/>
    <m/>
    <m/>
    <m/>
    <m/>
    <m/>
    <m/>
    <m/>
  </r>
  <r>
    <s v=" Compliance"/>
    <x v="7"/>
    <n v="49"/>
    <x v="26"/>
    <x v="0"/>
    <s v="AR&amp;AS"/>
    <s v="-"/>
    <m/>
    <x v="11"/>
    <m/>
    <m/>
    <m/>
    <m/>
    <m/>
    <m/>
    <m/>
    <m/>
    <m/>
    <m/>
    <m/>
    <m/>
    <m/>
    <m/>
    <m/>
    <m/>
    <m/>
    <m/>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7">
  <r>
    <s v="Environment"/>
    <x v="0"/>
    <n v="1"/>
    <x v="0"/>
    <m/>
    <x v="0"/>
    <s v="MT"/>
    <s v="All"/>
    <m/>
    <x v="0"/>
    <n v="168.72260299999999"/>
    <n v="254.83255"/>
    <n v="321.85215999999997"/>
    <n v="153.72539"/>
    <n v="222.30151999999998"/>
    <n v="46.0212389"/>
    <n v="12.475424500000001"/>
    <n v="1.5059450000000001"/>
    <m/>
    <m/>
  </r>
  <r>
    <s v="Environment"/>
    <x v="0"/>
    <n v="2"/>
    <x v="1"/>
    <m/>
    <x v="1"/>
    <s v="MT"/>
    <s v="All"/>
    <m/>
    <x v="0"/>
    <n v="0.67880965045720321"/>
    <n v="0.37910487846813307"/>
    <n v="3.5468538620058845"/>
    <n v="1.6016398207959992"/>
    <n v="1.0316608122991673"/>
    <m/>
    <m/>
    <m/>
    <m/>
    <m/>
  </r>
  <r>
    <s v="Environment"/>
    <x v="0"/>
    <n v="3"/>
    <x v="2"/>
    <m/>
    <x v="2"/>
    <s v="MT"/>
    <s v="All"/>
    <m/>
    <x v="0"/>
    <n v="5"/>
    <n v="5"/>
    <n v="2"/>
    <n v="6"/>
    <n v="6"/>
    <n v="5"/>
    <n v="6"/>
    <n v="6"/>
    <m/>
    <m/>
  </r>
  <r>
    <s v="Environment"/>
    <x v="0"/>
    <n v="4"/>
    <x v="3"/>
    <m/>
    <x v="3"/>
    <s v="MT"/>
    <s v="All"/>
    <m/>
    <x v="0"/>
    <n v="1.0491993799999999"/>
    <n v="1.584673"/>
    <n v="2.0014335999999999"/>
    <n v="0.95593939999999999"/>
    <n v="1.3823791999999999"/>
    <n v="0.28850289259999995"/>
    <n v="7.8207283000000016E-2"/>
    <n v="9.4406299999999985E-3"/>
    <m/>
    <m/>
  </r>
  <r>
    <s v="Environment"/>
    <x v="1"/>
    <n v="5"/>
    <x v="4"/>
    <m/>
    <x v="4"/>
    <s v="MT"/>
    <s v="All"/>
    <m/>
    <x v="0"/>
    <m/>
    <m/>
    <m/>
    <m/>
    <m/>
    <m/>
    <m/>
    <m/>
    <n v="4074"/>
    <n v="14222"/>
  </r>
  <r>
    <s v="Environment"/>
    <x v="1"/>
    <n v="6"/>
    <x v="5"/>
    <m/>
    <x v="3"/>
    <s v="MT"/>
    <s v="All"/>
    <m/>
    <x v="0"/>
    <m/>
    <m/>
    <m/>
    <m/>
    <m/>
    <m/>
    <m/>
    <m/>
    <n v="0.12996059999999998"/>
    <n v="0.45364207000000001"/>
  </r>
  <r>
    <s v="Environment"/>
    <x v="0"/>
    <n v="1"/>
    <x v="0"/>
    <m/>
    <x v="0"/>
    <s v="MT"/>
    <s v="All"/>
    <m/>
    <x v="1"/>
    <n v="229.31567749999999"/>
    <n v="333.30114999999995"/>
    <n v="404.14184999999998"/>
    <n v="200.172875"/>
    <n v="310.21098499999999"/>
    <n v="60.359810699999997"/>
    <n v="20.231071"/>
    <n v="1.7661979999999999"/>
    <m/>
    <m/>
  </r>
  <r>
    <s v="Environment"/>
    <x v="0"/>
    <n v="2"/>
    <x v="1"/>
    <m/>
    <x v="1"/>
    <s v="MT"/>
    <s v="All"/>
    <m/>
    <x v="1"/>
    <n v="1.0059917285409807"/>
    <n v="0.40675454937432864"/>
    <n v="3.7811834090397012"/>
    <n v="1.5841123766306222"/>
    <n v="1.0786383108190336"/>
    <m/>
    <m/>
    <m/>
    <m/>
    <m/>
  </r>
  <r>
    <s v="Environment"/>
    <x v="0"/>
    <n v="3"/>
    <x v="2"/>
    <m/>
    <x v="2"/>
    <s v="MT"/>
    <s v="All"/>
    <m/>
    <x v="1"/>
    <n v="0"/>
    <n v="0"/>
    <n v="0"/>
    <n v="0"/>
    <n v="0"/>
    <n v="0"/>
    <n v="0"/>
    <n v="3"/>
    <m/>
    <m/>
  </r>
  <r>
    <s v="Environment"/>
    <x v="0"/>
    <n v="4"/>
    <x v="3"/>
    <m/>
    <x v="3"/>
    <s v="MT"/>
    <s v="All"/>
    <m/>
    <x v="1"/>
    <n v="1.3103753"/>
    <n v="1.9045780000000001"/>
    <n v="2.3093819999999998"/>
    <n v="1.143845"/>
    <n v="1.7726341999999999"/>
    <n v="0.34491320399999997"/>
    <n v="0.11560612000000001"/>
    <n v="1.0092559999999999E-2"/>
    <m/>
    <m/>
  </r>
  <r>
    <s v="Environment"/>
    <x v="1"/>
    <n v="5"/>
    <x v="4"/>
    <m/>
    <x v="4"/>
    <s v="MT"/>
    <s v="All"/>
    <m/>
    <x v="1"/>
    <m/>
    <m/>
    <m/>
    <m/>
    <m/>
    <m/>
    <m/>
    <m/>
    <n v="5099"/>
    <n v="17767"/>
  </r>
  <r>
    <s v="Environment"/>
    <x v="1"/>
    <n v="6"/>
    <x v="5"/>
    <m/>
    <x v="3"/>
    <s v="MT"/>
    <s v="All"/>
    <m/>
    <x v="1"/>
    <m/>
    <m/>
    <m/>
    <m/>
    <m/>
    <m/>
    <m/>
    <m/>
    <n v="0.17560956"/>
    <n v="0.61189547999999994"/>
  </r>
  <r>
    <s v="Environment"/>
    <x v="0"/>
    <n v="1"/>
    <x v="0"/>
    <m/>
    <x v="0"/>
    <s v="MT"/>
    <s v="All"/>
    <m/>
    <x v="2"/>
    <n v="218.87848499999998"/>
    <n v="325.39954999999998"/>
    <n v="382.92176999999998"/>
    <n v="199.60702999999998"/>
    <n v="297.38278500000001"/>
    <n v="62.580909999999996"/>
    <n v="21.038605"/>
    <n v="1.6743299999999999"/>
    <m/>
    <m/>
  </r>
  <r>
    <s v="Environment"/>
    <x v="0"/>
    <n v="2"/>
    <x v="1"/>
    <m/>
    <x v="1"/>
    <s v="MT"/>
    <s v="All"/>
    <m/>
    <x v="2"/>
    <n v="0.998"/>
    <n v="0.373"/>
    <n v="3.6160000000000001"/>
    <n v="1.50719"/>
    <n v="1.0593539999999999"/>
    <m/>
    <m/>
    <m/>
    <m/>
    <m/>
  </r>
  <r>
    <s v="Environment"/>
    <x v="0"/>
    <n v="3"/>
    <x v="2"/>
    <m/>
    <x v="2"/>
    <s v="MT"/>
    <s v="All"/>
    <m/>
    <x v="2"/>
    <n v="0"/>
    <n v="0"/>
    <n v="0"/>
    <n v="0"/>
    <n v="0"/>
    <n v="3"/>
    <n v="3"/>
    <n v="3"/>
    <m/>
    <m/>
  </r>
  <r>
    <s v="Environment"/>
    <x v="0"/>
    <n v="4"/>
    <x v="3"/>
    <m/>
    <x v="3"/>
    <s v="MT"/>
    <s v="All"/>
    <m/>
    <x v="2"/>
    <n v="1.3129999999999999"/>
    <n v="1.952"/>
    <n v="2.298"/>
    <n v="1.198"/>
    <n v="1.784"/>
    <n v="0.375"/>
    <n v="0.126"/>
    <n v="0.01"/>
    <m/>
    <m/>
  </r>
  <r>
    <s v="Environment"/>
    <x v="1"/>
    <n v="5"/>
    <x v="4"/>
    <m/>
    <x v="4"/>
    <s v="MT"/>
    <s v="All"/>
    <m/>
    <x v="2"/>
    <m/>
    <m/>
    <m/>
    <m/>
    <m/>
    <m/>
    <m/>
    <m/>
    <n v="5325"/>
    <n v="18591"/>
  </r>
  <r>
    <s v="Environment"/>
    <x v="1"/>
    <n v="6"/>
    <x v="5"/>
    <m/>
    <x v="3"/>
    <s v="MT"/>
    <s v="All"/>
    <m/>
    <x v="2"/>
    <m/>
    <m/>
    <m/>
    <m/>
    <m/>
    <m/>
    <m/>
    <m/>
    <n v="0.183"/>
    <n v="0.64"/>
  </r>
  <r>
    <s v="Environment"/>
    <x v="0"/>
    <n v="1"/>
    <x v="0"/>
    <m/>
    <x v="0"/>
    <s v="MT"/>
    <s v="All"/>
    <m/>
    <x v="3"/>
    <n v="204.12605500000001"/>
    <n v="309.22745000000003"/>
    <n v="385.47015500000003"/>
    <n v="202.17326499999999"/>
    <n v="272.48798499999998"/>
    <n v="57.099175000000002"/>
    <n v="22.65879"/>
    <n v="1.8076099999999997"/>
    <m/>
    <m/>
  </r>
  <r>
    <s v="Environment"/>
    <x v="0"/>
    <n v="2"/>
    <x v="1"/>
    <m/>
    <x v="1"/>
    <s v="MT"/>
    <s v="All"/>
    <m/>
    <x v="3"/>
    <n v="0.97725103152233028"/>
    <n v="0.3904056027537412"/>
    <n v="3.7002458713396207"/>
    <n v="1.4333353850868449"/>
    <n v="0.97525983283289552"/>
    <m/>
    <m/>
    <m/>
    <m/>
    <m/>
  </r>
  <r>
    <s v="Environment"/>
    <x v="0"/>
    <n v="3"/>
    <x v="2"/>
    <m/>
    <x v="2"/>
    <s v="MT"/>
    <s v="All"/>
    <m/>
    <x v="3"/>
    <n v="1"/>
    <n v="1"/>
    <n v="0"/>
    <n v="0"/>
    <n v="0"/>
    <n v="4"/>
    <n v="4"/>
    <n v="4"/>
    <m/>
    <m/>
  </r>
  <r>
    <s v="Environment"/>
    <x v="0"/>
    <n v="4"/>
    <x v="3"/>
    <m/>
    <x v="3"/>
    <s v="MT"/>
    <s v="All"/>
    <m/>
    <x v="3"/>
    <n v="1.2247563299999999"/>
    <n v="1.8553647"/>
    <n v="2.3128209299999996"/>
    <n v="1.2130395899999999"/>
    <n v="1.6349279099999998"/>
    <n v="0.34259505000000001"/>
    <n v="0.13595273999999999"/>
    <n v="1.084566E-2"/>
    <m/>
    <m/>
  </r>
  <r>
    <s v="Environment"/>
    <x v="1"/>
    <n v="5"/>
    <x v="4"/>
    <m/>
    <x v="4"/>
    <s v="MT"/>
    <s v="All"/>
    <m/>
    <x v="3"/>
    <m/>
    <m/>
    <m/>
    <m/>
    <m/>
    <m/>
    <m/>
    <m/>
    <n v="6864"/>
    <n v="14588"/>
  </r>
  <r>
    <s v="Environment"/>
    <x v="1"/>
    <n v="6"/>
    <x v="5"/>
    <m/>
    <x v="3"/>
    <s v="MT"/>
    <s v="All"/>
    <m/>
    <x v="3"/>
    <m/>
    <m/>
    <m/>
    <m/>
    <m/>
    <m/>
    <m/>
    <m/>
    <n v="0.23612159999999999"/>
    <n v="0.50182719999999992"/>
  </r>
  <r>
    <s v="Environment"/>
    <x v="0"/>
    <n v="1"/>
    <x v="0"/>
    <m/>
    <x v="0"/>
    <s v="MT"/>
    <s v="All"/>
    <m/>
    <x v="4"/>
    <n v="202.33272499999998"/>
    <n v="313.29129999999998"/>
    <n v="391.76049499999999"/>
    <n v="208.67601999999999"/>
    <n v="273.89873"/>
    <n v="57.325870000000002"/>
    <n v="24.134985"/>
    <n v="1.8296250000000001"/>
    <m/>
    <m/>
  </r>
  <r>
    <s v="Environment"/>
    <x v="0"/>
    <n v="2"/>
    <x v="1"/>
    <m/>
    <x v="1"/>
    <s v="MT"/>
    <s v="All"/>
    <m/>
    <x v="4"/>
    <n v="1.0001083071105346"/>
    <n v="0.42305717865461606"/>
    <n v="3.5265393189833905"/>
    <n v="1.5968337625466058"/>
    <n v="1.0282198991056"/>
    <m/>
    <m/>
    <m/>
    <m/>
    <m/>
  </r>
  <r>
    <s v="Environment"/>
    <x v="0"/>
    <n v="3"/>
    <x v="2"/>
    <m/>
    <x v="2"/>
    <s v="MT"/>
    <s v="All"/>
    <m/>
    <x v="4"/>
    <n v="0"/>
    <n v="0"/>
    <n v="0"/>
    <n v="0"/>
    <n v="0"/>
    <n v="2"/>
    <n v="2"/>
    <n v="2"/>
    <m/>
    <m/>
  </r>
  <r>
    <s v="Environment"/>
    <x v="0"/>
    <n v="4"/>
    <x v="3"/>
    <m/>
    <x v="3"/>
    <s v="MT"/>
    <s v="All"/>
    <m/>
    <x v="4"/>
    <n v="1.2139963499999999"/>
    <n v="1.8797477999999999"/>
    <n v="2.3505629699999999"/>
    <n v="1.2520561199999998"/>
    <n v="1.6433923799999999"/>
    <n v="0.34395521999999995"/>
    <n v="0.14480991000000001"/>
    <n v="1.097775E-2"/>
    <m/>
    <m/>
  </r>
  <r>
    <s v="Environment"/>
    <x v="1"/>
    <n v="5"/>
    <x v="4"/>
    <m/>
    <x v="4"/>
    <s v="MT"/>
    <s v="All"/>
    <m/>
    <x v="4"/>
    <m/>
    <m/>
    <m/>
    <m/>
    <m/>
    <m/>
    <m/>
    <m/>
    <n v="7740"/>
    <n v="15024"/>
  </r>
  <r>
    <s v="Environment"/>
    <x v="1"/>
    <n v="6"/>
    <x v="5"/>
    <m/>
    <x v="3"/>
    <s v="MT"/>
    <s v="All"/>
    <m/>
    <x v="4"/>
    <m/>
    <m/>
    <m/>
    <m/>
    <m/>
    <m/>
    <m/>
    <m/>
    <n v="0.26400000000000001"/>
    <n v="0.51200000000000001"/>
  </r>
  <r>
    <s v="Environment"/>
    <x v="0"/>
    <n v="1"/>
    <x v="0"/>
    <m/>
    <x v="0"/>
    <s v="MT"/>
    <s v="All"/>
    <m/>
    <x v="5"/>
    <n v="221.319175"/>
    <n v="337.06155000000001"/>
    <n v="395.82375000000002"/>
    <n v="213.13852"/>
    <n v="297.06803000000002"/>
    <n v="59.968859999999999"/>
    <n v="23.407895"/>
    <n v="1.868895"/>
    <m/>
    <m/>
  </r>
  <r>
    <s v="Environment"/>
    <x v="0"/>
    <n v="2"/>
    <x v="1"/>
    <m/>
    <x v="1"/>
    <s v="MT"/>
    <s v="All"/>
    <m/>
    <x v="5"/>
    <n v="0.92216322900000003"/>
    <n v="0.39701007100000002"/>
    <n v="3.56597973"/>
    <n v="1.4904791610000001"/>
    <n v="1.0138840609999999"/>
    <m/>
    <m/>
    <m/>
    <m/>
    <m/>
  </r>
  <r>
    <s v="Environment"/>
    <x v="0"/>
    <n v="3"/>
    <x v="2"/>
    <m/>
    <x v="2"/>
    <s v="MT"/>
    <s v="All"/>
    <m/>
    <x v="5"/>
    <n v="0"/>
    <n v="0"/>
    <n v="0"/>
    <n v="0"/>
    <n v="0"/>
    <n v="2"/>
    <n v="2"/>
    <n v="2"/>
    <m/>
    <m/>
  </r>
  <r>
    <s v="Environment"/>
    <x v="0"/>
    <n v="4"/>
    <x v="3"/>
    <m/>
    <x v="3"/>
    <s v="MT"/>
    <s v="All"/>
    <m/>
    <x v="5"/>
    <n v="1.3279150500000001"/>
    <n v="2.0223692999999998"/>
    <n v="2.3749425"/>
    <n v="1.27883112"/>
    <n v="1.78240818"/>
    <n v="0.35981316000000002"/>
    <n v="0.14044736999999999"/>
    <n v="1.121337E-2"/>
    <m/>
    <m/>
  </r>
  <r>
    <s v="Environment"/>
    <x v="1"/>
    <n v="5"/>
    <x v="4"/>
    <m/>
    <x v="4"/>
    <s v="MT"/>
    <s v="All"/>
    <m/>
    <x v="5"/>
    <m/>
    <m/>
    <m/>
    <m/>
    <m/>
    <m/>
    <m/>
    <m/>
    <n v="7642"/>
    <n v="17873"/>
  </r>
  <r>
    <s v="Environment"/>
    <x v="1"/>
    <n v="6"/>
    <x v="5"/>
    <m/>
    <x v="3"/>
    <s v="MT"/>
    <s v="All"/>
    <m/>
    <x v="5"/>
    <m/>
    <m/>
    <m/>
    <m/>
    <m/>
    <m/>
    <m/>
    <m/>
    <n v="0.28000000000000003"/>
    <n v="0.67"/>
  </r>
  <r>
    <s v="Environment"/>
    <x v="0"/>
    <n v="1"/>
    <x v="0"/>
    <m/>
    <x v="0"/>
    <s v="MT"/>
    <s v="All"/>
    <m/>
    <x v="6"/>
    <n v="206.54240949999996"/>
    <n v="315.55973749999998"/>
    <n v="381.83113499999996"/>
    <n v="199.18576999999999"/>
    <n v="293.81338"/>
    <n v="58.814625450000001"/>
    <n v="22.558770499999998"/>
    <n v="1.8710370000000001"/>
    <m/>
    <m/>
  </r>
  <r>
    <s v="Environment"/>
    <x v="0"/>
    <n v="2"/>
    <x v="1"/>
    <m/>
    <x v="1"/>
    <s v="MT"/>
    <s v="All"/>
    <m/>
    <x v="6"/>
    <n v="0.98406203768407652"/>
    <n v="0.40686071907985855"/>
    <n v="3.4773018951226216"/>
    <n v="1.5239719415956774"/>
    <n v="1.1050545769937059"/>
    <m/>
    <m/>
    <m/>
    <m/>
    <m/>
  </r>
  <r>
    <s v="Environment"/>
    <x v="0"/>
    <n v="3"/>
    <x v="2"/>
    <m/>
    <x v="2"/>
    <s v="MT"/>
    <s v="All"/>
    <m/>
    <x v="6"/>
    <n v="3"/>
    <n v="3"/>
    <n v="3"/>
    <n v="3"/>
    <n v="3"/>
    <n v="3"/>
    <n v="3"/>
    <n v="3"/>
    <m/>
    <m/>
  </r>
  <r>
    <s v="Environment"/>
    <x v="0"/>
    <n v="4"/>
    <x v="3"/>
    <m/>
    <x v="3"/>
    <s v="MT"/>
    <s v="All"/>
    <m/>
    <x v="6"/>
    <n v="1.242725758"/>
    <n v="1.8986619499999999"/>
    <n v="2.2974041400000003"/>
    <n v="1.19846228"/>
    <n v="1.7678183200000002"/>
    <n v="0.3538762338"/>
    <n v="0.13573176200000001"/>
    <n v="1.1257668E-2"/>
    <m/>
    <m/>
  </r>
  <r>
    <s v="Environment"/>
    <x v="1"/>
    <n v="5"/>
    <x v="4"/>
    <m/>
    <x v="4"/>
    <s v="MT"/>
    <s v="All"/>
    <m/>
    <x v="6"/>
    <m/>
    <m/>
    <m/>
    <m/>
    <m/>
    <m/>
    <m/>
    <m/>
    <n v="8061"/>
    <n v="18394"/>
  </r>
  <r>
    <s v="Environment"/>
    <x v="1"/>
    <n v="6"/>
    <x v="5"/>
    <m/>
    <x v="3"/>
    <s v="MT"/>
    <s v="All"/>
    <m/>
    <x v="6"/>
    <m/>
    <m/>
    <m/>
    <m/>
    <m/>
    <m/>
    <m/>
    <m/>
    <n v="0.28616550000000002"/>
    <n v="0.65298699999999998"/>
  </r>
  <r>
    <s v="Environment"/>
    <x v="0"/>
    <n v="1"/>
    <x v="0"/>
    <m/>
    <x v="0"/>
    <s v="MT"/>
    <s v="All"/>
    <m/>
    <x v="7"/>
    <n v="215.20019500000001"/>
    <n v="331.8553"/>
    <n v="392.47330499999998"/>
    <n v="206.26448500000001"/>
    <n v="303.25722000000002"/>
    <n v="65.914100000000005"/>
    <n v="22.13757"/>
    <n v="1.8266500000000001"/>
    <m/>
    <m/>
  </r>
  <r>
    <s v="Environment"/>
    <x v="0"/>
    <n v="2"/>
    <x v="1"/>
    <m/>
    <x v="1"/>
    <s v="MT"/>
    <s v="All"/>
    <m/>
    <x v="7"/>
    <n v="1.005608388"/>
    <n v="0.42709819799999998"/>
    <n v="3.5042259379999998"/>
    <n v="1.393678953"/>
    <n v="1.0529764580000001"/>
    <m/>
    <m/>
    <m/>
    <m/>
    <m/>
  </r>
  <r>
    <s v="Environment"/>
    <x v="0"/>
    <n v="3"/>
    <x v="2"/>
    <m/>
    <x v="2"/>
    <s v="MT"/>
    <s v="All"/>
    <m/>
    <x v="7"/>
    <n v="2"/>
    <n v="2"/>
    <n v="2"/>
    <n v="2"/>
    <n v="2"/>
    <n v="2"/>
    <n v="2"/>
    <n v="2"/>
    <m/>
    <m/>
  </r>
  <r>
    <s v="Environment"/>
    <x v="0"/>
    <n v="4"/>
    <x v="3"/>
    <m/>
    <x v="3"/>
    <s v="MT"/>
    <s v="All"/>
    <m/>
    <x v="7"/>
    <n v="1.3129020300000001"/>
    <n v="2.0245962"/>
    <n v="2.39441697"/>
    <n v="1.25838669"/>
    <n v="1.8501238799999999"/>
    <n v="0.40213140000000003"/>
    <n v="0.13505777999999999"/>
    <n v="1.1144100000000001E-2"/>
    <m/>
    <m/>
  </r>
  <r>
    <s v="Environment"/>
    <x v="1"/>
    <n v="5"/>
    <x v="4"/>
    <m/>
    <x v="4"/>
    <s v="MT"/>
    <s v="All"/>
    <m/>
    <x v="7"/>
    <m/>
    <m/>
    <m/>
    <m/>
    <m/>
    <m/>
    <m/>
    <m/>
    <n v="8872"/>
    <n v="19098"/>
  </r>
  <r>
    <s v="Environment"/>
    <x v="1"/>
    <n v="6"/>
    <x v="5"/>
    <m/>
    <x v="3"/>
    <s v="MT"/>
    <s v="All"/>
    <m/>
    <x v="7"/>
    <m/>
    <m/>
    <m/>
    <m/>
    <m/>
    <m/>
    <m/>
    <m/>
    <n v="0.31779503999999997"/>
    <n v="0.68409036000000001"/>
  </r>
  <r>
    <s v="Environment"/>
    <x v="0"/>
    <n v="1"/>
    <x v="0"/>
    <m/>
    <x v="0"/>
    <s v="MT"/>
    <s v="All"/>
    <m/>
    <x v="8"/>
    <n v="189.01067499999999"/>
    <n v="284.32074999999998"/>
    <n v="330.74026999999995"/>
    <n v="171.08034999999998"/>
    <n v="256.32302499999997"/>
    <n v="55.146385000000002"/>
    <n v="19.301799999999997"/>
    <n v="1.6683799999999998"/>
    <m/>
    <m/>
  </r>
  <r>
    <s v="Environment"/>
    <x v="0"/>
    <n v="2"/>
    <x v="1"/>
    <m/>
    <x v="1"/>
    <s v="MT"/>
    <s v="All"/>
    <m/>
    <x v="8"/>
    <n v="0.87891993443276839"/>
    <n v="0.34118570148142469"/>
    <n v="3.3597837470940113"/>
    <n v="1.5792850282531248"/>
    <n v="0.99417787796893631"/>
    <m/>
    <m/>
    <m/>
    <m/>
    <m/>
  </r>
  <r>
    <s v="Environment"/>
    <x v="0"/>
    <n v="3"/>
    <x v="2"/>
    <m/>
    <x v="2"/>
    <s v="MT"/>
    <s v="All"/>
    <m/>
    <x v="8"/>
    <n v="7"/>
    <n v="7"/>
    <n v="7"/>
    <n v="7"/>
    <n v="7"/>
    <n v="7"/>
    <n v="7"/>
    <n v="7"/>
    <m/>
    <m/>
  </r>
  <r>
    <s v="Environment"/>
    <x v="0"/>
    <n v="4"/>
    <x v="3"/>
    <m/>
    <x v="3"/>
    <s v="MT"/>
    <s v="All"/>
    <m/>
    <x v="8"/>
    <n v="1.0832376500000001"/>
    <n v="1.6294685"/>
    <n v="1.89550306"/>
    <n v="0.9804773"/>
    <n v="1.4690109499999999"/>
    <n v="0.31604903000000001"/>
    <n v="0.11062040000000001"/>
    <n v="9.5616400000000015E-3"/>
    <m/>
    <m/>
  </r>
  <r>
    <s v="Environment"/>
    <x v="1"/>
    <n v="5"/>
    <x v="4"/>
    <m/>
    <x v="4"/>
    <s v="MT"/>
    <s v="All"/>
    <m/>
    <x v="8"/>
    <m/>
    <m/>
    <m/>
    <m/>
    <m/>
    <m/>
    <m/>
    <m/>
    <n v="8954"/>
    <n v="20536"/>
  </r>
  <r>
    <s v="Environment"/>
    <x v="1"/>
    <n v="6"/>
    <x v="5"/>
    <m/>
    <x v="3"/>
    <s v="MT"/>
    <s v="All"/>
    <m/>
    <x v="8"/>
    <m/>
    <m/>
    <m/>
    <m/>
    <m/>
    <m/>
    <m/>
    <m/>
    <n v="0.44800000000000001"/>
    <n v="0.69599999999999995"/>
  </r>
  <r>
    <s v="Environment"/>
    <x v="0"/>
    <n v="1"/>
    <x v="0"/>
    <m/>
    <x v="0"/>
    <s v="MT"/>
    <s v="All"/>
    <m/>
    <x v="9"/>
    <n v="219.37471499999998"/>
    <n v="328.36264999999997"/>
    <n v="359.82387"/>
    <n v="188.92677999999998"/>
    <n v="290.36475999999999"/>
    <n v="57.523409999999998"/>
    <n v="19.53623"/>
    <n v="1.7159799999999998"/>
    <m/>
    <m/>
  </r>
  <r>
    <s v="Environment"/>
    <x v="0"/>
    <n v="2"/>
    <x v="1"/>
    <m/>
    <x v="1"/>
    <s v="MT"/>
    <s v="All"/>
    <m/>
    <x v="9"/>
    <n v="0.91525107211250478"/>
    <n v="0.37557044761580238"/>
    <n v="3.7620206247704888"/>
    <n v="1.7156524428347431"/>
    <n v="1.0447214853791926"/>
    <m/>
    <m/>
    <m/>
    <m/>
    <m/>
  </r>
  <r>
    <s v="Environment"/>
    <x v="0"/>
    <n v="3"/>
    <x v="2"/>
    <m/>
    <x v="2"/>
    <s v="MT"/>
    <s v="All"/>
    <m/>
    <x v="9"/>
    <n v="2"/>
    <n v="3"/>
    <n v="3"/>
    <n v="3"/>
    <n v="0"/>
    <n v="3"/>
    <n v="3"/>
    <n v="3"/>
    <m/>
    <m/>
  </r>
  <r>
    <s v="Environment"/>
    <x v="0"/>
    <n v="4"/>
    <x v="3"/>
    <m/>
    <x v="3"/>
    <s v="MT"/>
    <s v="All"/>
    <m/>
    <x v="9"/>
    <n v="1.23513495"/>
    <n v="1.8487644999999999"/>
    <n v="2.0258991000000002"/>
    <n v="1.0637054000000001"/>
    <n v="1.6348268000000001"/>
    <n v="0.32387129999999997"/>
    <n v="0.10999390000000001"/>
    <n v="9.6613999999999988E-3"/>
    <m/>
    <m/>
  </r>
  <r>
    <s v="Environment"/>
    <x v="1"/>
    <n v="5"/>
    <x v="4"/>
    <m/>
    <x v="4"/>
    <s v="MT"/>
    <s v="All"/>
    <m/>
    <x v="9"/>
    <m/>
    <m/>
    <m/>
    <m/>
    <m/>
    <m/>
    <m/>
    <m/>
    <n v="8825"/>
    <n v="13573"/>
  </r>
  <r>
    <s v="Environment"/>
    <x v="1"/>
    <n v="6"/>
    <x v="5"/>
    <m/>
    <x v="3"/>
    <s v="MT"/>
    <s v="All"/>
    <m/>
    <x v="9"/>
    <m/>
    <m/>
    <m/>
    <m/>
    <m/>
    <m/>
    <m/>
    <m/>
    <n v="0.32800000000000001"/>
    <n v="0.505"/>
  </r>
  <r>
    <s v="Environment"/>
    <x v="0"/>
    <n v="1"/>
    <x v="0"/>
    <m/>
    <x v="0"/>
    <s v="MT"/>
    <s v="All"/>
    <m/>
    <x v="10"/>
    <n v="222.88462000000001"/>
    <n v="333.2833"/>
    <n v="361.77249499999999"/>
    <n v="197.52155500000001"/>
    <n v="291.27094499999998"/>
    <n v="59.83558"/>
    <n v="19.566575"/>
    <n v="0.86870000000000003"/>
    <m/>
    <m/>
  </r>
  <r>
    <s v="Environment"/>
    <x v="0"/>
    <n v="2"/>
    <x v="1"/>
    <m/>
    <x v="1"/>
    <s v="MT"/>
    <s v="All"/>
    <m/>
    <x v="10"/>
    <n v="1"/>
    <n v="0.38"/>
    <n v="3.87"/>
    <n v="1.32"/>
    <n v="1.1000000000000001"/>
    <m/>
    <m/>
    <m/>
    <m/>
    <m/>
  </r>
  <r>
    <s v="Environment"/>
    <x v="0"/>
    <n v="3"/>
    <x v="2"/>
    <m/>
    <x v="2"/>
    <s v="MT"/>
    <s v="All"/>
    <m/>
    <x v="10"/>
    <n v="2"/>
    <n v="2"/>
    <n v="2"/>
    <n v="2"/>
    <n v="2"/>
    <n v="2"/>
    <n v="2"/>
    <n v="2"/>
    <m/>
    <m/>
  </r>
  <r>
    <s v="Environment"/>
    <x v="0"/>
    <n v="4"/>
    <x v="3"/>
    <m/>
    <x v="3"/>
    <s v="MT"/>
    <s v="All"/>
    <m/>
    <x v="10"/>
    <n v="1.3223238799999999"/>
    <n v="1.9772942"/>
    <n v="2.1463141299999999"/>
    <n v="1.1718505699999999"/>
    <n v="1.72804443"/>
    <n v="0.35499091999999999"/>
    <n v="0.11608404999999999"/>
    <n v="5.1538E-3"/>
    <m/>
    <m/>
  </r>
  <r>
    <s v="Environment"/>
    <x v="1"/>
    <n v="5"/>
    <x v="4"/>
    <m/>
    <x v="4"/>
    <s v="MT"/>
    <s v="All"/>
    <m/>
    <x v="10"/>
    <m/>
    <m/>
    <m/>
    <m/>
    <m/>
    <m/>
    <m/>
    <m/>
    <n v="10318"/>
    <n v="18359"/>
  </r>
  <r>
    <s v="Environment"/>
    <x v="1"/>
    <n v="6"/>
    <x v="5"/>
    <m/>
    <x v="3"/>
    <s v="MT"/>
    <s v="All"/>
    <m/>
    <x v="10"/>
    <m/>
    <m/>
    <m/>
    <m/>
    <m/>
    <m/>
    <m/>
    <m/>
    <n v="0.40400000000000003"/>
    <n v="0.71960000000000002"/>
  </r>
  <r>
    <s v="Environment"/>
    <x v="0"/>
    <n v="1"/>
    <x v="0"/>
    <m/>
    <x v="0"/>
    <s v="MT"/>
    <s v="All"/>
    <m/>
    <x v="11"/>
    <m/>
    <m/>
    <m/>
    <m/>
    <m/>
    <m/>
    <m/>
    <m/>
    <m/>
    <m/>
  </r>
  <r>
    <s v="Environment"/>
    <x v="0"/>
    <n v="2"/>
    <x v="1"/>
    <m/>
    <x v="1"/>
    <s v="MT"/>
    <s v="All"/>
    <m/>
    <x v="11"/>
    <m/>
    <m/>
    <m/>
    <m/>
    <m/>
    <m/>
    <m/>
    <m/>
    <m/>
    <m/>
  </r>
  <r>
    <s v="Environment"/>
    <x v="0"/>
    <n v="3"/>
    <x v="2"/>
    <m/>
    <x v="2"/>
    <s v="MT"/>
    <s v="All"/>
    <m/>
    <x v="11"/>
    <m/>
    <m/>
    <m/>
    <m/>
    <m/>
    <m/>
    <m/>
    <m/>
    <m/>
    <m/>
  </r>
  <r>
    <s v="Environment"/>
    <x v="0"/>
    <n v="4"/>
    <x v="3"/>
    <m/>
    <x v="3"/>
    <s v="MT"/>
    <s v="All"/>
    <m/>
    <x v="11"/>
    <m/>
    <m/>
    <m/>
    <m/>
    <m/>
    <m/>
    <m/>
    <m/>
    <m/>
    <m/>
  </r>
  <r>
    <s v="Environment"/>
    <x v="1"/>
    <n v="5"/>
    <x v="4"/>
    <m/>
    <x v="4"/>
    <s v="MT"/>
    <s v="All"/>
    <m/>
    <x v="11"/>
    <m/>
    <m/>
    <m/>
    <m/>
    <m/>
    <m/>
    <m/>
    <m/>
    <m/>
    <m/>
  </r>
  <r>
    <s v="Environment"/>
    <x v="1"/>
    <n v="6"/>
    <x v="5"/>
    <m/>
    <x v="3"/>
    <s v="MT"/>
    <s v="All"/>
    <m/>
    <x v="11"/>
    <m/>
    <m/>
    <m/>
    <m/>
    <m/>
    <m/>
    <m/>
    <m/>
    <m/>
    <m/>
  </r>
  <r>
    <m/>
    <x v="2"/>
    <m/>
    <x v="6"/>
    <m/>
    <x v="5"/>
    <m/>
    <m/>
    <m/>
    <x v="12"/>
    <m/>
    <m/>
    <m/>
    <m/>
    <m/>
    <m/>
    <m/>
    <m/>
    <m/>
    <m/>
  </r>
  <r>
    <m/>
    <x v="2"/>
    <m/>
    <x v="6"/>
    <m/>
    <x v="5"/>
    <m/>
    <m/>
    <m/>
    <x v="12"/>
    <m/>
    <m/>
    <m/>
    <m/>
    <m/>
    <m/>
    <m/>
    <m/>
    <m/>
    <m/>
  </r>
  <r>
    <m/>
    <x v="2"/>
    <m/>
    <x v="6"/>
    <m/>
    <x v="5"/>
    <m/>
    <m/>
    <m/>
    <x v="12"/>
    <m/>
    <m/>
    <m/>
    <m/>
    <m/>
    <m/>
    <m/>
    <m/>
    <m/>
    <m/>
  </r>
  <r>
    <m/>
    <x v="2"/>
    <m/>
    <x v="6"/>
    <m/>
    <x v="5"/>
    <m/>
    <m/>
    <m/>
    <x v="12"/>
    <m/>
    <m/>
    <m/>
    <m/>
    <m/>
    <m/>
    <m/>
    <m/>
    <m/>
    <m/>
  </r>
  <r>
    <m/>
    <x v="2"/>
    <m/>
    <x v="6"/>
    <m/>
    <x v="5"/>
    <m/>
    <m/>
    <m/>
    <x v="12"/>
    <m/>
    <m/>
    <m/>
    <m/>
    <m/>
    <m/>
    <m/>
    <m/>
    <m/>
    <m/>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8">
  <r>
    <s v="worksite"/>
    <n v="1"/>
    <x v="0"/>
    <s v="Case"/>
    <s v="SE"/>
    <s v="All"/>
    <n v="0"/>
    <x v="0"/>
    <n v="0"/>
    <n v="0"/>
    <n v="0"/>
    <n v="0"/>
    <n v="0"/>
    <n v="0"/>
    <n v="0"/>
    <n v="0"/>
    <n v="0"/>
    <n v="0"/>
    <n v="0"/>
    <x v="0"/>
    <n v="0"/>
    <n v="0"/>
    <n v="0"/>
    <n v="0"/>
    <n v="0"/>
    <n v="0"/>
    <n v="0"/>
  </r>
  <r>
    <s v="worksite"/>
    <n v="2"/>
    <x v="1"/>
    <s v="Case"/>
    <s v="SE"/>
    <s v="PD,PC"/>
    <n v="0"/>
    <x v="0"/>
    <n v="0"/>
    <n v="0"/>
    <n v="0"/>
    <n v="0"/>
    <n v="0"/>
    <n v="0"/>
    <n v="0"/>
    <n v="0"/>
    <n v="0"/>
    <n v="0"/>
    <n v="0"/>
    <x v="0"/>
    <n v="0"/>
    <n v="0"/>
    <n v="0"/>
    <n v="0"/>
    <n v="0"/>
    <n v="0"/>
    <n v="0"/>
  </r>
  <r>
    <s v="worksite"/>
    <n v="3"/>
    <x v="2"/>
    <s v="Case"/>
    <s v="SE"/>
    <s v="All"/>
    <n v="4"/>
    <x v="0"/>
    <n v="0"/>
    <n v="0"/>
    <n v="0"/>
    <n v="0"/>
    <n v="0"/>
    <n v="0"/>
    <n v="0"/>
    <n v="0"/>
    <n v="0"/>
    <n v="0"/>
    <n v="0"/>
    <x v="0"/>
    <n v="0"/>
    <n v="0"/>
    <n v="0"/>
    <n v="0"/>
    <n v="0"/>
    <n v="0"/>
    <n v="0"/>
  </r>
  <r>
    <s v="worksite"/>
    <n v="4"/>
    <x v="3"/>
    <s v="Case"/>
    <s v="SE"/>
    <s v="All"/>
    <n v="4"/>
    <x v="0"/>
    <m/>
    <m/>
    <m/>
    <m/>
    <m/>
    <m/>
    <m/>
    <m/>
    <m/>
    <m/>
    <m/>
    <x v="1"/>
    <m/>
    <m/>
    <m/>
    <m/>
    <m/>
    <m/>
    <m/>
  </r>
  <r>
    <s v="Traffic"/>
    <n v="5"/>
    <x v="4"/>
    <s v="Case"/>
    <s v="GA"/>
    <s v="All"/>
    <n v="0"/>
    <x v="0"/>
    <n v="0"/>
    <n v="0"/>
    <n v="0"/>
    <n v="0"/>
    <n v="0"/>
    <n v="0"/>
    <n v="0"/>
    <n v="0"/>
    <n v="0"/>
    <n v="0"/>
    <n v="0"/>
    <x v="0"/>
    <n v="0"/>
    <n v="0"/>
    <n v="0"/>
    <n v="0"/>
    <n v="0"/>
    <n v="0"/>
    <n v="0"/>
  </r>
  <r>
    <s v="Traffic"/>
    <n v="6"/>
    <x v="5"/>
    <s v="Case"/>
    <s v="GA"/>
    <s v="All"/>
    <n v="0"/>
    <x v="0"/>
    <n v="0"/>
    <n v="0"/>
    <n v="0"/>
    <n v="0"/>
    <n v="0"/>
    <n v="0"/>
    <n v="0"/>
    <n v="0"/>
    <n v="0"/>
    <n v="0"/>
    <n v="0"/>
    <x v="0"/>
    <n v="0"/>
    <n v="0"/>
    <n v="0"/>
    <n v="0"/>
    <n v="0"/>
    <n v="0"/>
    <n v="0"/>
  </r>
  <r>
    <s v="Traffic"/>
    <n v="7"/>
    <x v="6"/>
    <s v="Case"/>
    <s v="GA"/>
    <s v="All"/>
    <n v="0"/>
    <x v="0"/>
    <n v="0"/>
    <n v="0"/>
    <n v="0"/>
    <n v="0"/>
    <n v="0"/>
    <n v="0"/>
    <n v="0"/>
    <n v="0"/>
    <n v="0"/>
    <n v="0"/>
    <n v="0"/>
    <x v="0"/>
    <n v="0"/>
    <n v="0"/>
    <n v="0"/>
    <n v="0"/>
    <n v="0"/>
    <n v="0"/>
    <n v="0"/>
  </r>
  <r>
    <s v="Traffic"/>
    <n v="8"/>
    <x v="7"/>
    <s v="Case"/>
    <s v="GA"/>
    <s v="All"/>
    <n v="0"/>
    <x v="0"/>
    <n v="0"/>
    <n v="0"/>
    <n v="0"/>
    <n v="0"/>
    <n v="0"/>
    <n v="0"/>
    <n v="0"/>
    <n v="0"/>
    <n v="0"/>
    <n v="0"/>
    <n v="0"/>
    <x v="0"/>
    <n v="0"/>
    <n v="0"/>
    <n v="0"/>
    <n v="0"/>
    <n v="0"/>
    <n v="0"/>
    <n v="0"/>
  </r>
  <r>
    <s v="Traffic"/>
    <n v="9"/>
    <x v="8"/>
    <s v="Case"/>
    <s v="GA"/>
    <s v="All"/>
    <n v="1"/>
    <x v="0"/>
    <n v="0"/>
    <n v="0"/>
    <n v="0"/>
    <n v="0"/>
    <n v="0"/>
    <n v="0"/>
    <n v="0"/>
    <n v="0"/>
    <n v="0"/>
    <n v="0"/>
    <n v="0"/>
    <x v="0"/>
    <n v="0"/>
    <n v="0"/>
    <n v="0"/>
    <n v="0"/>
    <n v="0"/>
    <n v="0"/>
    <n v="0"/>
  </r>
  <r>
    <s v="worksite"/>
    <n v="1"/>
    <x v="0"/>
    <s v="Case"/>
    <s v="SE"/>
    <s v="All"/>
    <n v="0"/>
    <x v="1"/>
    <n v="0"/>
    <n v="0"/>
    <n v="0"/>
    <n v="0"/>
    <n v="0"/>
    <n v="0"/>
    <n v="0"/>
    <n v="0"/>
    <n v="0"/>
    <n v="0"/>
    <n v="0"/>
    <x v="0"/>
    <n v="0"/>
    <n v="0"/>
    <n v="0"/>
    <n v="0"/>
    <n v="0"/>
    <n v="0"/>
    <n v="0"/>
  </r>
  <r>
    <s v="worksite"/>
    <n v="2"/>
    <x v="1"/>
    <s v="Case"/>
    <s v="SE"/>
    <s v="PD,PC"/>
    <n v="0"/>
    <x v="1"/>
    <n v="0"/>
    <n v="0"/>
    <n v="0"/>
    <n v="0"/>
    <n v="0"/>
    <n v="0"/>
    <n v="1"/>
    <n v="0"/>
    <n v="0"/>
    <n v="0"/>
    <n v="0"/>
    <x v="0"/>
    <n v="0"/>
    <n v="0"/>
    <n v="0"/>
    <n v="0"/>
    <n v="0"/>
    <n v="0"/>
    <n v="0"/>
  </r>
  <r>
    <s v="worksite"/>
    <n v="3"/>
    <x v="2"/>
    <s v="Case"/>
    <s v="SE"/>
    <s v="All"/>
    <n v="4"/>
    <x v="1"/>
    <n v="0"/>
    <n v="0"/>
    <n v="0"/>
    <n v="0"/>
    <n v="0"/>
    <n v="0"/>
    <n v="0"/>
    <n v="0"/>
    <n v="0"/>
    <n v="0"/>
    <n v="0"/>
    <x v="0"/>
    <n v="0"/>
    <n v="0"/>
    <n v="0"/>
    <n v="0"/>
    <n v="0"/>
    <n v="0"/>
    <n v="0"/>
  </r>
  <r>
    <s v="worksite"/>
    <n v="4"/>
    <x v="3"/>
    <s v="Case"/>
    <s v="SE"/>
    <s v="All"/>
    <n v="4"/>
    <x v="1"/>
    <m/>
    <m/>
    <m/>
    <m/>
    <m/>
    <m/>
    <m/>
    <m/>
    <m/>
    <m/>
    <m/>
    <x v="1"/>
    <m/>
    <m/>
    <m/>
    <m/>
    <m/>
    <m/>
    <m/>
  </r>
  <r>
    <s v="Traffic"/>
    <n v="5"/>
    <x v="4"/>
    <s v="Case"/>
    <s v="GA"/>
    <s v="All"/>
    <n v="0"/>
    <x v="1"/>
    <n v="0"/>
    <n v="0"/>
    <n v="0"/>
    <n v="0"/>
    <n v="0"/>
    <n v="0"/>
    <n v="0"/>
    <n v="0"/>
    <n v="0"/>
    <n v="0"/>
    <n v="0"/>
    <x v="0"/>
    <n v="0"/>
    <n v="0"/>
    <n v="0"/>
    <n v="0"/>
    <n v="0"/>
    <n v="0"/>
    <n v="0"/>
  </r>
  <r>
    <s v="Traffic"/>
    <n v="6"/>
    <x v="5"/>
    <s v="Case"/>
    <s v="GA"/>
    <s v="All"/>
    <n v="0"/>
    <x v="1"/>
    <n v="0"/>
    <n v="0"/>
    <n v="0"/>
    <n v="0"/>
    <n v="0"/>
    <n v="0"/>
    <n v="0"/>
    <n v="0"/>
    <n v="0"/>
    <n v="0"/>
    <n v="0"/>
    <x v="0"/>
    <n v="0"/>
    <n v="0"/>
    <n v="0"/>
    <n v="0"/>
    <n v="0"/>
    <n v="0"/>
    <n v="0"/>
  </r>
  <r>
    <s v="Traffic"/>
    <n v="7"/>
    <x v="6"/>
    <s v="Case"/>
    <s v="GA"/>
    <s v="All"/>
    <n v="0"/>
    <x v="1"/>
    <n v="0"/>
    <n v="0"/>
    <n v="0"/>
    <n v="0"/>
    <n v="0"/>
    <n v="0"/>
    <n v="0"/>
    <n v="0"/>
    <n v="0"/>
    <n v="0"/>
    <n v="0"/>
    <x v="0"/>
    <n v="0"/>
    <n v="0"/>
    <n v="0"/>
    <n v="0"/>
    <n v="0"/>
    <n v="0"/>
    <n v="0"/>
  </r>
  <r>
    <s v="Traffic"/>
    <n v="8"/>
    <x v="7"/>
    <s v="Case"/>
    <s v="GA"/>
    <s v="All"/>
    <n v="0"/>
    <x v="1"/>
    <n v="0"/>
    <n v="0"/>
    <n v="0"/>
    <n v="0"/>
    <n v="0"/>
    <n v="0"/>
    <n v="0"/>
    <n v="0"/>
    <n v="0"/>
    <n v="0"/>
    <n v="0"/>
    <x v="0"/>
    <n v="0"/>
    <n v="0"/>
    <n v="0"/>
    <n v="0"/>
    <n v="0"/>
    <n v="0"/>
    <n v="0"/>
  </r>
  <r>
    <s v="Traffic"/>
    <n v="9"/>
    <x v="8"/>
    <s v="Case"/>
    <s v="GA"/>
    <s v="All"/>
    <n v="0"/>
    <x v="1"/>
    <n v="0"/>
    <n v="0"/>
    <n v="0"/>
    <n v="0"/>
    <n v="0"/>
    <n v="0"/>
    <n v="0"/>
    <n v="0"/>
    <n v="0"/>
    <n v="1"/>
    <n v="0"/>
    <x v="0"/>
    <n v="0"/>
    <n v="0"/>
    <n v="0"/>
    <n v="0"/>
    <n v="0"/>
    <n v="0"/>
    <n v="0"/>
  </r>
  <r>
    <s v="worksite"/>
    <n v="1"/>
    <x v="0"/>
    <s v="Case"/>
    <s v="SE"/>
    <s v="All"/>
    <n v="0"/>
    <x v="2"/>
    <n v="0"/>
    <n v="0"/>
    <n v="0"/>
    <n v="0"/>
    <n v="0"/>
    <n v="0"/>
    <n v="0"/>
    <n v="0"/>
    <n v="0"/>
    <n v="0"/>
    <n v="0"/>
    <x v="0"/>
    <n v="0"/>
    <n v="0"/>
    <n v="0"/>
    <n v="0"/>
    <n v="0"/>
    <n v="0"/>
    <n v="0"/>
  </r>
  <r>
    <s v="worksite"/>
    <n v="2"/>
    <x v="1"/>
    <s v="Case"/>
    <s v="SE"/>
    <s v="PD,PC"/>
    <n v="0"/>
    <x v="2"/>
    <n v="0"/>
    <n v="0"/>
    <n v="0"/>
    <n v="0"/>
    <n v="0"/>
    <n v="0"/>
    <n v="0"/>
    <n v="0"/>
    <n v="0"/>
    <n v="0"/>
    <n v="0"/>
    <x v="0"/>
    <n v="0"/>
    <n v="0"/>
    <n v="0"/>
    <n v="0"/>
    <n v="0"/>
    <n v="0"/>
    <n v="0"/>
  </r>
  <r>
    <s v="worksite"/>
    <n v="3"/>
    <x v="2"/>
    <s v="Case"/>
    <s v="SE"/>
    <s v="All"/>
    <n v="4"/>
    <x v="2"/>
    <n v="0"/>
    <n v="0"/>
    <n v="0"/>
    <n v="0"/>
    <n v="0"/>
    <n v="0"/>
    <n v="0"/>
    <n v="0"/>
    <n v="0"/>
    <n v="0"/>
    <n v="0"/>
    <x v="0"/>
    <n v="0"/>
    <n v="0"/>
    <n v="0"/>
    <n v="0"/>
    <n v="0"/>
    <n v="0"/>
    <n v="0"/>
  </r>
  <r>
    <s v="worksite"/>
    <n v="4"/>
    <x v="3"/>
    <s v="Case"/>
    <s v="SE"/>
    <s v="All"/>
    <n v="4"/>
    <x v="2"/>
    <m/>
    <m/>
    <m/>
    <m/>
    <m/>
    <m/>
    <m/>
    <m/>
    <m/>
    <m/>
    <m/>
    <x v="1"/>
    <m/>
    <m/>
    <m/>
    <m/>
    <m/>
    <m/>
    <m/>
  </r>
  <r>
    <s v="Traffic"/>
    <n v="5"/>
    <x v="4"/>
    <s v="Case"/>
    <s v="GA"/>
    <s v="All"/>
    <n v="0"/>
    <x v="2"/>
    <n v="0"/>
    <n v="0"/>
    <n v="0"/>
    <n v="0"/>
    <n v="0"/>
    <n v="0"/>
    <n v="0"/>
    <n v="0"/>
    <n v="0"/>
    <n v="0"/>
    <n v="0"/>
    <x v="0"/>
    <n v="0"/>
    <n v="0"/>
    <n v="0"/>
    <n v="0"/>
    <n v="0"/>
    <n v="0"/>
    <n v="0"/>
  </r>
  <r>
    <s v="Traffic"/>
    <n v="6"/>
    <x v="5"/>
    <s v="Case"/>
    <s v="GA"/>
    <s v="All"/>
    <n v="0"/>
    <x v="2"/>
    <n v="0"/>
    <n v="0"/>
    <n v="0"/>
    <n v="0"/>
    <n v="0"/>
    <n v="0"/>
    <n v="0"/>
    <n v="0"/>
    <n v="0"/>
    <n v="0"/>
    <n v="0"/>
    <x v="0"/>
    <n v="0"/>
    <n v="0"/>
    <n v="0"/>
    <n v="0"/>
    <n v="0"/>
    <n v="0"/>
    <n v="0"/>
  </r>
  <r>
    <s v="Traffic"/>
    <n v="7"/>
    <x v="6"/>
    <s v="Case"/>
    <s v="GA"/>
    <s v="All"/>
    <n v="0"/>
    <x v="2"/>
    <n v="0"/>
    <n v="0"/>
    <n v="0"/>
    <n v="0"/>
    <n v="0"/>
    <n v="0"/>
    <n v="0"/>
    <n v="0"/>
    <n v="0"/>
    <n v="0"/>
    <n v="0"/>
    <x v="0"/>
    <n v="0"/>
    <n v="0"/>
    <n v="0"/>
    <n v="0"/>
    <n v="0"/>
    <n v="0"/>
    <n v="0"/>
  </r>
  <r>
    <s v="Traffic"/>
    <n v="8"/>
    <x v="7"/>
    <s v="Case"/>
    <s v="GA"/>
    <s v="All"/>
    <n v="0"/>
    <x v="2"/>
    <n v="0"/>
    <n v="0"/>
    <n v="0"/>
    <n v="0"/>
    <n v="0"/>
    <n v="0"/>
    <n v="0"/>
    <n v="0"/>
    <n v="0"/>
    <n v="0"/>
    <n v="0"/>
    <x v="0"/>
    <n v="0"/>
    <n v="0"/>
    <n v="0"/>
    <n v="0"/>
    <n v="0"/>
    <n v="0"/>
    <n v="0"/>
  </r>
  <r>
    <s v="Traffic"/>
    <n v="9"/>
    <x v="8"/>
    <s v="Case"/>
    <s v="GA"/>
    <s v="All"/>
    <n v="0"/>
    <x v="2"/>
    <n v="0"/>
    <n v="0"/>
    <n v="0"/>
    <n v="0"/>
    <n v="0"/>
    <n v="0"/>
    <n v="0"/>
    <n v="0"/>
    <n v="0"/>
    <n v="0"/>
    <n v="0"/>
    <x v="0"/>
    <n v="0"/>
    <n v="0"/>
    <n v="0"/>
    <n v="0"/>
    <n v="0"/>
    <n v="0"/>
    <n v="0"/>
  </r>
  <r>
    <s v="worksite"/>
    <n v="1"/>
    <x v="0"/>
    <s v="Case"/>
    <s v="SE"/>
    <s v="All"/>
    <n v="0"/>
    <x v="3"/>
    <n v="0"/>
    <n v="0"/>
    <n v="0"/>
    <n v="0"/>
    <n v="0"/>
    <n v="0"/>
    <n v="0"/>
    <n v="0"/>
    <n v="0"/>
    <n v="0"/>
    <n v="0"/>
    <x v="0"/>
    <n v="0"/>
    <n v="0"/>
    <n v="0"/>
    <n v="0"/>
    <n v="0"/>
    <n v="0"/>
    <n v="0"/>
  </r>
  <r>
    <s v="worksite"/>
    <n v="2"/>
    <x v="1"/>
    <s v="Case"/>
    <s v="SE"/>
    <s v="PD,PC"/>
    <n v="0"/>
    <x v="3"/>
    <n v="0"/>
    <n v="0"/>
    <n v="0"/>
    <n v="0"/>
    <n v="0"/>
    <n v="0"/>
    <n v="0"/>
    <n v="0"/>
    <n v="0"/>
    <n v="0"/>
    <n v="0"/>
    <x v="2"/>
    <n v="0"/>
    <n v="0"/>
    <n v="0"/>
    <n v="0"/>
    <n v="0"/>
    <n v="0"/>
    <n v="0"/>
  </r>
  <r>
    <s v="worksite"/>
    <n v="3"/>
    <x v="2"/>
    <s v="Case"/>
    <s v="SE"/>
    <s v="All"/>
    <n v="4"/>
    <x v="3"/>
    <n v="0"/>
    <n v="0"/>
    <n v="0"/>
    <n v="0"/>
    <n v="0"/>
    <n v="0"/>
    <n v="0"/>
    <n v="0"/>
    <n v="0"/>
    <n v="0"/>
    <n v="0"/>
    <x v="0"/>
    <n v="0"/>
    <n v="0"/>
    <n v="0"/>
    <n v="0"/>
    <n v="0"/>
    <n v="0"/>
    <n v="0"/>
  </r>
  <r>
    <s v="worksite"/>
    <n v="4"/>
    <x v="3"/>
    <s v="Case"/>
    <s v="SE"/>
    <s v="All"/>
    <n v="4"/>
    <x v="3"/>
    <m/>
    <m/>
    <m/>
    <m/>
    <m/>
    <m/>
    <m/>
    <m/>
    <m/>
    <m/>
    <m/>
    <x v="1"/>
    <m/>
    <m/>
    <m/>
    <m/>
    <m/>
    <m/>
    <m/>
  </r>
  <r>
    <s v="Traffic"/>
    <n v="5"/>
    <x v="4"/>
    <s v="Case"/>
    <s v="GA"/>
    <s v="All"/>
    <n v="0"/>
    <x v="3"/>
    <n v="0"/>
    <n v="0"/>
    <n v="0"/>
    <n v="0"/>
    <n v="0"/>
    <n v="0"/>
    <n v="0"/>
    <n v="0"/>
    <n v="0"/>
    <n v="0"/>
    <n v="0"/>
    <x v="0"/>
    <n v="0"/>
    <n v="0"/>
    <n v="0"/>
    <n v="0"/>
    <n v="0"/>
    <n v="0"/>
    <n v="0"/>
  </r>
  <r>
    <s v="Traffic"/>
    <n v="6"/>
    <x v="5"/>
    <s v="Case"/>
    <s v="GA"/>
    <s v="All"/>
    <n v="0"/>
    <x v="3"/>
    <n v="0"/>
    <n v="0"/>
    <n v="0"/>
    <n v="0"/>
    <n v="0"/>
    <n v="0"/>
    <n v="0"/>
    <n v="0"/>
    <n v="0"/>
    <n v="0"/>
    <n v="1"/>
    <x v="0"/>
    <n v="0"/>
    <n v="0"/>
    <n v="0"/>
    <n v="0"/>
    <n v="0"/>
    <n v="0"/>
    <n v="0"/>
  </r>
  <r>
    <s v="Traffic"/>
    <n v="7"/>
    <x v="6"/>
    <s v="Case"/>
    <s v="GA"/>
    <s v="All"/>
    <n v="0"/>
    <x v="3"/>
    <n v="0"/>
    <n v="0"/>
    <n v="0"/>
    <n v="0"/>
    <n v="0"/>
    <n v="0"/>
    <n v="0"/>
    <n v="0"/>
    <n v="0"/>
    <n v="0"/>
    <n v="0"/>
    <x v="0"/>
    <n v="0"/>
    <n v="0"/>
    <n v="0"/>
    <n v="0"/>
    <n v="0"/>
    <n v="0"/>
    <n v="0"/>
  </r>
  <r>
    <s v="Traffic"/>
    <n v="8"/>
    <x v="7"/>
    <s v="Case"/>
    <s v="GA"/>
    <s v="All"/>
    <n v="0"/>
    <x v="3"/>
    <n v="0"/>
    <n v="0"/>
    <n v="0"/>
    <n v="0"/>
    <n v="0"/>
    <n v="0"/>
    <n v="0"/>
    <n v="0"/>
    <n v="0"/>
    <n v="0"/>
    <n v="0"/>
    <x v="0"/>
    <n v="0"/>
    <n v="0"/>
    <n v="0"/>
    <n v="0"/>
    <n v="0"/>
    <n v="0"/>
    <n v="0"/>
  </r>
  <r>
    <s v="Traffic"/>
    <n v="9"/>
    <x v="8"/>
    <s v="Case"/>
    <s v="GA"/>
    <s v="All"/>
    <n v="0"/>
    <x v="3"/>
    <n v="0"/>
    <n v="0"/>
    <n v="0"/>
    <n v="0"/>
    <n v="0"/>
    <n v="0"/>
    <n v="0"/>
    <n v="0"/>
    <n v="0"/>
    <n v="0"/>
    <n v="0"/>
    <x v="0"/>
    <n v="0"/>
    <n v="0"/>
    <n v="0"/>
    <n v="0"/>
    <n v="0"/>
    <n v="0"/>
    <n v="0"/>
  </r>
  <r>
    <s v="worksite"/>
    <n v="1"/>
    <x v="0"/>
    <s v="Case"/>
    <s v="SE"/>
    <s v="All"/>
    <n v="0"/>
    <x v="4"/>
    <n v="0"/>
    <n v="0"/>
    <n v="0"/>
    <n v="0"/>
    <n v="0"/>
    <n v="0"/>
    <n v="0"/>
    <n v="0"/>
    <n v="0"/>
    <n v="0"/>
    <n v="0"/>
    <x v="0"/>
    <n v="0"/>
    <n v="0"/>
    <n v="0"/>
    <n v="0"/>
    <n v="0"/>
    <n v="0"/>
    <n v="0"/>
  </r>
  <r>
    <s v="worksite"/>
    <n v="2"/>
    <x v="1"/>
    <s v="Case"/>
    <s v="SE"/>
    <s v="PD,PC"/>
    <n v="0"/>
    <x v="4"/>
    <n v="0"/>
    <n v="0"/>
    <n v="0"/>
    <n v="0"/>
    <n v="0"/>
    <n v="0"/>
    <n v="0"/>
    <n v="0"/>
    <n v="1"/>
    <n v="0"/>
    <n v="0"/>
    <x v="0"/>
    <n v="0"/>
    <n v="0"/>
    <n v="0"/>
    <n v="0"/>
    <n v="0"/>
    <n v="0"/>
    <n v="0"/>
  </r>
  <r>
    <s v="worksite"/>
    <n v="3"/>
    <x v="2"/>
    <s v="Case"/>
    <s v="SE"/>
    <s v="All"/>
    <n v="4"/>
    <x v="4"/>
    <n v="0"/>
    <n v="0"/>
    <n v="0"/>
    <n v="0"/>
    <n v="0"/>
    <n v="0"/>
    <n v="0"/>
    <n v="0"/>
    <n v="0"/>
    <n v="0"/>
    <n v="0"/>
    <x v="0"/>
    <n v="0"/>
    <n v="0"/>
    <n v="0"/>
    <n v="0"/>
    <n v="0"/>
    <n v="0"/>
    <n v="0"/>
  </r>
  <r>
    <s v="worksite"/>
    <n v="4"/>
    <x v="3"/>
    <s v="Case"/>
    <s v="SE"/>
    <s v="All"/>
    <n v="4"/>
    <x v="4"/>
    <m/>
    <m/>
    <m/>
    <m/>
    <m/>
    <m/>
    <m/>
    <m/>
    <m/>
    <m/>
    <m/>
    <x v="1"/>
    <m/>
    <m/>
    <m/>
    <m/>
    <m/>
    <m/>
    <m/>
  </r>
  <r>
    <s v="Traffic"/>
    <n v="5"/>
    <x v="4"/>
    <s v="Case"/>
    <s v="GA"/>
    <s v="All"/>
    <n v="0"/>
    <x v="4"/>
    <n v="0"/>
    <n v="0"/>
    <n v="0"/>
    <n v="0"/>
    <n v="0"/>
    <n v="0"/>
    <n v="0"/>
    <n v="0"/>
    <n v="0"/>
    <n v="0"/>
    <n v="0"/>
    <x v="0"/>
    <n v="0"/>
    <n v="0"/>
    <n v="0"/>
    <n v="0"/>
    <n v="0"/>
    <n v="0"/>
    <n v="0"/>
  </r>
  <r>
    <s v="Traffic"/>
    <n v="6"/>
    <x v="5"/>
    <s v="Case"/>
    <s v="GA"/>
    <s v="All"/>
    <n v="0"/>
    <x v="4"/>
    <n v="0"/>
    <n v="0"/>
    <n v="0"/>
    <n v="0"/>
    <n v="0"/>
    <n v="0"/>
    <n v="0"/>
    <n v="0"/>
    <n v="0"/>
    <n v="0"/>
    <n v="0"/>
    <x v="0"/>
    <n v="0"/>
    <n v="0"/>
    <n v="0"/>
    <n v="0"/>
    <n v="0"/>
    <n v="0"/>
    <n v="0"/>
  </r>
  <r>
    <s v="Traffic"/>
    <n v="7"/>
    <x v="6"/>
    <s v="Case"/>
    <s v="GA"/>
    <s v="All"/>
    <n v="0"/>
    <x v="4"/>
    <n v="0"/>
    <n v="0"/>
    <n v="0"/>
    <n v="0"/>
    <n v="0"/>
    <n v="0"/>
    <n v="0"/>
    <n v="0"/>
    <n v="0"/>
    <n v="0"/>
    <n v="0"/>
    <x v="0"/>
    <n v="0"/>
    <n v="0"/>
    <n v="0"/>
    <n v="0"/>
    <n v="0"/>
    <n v="0"/>
    <n v="0"/>
  </r>
  <r>
    <s v="Traffic"/>
    <n v="8"/>
    <x v="7"/>
    <s v="Case"/>
    <s v="GA"/>
    <s v="All"/>
    <n v="0"/>
    <x v="4"/>
    <n v="0"/>
    <n v="0"/>
    <n v="0"/>
    <n v="0"/>
    <n v="0"/>
    <n v="0"/>
    <n v="0"/>
    <n v="0"/>
    <n v="0"/>
    <n v="0"/>
    <n v="0"/>
    <x v="0"/>
    <n v="0"/>
    <n v="0"/>
    <n v="0"/>
    <n v="0"/>
    <n v="0"/>
    <n v="0"/>
    <n v="0"/>
  </r>
  <r>
    <s v="Traffic"/>
    <n v="9"/>
    <x v="8"/>
    <s v="Case"/>
    <s v="GA"/>
    <s v="All"/>
    <n v="0"/>
    <x v="4"/>
    <n v="0"/>
    <n v="0"/>
    <n v="0"/>
    <n v="0"/>
    <n v="0"/>
    <n v="0"/>
    <n v="0"/>
    <n v="0"/>
    <n v="0"/>
    <n v="0"/>
    <n v="0"/>
    <x v="0"/>
    <n v="0"/>
    <n v="0"/>
    <n v="0"/>
    <n v="0"/>
    <n v="0"/>
    <n v="0"/>
    <n v="0"/>
  </r>
  <r>
    <s v="worksite"/>
    <n v="1"/>
    <x v="0"/>
    <s v="Case"/>
    <s v="SE"/>
    <s v="All"/>
    <n v="0"/>
    <x v="5"/>
    <n v="0"/>
    <n v="0"/>
    <n v="0"/>
    <n v="0"/>
    <n v="0"/>
    <n v="0"/>
    <n v="0"/>
    <n v="0"/>
    <n v="0"/>
    <n v="0"/>
    <n v="0"/>
    <x v="0"/>
    <n v="0"/>
    <n v="0"/>
    <n v="0"/>
    <n v="0"/>
    <n v="0"/>
    <n v="0"/>
    <n v="0"/>
  </r>
  <r>
    <s v="worksite"/>
    <n v="2"/>
    <x v="1"/>
    <s v="Case"/>
    <s v="SE"/>
    <s v="PD,PC"/>
    <n v="0"/>
    <x v="5"/>
    <n v="0"/>
    <n v="0"/>
    <n v="0"/>
    <n v="0"/>
    <n v="0"/>
    <n v="0"/>
    <n v="0"/>
    <n v="0"/>
    <n v="0"/>
    <n v="0"/>
    <n v="0"/>
    <x v="0"/>
    <n v="0"/>
    <n v="0"/>
    <n v="0"/>
    <n v="0"/>
    <n v="0"/>
    <n v="0"/>
    <n v="0"/>
  </r>
  <r>
    <s v="worksite"/>
    <n v="3"/>
    <x v="2"/>
    <s v="Case"/>
    <s v="SE"/>
    <s v="All"/>
    <n v="4"/>
    <x v="5"/>
    <n v="0"/>
    <n v="0"/>
    <n v="0"/>
    <n v="0"/>
    <n v="0"/>
    <n v="0"/>
    <n v="1"/>
    <n v="0"/>
    <n v="0"/>
    <n v="0"/>
    <n v="0"/>
    <x v="0"/>
    <n v="0"/>
    <n v="0"/>
    <n v="0"/>
    <n v="0"/>
    <n v="0"/>
    <n v="0"/>
    <n v="0"/>
  </r>
  <r>
    <s v="worksite"/>
    <n v="4"/>
    <x v="3"/>
    <s v="Case"/>
    <s v="SE"/>
    <s v="All"/>
    <n v="4"/>
    <x v="5"/>
    <m/>
    <m/>
    <m/>
    <m/>
    <m/>
    <m/>
    <m/>
    <m/>
    <m/>
    <m/>
    <m/>
    <x v="1"/>
    <m/>
    <m/>
    <m/>
    <m/>
    <m/>
    <m/>
    <m/>
  </r>
  <r>
    <s v="Traffic"/>
    <n v="5"/>
    <x v="4"/>
    <s v="Case"/>
    <s v="GA"/>
    <s v="All"/>
    <n v="0"/>
    <x v="5"/>
    <n v="0"/>
    <n v="0"/>
    <n v="0"/>
    <n v="0"/>
    <n v="0"/>
    <n v="0"/>
    <n v="0"/>
    <n v="0"/>
    <n v="0"/>
    <n v="0"/>
    <n v="0"/>
    <x v="0"/>
    <n v="0"/>
    <n v="0"/>
    <n v="0"/>
    <n v="0"/>
    <n v="0"/>
    <n v="0"/>
    <n v="0"/>
  </r>
  <r>
    <s v="Traffic"/>
    <n v="6"/>
    <x v="5"/>
    <s v="Case"/>
    <s v="GA"/>
    <s v="All"/>
    <n v="0"/>
    <x v="5"/>
    <n v="0"/>
    <n v="0"/>
    <n v="0"/>
    <n v="0"/>
    <n v="0"/>
    <n v="0"/>
    <n v="0"/>
    <n v="0"/>
    <n v="0"/>
    <n v="0"/>
    <n v="0"/>
    <x v="0"/>
    <n v="0"/>
    <n v="0"/>
    <n v="0"/>
    <n v="0"/>
    <n v="0"/>
    <n v="0"/>
    <n v="0"/>
  </r>
  <r>
    <s v="Traffic"/>
    <n v="7"/>
    <x v="6"/>
    <s v="Case"/>
    <s v="GA"/>
    <s v="All"/>
    <n v="0"/>
    <x v="5"/>
    <n v="0"/>
    <n v="0"/>
    <n v="0"/>
    <n v="0"/>
    <n v="0"/>
    <n v="0"/>
    <n v="0"/>
    <n v="0"/>
    <n v="0"/>
    <n v="0"/>
    <n v="0"/>
    <x v="0"/>
    <n v="0"/>
    <n v="0"/>
    <n v="0"/>
    <n v="0"/>
    <n v="0"/>
    <n v="0"/>
    <n v="0"/>
  </r>
  <r>
    <s v="Traffic"/>
    <n v="8"/>
    <x v="7"/>
    <s v="Case"/>
    <s v="GA"/>
    <s v="All"/>
    <n v="0"/>
    <x v="5"/>
    <n v="0"/>
    <n v="0"/>
    <n v="0"/>
    <n v="0"/>
    <n v="0"/>
    <n v="0"/>
    <n v="0"/>
    <n v="0"/>
    <n v="0"/>
    <n v="0"/>
    <n v="0"/>
    <x v="0"/>
    <n v="0"/>
    <n v="0"/>
    <n v="0"/>
    <n v="0"/>
    <n v="0"/>
    <n v="0"/>
    <n v="0"/>
  </r>
  <r>
    <s v="Traffic"/>
    <n v="9"/>
    <x v="8"/>
    <s v="Case"/>
    <s v="GA"/>
    <s v="All"/>
    <n v="0"/>
    <x v="5"/>
    <n v="0"/>
    <n v="0"/>
    <n v="0"/>
    <n v="0"/>
    <n v="0"/>
    <n v="0"/>
    <n v="0"/>
    <n v="0"/>
    <n v="0"/>
    <n v="0"/>
    <n v="0"/>
    <x v="0"/>
    <n v="0"/>
    <n v="0"/>
    <n v="0"/>
    <n v="0"/>
    <n v="0"/>
    <n v="0"/>
    <n v="0"/>
  </r>
  <r>
    <s v="worksite"/>
    <n v="1"/>
    <x v="0"/>
    <s v="Case"/>
    <s v="SE"/>
    <s v="All"/>
    <n v="0"/>
    <x v="6"/>
    <n v="0"/>
    <n v="0"/>
    <n v="0"/>
    <n v="0"/>
    <n v="0"/>
    <n v="0"/>
    <n v="0"/>
    <n v="0"/>
    <n v="0"/>
    <n v="0"/>
    <n v="0"/>
    <x v="0"/>
    <n v="0"/>
    <n v="0"/>
    <n v="0"/>
    <n v="0"/>
    <n v="0"/>
    <n v="0"/>
    <n v="0"/>
  </r>
  <r>
    <s v="worksite"/>
    <n v="2"/>
    <x v="1"/>
    <s v="Case"/>
    <s v="SE"/>
    <s v="PD,PC"/>
    <n v="0"/>
    <x v="6"/>
    <n v="0"/>
    <n v="0"/>
    <n v="0"/>
    <n v="0"/>
    <n v="0"/>
    <n v="0"/>
    <n v="0"/>
    <n v="0"/>
    <n v="0"/>
    <n v="0"/>
    <n v="0"/>
    <x v="0"/>
    <n v="0"/>
    <n v="0"/>
    <n v="0"/>
    <n v="0"/>
    <n v="0"/>
    <n v="0"/>
    <n v="0"/>
  </r>
  <r>
    <s v="worksite"/>
    <n v="3"/>
    <x v="2"/>
    <s v="Case"/>
    <s v="SE"/>
    <s v="All"/>
    <n v="4"/>
    <x v="6"/>
    <n v="0"/>
    <n v="0"/>
    <n v="0"/>
    <n v="0"/>
    <n v="0"/>
    <n v="0"/>
    <n v="0"/>
    <n v="0"/>
    <n v="0"/>
    <n v="0"/>
    <n v="0"/>
    <x v="0"/>
    <n v="0"/>
    <n v="0"/>
    <n v="0"/>
    <n v="0"/>
    <n v="0"/>
    <n v="0"/>
    <n v="0"/>
  </r>
  <r>
    <s v="worksite"/>
    <n v="4"/>
    <x v="3"/>
    <s v="Case"/>
    <s v="SE"/>
    <s v="All"/>
    <n v="4"/>
    <x v="6"/>
    <n v="0"/>
    <n v="0"/>
    <n v="0"/>
    <n v="0"/>
    <n v="2"/>
    <n v="0"/>
    <n v="1"/>
    <n v="0"/>
    <n v="0"/>
    <n v="0"/>
    <n v="0"/>
    <x v="0"/>
    <n v="2"/>
    <n v="0"/>
    <n v="0"/>
    <n v="0"/>
    <n v="0"/>
    <n v="0"/>
    <n v="0"/>
  </r>
  <r>
    <s v="Traffic"/>
    <n v="5"/>
    <x v="4"/>
    <s v="Case"/>
    <s v="GA"/>
    <s v="All"/>
    <n v="0"/>
    <x v="6"/>
    <n v="0"/>
    <n v="0"/>
    <n v="0"/>
    <n v="0"/>
    <n v="0"/>
    <n v="0"/>
    <n v="0"/>
    <n v="0"/>
    <n v="0"/>
    <n v="0"/>
    <n v="0"/>
    <x v="0"/>
    <n v="0"/>
    <n v="0"/>
    <n v="0"/>
    <n v="0"/>
    <n v="0"/>
    <n v="0"/>
    <n v="0"/>
  </r>
  <r>
    <s v="Traffic"/>
    <n v="6"/>
    <x v="5"/>
    <s v="Case"/>
    <s v="GA"/>
    <s v="All"/>
    <n v="0"/>
    <x v="6"/>
    <n v="0"/>
    <n v="0"/>
    <n v="0"/>
    <n v="0"/>
    <n v="0"/>
    <n v="0"/>
    <n v="0"/>
    <n v="0"/>
    <n v="0"/>
    <n v="0"/>
    <n v="0"/>
    <x v="0"/>
    <n v="0"/>
    <n v="0"/>
    <n v="0"/>
    <n v="0"/>
    <n v="0"/>
    <n v="0"/>
    <n v="0"/>
  </r>
  <r>
    <s v="Traffic"/>
    <n v="7"/>
    <x v="6"/>
    <s v="Case"/>
    <s v="GA"/>
    <s v="All"/>
    <n v="0"/>
    <x v="6"/>
    <n v="0"/>
    <n v="0"/>
    <n v="0"/>
    <n v="0"/>
    <n v="0"/>
    <n v="0"/>
    <n v="0"/>
    <n v="0"/>
    <n v="0"/>
    <n v="0"/>
    <n v="0"/>
    <x v="0"/>
    <n v="0"/>
    <n v="0"/>
    <n v="1"/>
    <n v="0"/>
    <n v="0"/>
    <n v="0"/>
    <n v="0"/>
  </r>
  <r>
    <s v="Traffic"/>
    <n v="8"/>
    <x v="7"/>
    <s v="Case"/>
    <s v="GA"/>
    <s v="All"/>
    <n v="0"/>
    <x v="6"/>
    <n v="0"/>
    <n v="0"/>
    <n v="0"/>
    <n v="0"/>
    <n v="0"/>
    <n v="0"/>
    <n v="0"/>
    <n v="0"/>
    <n v="0"/>
    <n v="0"/>
    <n v="0"/>
    <x v="0"/>
    <n v="0"/>
    <n v="0"/>
    <n v="0"/>
    <n v="0"/>
    <n v="0"/>
    <n v="0"/>
    <n v="0"/>
  </r>
  <r>
    <s v="Traffic"/>
    <n v="9"/>
    <x v="8"/>
    <s v="Case"/>
    <s v="GA"/>
    <s v="All"/>
    <n v="0"/>
    <x v="6"/>
    <n v="0"/>
    <n v="0"/>
    <n v="0"/>
    <n v="0"/>
    <n v="0"/>
    <n v="0"/>
    <n v="0"/>
    <n v="0"/>
    <n v="0"/>
    <n v="0"/>
    <n v="0"/>
    <x v="0"/>
    <n v="0"/>
    <n v="0"/>
    <n v="0"/>
    <n v="0"/>
    <n v="0"/>
    <n v="0"/>
    <n v="0"/>
  </r>
  <r>
    <s v="worksite"/>
    <n v="1"/>
    <x v="0"/>
    <s v="Case"/>
    <s v="SE"/>
    <s v="All"/>
    <n v="0"/>
    <x v="7"/>
    <n v="0"/>
    <n v="0"/>
    <n v="0"/>
    <n v="0"/>
    <n v="0"/>
    <n v="0"/>
    <n v="0"/>
    <n v="0"/>
    <n v="0"/>
    <n v="0"/>
    <n v="0"/>
    <x v="0"/>
    <n v="0"/>
    <n v="0"/>
    <n v="0"/>
    <n v="0"/>
    <n v="0"/>
    <n v="0"/>
    <n v="0"/>
  </r>
  <r>
    <s v="worksite"/>
    <n v="2"/>
    <x v="1"/>
    <s v="Case"/>
    <s v="SE"/>
    <s v="PD,PC"/>
    <n v="0"/>
    <x v="7"/>
    <n v="0"/>
    <n v="0"/>
    <n v="0"/>
    <n v="0"/>
    <n v="0"/>
    <n v="0"/>
    <n v="0"/>
    <n v="0"/>
    <n v="0"/>
    <n v="0"/>
    <n v="0"/>
    <x v="0"/>
    <n v="0"/>
    <n v="0"/>
    <n v="0"/>
    <n v="0"/>
    <n v="0"/>
    <n v="0"/>
    <n v="0"/>
  </r>
  <r>
    <s v="worksite"/>
    <n v="3"/>
    <x v="2"/>
    <s v="Case"/>
    <s v="SE"/>
    <s v="All"/>
    <n v="4"/>
    <x v="7"/>
    <n v="1"/>
    <n v="0"/>
    <n v="0"/>
    <n v="0"/>
    <n v="0"/>
    <n v="0"/>
    <n v="0"/>
    <n v="0"/>
    <n v="0"/>
    <n v="0"/>
    <n v="0"/>
    <x v="0"/>
    <n v="1"/>
    <n v="0"/>
    <n v="0"/>
    <n v="0"/>
    <n v="0"/>
    <n v="0"/>
    <n v="0"/>
  </r>
  <r>
    <s v="worksite"/>
    <n v="4"/>
    <x v="3"/>
    <s v="Case"/>
    <s v="SE"/>
    <s v="All"/>
    <n v="4"/>
    <x v="7"/>
    <m/>
    <m/>
    <m/>
    <m/>
    <m/>
    <m/>
    <m/>
    <m/>
    <m/>
    <m/>
    <m/>
    <x v="1"/>
    <m/>
    <m/>
    <m/>
    <m/>
    <m/>
    <m/>
    <m/>
  </r>
  <r>
    <s v="Traffic"/>
    <n v="5"/>
    <x v="4"/>
    <s v="Case"/>
    <s v="GA"/>
    <s v="All"/>
    <n v="0"/>
    <x v="7"/>
    <n v="0"/>
    <n v="0"/>
    <n v="0"/>
    <n v="0"/>
    <n v="0"/>
    <n v="0"/>
    <n v="0"/>
    <n v="0"/>
    <n v="0"/>
    <n v="0"/>
    <n v="0"/>
    <x v="2"/>
    <n v="0"/>
    <n v="0"/>
    <n v="0"/>
    <n v="0"/>
    <n v="0"/>
    <n v="0"/>
    <n v="0"/>
  </r>
  <r>
    <s v="Traffic"/>
    <n v="6"/>
    <x v="5"/>
    <s v="Case"/>
    <s v="GA"/>
    <s v="All"/>
    <n v="0"/>
    <x v="7"/>
    <n v="0"/>
    <n v="0"/>
    <n v="0"/>
    <n v="0"/>
    <n v="0"/>
    <n v="0"/>
    <n v="0"/>
    <n v="0"/>
    <n v="0"/>
    <n v="0"/>
    <n v="0"/>
    <x v="0"/>
    <n v="0"/>
    <n v="0"/>
    <n v="0"/>
    <n v="0"/>
    <n v="0"/>
    <n v="0"/>
    <n v="0"/>
  </r>
  <r>
    <s v="Traffic"/>
    <n v="7"/>
    <x v="6"/>
    <s v="Case"/>
    <s v="GA"/>
    <s v="All"/>
    <n v="0"/>
    <x v="7"/>
    <n v="0"/>
    <n v="0"/>
    <n v="0"/>
    <n v="0"/>
    <n v="0"/>
    <n v="0"/>
    <n v="0"/>
    <n v="0"/>
    <n v="0"/>
    <n v="0"/>
    <n v="0"/>
    <x v="0"/>
    <n v="0"/>
    <n v="0"/>
    <n v="0"/>
    <n v="0"/>
    <n v="0"/>
    <n v="0"/>
    <n v="0"/>
  </r>
  <r>
    <s v="Traffic"/>
    <n v="8"/>
    <x v="7"/>
    <s v="Case"/>
    <s v="GA"/>
    <s v="All"/>
    <n v="0"/>
    <x v="7"/>
    <n v="0"/>
    <n v="0"/>
    <n v="0"/>
    <n v="0"/>
    <n v="0"/>
    <n v="0"/>
    <n v="0"/>
    <n v="0"/>
    <n v="0"/>
    <n v="0"/>
    <n v="0"/>
    <x v="0"/>
    <n v="0"/>
    <n v="0"/>
    <n v="0"/>
    <n v="0"/>
    <n v="0"/>
    <n v="0"/>
    <n v="0"/>
  </r>
  <r>
    <s v="Traffic"/>
    <n v="9"/>
    <x v="8"/>
    <s v="Case"/>
    <s v="GA"/>
    <s v="All"/>
    <n v="0"/>
    <x v="7"/>
    <n v="0"/>
    <n v="0"/>
    <n v="1"/>
    <n v="0"/>
    <n v="0"/>
    <n v="0"/>
    <n v="0"/>
    <n v="0"/>
    <n v="0"/>
    <n v="0"/>
    <n v="0"/>
    <x v="0"/>
    <n v="0"/>
    <n v="0"/>
    <n v="0"/>
    <n v="0"/>
    <n v="0"/>
    <n v="0"/>
    <n v="0"/>
  </r>
  <r>
    <s v="worksite"/>
    <n v="1"/>
    <x v="0"/>
    <s v="Case"/>
    <s v="SE"/>
    <s v="All"/>
    <n v="0"/>
    <x v="8"/>
    <n v="0"/>
    <n v="0"/>
    <n v="0"/>
    <n v="0"/>
    <n v="0"/>
    <n v="0"/>
    <n v="0"/>
    <n v="0"/>
    <n v="0"/>
    <n v="0"/>
    <n v="0"/>
    <x v="0"/>
    <n v="0"/>
    <n v="0"/>
    <n v="0"/>
    <n v="0"/>
    <n v="0"/>
    <n v="0"/>
    <n v="0"/>
  </r>
  <r>
    <s v="worksite"/>
    <n v="2"/>
    <x v="1"/>
    <s v="Case"/>
    <s v="SE"/>
    <s v="PD,PC"/>
    <n v="0"/>
    <x v="8"/>
    <n v="0"/>
    <n v="0"/>
    <n v="0"/>
    <n v="0"/>
    <n v="0"/>
    <n v="0"/>
    <n v="0"/>
    <n v="0"/>
    <n v="0"/>
    <n v="0"/>
    <n v="0"/>
    <x v="0"/>
    <n v="0"/>
    <n v="0"/>
    <n v="0"/>
    <n v="0"/>
    <n v="0"/>
    <n v="0"/>
    <n v="0"/>
  </r>
  <r>
    <s v="worksite"/>
    <n v="3"/>
    <x v="2"/>
    <s v="Case"/>
    <s v="SE"/>
    <s v="All"/>
    <n v="4"/>
    <x v="8"/>
    <n v="0"/>
    <n v="0"/>
    <n v="0"/>
    <n v="0"/>
    <n v="0"/>
    <n v="0"/>
    <n v="0"/>
    <n v="0"/>
    <n v="0"/>
    <n v="0"/>
    <n v="0"/>
    <x v="0"/>
    <n v="0"/>
    <n v="0"/>
    <n v="0"/>
    <n v="0"/>
    <n v="0"/>
    <n v="0"/>
    <n v="0"/>
  </r>
  <r>
    <s v="worksite"/>
    <n v="4"/>
    <x v="3"/>
    <s v="Case"/>
    <s v="SE"/>
    <s v="All"/>
    <n v="4"/>
    <x v="8"/>
    <m/>
    <m/>
    <m/>
    <m/>
    <m/>
    <m/>
    <m/>
    <m/>
    <m/>
    <m/>
    <m/>
    <x v="1"/>
    <m/>
    <m/>
    <m/>
    <m/>
    <m/>
    <m/>
    <m/>
  </r>
  <r>
    <s v="Traffic"/>
    <n v="5"/>
    <x v="4"/>
    <s v="Case"/>
    <s v="GA"/>
    <s v="All"/>
    <n v="0"/>
    <x v="8"/>
    <n v="0"/>
    <n v="0"/>
    <n v="0"/>
    <n v="0"/>
    <n v="0"/>
    <n v="0"/>
    <n v="0"/>
    <n v="0"/>
    <n v="0"/>
    <n v="0"/>
    <n v="0"/>
    <x v="0"/>
    <n v="0"/>
    <n v="0"/>
    <n v="0"/>
    <n v="0"/>
    <n v="0"/>
    <n v="0"/>
    <n v="0"/>
  </r>
  <r>
    <s v="Traffic"/>
    <n v="6"/>
    <x v="5"/>
    <s v="Case"/>
    <s v="GA"/>
    <s v="All"/>
    <n v="0"/>
    <x v="8"/>
    <n v="0"/>
    <n v="0"/>
    <n v="0"/>
    <n v="0"/>
    <n v="1"/>
    <n v="0"/>
    <n v="0"/>
    <n v="0"/>
    <n v="0"/>
    <n v="0"/>
    <n v="0"/>
    <x v="0"/>
    <n v="0"/>
    <n v="0"/>
    <n v="0"/>
    <n v="0"/>
    <n v="0"/>
    <n v="0"/>
    <n v="0"/>
  </r>
  <r>
    <s v="Traffic"/>
    <n v="7"/>
    <x v="6"/>
    <s v="Case"/>
    <s v="GA"/>
    <s v="All"/>
    <n v="0"/>
    <x v="8"/>
    <n v="0"/>
    <n v="0"/>
    <n v="0"/>
    <n v="0"/>
    <n v="0"/>
    <n v="0"/>
    <n v="0"/>
    <n v="0"/>
    <n v="0"/>
    <n v="0"/>
    <n v="0"/>
    <x v="0"/>
    <n v="0"/>
    <n v="0"/>
    <n v="0"/>
    <n v="0"/>
    <n v="0"/>
    <n v="0"/>
    <n v="0"/>
  </r>
  <r>
    <s v="Traffic"/>
    <n v="8"/>
    <x v="7"/>
    <s v="Case"/>
    <s v="GA"/>
    <s v="All"/>
    <n v="0"/>
    <x v="8"/>
    <n v="0"/>
    <n v="0"/>
    <n v="0"/>
    <n v="0"/>
    <n v="0"/>
    <n v="0"/>
    <n v="0"/>
    <n v="0"/>
    <n v="0"/>
    <n v="0"/>
    <n v="0"/>
    <x v="0"/>
    <n v="0"/>
    <n v="0"/>
    <n v="0"/>
    <n v="0"/>
    <n v="0"/>
    <n v="0"/>
    <n v="0"/>
  </r>
  <r>
    <s v="Traffic"/>
    <n v="9"/>
    <x v="8"/>
    <s v="Case"/>
    <s v="GA"/>
    <s v="All"/>
    <n v="1"/>
    <x v="8"/>
    <n v="0"/>
    <n v="0"/>
    <n v="0"/>
    <n v="0"/>
    <n v="0"/>
    <n v="0"/>
    <n v="0"/>
    <n v="0"/>
    <n v="0"/>
    <n v="0"/>
    <n v="0"/>
    <x v="0"/>
    <n v="0"/>
    <n v="0"/>
    <n v="0"/>
    <n v="0"/>
    <n v="0"/>
    <n v="0"/>
    <n v="0"/>
  </r>
  <r>
    <s v="worksite"/>
    <n v="1"/>
    <x v="0"/>
    <s v="Case"/>
    <s v="SE"/>
    <s v="All"/>
    <n v="0"/>
    <x v="9"/>
    <n v="0"/>
    <n v="0"/>
    <n v="0"/>
    <n v="0"/>
    <n v="0"/>
    <n v="0"/>
    <n v="0"/>
    <n v="0"/>
    <n v="0"/>
    <n v="0"/>
    <n v="0"/>
    <x v="0"/>
    <n v="0"/>
    <n v="0"/>
    <n v="0"/>
    <n v="0"/>
    <n v="0"/>
    <n v="0"/>
    <n v="0"/>
  </r>
  <r>
    <s v="worksite"/>
    <n v="2"/>
    <x v="1"/>
    <s v="Case"/>
    <s v="SE"/>
    <s v="PD,PC"/>
    <n v="0"/>
    <x v="9"/>
    <n v="0"/>
    <n v="0"/>
    <n v="0"/>
    <n v="0"/>
    <n v="0"/>
    <n v="0"/>
    <n v="0"/>
    <n v="0"/>
    <n v="0"/>
    <n v="0"/>
    <n v="0"/>
    <x v="0"/>
    <n v="0"/>
    <n v="0"/>
    <n v="0"/>
    <n v="0"/>
    <n v="0"/>
    <n v="0"/>
    <n v="0"/>
  </r>
  <r>
    <s v="worksite"/>
    <n v="3"/>
    <x v="2"/>
    <s v="Case"/>
    <s v="SE"/>
    <s v="All"/>
    <n v="4"/>
    <x v="9"/>
    <n v="0"/>
    <n v="0"/>
    <n v="0"/>
    <n v="0"/>
    <n v="0"/>
    <n v="0"/>
    <n v="0"/>
    <n v="0"/>
    <n v="0"/>
    <n v="0"/>
    <n v="0"/>
    <x v="0"/>
    <n v="0"/>
    <n v="0"/>
    <n v="0"/>
    <n v="0"/>
    <n v="0"/>
    <n v="0"/>
    <n v="0"/>
  </r>
  <r>
    <s v="worksite"/>
    <n v="4"/>
    <x v="3"/>
    <s v="Case"/>
    <s v="SE"/>
    <s v="All"/>
    <n v="4"/>
    <x v="9"/>
    <m/>
    <m/>
    <m/>
    <m/>
    <m/>
    <m/>
    <m/>
    <m/>
    <m/>
    <m/>
    <m/>
    <x v="1"/>
    <m/>
    <m/>
    <m/>
    <m/>
    <m/>
    <m/>
    <m/>
  </r>
  <r>
    <s v="Traffic"/>
    <n v="5"/>
    <x v="4"/>
    <s v="Case"/>
    <s v="GA"/>
    <s v="All"/>
    <n v="0"/>
    <x v="9"/>
    <n v="0"/>
    <n v="0"/>
    <n v="0"/>
    <n v="0"/>
    <n v="0"/>
    <n v="0"/>
    <n v="0"/>
    <n v="0"/>
    <n v="0"/>
    <n v="0"/>
    <n v="0"/>
    <x v="0"/>
    <n v="0"/>
    <n v="0"/>
    <n v="0"/>
    <n v="0"/>
    <n v="0"/>
    <n v="0"/>
    <n v="0"/>
  </r>
  <r>
    <s v="Traffic"/>
    <n v="6"/>
    <x v="5"/>
    <s v="Case"/>
    <s v="GA"/>
    <s v="All"/>
    <n v="0"/>
    <x v="9"/>
    <n v="0"/>
    <n v="0"/>
    <n v="0"/>
    <n v="0"/>
    <n v="0"/>
    <n v="0"/>
    <n v="0"/>
    <n v="0"/>
    <n v="0"/>
    <n v="0"/>
    <n v="0"/>
    <x v="0"/>
    <n v="0"/>
    <n v="0"/>
    <n v="0"/>
    <n v="0"/>
    <n v="0"/>
    <n v="0"/>
    <n v="0"/>
  </r>
  <r>
    <s v="Traffic"/>
    <n v="7"/>
    <x v="6"/>
    <s v="Case"/>
    <s v="GA"/>
    <s v="All"/>
    <n v="0"/>
    <x v="9"/>
    <n v="0"/>
    <n v="0"/>
    <n v="0"/>
    <n v="0"/>
    <n v="0"/>
    <n v="0"/>
    <n v="0"/>
    <n v="0"/>
    <n v="0"/>
    <n v="0"/>
    <n v="0"/>
    <x v="0"/>
    <n v="0"/>
    <n v="0"/>
    <n v="0"/>
    <n v="0"/>
    <n v="0"/>
    <n v="0"/>
    <n v="0"/>
  </r>
  <r>
    <s v="Traffic"/>
    <n v="8"/>
    <x v="7"/>
    <s v="Case"/>
    <s v="GA"/>
    <s v="All"/>
    <n v="0"/>
    <x v="9"/>
    <n v="0"/>
    <n v="0"/>
    <n v="0"/>
    <n v="0"/>
    <n v="0"/>
    <n v="0"/>
    <n v="0"/>
    <n v="0"/>
    <n v="0"/>
    <n v="0"/>
    <n v="0"/>
    <x v="0"/>
    <n v="0"/>
    <n v="0"/>
    <n v="1"/>
    <n v="0"/>
    <n v="0"/>
    <n v="0"/>
    <n v="0"/>
  </r>
  <r>
    <s v="Traffic"/>
    <n v="9"/>
    <x v="8"/>
    <s v="Case"/>
    <s v="GA"/>
    <s v="All"/>
    <n v="1"/>
    <x v="9"/>
    <n v="0"/>
    <n v="0"/>
    <n v="0"/>
    <n v="0"/>
    <n v="0"/>
    <n v="0"/>
    <n v="0"/>
    <n v="0"/>
    <n v="0"/>
    <n v="0"/>
    <n v="0"/>
    <x v="0"/>
    <n v="0"/>
    <n v="0"/>
    <n v="0"/>
    <n v="0"/>
    <n v="0"/>
    <n v="0"/>
    <n v="0"/>
  </r>
  <r>
    <s v="worksite"/>
    <n v="1"/>
    <x v="0"/>
    <s v="Case"/>
    <s v="SE"/>
    <s v="All"/>
    <n v="0"/>
    <x v="10"/>
    <n v="0"/>
    <n v="0"/>
    <n v="0"/>
    <n v="0"/>
    <n v="0"/>
    <n v="0"/>
    <n v="0"/>
    <n v="0"/>
    <n v="0"/>
    <n v="0"/>
    <n v="0"/>
    <x v="0"/>
    <n v="0"/>
    <n v="0"/>
    <n v="0"/>
    <n v="0"/>
    <n v="0"/>
    <n v="0"/>
    <n v="0"/>
  </r>
  <r>
    <s v="worksite"/>
    <n v="2"/>
    <x v="1"/>
    <s v="Case"/>
    <s v="SE"/>
    <s v="PD,PC"/>
    <n v="0"/>
    <x v="10"/>
    <n v="0"/>
    <n v="0"/>
    <n v="0"/>
    <n v="0"/>
    <n v="0"/>
    <n v="0"/>
    <n v="0"/>
    <n v="0"/>
    <n v="0"/>
    <n v="0"/>
    <n v="0"/>
    <x v="0"/>
    <n v="1"/>
    <n v="0"/>
    <n v="0"/>
    <n v="0"/>
    <n v="0"/>
    <n v="0"/>
    <n v="0"/>
  </r>
  <r>
    <s v="worksite"/>
    <n v="3"/>
    <x v="2"/>
    <s v="Case"/>
    <s v="SE"/>
    <s v="All"/>
    <n v="4"/>
    <x v="10"/>
    <n v="0"/>
    <n v="0"/>
    <n v="0"/>
    <n v="0"/>
    <n v="0"/>
    <n v="0"/>
    <n v="0"/>
    <n v="0"/>
    <n v="0"/>
    <n v="0"/>
    <n v="0"/>
    <x v="0"/>
    <n v="0"/>
    <n v="0"/>
    <n v="0"/>
    <n v="0"/>
    <n v="0"/>
    <n v="0"/>
    <n v="0"/>
  </r>
  <r>
    <s v="worksite"/>
    <n v="4"/>
    <x v="3"/>
    <s v="Case"/>
    <s v="SE"/>
    <s v="All"/>
    <n v="4"/>
    <x v="10"/>
    <m/>
    <m/>
    <m/>
    <m/>
    <m/>
    <m/>
    <m/>
    <m/>
    <m/>
    <m/>
    <m/>
    <x v="1"/>
    <m/>
    <m/>
    <m/>
    <m/>
    <m/>
    <m/>
    <m/>
  </r>
  <r>
    <s v="Traffic"/>
    <n v="5"/>
    <x v="4"/>
    <s v="Case"/>
    <s v="GA"/>
    <s v="All"/>
    <n v="0"/>
    <x v="10"/>
    <n v="0"/>
    <n v="0"/>
    <n v="0"/>
    <n v="0"/>
    <n v="0"/>
    <n v="0"/>
    <n v="0"/>
    <n v="0"/>
    <n v="0"/>
    <n v="0"/>
    <n v="0"/>
    <x v="0"/>
    <n v="0"/>
    <n v="0"/>
    <n v="0"/>
    <n v="0"/>
    <n v="0"/>
    <n v="0"/>
    <n v="0"/>
  </r>
  <r>
    <s v="Traffic"/>
    <n v="6"/>
    <x v="5"/>
    <s v="Case"/>
    <s v="GA"/>
    <s v="All"/>
    <n v="0"/>
    <x v="10"/>
    <n v="0"/>
    <n v="0"/>
    <n v="0"/>
    <n v="0"/>
    <n v="0"/>
    <n v="0"/>
    <n v="0"/>
    <n v="0"/>
    <n v="0"/>
    <n v="0"/>
    <n v="0"/>
    <x v="0"/>
    <n v="0"/>
    <n v="0"/>
    <n v="0"/>
    <n v="0"/>
    <n v="0"/>
    <n v="0"/>
    <n v="0"/>
  </r>
  <r>
    <s v="Traffic"/>
    <n v="7"/>
    <x v="6"/>
    <s v="Case"/>
    <s v="GA"/>
    <s v="All"/>
    <n v="0"/>
    <x v="10"/>
    <n v="0"/>
    <n v="0"/>
    <n v="0"/>
    <n v="0"/>
    <n v="0"/>
    <n v="0"/>
    <n v="0"/>
    <n v="0"/>
    <n v="0"/>
    <n v="0"/>
    <n v="0"/>
    <x v="0"/>
    <n v="0"/>
    <n v="0"/>
    <n v="0"/>
    <n v="0"/>
    <n v="0"/>
    <n v="0"/>
    <n v="0"/>
  </r>
  <r>
    <s v="Traffic"/>
    <n v="8"/>
    <x v="7"/>
    <s v="Case"/>
    <s v="GA"/>
    <s v="All"/>
    <n v="0"/>
    <x v="10"/>
    <n v="0"/>
    <n v="0"/>
    <n v="0"/>
    <n v="0"/>
    <n v="0"/>
    <n v="0"/>
    <n v="0"/>
    <n v="0"/>
    <n v="0"/>
    <n v="0"/>
    <n v="0"/>
    <x v="0"/>
    <n v="0"/>
    <n v="0"/>
    <n v="0"/>
    <n v="0"/>
    <n v="0"/>
    <n v="0"/>
    <n v="0"/>
  </r>
  <r>
    <s v="Traffic"/>
    <n v="9"/>
    <x v="8"/>
    <s v="Case"/>
    <s v="GA"/>
    <s v="All"/>
    <n v="0"/>
    <x v="10"/>
    <n v="0"/>
    <n v="0"/>
    <n v="0"/>
    <n v="0"/>
    <n v="0"/>
    <n v="0"/>
    <n v="0"/>
    <n v="0"/>
    <n v="0"/>
    <n v="0"/>
    <n v="0"/>
    <x v="0"/>
    <n v="0"/>
    <n v="0"/>
    <n v="0"/>
    <n v="0"/>
    <n v="0"/>
    <n v="0"/>
    <n v="0"/>
  </r>
  <r>
    <s v="worksite"/>
    <n v="1"/>
    <x v="0"/>
    <s v="Case"/>
    <s v="SE"/>
    <s v="All"/>
    <n v="0"/>
    <x v="11"/>
    <m/>
    <m/>
    <m/>
    <m/>
    <m/>
    <m/>
    <m/>
    <m/>
    <m/>
    <m/>
    <m/>
    <x v="1"/>
    <m/>
    <m/>
    <m/>
    <m/>
    <m/>
    <m/>
    <m/>
  </r>
  <r>
    <s v="worksite"/>
    <n v="2"/>
    <x v="1"/>
    <s v="Case"/>
    <s v="SE"/>
    <s v="PD,PC"/>
    <n v="0"/>
    <x v="11"/>
    <m/>
    <m/>
    <m/>
    <m/>
    <m/>
    <m/>
    <m/>
    <m/>
    <m/>
    <m/>
    <m/>
    <x v="1"/>
    <m/>
    <m/>
    <m/>
    <m/>
    <m/>
    <m/>
    <m/>
  </r>
  <r>
    <s v="worksite"/>
    <n v="3"/>
    <x v="2"/>
    <s v="Case"/>
    <s v="SE"/>
    <s v="All"/>
    <n v="4"/>
    <x v="11"/>
    <m/>
    <m/>
    <m/>
    <m/>
    <m/>
    <m/>
    <m/>
    <m/>
    <m/>
    <m/>
    <m/>
    <x v="1"/>
    <m/>
    <m/>
    <m/>
    <m/>
    <m/>
    <m/>
    <m/>
  </r>
  <r>
    <s v="worksite"/>
    <n v="4"/>
    <x v="3"/>
    <s v="Case"/>
    <s v="SE"/>
    <s v="All"/>
    <n v="4"/>
    <x v="11"/>
    <m/>
    <m/>
    <m/>
    <m/>
    <m/>
    <m/>
    <m/>
    <m/>
    <m/>
    <m/>
    <m/>
    <x v="1"/>
    <m/>
    <m/>
    <m/>
    <m/>
    <m/>
    <m/>
    <m/>
  </r>
  <r>
    <s v="Traffic"/>
    <n v="5"/>
    <x v="4"/>
    <s v="Case"/>
    <s v="GA"/>
    <s v="All"/>
    <n v="0"/>
    <x v="11"/>
    <m/>
    <m/>
    <m/>
    <m/>
    <m/>
    <m/>
    <m/>
    <m/>
    <m/>
    <m/>
    <m/>
    <x v="1"/>
    <m/>
    <m/>
    <m/>
    <m/>
    <m/>
    <m/>
    <m/>
  </r>
  <r>
    <s v="Traffic"/>
    <n v="6"/>
    <x v="5"/>
    <s v="Case"/>
    <s v="GA"/>
    <s v="All"/>
    <n v="0"/>
    <x v="11"/>
    <m/>
    <m/>
    <m/>
    <m/>
    <m/>
    <m/>
    <m/>
    <m/>
    <m/>
    <m/>
    <m/>
    <x v="1"/>
    <m/>
    <m/>
    <m/>
    <m/>
    <m/>
    <m/>
    <m/>
  </r>
  <r>
    <s v="Traffic"/>
    <n v="7"/>
    <x v="6"/>
    <s v="Case"/>
    <s v="GA"/>
    <s v="All"/>
    <n v="0"/>
    <x v="11"/>
    <m/>
    <m/>
    <m/>
    <m/>
    <m/>
    <m/>
    <m/>
    <m/>
    <m/>
    <m/>
    <m/>
    <x v="1"/>
    <m/>
    <m/>
    <m/>
    <m/>
    <m/>
    <m/>
    <m/>
  </r>
  <r>
    <s v="Traffic"/>
    <n v="8"/>
    <x v="7"/>
    <s v="Case"/>
    <s v="GA"/>
    <s v="All"/>
    <n v="0"/>
    <x v="11"/>
    <m/>
    <m/>
    <m/>
    <m/>
    <m/>
    <m/>
    <m/>
    <m/>
    <m/>
    <m/>
    <m/>
    <x v="1"/>
    <m/>
    <m/>
    <m/>
    <m/>
    <m/>
    <m/>
    <m/>
  </r>
  <r>
    <s v="Traffic"/>
    <n v="9"/>
    <x v="8"/>
    <s v="Case"/>
    <s v="GA"/>
    <s v="All"/>
    <n v="0"/>
    <x v="11"/>
    <m/>
    <m/>
    <m/>
    <m/>
    <m/>
    <m/>
    <m/>
    <m/>
    <m/>
    <m/>
    <m/>
    <x v="1"/>
    <m/>
    <m/>
    <m/>
    <m/>
    <m/>
    <m/>
    <m/>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8">
  <r>
    <s v="Safety"/>
    <s v="worksite"/>
    <n v="1"/>
    <x v="0"/>
    <s v="Case"/>
    <s v="SE"/>
    <s v="All"/>
    <n v="0"/>
    <x v="0"/>
    <x v="0"/>
    <x v="0"/>
    <x v="0"/>
    <x v="0"/>
    <x v="0"/>
    <x v="0"/>
    <x v="0"/>
    <x v="0"/>
    <x v="0"/>
    <x v="0"/>
    <x v="0"/>
    <n v="0"/>
    <x v="0"/>
    <x v="0"/>
    <x v="0"/>
    <x v="0"/>
    <x v="0"/>
    <x v="0"/>
    <x v="0"/>
  </r>
  <r>
    <s v="Safety"/>
    <s v="worksite"/>
    <n v="2"/>
    <x v="1"/>
    <s v="Case"/>
    <s v="SE"/>
    <s v="PD,PC"/>
    <n v="0"/>
    <x v="0"/>
    <x v="0"/>
    <x v="0"/>
    <x v="0"/>
    <x v="0"/>
    <x v="0"/>
    <x v="0"/>
    <x v="0"/>
    <x v="0"/>
    <x v="0"/>
    <x v="0"/>
    <x v="0"/>
    <n v="0"/>
    <x v="0"/>
    <x v="0"/>
    <x v="0"/>
    <x v="0"/>
    <x v="0"/>
    <x v="0"/>
    <x v="0"/>
  </r>
  <r>
    <s v="Safety"/>
    <s v="worksite"/>
    <n v="3"/>
    <x v="2"/>
    <s v="Case"/>
    <s v="SE"/>
    <s v="All"/>
    <n v="4"/>
    <x v="0"/>
    <x v="0"/>
    <x v="0"/>
    <x v="0"/>
    <x v="0"/>
    <x v="0"/>
    <x v="0"/>
    <x v="0"/>
    <x v="0"/>
    <x v="0"/>
    <x v="0"/>
    <x v="0"/>
    <n v="0"/>
    <x v="0"/>
    <x v="0"/>
    <x v="0"/>
    <x v="0"/>
    <x v="0"/>
    <x v="0"/>
    <x v="0"/>
  </r>
  <r>
    <s v="Safety"/>
    <s v="worksite"/>
    <n v="4"/>
    <x v="3"/>
    <s v="Case"/>
    <s v="SE"/>
    <s v="All"/>
    <n v="4"/>
    <x v="0"/>
    <x v="1"/>
    <x v="1"/>
    <x v="1"/>
    <x v="1"/>
    <x v="1"/>
    <x v="1"/>
    <x v="1"/>
    <x v="1"/>
    <x v="1"/>
    <x v="1"/>
    <x v="1"/>
    <m/>
    <x v="1"/>
    <x v="1"/>
    <x v="1"/>
    <x v="1"/>
    <x v="1"/>
    <x v="1"/>
    <x v="1"/>
  </r>
  <r>
    <s v="Safety"/>
    <s v="Traffic"/>
    <n v="5"/>
    <x v="4"/>
    <s v="Case"/>
    <s v="GA"/>
    <s v="All"/>
    <n v="0"/>
    <x v="0"/>
    <x v="0"/>
    <x v="0"/>
    <x v="0"/>
    <x v="0"/>
    <x v="0"/>
    <x v="0"/>
    <x v="0"/>
    <x v="0"/>
    <x v="0"/>
    <x v="0"/>
    <x v="0"/>
    <n v="0"/>
    <x v="0"/>
    <x v="0"/>
    <x v="0"/>
    <x v="0"/>
    <x v="0"/>
    <x v="0"/>
    <x v="0"/>
  </r>
  <r>
    <s v="Safety"/>
    <s v="Traffic"/>
    <n v="6"/>
    <x v="5"/>
    <s v="Case"/>
    <s v="GA"/>
    <s v="All"/>
    <n v="0"/>
    <x v="0"/>
    <x v="0"/>
    <x v="0"/>
    <x v="0"/>
    <x v="0"/>
    <x v="0"/>
    <x v="0"/>
    <x v="0"/>
    <x v="0"/>
    <x v="0"/>
    <x v="0"/>
    <x v="0"/>
    <n v="0"/>
    <x v="0"/>
    <x v="0"/>
    <x v="0"/>
    <x v="0"/>
    <x v="0"/>
    <x v="0"/>
    <x v="0"/>
  </r>
  <r>
    <s v="Safety"/>
    <s v="Traffic"/>
    <n v="7"/>
    <x v="6"/>
    <s v="Case"/>
    <s v="GA"/>
    <s v="All"/>
    <n v="0"/>
    <x v="0"/>
    <x v="0"/>
    <x v="0"/>
    <x v="0"/>
    <x v="0"/>
    <x v="0"/>
    <x v="0"/>
    <x v="0"/>
    <x v="0"/>
    <x v="0"/>
    <x v="0"/>
    <x v="0"/>
    <n v="0"/>
    <x v="0"/>
    <x v="0"/>
    <x v="0"/>
    <x v="0"/>
    <x v="0"/>
    <x v="0"/>
    <x v="0"/>
  </r>
  <r>
    <s v="Safety"/>
    <s v="Traffic"/>
    <n v="8"/>
    <x v="7"/>
    <s v="Case"/>
    <s v="GA"/>
    <s v="All"/>
    <n v="0"/>
    <x v="0"/>
    <x v="0"/>
    <x v="0"/>
    <x v="0"/>
    <x v="0"/>
    <x v="0"/>
    <x v="0"/>
    <x v="0"/>
    <x v="0"/>
    <x v="0"/>
    <x v="0"/>
    <x v="0"/>
    <n v="0"/>
    <x v="0"/>
    <x v="0"/>
    <x v="0"/>
    <x v="0"/>
    <x v="0"/>
    <x v="0"/>
    <x v="0"/>
  </r>
  <r>
    <s v="Safety"/>
    <s v="Traffic"/>
    <n v="9"/>
    <x v="8"/>
    <s v="Case"/>
    <s v="GA"/>
    <s v="All"/>
    <n v="1"/>
    <x v="0"/>
    <x v="0"/>
    <x v="0"/>
    <x v="0"/>
    <x v="0"/>
    <x v="0"/>
    <x v="0"/>
    <x v="0"/>
    <x v="0"/>
    <x v="0"/>
    <x v="0"/>
    <x v="0"/>
    <n v="0"/>
    <x v="0"/>
    <x v="0"/>
    <x v="0"/>
    <x v="0"/>
    <x v="0"/>
    <x v="0"/>
    <x v="0"/>
  </r>
  <r>
    <s v="Safety"/>
    <s v="worksite"/>
    <n v="1"/>
    <x v="0"/>
    <s v="Case"/>
    <s v="SE"/>
    <s v="All"/>
    <n v="0"/>
    <x v="1"/>
    <x v="0"/>
    <x v="0"/>
    <x v="0"/>
    <x v="0"/>
    <x v="0"/>
    <x v="0"/>
    <x v="0"/>
    <x v="0"/>
    <x v="0"/>
    <x v="0"/>
    <x v="0"/>
    <n v="0"/>
    <x v="0"/>
    <x v="0"/>
    <x v="0"/>
    <x v="0"/>
    <x v="0"/>
    <x v="0"/>
    <x v="0"/>
  </r>
  <r>
    <s v="Safety"/>
    <s v="worksite"/>
    <n v="2"/>
    <x v="1"/>
    <s v="Case"/>
    <s v="SE"/>
    <s v="PD,PC"/>
    <n v="0"/>
    <x v="1"/>
    <x v="0"/>
    <x v="0"/>
    <x v="0"/>
    <x v="0"/>
    <x v="0"/>
    <x v="0"/>
    <x v="2"/>
    <x v="0"/>
    <x v="0"/>
    <x v="0"/>
    <x v="0"/>
    <n v="0"/>
    <x v="0"/>
    <x v="0"/>
    <x v="0"/>
    <x v="0"/>
    <x v="0"/>
    <x v="0"/>
    <x v="0"/>
  </r>
  <r>
    <s v="Safety"/>
    <s v="worksite"/>
    <n v="3"/>
    <x v="2"/>
    <s v="Case"/>
    <s v="SE"/>
    <s v="All"/>
    <n v="4"/>
    <x v="1"/>
    <x v="0"/>
    <x v="0"/>
    <x v="0"/>
    <x v="0"/>
    <x v="0"/>
    <x v="0"/>
    <x v="0"/>
    <x v="0"/>
    <x v="0"/>
    <x v="0"/>
    <x v="0"/>
    <n v="0"/>
    <x v="0"/>
    <x v="0"/>
    <x v="0"/>
    <x v="0"/>
    <x v="0"/>
    <x v="0"/>
    <x v="0"/>
  </r>
  <r>
    <s v="Safety"/>
    <s v="worksite"/>
    <n v="4"/>
    <x v="3"/>
    <s v="Case"/>
    <s v="SE"/>
    <s v="All"/>
    <n v="4"/>
    <x v="1"/>
    <x v="1"/>
    <x v="1"/>
    <x v="1"/>
    <x v="1"/>
    <x v="1"/>
    <x v="1"/>
    <x v="1"/>
    <x v="1"/>
    <x v="1"/>
    <x v="1"/>
    <x v="1"/>
    <m/>
    <x v="1"/>
    <x v="1"/>
    <x v="1"/>
    <x v="1"/>
    <x v="1"/>
    <x v="1"/>
    <x v="1"/>
  </r>
  <r>
    <s v="Safety"/>
    <s v="Traffic"/>
    <n v="5"/>
    <x v="4"/>
    <s v="Case"/>
    <s v="GA"/>
    <s v="All"/>
    <n v="0"/>
    <x v="1"/>
    <x v="0"/>
    <x v="0"/>
    <x v="0"/>
    <x v="0"/>
    <x v="0"/>
    <x v="0"/>
    <x v="0"/>
    <x v="0"/>
    <x v="0"/>
    <x v="0"/>
    <x v="0"/>
    <n v="0"/>
    <x v="0"/>
    <x v="0"/>
    <x v="0"/>
    <x v="0"/>
    <x v="0"/>
    <x v="0"/>
    <x v="0"/>
  </r>
  <r>
    <s v="Safety"/>
    <s v="Traffic"/>
    <n v="6"/>
    <x v="5"/>
    <s v="Case"/>
    <s v="GA"/>
    <s v="All"/>
    <n v="0"/>
    <x v="1"/>
    <x v="0"/>
    <x v="0"/>
    <x v="0"/>
    <x v="0"/>
    <x v="0"/>
    <x v="0"/>
    <x v="0"/>
    <x v="0"/>
    <x v="0"/>
    <x v="0"/>
    <x v="0"/>
    <n v="0"/>
    <x v="0"/>
    <x v="0"/>
    <x v="0"/>
    <x v="0"/>
    <x v="0"/>
    <x v="0"/>
    <x v="0"/>
  </r>
  <r>
    <s v="Safety"/>
    <s v="Traffic"/>
    <n v="7"/>
    <x v="6"/>
    <s v="Case"/>
    <s v="GA"/>
    <s v="All"/>
    <n v="0"/>
    <x v="1"/>
    <x v="0"/>
    <x v="0"/>
    <x v="0"/>
    <x v="0"/>
    <x v="0"/>
    <x v="0"/>
    <x v="0"/>
    <x v="0"/>
    <x v="0"/>
    <x v="0"/>
    <x v="0"/>
    <n v="0"/>
    <x v="0"/>
    <x v="0"/>
    <x v="0"/>
    <x v="0"/>
    <x v="0"/>
    <x v="0"/>
    <x v="0"/>
  </r>
  <r>
    <s v="Safety"/>
    <s v="Traffic"/>
    <n v="8"/>
    <x v="7"/>
    <s v="Case"/>
    <s v="GA"/>
    <s v="All"/>
    <n v="0"/>
    <x v="1"/>
    <x v="0"/>
    <x v="0"/>
    <x v="0"/>
    <x v="0"/>
    <x v="0"/>
    <x v="0"/>
    <x v="0"/>
    <x v="0"/>
    <x v="0"/>
    <x v="0"/>
    <x v="0"/>
    <n v="0"/>
    <x v="0"/>
    <x v="0"/>
    <x v="0"/>
    <x v="0"/>
    <x v="0"/>
    <x v="0"/>
    <x v="0"/>
  </r>
  <r>
    <s v="Safety"/>
    <s v="Traffic"/>
    <n v="9"/>
    <x v="8"/>
    <s v="Case"/>
    <s v="GA"/>
    <s v="All"/>
    <n v="0"/>
    <x v="1"/>
    <x v="0"/>
    <x v="0"/>
    <x v="0"/>
    <x v="0"/>
    <x v="0"/>
    <x v="0"/>
    <x v="0"/>
    <x v="0"/>
    <x v="0"/>
    <x v="2"/>
    <x v="0"/>
    <n v="0"/>
    <x v="0"/>
    <x v="0"/>
    <x v="0"/>
    <x v="0"/>
    <x v="0"/>
    <x v="0"/>
    <x v="0"/>
  </r>
  <r>
    <s v="Safety"/>
    <s v="worksite"/>
    <n v="1"/>
    <x v="0"/>
    <s v="Case"/>
    <s v="SE"/>
    <s v="All"/>
    <n v="0"/>
    <x v="2"/>
    <x v="0"/>
    <x v="0"/>
    <x v="0"/>
    <x v="0"/>
    <x v="0"/>
    <x v="0"/>
    <x v="0"/>
    <x v="0"/>
    <x v="0"/>
    <x v="0"/>
    <x v="0"/>
    <n v="0"/>
    <x v="0"/>
    <x v="0"/>
    <x v="0"/>
    <x v="0"/>
    <x v="0"/>
    <x v="0"/>
    <x v="0"/>
  </r>
  <r>
    <s v="Safety"/>
    <s v="worksite"/>
    <n v="2"/>
    <x v="1"/>
    <s v="Case"/>
    <s v="SE"/>
    <s v="PD,PC"/>
    <n v="0"/>
    <x v="2"/>
    <x v="0"/>
    <x v="0"/>
    <x v="0"/>
    <x v="0"/>
    <x v="0"/>
    <x v="0"/>
    <x v="0"/>
    <x v="0"/>
    <x v="0"/>
    <x v="0"/>
    <x v="0"/>
    <n v="0"/>
    <x v="0"/>
    <x v="0"/>
    <x v="0"/>
    <x v="0"/>
    <x v="0"/>
    <x v="0"/>
    <x v="0"/>
  </r>
  <r>
    <s v="Safety"/>
    <s v="worksite"/>
    <n v="3"/>
    <x v="2"/>
    <s v="Case"/>
    <s v="SE"/>
    <s v="All"/>
    <n v="4"/>
    <x v="2"/>
    <x v="0"/>
    <x v="0"/>
    <x v="0"/>
    <x v="0"/>
    <x v="0"/>
    <x v="0"/>
    <x v="0"/>
    <x v="0"/>
    <x v="0"/>
    <x v="0"/>
    <x v="0"/>
    <n v="0"/>
    <x v="0"/>
    <x v="0"/>
    <x v="0"/>
    <x v="0"/>
    <x v="0"/>
    <x v="0"/>
    <x v="0"/>
  </r>
  <r>
    <s v="Safety"/>
    <s v="worksite"/>
    <n v="4"/>
    <x v="3"/>
    <s v="Case"/>
    <s v="SE"/>
    <s v="All"/>
    <n v="4"/>
    <x v="2"/>
    <x v="1"/>
    <x v="1"/>
    <x v="1"/>
    <x v="1"/>
    <x v="1"/>
    <x v="1"/>
    <x v="1"/>
    <x v="1"/>
    <x v="1"/>
    <x v="1"/>
    <x v="1"/>
    <m/>
    <x v="1"/>
    <x v="1"/>
    <x v="1"/>
    <x v="1"/>
    <x v="1"/>
    <x v="1"/>
    <x v="1"/>
  </r>
  <r>
    <s v="Safety"/>
    <s v="Traffic"/>
    <n v="5"/>
    <x v="4"/>
    <s v="Case"/>
    <s v="GA"/>
    <s v="All"/>
    <n v="0"/>
    <x v="2"/>
    <x v="0"/>
    <x v="0"/>
    <x v="0"/>
    <x v="0"/>
    <x v="0"/>
    <x v="0"/>
    <x v="0"/>
    <x v="0"/>
    <x v="0"/>
    <x v="0"/>
    <x v="0"/>
    <n v="0"/>
    <x v="0"/>
    <x v="0"/>
    <x v="0"/>
    <x v="0"/>
    <x v="0"/>
    <x v="0"/>
    <x v="0"/>
  </r>
  <r>
    <s v="Safety"/>
    <s v="Traffic"/>
    <n v="6"/>
    <x v="5"/>
    <s v="Case"/>
    <s v="GA"/>
    <s v="All"/>
    <n v="0"/>
    <x v="2"/>
    <x v="0"/>
    <x v="0"/>
    <x v="0"/>
    <x v="0"/>
    <x v="0"/>
    <x v="0"/>
    <x v="0"/>
    <x v="0"/>
    <x v="0"/>
    <x v="0"/>
    <x v="0"/>
    <n v="0"/>
    <x v="0"/>
    <x v="0"/>
    <x v="0"/>
    <x v="0"/>
    <x v="0"/>
    <x v="0"/>
    <x v="0"/>
  </r>
  <r>
    <s v="Safety"/>
    <s v="Traffic"/>
    <n v="7"/>
    <x v="6"/>
    <s v="Case"/>
    <s v="GA"/>
    <s v="All"/>
    <n v="0"/>
    <x v="2"/>
    <x v="0"/>
    <x v="0"/>
    <x v="0"/>
    <x v="0"/>
    <x v="0"/>
    <x v="0"/>
    <x v="0"/>
    <x v="0"/>
    <x v="0"/>
    <x v="0"/>
    <x v="0"/>
    <n v="0"/>
    <x v="0"/>
    <x v="0"/>
    <x v="0"/>
    <x v="0"/>
    <x v="0"/>
    <x v="0"/>
    <x v="0"/>
  </r>
  <r>
    <s v="Safety"/>
    <s v="Traffic"/>
    <n v="8"/>
    <x v="7"/>
    <s v="Case"/>
    <s v="GA"/>
    <s v="All"/>
    <n v="0"/>
    <x v="2"/>
    <x v="0"/>
    <x v="0"/>
    <x v="0"/>
    <x v="0"/>
    <x v="0"/>
    <x v="0"/>
    <x v="0"/>
    <x v="0"/>
    <x v="0"/>
    <x v="0"/>
    <x v="0"/>
    <n v="0"/>
    <x v="0"/>
    <x v="0"/>
    <x v="0"/>
    <x v="0"/>
    <x v="0"/>
    <x v="0"/>
    <x v="0"/>
  </r>
  <r>
    <s v="Safety"/>
    <s v="Traffic"/>
    <n v="9"/>
    <x v="8"/>
    <s v="Case"/>
    <s v="GA"/>
    <s v="All"/>
    <n v="0"/>
    <x v="2"/>
    <x v="0"/>
    <x v="0"/>
    <x v="0"/>
    <x v="0"/>
    <x v="0"/>
    <x v="0"/>
    <x v="0"/>
    <x v="0"/>
    <x v="0"/>
    <x v="0"/>
    <x v="0"/>
    <n v="0"/>
    <x v="0"/>
    <x v="0"/>
    <x v="0"/>
    <x v="0"/>
    <x v="0"/>
    <x v="0"/>
    <x v="0"/>
  </r>
  <r>
    <s v="Safety"/>
    <s v="worksite"/>
    <n v="1"/>
    <x v="0"/>
    <s v="Case"/>
    <s v="SE"/>
    <s v="All"/>
    <n v="0"/>
    <x v="3"/>
    <x v="0"/>
    <x v="0"/>
    <x v="0"/>
    <x v="0"/>
    <x v="0"/>
    <x v="0"/>
    <x v="0"/>
    <x v="0"/>
    <x v="0"/>
    <x v="0"/>
    <x v="0"/>
    <n v="0"/>
    <x v="0"/>
    <x v="0"/>
    <x v="0"/>
    <x v="0"/>
    <x v="0"/>
    <x v="0"/>
    <x v="0"/>
  </r>
  <r>
    <s v="Safety"/>
    <s v="worksite"/>
    <n v="2"/>
    <x v="1"/>
    <s v="Case"/>
    <s v="SE"/>
    <s v="PD,PC"/>
    <n v="0"/>
    <x v="3"/>
    <x v="0"/>
    <x v="0"/>
    <x v="0"/>
    <x v="0"/>
    <x v="0"/>
    <x v="0"/>
    <x v="0"/>
    <x v="0"/>
    <x v="0"/>
    <x v="0"/>
    <x v="0"/>
    <n v="1"/>
    <x v="0"/>
    <x v="0"/>
    <x v="0"/>
    <x v="0"/>
    <x v="0"/>
    <x v="0"/>
    <x v="0"/>
  </r>
  <r>
    <s v="Safety"/>
    <s v="worksite"/>
    <n v="3"/>
    <x v="2"/>
    <s v="Case"/>
    <s v="SE"/>
    <s v="All"/>
    <n v="4"/>
    <x v="3"/>
    <x v="0"/>
    <x v="0"/>
    <x v="0"/>
    <x v="0"/>
    <x v="0"/>
    <x v="0"/>
    <x v="0"/>
    <x v="0"/>
    <x v="0"/>
    <x v="0"/>
    <x v="0"/>
    <n v="0"/>
    <x v="0"/>
    <x v="0"/>
    <x v="0"/>
    <x v="0"/>
    <x v="0"/>
    <x v="0"/>
    <x v="0"/>
  </r>
  <r>
    <s v="Safety"/>
    <s v="worksite"/>
    <n v="4"/>
    <x v="3"/>
    <s v="Case"/>
    <s v="SE"/>
    <s v="All"/>
    <n v="4"/>
    <x v="3"/>
    <x v="1"/>
    <x v="1"/>
    <x v="1"/>
    <x v="1"/>
    <x v="1"/>
    <x v="1"/>
    <x v="1"/>
    <x v="1"/>
    <x v="1"/>
    <x v="1"/>
    <x v="1"/>
    <m/>
    <x v="1"/>
    <x v="1"/>
    <x v="1"/>
    <x v="1"/>
    <x v="1"/>
    <x v="1"/>
    <x v="1"/>
  </r>
  <r>
    <s v="Safety"/>
    <s v="Traffic"/>
    <n v="5"/>
    <x v="4"/>
    <s v="Case"/>
    <s v="GA"/>
    <s v="All"/>
    <n v="0"/>
    <x v="3"/>
    <x v="0"/>
    <x v="0"/>
    <x v="0"/>
    <x v="0"/>
    <x v="0"/>
    <x v="0"/>
    <x v="0"/>
    <x v="0"/>
    <x v="0"/>
    <x v="0"/>
    <x v="0"/>
    <n v="0"/>
    <x v="0"/>
    <x v="0"/>
    <x v="0"/>
    <x v="0"/>
    <x v="0"/>
    <x v="0"/>
    <x v="0"/>
  </r>
  <r>
    <s v="Safety"/>
    <s v="Traffic"/>
    <n v="6"/>
    <x v="5"/>
    <s v="Case"/>
    <s v="GA"/>
    <s v="All"/>
    <n v="0"/>
    <x v="3"/>
    <x v="0"/>
    <x v="0"/>
    <x v="0"/>
    <x v="0"/>
    <x v="0"/>
    <x v="0"/>
    <x v="0"/>
    <x v="0"/>
    <x v="0"/>
    <x v="0"/>
    <x v="2"/>
    <n v="0"/>
    <x v="0"/>
    <x v="0"/>
    <x v="0"/>
    <x v="0"/>
    <x v="0"/>
    <x v="0"/>
    <x v="0"/>
  </r>
  <r>
    <s v="Safety"/>
    <s v="Traffic"/>
    <n v="7"/>
    <x v="6"/>
    <s v="Case"/>
    <s v="GA"/>
    <s v="All"/>
    <n v="0"/>
    <x v="3"/>
    <x v="0"/>
    <x v="0"/>
    <x v="0"/>
    <x v="0"/>
    <x v="0"/>
    <x v="0"/>
    <x v="0"/>
    <x v="0"/>
    <x v="0"/>
    <x v="0"/>
    <x v="0"/>
    <n v="0"/>
    <x v="0"/>
    <x v="0"/>
    <x v="0"/>
    <x v="0"/>
    <x v="0"/>
    <x v="0"/>
    <x v="0"/>
  </r>
  <r>
    <s v="Safety"/>
    <s v="Traffic"/>
    <n v="8"/>
    <x v="7"/>
    <s v="Case"/>
    <s v="GA"/>
    <s v="All"/>
    <n v="0"/>
    <x v="3"/>
    <x v="0"/>
    <x v="0"/>
    <x v="0"/>
    <x v="0"/>
    <x v="0"/>
    <x v="0"/>
    <x v="0"/>
    <x v="0"/>
    <x v="0"/>
    <x v="0"/>
    <x v="0"/>
    <n v="0"/>
    <x v="0"/>
    <x v="0"/>
    <x v="0"/>
    <x v="0"/>
    <x v="0"/>
    <x v="0"/>
    <x v="0"/>
  </r>
  <r>
    <s v="Safety"/>
    <s v="Traffic"/>
    <n v="9"/>
    <x v="8"/>
    <s v="Case"/>
    <s v="GA"/>
    <s v="All"/>
    <n v="0"/>
    <x v="3"/>
    <x v="0"/>
    <x v="0"/>
    <x v="0"/>
    <x v="0"/>
    <x v="0"/>
    <x v="0"/>
    <x v="0"/>
    <x v="0"/>
    <x v="0"/>
    <x v="0"/>
    <x v="0"/>
    <n v="0"/>
    <x v="0"/>
    <x v="0"/>
    <x v="0"/>
    <x v="0"/>
    <x v="0"/>
    <x v="0"/>
    <x v="0"/>
  </r>
  <r>
    <s v="Safety"/>
    <s v="worksite"/>
    <n v="1"/>
    <x v="0"/>
    <s v="Case"/>
    <s v="SE"/>
    <s v="All"/>
    <n v="0"/>
    <x v="4"/>
    <x v="0"/>
    <x v="0"/>
    <x v="0"/>
    <x v="0"/>
    <x v="0"/>
    <x v="0"/>
    <x v="0"/>
    <x v="0"/>
    <x v="0"/>
    <x v="0"/>
    <x v="0"/>
    <n v="0"/>
    <x v="0"/>
    <x v="0"/>
    <x v="0"/>
    <x v="0"/>
    <x v="0"/>
    <x v="0"/>
    <x v="0"/>
  </r>
  <r>
    <s v="Safety"/>
    <s v="worksite"/>
    <n v="2"/>
    <x v="1"/>
    <s v="Case"/>
    <s v="SE"/>
    <s v="PD,PC"/>
    <n v="0"/>
    <x v="4"/>
    <x v="0"/>
    <x v="0"/>
    <x v="0"/>
    <x v="0"/>
    <x v="0"/>
    <x v="0"/>
    <x v="0"/>
    <x v="0"/>
    <x v="2"/>
    <x v="0"/>
    <x v="0"/>
    <n v="0"/>
    <x v="0"/>
    <x v="0"/>
    <x v="0"/>
    <x v="0"/>
    <x v="0"/>
    <x v="0"/>
    <x v="0"/>
  </r>
  <r>
    <s v="Safety"/>
    <s v="worksite"/>
    <n v="3"/>
    <x v="2"/>
    <s v="Case"/>
    <s v="SE"/>
    <s v="All"/>
    <n v="4"/>
    <x v="4"/>
    <x v="0"/>
    <x v="0"/>
    <x v="0"/>
    <x v="0"/>
    <x v="0"/>
    <x v="0"/>
    <x v="0"/>
    <x v="0"/>
    <x v="0"/>
    <x v="0"/>
    <x v="0"/>
    <n v="0"/>
    <x v="0"/>
    <x v="0"/>
    <x v="0"/>
    <x v="0"/>
    <x v="0"/>
    <x v="0"/>
    <x v="0"/>
  </r>
  <r>
    <s v="Safety"/>
    <s v="worksite"/>
    <n v="4"/>
    <x v="3"/>
    <s v="Case"/>
    <s v="SE"/>
    <s v="All"/>
    <n v="4"/>
    <x v="4"/>
    <x v="1"/>
    <x v="1"/>
    <x v="1"/>
    <x v="1"/>
    <x v="1"/>
    <x v="1"/>
    <x v="1"/>
    <x v="1"/>
    <x v="1"/>
    <x v="1"/>
    <x v="1"/>
    <m/>
    <x v="1"/>
    <x v="1"/>
    <x v="1"/>
    <x v="1"/>
    <x v="1"/>
    <x v="1"/>
    <x v="1"/>
  </r>
  <r>
    <s v="Safety"/>
    <s v="Traffic"/>
    <n v="5"/>
    <x v="4"/>
    <s v="Case"/>
    <s v="GA"/>
    <s v="All"/>
    <n v="0"/>
    <x v="4"/>
    <x v="0"/>
    <x v="0"/>
    <x v="0"/>
    <x v="0"/>
    <x v="0"/>
    <x v="0"/>
    <x v="0"/>
    <x v="0"/>
    <x v="0"/>
    <x v="0"/>
    <x v="0"/>
    <n v="0"/>
    <x v="0"/>
    <x v="0"/>
    <x v="0"/>
    <x v="0"/>
    <x v="0"/>
    <x v="0"/>
    <x v="0"/>
  </r>
  <r>
    <s v="Safety"/>
    <s v="Traffic"/>
    <n v="6"/>
    <x v="5"/>
    <s v="Case"/>
    <s v="GA"/>
    <s v="All"/>
    <n v="0"/>
    <x v="4"/>
    <x v="0"/>
    <x v="0"/>
    <x v="0"/>
    <x v="0"/>
    <x v="0"/>
    <x v="0"/>
    <x v="0"/>
    <x v="0"/>
    <x v="0"/>
    <x v="0"/>
    <x v="0"/>
    <n v="0"/>
    <x v="0"/>
    <x v="0"/>
    <x v="0"/>
    <x v="0"/>
    <x v="0"/>
    <x v="0"/>
    <x v="0"/>
  </r>
  <r>
    <s v="Safety"/>
    <s v="Traffic"/>
    <n v="7"/>
    <x v="6"/>
    <s v="Case"/>
    <s v="GA"/>
    <s v="All"/>
    <n v="0"/>
    <x v="4"/>
    <x v="0"/>
    <x v="0"/>
    <x v="0"/>
    <x v="0"/>
    <x v="0"/>
    <x v="0"/>
    <x v="0"/>
    <x v="0"/>
    <x v="0"/>
    <x v="0"/>
    <x v="0"/>
    <n v="0"/>
    <x v="0"/>
    <x v="0"/>
    <x v="0"/>
    <x v="0"/>
    <x v="0"/>
    <x v="0"/>
    <x v="0"/>
  </r>
  <r>
    <s v="Safety"/>
    <s v="Traffic"/>
    <n v="8"/>
    <x v="7"/>
    <s v="Case"/>
    <s v="GA"/>
    <s v="All"/>
    <n v="0"/>
    <x v="4"/>
    <x v="0"/>
    <x v="0"/>
    <x v="0"/>
    <x v="0"/>
    <x v="0"/>
    <x v="0"/>
    <x v="0"/>
    <x v="0"/>
    <x v="0"/>
    <x v="0"/>
    <x v="0"/>
    <n v="0"/>
    <x v="0"/>
    <x v="0"/>
    <x v="0"/>
    <x v="0"/>
    <x v="0"/>
    <x v="0"/>
    <x v="0"/>
  </r>
  <r>
    <s v="Safety"/>
    <s v="Traffic"/>
    <n v="9"/>
    <x v="8"/>
    <s v="Case"/>
    <s v="GA"/>
    <s v="All"/>
    <n v="0"/>
    <x v="4"/>
    <x v="0"/>
    <x v="0"/>
    <x v="0"/>
    <x v="0"/>
    <x v="0"/>
    <x v="0"/>
    <x v="0"/>
    <x v="0"/>
    <x v="0"/>
    <x v="0"/>
    <x v="0"/>
    <n v="0"/>
    <x v="0"/>
    <x v="0"/>
    <x v="0"/>
    <x v="0"/>
    <x v="0"/>
    <x v="0"/>
    <x v="0"/>
  </r>
  <r>
    <s v="Safety"/>
    <s v="worksite"/>
    <n v="1"/>
    <x v="0"/>
    <s v="Case"/>
    <s v="SE"/>
    <s v="All"/>
    <n v="0"/>
    <x v="5"/>
    <x v="0"/>
    <x v="0"/>
    <x v="0"/>
    <x v="0"/>
    <x v="0"/>
    <x v="0"/>
    <x v="0"/>
    <x v="0"/>
    <x v="0"/>
    <x v="0"/>
    <x v="0"/>
    <n v="0"/>
    <x v="0"/>
    <x v="0"/>
    <x v="0"/>
    <x v="0"/>
    <x v="0"/>
    <x v="0"/>
    <x v="0"/>
  </r>
  <r>
    <s v="Safety"/>
    <s v="worksite"/>
    <n v="2"/>
    <x v="1"/>
    <s v="Case"/>
    <s v="SE"/>
    <s v="PD,PC"/>
    <n v="0"/>
    <x v="5"/>
    <x v="0"/>
    <x v="0"/>
    <x v="0"/>
    <x v="0"/>
    <x v="0"/>
    <x v="0"/>
    <x v="0"/>
    <x v="0"/>
    <x v="0"/>
    <x v="0"/>
    <x v="0"/>
    <n v="0"/>
    <x v="0"/>
    <x v="0"/>
    <x v="0"/>
    <x v="0"/>
    <x v="0"/>
    <x v="0"/>
    <x v="0"/>
  </r>
  <r>
    <s v="Safety"/>
    <s v="worksite"/>
    <n v="3"/>
    <x v="2"/>
    <s v="Case"/>
    <s v="SE"/>
    <s v="All"/>
    <n v="4"/>
    <x v="5"/>
    <x v="0"/>
    <x v="0"/>
    <x v="0"/>
    <x v="0"/>
    <x v="0"/>
    <x v="0"/>
    <x v="2"/>
    <x v="0"/>
    <x v="0"/>
    <x v="0"/>
    <x v="0"/>
    <n v="0"/>
    <x v="0"/>
    <x v="0"/>
    <x v="0"/>
    <x v="0"/>
    <x v="0"/>
    <x v="0"/>
    <x v="0"/>
  </r>
  <r>
    <s v="Safety"/>
    <s v="worksite"/>
    <n v="4"/>
    <x v="3"/>
    <s v="Case"/>
    <s v="SE"/>
    <s v="All"/>
    <n v="4"/>
    <x v="5"/>
    <x v="1"/>
    <x v="1"/>
    <x v="1"/>
    <x v="1"/>
    <x v="1"/>
    <x v="1"/>
    <x v="1"/>
    <x v="1"/>
    <x v="1"/>
    <x v="1"/>
    <x v="1"/>
    <m/>
    <x v="1"/>
    <x v="1"/>
    <x v="1"/>
    <x v="1"/>
    <x v="1"/>
    <x v="1"/>
    <x v="1"/>
  </r>
  <r>
    <s v="Safety"/>
    <s v="Traffic"/>
    <n v="5"/>
    <x v="4"/>
    <s v="Case"/>
    <s v="GA"/>
    <s v="All"/>
    <n v="0"/>
    <x v="5"/>
    <x v="0"/>
    <x v="0"/>
    <x v="0"/>
    <x v="0"/>
    <x v="0"/>
    <x v="0"/>
    <x v="0"/>
    <x v="0"/>
    <x v="0"/>
    <x v="0"/>
    <x v="0"/>
    <n v="0"/>
    <x v="0"/>
    <x v="0"/>
    <x v="0"/>
    <x v="0"/>
    <x v="0"/>
    <x v="0"/>
    <x v="0"/>
  </r>
  <r>
    <s v="Safety"/>
    <s v="Traffic"/>
    <n v="6"/>
    <x v="5"/>
    <s v="Case"/>
    <s v="GA"/>
    <s v="All"/>
    <n v="0"/>
    <x v="5"/>
    <x v="0"/>
    <x v="0"/>
    <x v="0"/>
    <x v="0"/>
    <x v="0"/>
    <x v="0"/>
    <x v="0"/>
    <x v="0"/>
    <x v="0"/>
    <x v="0"/>
    <x v="0"/>
    <n v="0"/>
    <x v="0"/>
    <x v="0"/>
    <x v="0"/>
    <x v="0"/>
    <x v="0"/>
    <x v="0"/>
    <x v="0"/>
  </r>
  <r>
    <s v="Safety"/>
    <s v="Traffic"/>
    <n v="7"/>
    <x v="6"/>
    <s v="Case"/>
    <s v="GA"/>
    <s v="All"/>
    <n v="0"/>
    <x v="5"/>
    <x v="0"/>
    <x v="0"/>
    <x v="0"/>
    <x v="0"/>
    <x v="0"/>
    <x v="0"/>
    <x v="0"/>
    <x v="0"/>
    <x v="0"/>
    <x v="0"/>
    <x v="0"/>
    <n v="0"/>
    <x v="0"/>
    <x v="0"/>
    <x v="0"/>
    <x v="0"/>
    <x v="0"/>
    <x v="0"/>
    <x v="0"/>
  </r>
  <r>
    <s v="Safety"/>
    <s v="Traffic"/>
    <n v="8"/>
    <x v="7"/>
    <s v="Case"/>
    <s v="GA"/>
    <s v="All"/>
    <n v="0"/>
    <x v="5"/>
    <x v="0"/>
    <x v="0"/>
    <x v="0"/>
    <x v="0"/>
    <x v="0"/>
    <x v="0"/>
    <x v="0"/>
    <x v="0"/>
    <x v="0"/>
    <x v="0"/>
    <x v="0"/>
    <n v="0"/>
    <x v="0"/>
    <x v="0"/>
    <x v="0"/>
    <x v="0"/>
    <x v="0"/>
    <x v="0"/>
    <x v="0"/>
  </r>
  <r>
    <s v="Safety"/>
    <s v="Traffic"/>
    <n v="9"/>
    <x v="8"/>
    <s v="Case"/>
    <s v="GA"/>
    <s v="All"/>
    <n v="0"/>
    <x v="5"/>
    <x v="0"/>
    <x v="0"/>
    <x v="0"/>
    <x v="0"/>
    <x v="0"/>
    <x v="0"/>
    <x v="0"/>
    <x v="0"/>
    <x v="0"/>
    <x v="0"/>
    <x v="0"/>
    <n v="0"/>
    <x v="0"/>
    <x v="0"/>
    <x v="0"/>
    <x v="0"/>
    <x v="0"/>
    <x v="0"/>
    <x v="0"/>
  </r>
  <r>
    <s v="Safety"/>
    <s v="worksite"/>
    <n v="1"/>
    <x v="0"/>
    <s v="Case"/>
    <s v="SE"/>
    <s v="All"/>
    <n v="0"/>
    <x v="6"/>
    <x v="0"/>
    <x v="0"/>
    <x v="0"/>
    <x v="0"/>
    <x v="0"/>
    <x v="0"/>
    <x v="0"/>
    <x v="0"/>
    <x v="0"/>
    <x v="0"/>
    <x v="0"/>
    <n v="0"/>
    <x v="0"/>
    <x v="0"/>
    <x v="0"/>
    <x v="0"/>
    <x v="0"/>
    <x v="0"/>
    <x v="0"/>
  </r>
  <r>
    <s v="Safety"/>
    <s v="worksite"/>
    <n v="2"/>
    <x v="1"/>
    <s v="Case"/>
    <s v="SE"/>
    <s v="PD,PC"/>
    <n v="0"/>
    <x v="6"/>
    <x v="0"/>
    <x v="0"/>
    <x v="0"/>
    <x v="0"/>
    <x v="0"/>
    <x v="0"/>
    <x v="0"/>
    <x v="0"/>
    <x v="0"/>
    <x v="0"/>
    <x v="0"/>
    <n v="0"/>
    <x v="0"/>
    <x v="0"/>
    <x v="0"/>
    <x v="0"/>
    <x v="0"/>
    <x v="0"/>
    <x v="0"/>
  </r>
  <r>
    <s v="Safety"/>
    <s v="worksite"/>
    <n v="3"/>
    <x v="2"/>
    <s v="Case"/>
    <s v="SE"/>
    <s v="All"/>
    <n v="4"/>
    <x v="6"/>
    <x v="0"/>
    <x v="0"/>
    <x v="0"/>
    <x v="0"/>
    <x v="0"/>
    <x v="0"/>
    <x v="0"/>
    <x v="0"/>
    <x v="0"/>
    <x v="0"/>
    <x v="0"/>
    <n v="0"/>
    <x v="0"/>
    <x v="0"/>
    <x v="0"/>
    <x v="0"/>
    <x v="0"/>
    <x v="0"/>
    <x v="0"/>
  </r>
  <r>
    <s v="Safety"/>
    <s v="worksite"/>
    <n v="4"/>
    <x v="3"/>
    <s v="Case"/>
    <s v="SE"/>
    <s v="All"/>
    <n v="4"/>
    <x v="6"/>
    <x v="0"/>
    <x v="0"/>
    <x v="0"/>
    <x v="0"/>
    <x v="2"/>
    <x v="0"/>
    <x v="2"/>
    <x v="0"/>
    <x v="0"/>
    <x v="0"/>
    <x v="0"/>
    <n v="0"/>
    <x v="2"/>
    <x v="0"/>
    <x v="0"/>
    <x v="0"/>
    <x v="0"/>
    <x v="0"/>
    <x v="0"/>
  </r>
  <r>
    <s v="Safety"/>
    <s v="Traffic"/>
    <n v="5"/>
    <x v="4"/>
    <s v="Case"/>
    <s v="GA"/>
    <s v="All"/>
    <n v="0"/>
    <x v="6"/>
    <x v="0"/>
    <x v="0"/>
    <x v="0"/>
    <x v="0"/>
    <x v="0"/>
    <x v="0"/>
    <x v="0"/>
    <x v="0"/>
    <x v="0"/>
    <x v="0"/>
    <x v="0"/>
    <n v="0"/>
    <x v="0"/>
    <x v="0"/>
    <x v="0"/>
    <x v="0"/>
    <x v="0"/>
    <x v="0"/>
    <x v="0"/>
  </r>
  <r>
    <s v="Safety"/>
    <s v="Traffic"/>
    <n v="6"/>
    <x v="5"/>
    <s v="Case"/>
    <s v="GA"/>
    <s v="All"/>
    <n v="0"/>
    <x v="6"/>
    <x v="0"/>
    <x v="0"/>
    <x v="0"/>
    <x v="0"/>
    <x v="0"/>
    <x v="0"/>
    <x v="0"/>
    <x v="0"/>
    <x v="0"/>
    <x v="0"/>
    <x v="0"/>
    <n v="0"/>
    <x v="0"/>
    <x v="0"/>
    <x v="0"/>
    <x v="0"/>
    <x v="0"/>
    <x v="0"/>
    <x v="0"/>
  </r>
  <r>
    <s v="Safety"/>
    <s v="Traffic"/>
    <n v="7"/>
    <x v="6"/>
    <s v="Case"/>
    <s v="GA"/>
    <s v="All"/>
    <n v="0"/>
    <x v="6"/>
    <x v="0"/>
    <x v="0"/>
    <x v="0"/>
    <x v="0"/>
    <x v="0"/>
    <x v="0"/>
    <x v="0"/>
    <x v="0"/>
    <x v="0"/>
    <x v="0"/>
    <x v="0"/>
    <n v="0"/>
    <x v="0"/>
    <x v="0"/>
    <x v="2"/>
    <x v="0"/>
    <x v="0"/>
    <x v="0"/>
    <x v="0"/>
  </r>
  <r>
    <s v="Safety"/>
    <s v="Traffic"/>
    <n v="8"/>
    <x v="7"/>
    <s v="Case"/>
    <s v="GA"/>
    <s v="All"/>
    <n v="0"/>
    <x v="6"/>
    <x v="0"/>
    <x v="0"/>
    <x v="0"/>
    <x v="0"/>
    <x v="0"/>
    <x v="0"/>
    <x v="0"/>
    <x v="0"/>
    <x v="0"/>
    <x v="0"/>
    <x v="0"/>
    <n v="0"/>
    <x v="0"/>
    <x v="0"/>
    <x v="0"/>
    <x v="0"/>
    <x v="0"/>
    <x v="0"/>
    <x v="0"/>
  </r>
  <r>
    <s v="Safety"/>
    <s v="Traffic"/>
    <n v="9"/>
    <x v="8"/>
    <s v="Case"/>
    <s v="GA"/>
    <s v="All"/>
    <n v="0"/>
    <x v="6"/>
    <x v="0"/>
    <x v="0"/>
    <x v="0"/>
    <x v="0"/>
    <x v="0"/>
    <x v="0"/>
    <x v="0"/>
    <x v="0"/>
    <x v="0"/>
    <x v="0"/>
    <x v="0"/>
    <n v="0"/>
    <x v="0"/>
    <x v="0"/>
    <x v="0"/>
    <x v="0"/>
    <x v="0"/>
    <x v="0"/>
    <x v="0"/>
  </r>
  <r>
    <s v="Safety"/>
    <s v="worksite"/>
    <n v="1"/>
    <x v="0"/>
    <s v="Case"/>
    <s v="SE"/>
    <s v="All"/>
    <n v="0"/>
    <x v="7"/>
    <x v="0"/>
    <x v="0"/>
    <x v="0"/>
    <x v="0"/>
    <x v="0"/>
    <x v="0"/>
    <x v="0"/>
    <x v="0"/>
    <x v="0"/>
    <x v="0"/>
    <x v="0"/>
    <n v="0"/>
    <x v="0"/>
    <x v="0"/>
    <x v="0"/>
    <x v="0"/>
    <x v="0"/>
    <x v="0"/>
    <x v="0"/>
  </r>
  <r>
    <s v="Safety"/>
    <s v="worksite"/>
    <n v="2"/>
    <x v="1"/>
    <s v="Case"/>
    <s v="SE"/>
    <s v="PD,PC"/>
    <n v="0"/>
    <x v="7"/>
    <x v="0"/>
    <x v="0"/>
    <x v="0"/>
    <x v="0"/>
    <x v="0"/>
    <x v="0"/>
    <x v="0"/>
    <x v="0"/>
    <x v="0"/>
    <x v="0"/>
    <x v="0"/>
    <n v="0"/>
    <x v="0"/>
    <x v="0"/>
    <x v="0"/>
    <x v="0"/>
    <x v="0"/>
    <x v="0"/>
    <x v="0"/>
  </r>
  <r>
    <s v="Safety"/>
    <s v="worksite"/>
    <n v="3"/>
    <x v="2"/>
    <s v="Case"/>
    <s v="SE"/>
    <s v="All"/>
    <n v="4"/>
    <x v="7"/>
    <x v="2"/>
    <x v="0"/>
    <x v="0"/>
    <x v="0"/>
    <x v="0"/>
    <x v="0"/>
    <x v="0"/>
    <x v="0"/>
    <x v="0"/>
    <x v="0"/>
    <x v="0"/>
    <n v="0"/>
    <x v="3"/>
    <x v="0"/>
    <x v="0"/>
    <x v="0"/>
    <x v="0"/>
    <x v="0"/>
    <x v="0"/>
  </r>
  <r>
    <s v="Safety"/>
    <s v="worksite"/>
    <n v="4"/>
    <x v="3"/>
    <s v="Case"/>
    <s v="SE"/>
    <s v="All"/>
    <n v="4"/>
    <x v="7"/>
    <x v="1"/>
    <x v="1"/>
    <x v="1"/>
    <x v="1"/>
    <x v="1"/>
    <x v="1"/>
    <x v="1"/>
    <x v="1"/>
    <x v="1"/>
    <x v="1"/>
    <x v="1"/>
    <m/>
    <x v="1"/>
    <x v="1"/>
    <x v="1"/>
    <x v="1"/>
    <x v="1"/>
    <x v="1"/>
    <x v="1"/>
  </r>
  <r>
    <s v="Safety"/>
    <s v="Traffic"/>
    <n v="5"/>
    <x v="4"/>
    <s v="Case"/>
    <s v="GA"/>
    <s v="All"/>
    <n v="0"/>
    <x v="7"/>
    <x v="0"/>
    <x v="0"/>
    <x v="0"/>
    <x v="0"/>
    <x v="0"/>
    <x v="0"/>
    <x v="0"/>
    <x v="0"/>
    <x v="0"/>
    <x v="0"/>
    <x v="0"/>
    <n v="1"/>
    <x v="0"/>
    <x v="0"/>
    <x v="0"/>
    <x v="0"/>
    <x v="0"/>
    <x v="0"/>
    <x v="0"/>
  </r>
  <r>
    <s v="Safety"/>
    <s v="Traffic"/>
    <n v="6"/>
    <x v="5"/>
    <s v="Case"/>
    <s v="GA"/>
    <s v="All"/>
    <n v="0"/>
    <x v="7"/>
    <x v="0"/>
    <x v="0"/>
    <x v="0"/>
    <x v="0"/>
    <x v="0"/>
    <x v="0"/>
    <x v="0"/>
    <x v="0"/>
    <x v="0"/>
    <x v="0"/>
    <x v="0"/>
    <n v="0"/>
    <x v="0"/>
    <x v="0"/>
    <x v="0"/>
    <x v="0"/>
    <x v="0"/>
    <x v="0"/>
    <x v="0"/>
  </r>
  <r>
    <s v="Safety"/>
    <s v="Traffic"/>
    <n v="7"/>
    <x v="6"/>
    <s v="Case"/>
    <s v="GA"/>
    <s v="All"/>
    <n v="0"/>
    <x v="7"/>
    <x v="0"/>
    <x v="0"/>
    <x v="0"/>
    <x v="0"/>
    <x v="0"/>
    <x v="0"/>
    <x v="0"/>
    <x v="0"/>
    <x v="0"/>
    <x v="0"/>
    <x v="0"/>
    <n v="0"/>
    <x v="0"/>
    <x v="0"/>
    <x v="0"/>
    <x v="0"/>
    <x v="0"/>
    <x v="0"/>
    <x v="0"/>
  </r>
  <r>
    <s v="Safety"/>
    <s v="Traffic"/>
    <n v="8"/>
    <x v="7"/>
    <s v="Case"/>
    <s v="GA"/>
    <s v="All"/>
    <n v="0"/>
    <x v="7"/>
    <x v="0"/>
    <x v="0"/>
    <x v="0"/>
    <x v="0"/>
    <x v="0"/>
    <x v="0"/>
    <x v="0"/>
    <x v="0"/>
    <x v="0"/>
    <x v="0"/>
    <x v="0"/>
    <n v="0"/>
    <x v="0"/>
    <x v="0"/>
    <x v="0"/>
    <x v="0"/>
    <x v="0"/>
    <x v="0"/>
    <x v="0"/>
  </r>
  <r>
    <s v="Safety"/>
    <s v="Traffic"/>
    <n v="9"/>
    <x v="8"/>
    <s v="Case"/>
    <s v="GA"/>
    <s v="All"/>
    <n v="0"/>
    <x v="7"/>
    <x v="0"/>
    <x v="0"/>
    <x v="2"/>
    <x v="0"/>
    <x v="0"/>
    <x v="0"/>
    <x v="0"/>
    <x v="0"/>
    <x v="0"/>
    <x v="0"/>
    <x v="0"/>
    <n v="0"/>
    <x v="0"/>
    <x v="0"/>
    <x v="0"/>
    <x v="0"/>
    <x v="0"/>
    <x v="0"/>
    <x v="0"/>
  </r>
  <r>
    <s v="Safety"/>
    <s v="worksite"/>
    <n v="1"/>
    <x v="0"/>
    <s v="Case"/>
    <s v="SE"/>
    <s v="All"/>
    <n v="0"/>
    <x v="8"/>
    <x v="0"/>
    <x v="0"/>
    <x v="0"/>
    <x v="0"/>
    <x v="0"/>
    <x v="0"/>
    <x v="0"/>
    <x v="0"/>
    <x v="0"/>
    <x v="0"/>
    <x v="0"/>
    <n v="0"/>
    <x v="0"/>
    <x v="0"/>
    <x v="0"/>
    <x v="0"/>
    <x v="0"/>
    <x v="0"/>
    <x v="0"/>
  </r>
  <r>
    <s v="Safety"/>
    <s v="worksite"/>
    <n v="2"/>
    <x v="1"/>
    <s v="Case"/>
    <s v="SE"/>
    <s v="PD,PC"/>
    <n v="0"/>
    <x v="8"/>
    <x v="0"/>
    <x v="0"/>
    <x v="0"/>
    <x v="0"/>
    <x v="0"/>
    <x v="0"/>
    <x v="0"/>
    <x v="0"/>
    <x v="0"/>
    <x v="0"/>
    <x v="0"/>
    <n v="0"/>
    <x v="0"/>
    <x v="0"/>
    <x v="0"/>
    <x v="0"/>
    <x v="0"/>
    <x v="0"/>
    <x v="0"/>
  </r>
  <r>
    <s v="Safety"/>
    <s v="worksite"/>
    <n v="3"/>
    <x v="2"/>
    <s v="Case"/>
    <s v="SE"/>
    <s v="All"/>
    <n v="4"/>
    <x v="8"/>
    <x v="0"/>
    <x v="0"/>
    <x v="0"/>
    <x v="0"/>
    <x v="0"/>
    <x v="0"/>
    <x v="0"/>
    <x v="0"/>
    <x v="0"/>
    <x v="0"/>
    <x v="0"/>
    <n v="0"/>
    <x v="0"/>
    <x v="0"/>
    <x v="0"/>
    <x v="0"/>
    <x v="0"/>
    <x v="0"/>
    <x v="0"/>
  </r>
  <r>
    <s v="Safety"/>
    <s v="worksite"/>
    <n v="4"/>
    <x v="3"/>
    <s v="Case"/>
    <s v="SE"/>
    <s v="All"/>
    <n v="4"/>
    <x v="8"/>
    <x v="1"/>
    <x v="1"/>
    <x v="1"/>
    <x v="1"/>
    <x v="1"/>
    <x v="1"/>
    <x v="1"/>
    <x v="1"/>
    <x v="1"/>
    <x v="1"/>
    <x v="1"/>
    <m/>
    <x v="1"/>
    <x v="1"/>
    <x v="1"/>
    <x v="1"/>
    <x v="1"/>
    <x v="1"/>
    <x v="1"/>
  </r>
  <r>
    <s v="Safety"/>
    <s v="Traffic"/>
    <n v="5"/>
    <x v="4"/>
    <s v="Case"/>
    <s v="GA"/>
    <s v="All"/>
    <n v="0"/>
    <x v="8"/>
    <x v="0"/>
    <x v="0"/>
    <x v="0"/>
    <x v="0"/>
    <x v="0"/>
    <x v="0"/>
    <x v="0"/>
    <x v="0"/>
    <x v="0"/>
    <x v="0"/>
    <x v="0"/>
    <n v="0"/>
    <x v="0"/>
    <x v="0"/>
    <x v="0"/>
    <x v="0"/>
    <x v="0"/>
    <x v="0"/>
    <x v="0"/>
  </r>
  <r>
    <s v="Safety"/>
    <s v="Traffic"/>
    <n v="6"/>
    <x v="5"/>
    <s v="Case"/>
    <s v="GA"/>
    <s v="All"/>
    <n v="0"/>
    <x v="8"/>
    <x v="0"/>
    <x v="0"/>
    <x v="0"/>
    <x v="0"/>
    <x v="3"/>
    <x v="0"/>
    <x v="0"/>
    <x v="0"/>
    <x v="0"/>
    <x v="0"/>
    <x v="0"/>
    <n v="0"/>
    <x v="0"/>
    <x v="0"/>
    <x v="0"/>
    <x v="0"/>
    <x v="0"/>
    <x v="0"/>
    <x v="0"/>
  </r>
  <r>
    <s v="Safety"/>
    <s v="Traffic"/>
    <n v="7"/>
    <x v="6"/>
    <s v="Case"/>
    <s v="GA"/>
    <s v="All"/>
    <n v="0"/>
    <x v="8"/>
    <x v="0"/>
    <x v="0"/>
    <x v="0"/>
    <x v="0"/>
    <x v="0"/>
    <x v="0"/>
    <x v="0"/>
    <x v="0"/>
    <x v="0"/>
    <x v="0"/>
    <x v="0"/>
    <n v="0"/>
    <x v="0"/>
    <x v="0"/>
    <x v="0"/>
    <x v="0"/>
    <x v="0"/>
    <x v="0"/>
    <x v="0"/>
  </r>
  <r>
    <s v="Safety"/>
    <s v="Traffic"/>
    <n v="8"/>
    <x v="7"/>
    <s v="Case"/>
    <s v="GA"/>
    <s v="All"/>
    <n v="0"/>
    <x v="8"/>
    <x v="0"/>
    <x v="0"/>
    <x v="0"/>
    <x v="0"/>
    <x v="0"/>
    <x v="0"/>
    <x v="0"/>
    <x v="0"/>
    <x v="0"/>
    <x v="0"/>
    <x v="0"/>
    <n v="0"/>
    <x v="0"/>
    <x v="0"/>
    <x v="0"/>
    <x v="0"/>
    <x v="0"/>
    <x v="0"/>
    <x v="0"/>
  </r>
  <r>
    <s v="Safety"/>
    <s v="Traffic"/>
    <n v="9"/>
    <x v="8"/>
    <s v="Case"/>
    <s v="GA"/>
    <s v="All"/>
    <n v="1"/>
    <x v="8"/>
    <x v="0"/>
    <x v="0"/>
    <x v="0"/>
    <x v="0"/>
    <x v="0"/>
    <x v="0"/>
    <x v="0"/>
    <x v="0"/>
    <x v="0"/>
    <x v="0"/>
    <x v="0"/>
    <n v="0"/>
    <x v="0"/>
    <x v="0"/>
    <x v="0"/>
    <x v="0"/>
    <x v="0"/>
    <x v="0"/>
    <x v="0"/>
  </r>
  <r>
    <s v="Safety"/>
    <s v="worksite"/>
    <n v="1"/>
    <x v="0"/>
    <s v="Case"/>
    <s v="SE"/>
    <s v="All"/>
    <n v="0"/>
    <x v="9"/>
    <x v="0"/>
    <x v="0"/>
    <x v="0"/>
    <x v="0"/>
    <x v="0"/>
    <x v="0"/>
    <x v="0"/>
    <x v="0"/>
    <x v="0"/>
    <x v="0"/>
    <x v="0"/>
    <n v="0"/>
    <x v="0"/>
    <x v="0"/>
    <x v="0"/>
    <x v="0"/>
    <x v="0"/>
    <x v="0"/>
    <x v="0"/>
  </r>
  <r>
    <s v="Safety"/>
    <s v="worksite"/>
    <n v="2"/>
    <x v="1"/>
    <s v="Case"/>
    <s v="SE"/>
    <s v="PD,PC"/>
    <n v="0"/>
    <x v="9"/>
    <x v="0"/>
    <x v="0"/>
    <x v="0"/>
    <x v="0"/>
    <x v="0"/>
    <x v="0"/>
    <x v="0"/>
    <x v="0"/>
    <x v="0"/>
    <x v="0"/>
    <x v="0"/>
    <n v="0"/>
    <x v="0"/>
    <x v="0"/>
    <x v="0"/>
    <x v="0"/>
    <x v="0"/>
    <x v="0"/>
    <x v="0"/>
  </r>
  <r>
    <s v="Safety"/>
    <s v="worksite"/>
    <n v="3"/>
    <x v="2"/>
    <s v="Case"/>
    <s v="SE"/>
    <s v="All"/>
    <n v="4"/>
    <x v="9"/>
    <x v="0"/>
    <x v="0"/>
    <x v="0"/>
    <x v="0"/>
    <x v="0"/>
    <x v="0"/>
    <x v="0"/>
    <x v="0"/>
    <x v="0"/>
    <x v="0"/>
    <x v="0"/>
    <n v="0"/>
    <x v="0"/>
    <x v="0"/>
    <x v="0"/>
    <x v="0"/>
    <x v="0"/>
    <x v="0"/>
    <x v="0"/>
  </r>
  <r>
    <s v="Safety"/>
    <s v="worksite"/>
    <n v="4"/>
    <x v="3"/>
    <s v="Case"/>
    <s v="SE"/>
    <s v="All"/>
    <n v="4"/>
    <x v="9"/>
    <x v="1"/>
    <x v="1"/>
    <x v="1"/>
    <x v="1"/>
    <x v="1"/>
    <x v="1"/>
    <x v="1"/>
    <x v="1"/>
    <x v="1"/>
    <x v="1"/>
    <x v="1"/>
    <m/>
    <x v="1"/>
    <x v="1"/>
    <x v="1"/>
    <x v="1"/>
    <x v="1"/>
    <x v="1"/>
    <x v="1"/>
  </r>
  <r>
    <s v="Safety"/>
    <s v="Traffic"/>
    <n v="5"/>
    <x v="4"/>
    <s v="Case"/>
    <s v="GA"/>
    <s v="All"/>
    <n v="0"/>
    <x v="9"/>
    <x v="0"/>
    <x v="0"/>
    <x v="0"/>
    <x v="0"/>
    <x v="0"/>
    <x v="0"/>
    <x v="0"/>
    <x v="0"/>
    <x v="0"/>
    <x v="0"/>
    <x v="0"/>
    <n v="0"/>
    <x v="0"/>
    <x v="0"/>
    <x v="0"/>
    <x v="0"/>
    <x v="0"/>
    <x v="0"/>
    <x v="0"/>
  </r>
  <r>
    <s v="Safety"/>
    <s v="Traffic"/>
    <n v="6"/>
    <x v="5"/>
    <s v="Case"/>
    <s v="GA"/>
    <s v="All"/>
    <n v="0"/>
    <x v="9"/>
    <x v="0"/>
    <x v="0"/>
    <x v="0"/>
    <x v="0"/>
    <x v="0"/>
    <x v="0"/>
    <x v="0"/>
    <x v="0"/>
    <x v="0"/>
    <x v="0"/>
    <x v="0"/>
    <n v="0"/>
    <x v="0"/>
    <x v="0"/>
    <x v="0"/>
    <x v="0"/>
    <x v="0"/>
    <x v="0"/>
    <x v="0"/>
  </r>
  <r>
    <s v="Safety"/>
    <s v="Traffic"/>
    <n v="7"/>
    <x v="6"/>
    <s v="Case"/>
    <s v="GA"/>
    <s v="All"/>
    <n v="0"/>
    <x v="9"/>
    <x v="0"/>
    <x v="0"/>
    <x v="0"/>
    <x v="0"/>
    <x v="0"/>
    <x v="0"/>
    <x v="0"/>
    <x v="0"/>
    <x v="0"/>
    <x v="0"/>
    <x v="0"/>
    <n v="0"/>
    <x v="0"/>
    <x v="0"/>
    <x v="0"/>
    <x v="0"/>
    <x v="0"/>
    <x v="0"/>
    <x v="0"/>
  </r>
  <r>
    <s v="Safety"/>
    <s v="Traffic"/>
    <n v="8"/>
    <x v="7"/>
    <s v="Case"/>
    <s v="GA"/>
    <s v="All"/>
    <n v="0"/>
    <x v="9"/>
    <x v="0"/>
    <x v="0"/>
    <x v="0"/>
    <x v="0"/>
    <x v="0"/>
    <x v="0"/>
    <x v="0"/>
    <x v="0"/>
    <x v="0"/>
    <x v="0"/>
    <x v="0"/>
    <n v="0"/>
    <x v="0"/>
    <x v="0"/>
    <x v="2"/>
    <x v="0"/>
    <x v="0"/>
    <x v="0"/>
    <x v="0"/>
  </r>
  <r>
    <s v="Safety"/>
    <s v="Traffic"/>
    <n v="9"/>
    <x v="8"/>
    <s v="Case"/>
    <s v="GA"/>
    <s v="All"/>
    <n v="1"/>
    <x v="9"/>
    <x v="0"/>
    <x v="0"/>
    <x v="0"/>
    <x v="0"/>
    <x v="0"/>
    <x v="0"/>
    <x v="0"/>
    <x v="0"/>
    <x v="0"/>
    <x v="0"/>
    <x v="0"/>
    <n v="0"/>
    <x v="0"/>
    <x v="0"/>
    <x v="0"/>
    <x v="0"/>
    <x v="0"/>
    <x v="0"/>
    <x v="0"/>
  </r>
  <r>
    <s v="Safety"/>
    <s v="worksite"/>
    <n v="1"/>
    <x v="0"/>
    <s v="Case"/>
    <s v="SE"/>
    <s v="All"/>
    <n v="0"/>
    <x v="10"/>
    <x v="0"/>
    <x v="0"/>
    <x v="0"/>
    <x v="0"/>
    <x v="0"/>
    <x v="0"/>
    <x v="0"/>
    <x v="0"/>
    <x v="0"/>
    <x v="0"/>
    <x v="0"/>
    <n v="0"/>
    <x v="0"/>
    <x v="0"/>
    <x v="0"/>
    <x v="0"/>
    <x v="0"/>
    <x v="0"/>
    <x v="0"/>
  </r>
  <r>
    <s v="Safety"/>
    <s v="worksite"/>
    <n v="2"/>
    <x v="1"/>
    <s v="Case"/>
    <s v="SE"/>
    <s v="PD,PC"/>
    <n v="0"/>
    <x v="10"/>
    <x v="0"/>
    <x v="0"/>
    <x v="0"/>
    <x v="0"/>
    <x v="0"/>
    <x v="0"/>
    <x v="0"/>
    <x v="0"/>
    <x v="0"/>
    <x v="0"/>
    <x v="0"/>
    <n v="0"/>
    <x v="3"/>
    <x v="0"/>
    <x v="0"/>
    <x v="0"/>
    <x v="0"/>
    <x v="0"/>
    <x v="0"/>
  </r>
  <r>
    <s v="Safety"/>
    <s v="worksite"/>
    <n v="3"/>
    <x v="2"/>
    <s v="Case"/>
    <s v="SE"/>
    <s v="All"/>
    <n v="4"/>
    <x v="10"/>
    <x v="0"/>
    <x v="0"/>
    <x v="0"/>
    <x v="0"/>
    <x v="0"/>
    <x v="0"/>
    <x v="0"/>
    <x v="0"/>
    <x v="0"/>
    <x v="0"/>
    <x v="0"/>
    <n v="0"/>
    <x v="0"/>
    <x v="0"/>
    <x v="0"/>
    <x v="0"/>
    <x v="0"/>
    <x v="0"/>
    <x v="0"/>
  </r>
  <r>
    <s v="Safety"/>
    <s v="worksite"/>
    <n v="4"/>
    <x v="3"/>
    <s v="Case"/>
    <s v="SE"/>
    <s v="All"/>
    <n v="4"/>
    <x v="10"/>
    <x v="1"/>
    <x v="1"/>
    <x v="1"/>
    <x v="1"/>
    <x v="1"/>
    <x v="1"/>
    <x v="1"/>
    <x v="1"/>
    <x v="1"/>
    <x v="1"/>
    <x v="1"/>
    <m/>
    <x v="1"/>
    <x v="1"/>
    <x v="1"/>
    <x v="1"/>
    <x v="1"/>
    <x v="1"/>
    <x v="1"/>
  </r>
  <r>
    <s v="Safety"/>
    <s v="Traffic"/>
    <n v="5"/>
    <x v="4"/>
    <s v="Case"/>
    <s v="GA"/>
    <s v="All"/>
    <n v="0"/>
    <x v="10"/>
    <x v="0"/>
    <x v="0"/>
    <x v="0"/>
    <x v="0"/>
    <x v="0"/>
    <x v="0"/>
    <x v="0"/>
    <x v="0"/>
    <x v="0"/>
    <x v="0"/>
    <x v="0"/>
    <n v="0"/>
    <x v="0"/>
    <x v="0"/>
    <x v="0"/>
    <x v="0"/>
    <x v="0"/>
    <x v="0"/>
    <x v="0"/>
  </r>
  <r>
    <s v="Safety"/>
    <s v="Traffic"/>
    <n v="6"/>
    <x v="5"/>
    <s v="Case"/>
    <s v="GA"/>
    <s v="All"/>
    <n v="0"/>
    <x v="10"/>
    <x v="0"/>
    <x v="0"/>
    <x v="0"/>
    <x v="0"/>
    <x v="0"/>
    <x v="0"/>
    <x v="0"/>
    <x v="0"/>
    <x v="0"/>
    <x v="0"/>
    <x v="0"/>
    <n v="0"/>
    <x v="0"/>
    <x v="0"/>
    <x v="0"/>
    <x v="0"/>
    <x v="0"/>
    <x v="0"/>
    <x v="0"/>
  </r>
  <r>
    <s v="Safety"/>
    <s v="Traffic"/>
    <n v="7"/>
    <x v="6"/>
    <s v="Case"/>
    <s v="GA"/>
    <s v="All"/>
    <n v="0"/>
    <x v="10"/>
    <x v="0"/>
    <x v="0"/>
    <x v="0"/>
    <x v="0"/>
    <x v="0"/>
    <x v="0"/>
    <x v="0"/>
    <x v="0"/>
    <x v="0"/>
    <x v="0"/>
    <x v="0"/>
    <n v="0"/>
    <x v="0"/>
    <x v="0"/>
    <x v="0"/>
    <x v="0"/>
    <x v="0"/>
    <x v="0"/>
    <x v="0"/>
  </r>
  <r>
    <s v="Safety"/>
    <s v="Traffic"/>
    <n v="8"/>
    <x v="7"/>
    <s v="Case"/>
    <s v="GA"/>
    <s v="All"/>
    <n v="0"/>
    <x v="10"/>
    <x v="0"/>
    <x v="0"/>
    <x v="0"/>
    <x v="0"/>
    <x v="0"/>
    <x v="0"/>
    <x v="0"/>
    <x v="0"/>
    <x v="0"/>
    <x v="0"/>
    <x v="0"/>
    <n v="0"/>
    <x v="0"/>
    <x v="0"/>
    <x v="0"/>
    <x v="0"/>
    <x v="0"/>
    <x v="0"/>
    <x v="0"/>
  </r>
  <r>
    <s v="Safety"/>
    <s v="Traffic"/>
    <n v="9"/>
    <x v="8"/>
    <s v="Case"/>
    <s v="GA"/>
    <s v="All"/>
    <n v="0"/>
    <x v="10"/>
    <x v="0"/>
    <x v="0"/>
    <x v="0"/>
    <x v="0"/>
    <x v="0"/>
    <x v="0"/>
    <x v="0"/>
    <x v="0"/>
    <x v="0"/>
    <x v="0"/>
    <x v="0"/>
    <n v="0"/>
    <x v="0"/>
    <x v="0"/>
    <x v="0"/>
    <x v="0"/>
    <x v="0"/>
    <x v="0"/>
    <x v="0"/>
  </r>
  <r>
    <s v="Safety"/>
    <s v="worksite"/>
    <n v="1"/>
    <x v="0"/>
    <s v="Case"/>
    <s v="SE"/>
    <s v="All"/>
    <n v="0"/>
    <x v="11"/>
    <x v="1"/>
    <x v="1"/>
    <x v="1"/>
    <x v="1"/>
    <x v="1"/>
    <x v="1"/>
    <x v="1"/>
    <x v="1"/>
    <x v="1"/>
    <x v="1"/>
    <x v="1"/>
    <m/>
    <x v="1"/>
    <x v="1"/>
    <x v="1"/>
    <x v="1"/>
    <x v="1"/>
    <x v="1"/>
    <x v="1"/>
  </r>
  <r>
    <s v="Safety"/>
    <s v="worksite"/>
    <n v="2"/>
    <x v="1"/>
    <s v="Case"/>
    <s v="SE"/>
    <s v="PD,PC"/>
    <n v="0"/>
    <x v="11"/>
    <x v="1"/>
    <x v="1"/>
    <x v="1"/>
    <x v="1"/>
    <x v="1"/>
    <x v="1"/>
    <x v="1"/>
    <x v="1"/>
    <x v="1"/>
    <x v="1"/>
    <x v="1"/>
    <m/>
    <x v="1"/>
    <x v="1"/>
    <x v="1"/>
    <x v="1"/>
    <x v="1"/>
    <x v="1"/>
    <x v="1"/>
  </r>
  <r>
    <s v="Safety"/>
    <s v="worksite"/>
    <n v="3"/>
    <x v="2"/>
    <s v="Case"/>
    <s v="SE"/>
    <s v="All"/>
    <n v="4"/>
    <x v="11"/>
    <x v="1"/>
    <x v="1"/>
    <x v="1"/>
    <x v="1"/>
    <x v="1"/>
    <x v="1"/>
    <x v="1"/>
    <x v="1"/>
    <x v="1"/>
    <x v="1"/>
    <x v="1"/>
    <m/>
    <x v="1"/>
    <x v="1"/>
    <x v="1"/>
    <x v="1"/>
    <x v="1"/>
    <x v="1"/>
    <x v="1"/>
  </r>
  <r>
    <s v="Safety"/>
    <s v="worksite"/>
    <n v="4"/>
    <x v="3"/>
    <s v="Case"/>
    <s v="SE"/>
    <s v="All"/>
    <n v="4"/>
    <x v="11"/>
    <x v="1"/>
    <x v="1"/>
    <x v="1"/>
    <x v="1"/>
    <x v="1"/>
    <x v="1"/>
    <x v="1"/>
    <x v="1"/>
    <x v="1"/>
    <x v="1"/>
    <x v="1"/>
    <m/>
    <x v="1"/>
    <x v="1"/>
    <x v="1"/>
    <x v="1"/>
    <x v="1"/>
    <x v="1"/>
    <x v="1"/>
  </r>
  <r>
    <s v="Safety"/>
    <s v="Traffic"/>
    <n v="5"/>
    <x v="4"/>
    <s v="Case"/>
    <s v="GA"/>
    <s v="All"/>
    <n v="0"/>
    <x v="11"/>
    <x v="1"/>
    <x v="1"/>
    <x v="1"/>
    <x v="1"/>
    <x v="1"/>
    <x v="1"/>
    <x v="1"/>
    <x v="1"/>
    <x v="1"/>
    <x v="1"/>
    <x v="1"/>
    <m/>
    <x v="1"/>
    <x v="1"/>
    <x v="1"/>
    <x v="1"/>
    <x v="1"/>
    <x v="1"/>
    <x v="1"/>
  </r>
  <r>
    <s v="Safety"/>
    <s v="Traffic"/>
    <n v="6"/>
    <x v="5"/>
    <s v="Case"/>
    <s v="GA"/>
    <s v="All"/>
    <n v="0"/>
    <x v="11"/>
    <x v="1"/>
    <x v="1"/>
    <x v="1"/>
    <x v="1"/>
    <x v="1"/>
    <x v="1"/>
    <x v="1"/>
    <x v="1"/>
    <x v="1"/>
    <x v="1"/>
    <x v="1"/>
    <m/>
    <x v="1"/>
    <x v="1"/>
    <x v="1"/>
    <x v="1"/>
    <x v="1"/>
    <x v="1"/>
    <x v="1"/>
  </r>
  <r>
    <s v="Safety"/>
    <s v="Traffic"/>
    <n v="7"/>
    <x v="6"/>
    <s v="Case"/>
    <s v="GA"/>
    <s v="All"/>
    <n v="0"/>
    <x v="11"/>
    <x v="1"/>
    <x v="1"/>
    <x v="1"/>
    <x v="1"/>
    <x v="1"/>
    <x v="1"/>
    <x v="1"/>
    <x v="1"/>
    <x v="1"/>
    <x v="1"/>
    <x v="1"/>
    <m/>
    <x v="1"/>
    <x v="1"/>
    <x v="1"/>
    <x v="1"/>
    <x v="1"/>
    <x v="1"/>
    <x v="1"/>
  </r>
  <r>
    <s v="Safety"/>
    <s v="Traffic"/>
    <n v="8"/>
    <x v="7"/>
    <s v="Case"/>
    <s v="GA"/>
    <s v="All"/>
    <n v="0"/>
    <x v="11"/>
    <x v="1"/>
    <x v="1"/>
    <x v="1"/>
    <x v="1"/>
    <x v="1"/>
    <x v="1"/>
    <x v="1"/>
    <x v="1"/>
    <x v="1"/>
    <x v="1"/>
    <x v="1"/>
    <m/>
    <x v="1"/>
    <x v="1"/>
    <x v="1"/>
    <x v="1"/>
    <x v="1"/>
    <x v="1"/>
    <x v="1"/>
  </r>
  <r>
    <s v="Safety"/>
    <s v="Traffic"/>
    <n v="9"/>
    <x v="8"/>
    <s v="Case"/>
    <s v="GA"/>
    <s v="All"/>
    <n v="0"/>
    <x v="11"/>
    <x v="1"/>
    <x v="1"/>
    <x v="1"/>
    <x v="1"/>
    <x v="1"/>
    <x v="1"/>
    <x v="1"/>
    <x v="1"/>
    <x v="1"/>
    <x v="1"/>
    <x v="1"/>
    <m/>
    <x v="1"/>
    <x v="1"/>
    <x v="1"/>
    <x v="1"/>
    <x v="1"/>
    <x v="1"/>
    <x v="1"/>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8">
  <r>
    <x v="0"/>
    <x v="0"/>
    <s v="QA"/>
    <s v="PD,PE, QC"/>
    <n v="0"/>
    <x v="0"/>
    <m/>
    <m/>
    <m/>
    <m/>
    <m/>
    <m/>
    <m/>
    <m/>
    <m/>
    <m/>
    <m/>
    <m/>
    <m/>
    <m/>
    <m/>
    <m/>
    <m/>
    <m/>
    <m/>
    <m/>
  </r>
  <r>
    <x v="1"/>
    <x v="0"/>
    <s v="QA"/>
    <s v="PD,PE, QC"/>
    <s v="-"/>
    <x v="0"/>
    <m/>
    <m/>
    <m/>
    <m/>
    <m/>
    <m/>
    <m/>
    <m/>
    <m/>
    <m/>
    <m/>
    <m/>
    <m/>
    <m/>
    <m/>
    <m/>
    <m/>
    <m/>
    <m/>
    <m/>
  </r>
  <r>
    <x v="2"/>
    <x v="0"/>
    <s v="QA"/>
    <s v="PD,PE, QC"/>
    <n v="4"/>
    <x v="0"/>
    <m/>
    <m/>
    <m/>
    <m/>
    <m/>
    <m/>
    <m/>
    <m/>
    <m/>
    <m/>
    <m/>
    <m/>
    <m/>
    <m/>
    <m/>
    <m/>
    <m/>
    <m/>
    <m/>
    <m/>
  </r>
  <r>
    <x v="3"/>
    <x v="0"/>
    <s v="QA"/>
    <s v="PD,PE, QC"/>
    <n v="9"/>
    <x v="0"/>
    <m/>
    <m/>
    <m/>
    <m/>
    <m/>
    <m/>
    <m/>
    <m/>
    <m/>
    <m/>
    <m/>
    <m/>
    <m/>
    <m/>
    <m/>
    <m/>
    <m/>
    <m/>
    <m/>
    <m/>
  </r>
  <r>
    <x v="4"/>
    <x v="0"/>
    <s v="QA"/>
    <s v="PD,PE, QC"/>
    <n v="6"/>
    <x v="0"/>
    <n v="1"/>
    <m/>
    <m/>
    <m/>
    <m/>
    <m/>
    <m/>
    <m/>
    <m/>
    <m/>
    <m/>
    <m/>
    <m/>
    <m/>
    <m/>
    <m/>
    <m/>
    <m/>
    <m/>
    <m/>
  </r>
  <r>
    <x v="5"/>
    <x v="0"/>
    <s v="PE3"/>
    <s v="PD,PE, QA, PU"/>
    <n v="6"/>
    <x v="0"/>
    <n v="1"/>
    <m/>
    <m/>
    <m/>
    <m/>
    <m/>
    <m/>
    <m/>
    <m/>
    <m/>
    <m/>
    <m/>
    <m/>
    <m/>
    <m/>
    <m/>
    <m/>
    <m/>
    <m/>
    <m/>
  </r>
  <r>
    <x v="6"/>
    <x v="0"/>
    <s v="QC"/>
    <s v="PD,PE, QA"/>
    <n v="5"/>
    <x v="0"/>
    <m/>
    <m/>
    <m/>
    <m/>
    <m/>
    <m/>
    <m/>
    <m/>
    <m/>
    <m/>
    <m/>
    <m/>
    <m/>
    <m/>
    <m/>
    <m/>
    <m/>
    <m/>
    <m/>
    <m/>
  </r>
  <r>
    <x v="7"/>
    <x v="1"/>
    <s v="PD"/>
    <s v="PC,PE,QC"/>
    <n v="5.6228257045651073E-3"/>
    <x v="0"/>
    <n v="3.1500000000000001E-4"/>
    <n v="2.6059999999999998E-3"/>
    <n v="4.5399999999999998E-3"/>
    <n v="3.8470000000000002E-3"/>
    <n v="6.6189999999999999E-3"/>
    <n v="1.1547999999999999E-2"/>
    <n v="1.3273999999999999E-2"/>
    <n v="1.0893999999999999E-2"/>
    <n v="5.973E-3"/>
    <n v="3.4499999999999998E-4"/>
    <n v="4.6578238192124499E-4"/>
    <n v="3.7276760716880891E-3"/>
    <n v="4.513666704242603E-3"/>
    <n v="3.7276760716880891E-3"/>
    <n v="7.1114382797580304E-3"/>
    <n v="1.3375418924551843E-2"/>
    <n v="1.2247878230999617E-2"/>
    <n v="1.6167676132018482E-2"/>
    <n v="6.5150990146113528E-3"/>
    <n v="4.9070274518908641E-4"/>
  </r>
  <r>
    <x v="7"/>
    <x v="2"/>
    <s v="PD"/>
    <s v="PC,PE,QC"/>
    <n v="162.9"/>
    <x v="0"/>
    <n v="0.19"/>
    <n v="1.62"/>
    <n v="1.74"/>
    <n v="3.83"/>
    <n v="0.99"/>
    <n v="1.77"/>
    <n v="1.91"/>
    <n v="0.57999999999999996"/>
    <n v="1.44"/>
    <n v="0.11"/>
    <n v="0.26915111506987932"/>
    <n v="2.1540277396833725"/>
    <n v="1.9798676297758537"/>
    <n v="4.5910012165358411"/>
    <n v="1.121146329211993"/>
    <n v="2.0543751995878541"/>
    <n v="1.9557577305616307"/>
    <n v="0.85347012000000011"/>
    <n v="1.900032725353906"/>
    <n v="0.16406098293282606"/>
  </r>
  <r>
    <x v="0"/>
    <x v="0"/>
    <s v="QA"/>
    <s v="PD,PE, QC"/>
    <n v="0"/>
    <x v="1"/>
    <m/>
    <m/>
    <m/>
    <m/>
    <m/>
    <m/>
    <m/>
    <m/>
    <m/>
    <m/>
    <m/>
    <m/>
    <m/>
    <m/>
    <m/>
    <m/>
    <m/>
    <m/>
    <m/>
    <m/>
  </r>
  <r>
    <x v="1"/>
    <x v="0"/>
    <s v="QA"/>
    <s v="PD,PE, QC"/>
    <s v="-"/>
    <x v="1"/>
    <m/>
    <n v="1"/>
    <m/>
    <m/>
    <m/>
    <m/>
    <m/>
    <m/>
    <m/>
    <m/>
    <m/>
    <m/>
    <m/>
    <m/>
    <m/>
    <m/>
    <m/>
    <m/>
    <m/>
    <m/>
  </r>
  <r>
    <x v="2"/>
    <x v="0"/>
    <s v="QA"/>
    <s v="PD,PE, QC"/>
    <n v="4"/>
    <x v="1"/>
    <m/>
    <m/>
    <m/>
    <m/>
    <m/>
    <m/>
    <m/>
    <m/>
    <m/>
    <m/>
    <m/>
    <m/>
    <m/>
    <m/>
    <m/>
    <m/>
    <m/>
    <m/>
    <m/>
    <m/>
  </r>
  <r>
    <x v="3"/>
    <x v="0"/>
    <s v="QA"/>
    <s v="PD,PE, QC"/>
    <n v="9"/>
    <x v="1"/>
    <m/>
    <m/>
    <m/>
    <m/>
    <m/>
    <m/>
    <m/>
    <m/>
    <m/>
    <m/>
    <m/>
    <m/>
    <m/>
    <m/>
    <m/>
    <m/>
    <m/>
    <m/>
    <m/>
    <m/>
  </r>
  <r>
    <x v="4"/>
    <x v="0"/>
    <s v="QA"/>
    <s v="PD,PE, QC"/>
    <n v="6"/>
    <x v="1"/>
    <m/>
    <m/>
    <m/>
    <m/>
    <m/>
    <m/>
    <m/>
    <m/>
    <m/>
    <m/>
    <m/>
    <m/>
    <m/>
    <m/>
    <m/>
    <m/>
    <m/>
    <m/>
    <m/>
    <m/>
  </r>
  <r>
    <x v="5"/>
    <x v="0"/>
    <s v="PE3"/>
    <s v="PD,PE, QA, PU"/>
    <n v="6"/>
    <x v="1"/>
    <m/>
    <m/>
    <m/>
    <m/>
    <m/>
    <m/>
    <m/>
    <m/>
    <m/>
    <m/>
    <m/>
    <m/>
    <m/>
    <m/>
    <m/>
    <m/>
    <m/>
    <m/>
    <m/>
    <m/>
  </r>
  <r>
    <x v="6"/>
    <x v="0"/>
    <s v="QC"/>
    <s v="PD,PE, QA"/>
    <n v="5"/>
    <x v="1"/>
    <m/>
    <m/>
    <m/>
    <m/>
    <m/>
    <m/>
    <m/>
    <m/>
    <m/>
    <m/>
    <m/>
    <m/>
    <m/>
    <m/>
    <m/>
    <m/>
    <m/>
    <m/>
    <m/>
    <m/>
  </r>
  <r>
    <x v="7"/>
    <x v="1"/>
    <s v="PD"/>
    <s v="PC,PE,QC"/>
    <n v="5.6228257045651073E-3"/>
    <x v="1"/>
    <n v="3.8499999999999998E-4"/>
    <n v="2.2690000000000002E-3"/>
    <n v="4.8700000000000002E-3"/>
    <n v="3.7980000000000002E-3"/>
    <n v="5.7790000000000003E-3"/>
    <n v="1.2087000000000001E-2"/>
    <n v="1.0172E-2"/>
    <n v="1.1542999999999999E-2"/>
    <n v="6.0980000000000001E-3"/>
    <n v="2.7900000000000001E-4"/>
    <n v="4.542278502038377E-4"/>
    <n v="3.8860726902773799E-3"/>
    <n v="4.5948326689430096E-3"/>
    <n v="3.8860726902773799E-3"/>
    <n v="7.0781119676413115E-3"/>
    <n v="1.2934695004142047E-2"/>
    <n v="9.6608142671971466E-3"/>
    <n v="1.6484632174871207E-2"/>
    <n v="6.2911383616492296E-3"/>
    <n v="4.4668535834964417E-4"/>
  </r>
  <r>
    <x v="7"/>
    <x v="2"/>
    <s v="PD"/>
    <s v="PC,PE,QC"/>
    <n v="162.9"/>
    <x v="1"/>
    <n v="0.28999999999999998"/>
    <n v="1.69"/>
    <n v="2.36"/>
    <n v="4.75"/>
    <n v="1.1499999999999999"/>
    <n v="2.58"/>
    <n v="1.8"/>
    <n v="0.72"/>
    <n v="2.02"/>
    <n v="0.11"/>
    <n v="0.26030075663173968"/>
    <n v="2.226960898921551"/>
    <n v="2.069064821778547"/>
    <n v="4.5469400454384772"/>
    <n v="1.1723112625032268"/>
    <n v="2.1368057121767867"/>
    <n v="1.3100624473546831"/>
    <n v="0.87727387999999984"/>
    <n v="2.0725174543982807"/>
    <n v="0.15835369138740202"/>
  </r>
  <r>
    <x v="0"/>
    <x v="0"/>
    <s v="QA"/>
    <s v="PD,PE, QC"/>
    <n v="0"/>
    <x v="2"/>
    <m/>
    <m/>
    <m/>
    <m/>
    <m/>
    <m/>
    <m/>
    <m/>
    <m/>
    <m/>
    <m/>
    <m/>
    <m/>
    <m/>
    <m/>
    <m/>
    <m/>
    <m/>
    <m/>
    <m/>
  </r>
  <r>
    <x v="1"/>
    <x v="0"/>
    <s v="QA"/>
    <s v="PD,PE, QC"/>
    <s v="-"/>
    <x v="2"/>
    <m/>
    <n v="4"/>
    <m/>
    <m/>
    <m/>
    <m/>
    <m/>
    <m/>
    <m/>
    <m/>
    <m/>
    <m/>
    <m/>
    <m/>
    <m/>
    <m/>
    <m/>
    <m/>
    <m/>
    <m/>
  </r>
  <r>
    <x v="2"/>
    <x v="0"/>
    <s v="QA"/>
    <s v="PD,PE, QC"/>
    <n v="4"/>
    <x v="3"/>
    <m/>
    <m/>
    <m/>
    <m/>
    <m/>
    <m/>
    <m/>
    <m/>
    <m/>
    <m/>
    <m/>
    <m/>
    <m/>
    <m/>
    <m/>
    <m/>
    <m/>
    <m/>
    <m/>
    <m/>
  </r>
  <r>
    <x v="3"/>
    <x v="0"/>
    <s v="QA"/>
    <s v="PD,PE, QC"/>
    <n v="9"/>
    <x v="4"/>
    <m/>
    <m/>
    <m/>
    <m/>
    <m/>
    <m/>
    <m/>
    <m/>
    <m/>
    <m/>
    <m/>
    <m/>
    <m/>
    <m/>
    <m/>
    <m/>
    <m/>
    <m/>
    <m/>
    <m/>
  </r>
  <r>
    <x v="4"/>
    <x v="0"/>
    <s v="QA"/>
    <s v="PD,PE, QC"/>
    <n v="6"/>
    <x v="5"/>
    <m/>
    <m/>
    <m/>
    <m/>
    <m/>
    <m/>
    <n v="2"/>
    <m/>
    <m/>
    <m/>
    <m/>
    <m/>
    <m/>
    <m/>
    <m/>
    <m/>
    <m/>
    <m/>
    <m/>
    <m/>
  </r>
  <r>
    <x v="5"/>
    <x v="0"/>
    <s v="PE3"/>
    <s v="PD,PE, QA, PU"/>
    <n v="6"/>
    <x v="6"/>
    <m/>
    <m/>
    <m/>
    <m/>
    <m/>
    <m/>
    <n v="1"/>
    <m/>
    <m/>
    <m/>
    <m/>
    <m/>
    <m/>
    <m/>
    <m/>
    <m/>
    <m/>
    <m/>
    <m/>
    <m/>
  </r>
  <r>
    <x v="6"/>
    <x v="0"/>
    <s v="QC"/>
    <s v="PD,PE, QA"/>
    <n v="5"/>
    <x v="7"/>
    <m/>
    <m/>
    <m/>
    <m/>
    <m/>
    <m/>
    <m/>
    <m/>
    <m/>
    <m/>
    <m/>
    <m/>
    <m/>
    <m/>
    <m/>
    <m/>
    <m/>
    <m/>
    <m/>
    <m/>
  </r>
  <r>
    <x v="7"/>
    <x v="1"/>
    <s v="PD"/>
    <s v="PC,PE,QC"/>
    <n v="5.6228257045651073E-3"/>
    <x v="8"/>
    <n v="9.2739024041086715E-4"/>
    <n v="2.698042801670989E-3"/>
    <n v="4.7000000000000002E-3"/>
    <n v="3.6453152642545164E-3"/>
    <n v="7.9799601982123852E-3"/>
    <n v="1.2231447272281521E-2"/>
    <n v="1.0021785248074478E-2"/>
    <n v="1.1143433685817541E-2"/>
    <n v="6.0840075421933959E-3"/>
    <n v="3.8554289993401484E-4"/>
    <n v="4.4136901593796812E-4"/>
    <n v="3.4768659638944929E-3"/>
    <n v="4.4787076311447183E-3"/>
    <n v="3.4768659638944929E-3"/>
    <n v="7.1436495861264687E-3"/>
    <n v="1.2944652635728533E-2"/>
    <n v="9.5365450632046364E-3"/>
    <n v="1.632848490347201E-2"/>
    <n v="6.0690731474153745E-3"/>
    <n v="5.1418038879160865E-4"/>
  </r>
  <r>
    <x v="7"/>
    <x v="2"/>
    <s v="PD"/>
    <s v="PC,PE,QC"/>
    <n v="162.9"/>
    <x v="9"/>
    <n v="0.64877208999999991"/>
    <n v="1.8874631100000001"/>
    <n v="2.3743258371999998"/>
    <n v="4.6965641201999997"/>
    <n v="1.5199720000000001"/>
    <n v="2.4396330000000002"/>
    <n v="1.7951672971999999"/>
    <n v="0.64068519639999999"/>
    <n v="2.1170631113999998"/>
    <n v="0.15431700000000001"/>
    <n v="0.28281841214894804"/>
    <n v="2.2278902135295389"/>
    <n v="2.0912217181305963"/>
    <n v="4.750345573801277"/>
    <n v="1.2599925518328066"/>
    <n v="2.2493808511125528"/>
    <n v="1.4890537887771389"/>
    <n v="0.93944452000000001"/>
    <n v="2.1541837089376563"/>
    <n v="0.19336997459841554"/>
  </r>
  <r>
    <x v="0"/>
    <x v="0"/>
    <s v="QA"/>
    <s v="PD,PE, QC"/>
    <n v="0"/>
    <x v="10"/>
    <m/>
    <m/>
    <m/>
    <m/>
    <m/>
    <m/>
    <m/>
    <m/>
    <m/>
    <m/>
    <m/>
    <m/>
    <m/>
    <m/>
    <m/>
    <m/>
    <m/>
    <m/>
    <m/>
    <m/>
  </r>
  <r>
    <x v="1"/>
    <x v="0"/>
    <s v="QA"/>
    <s v="PD,PE, QC"/>
    <s v="-"/>
    <x v="10"/>
    <m/>
    <m/>
    <m/>
    <m/>
    <m/>
    <m/>
    <m/>
    <m/>
    <m/>
    <m/>
    <m/>
    <m/>
    <m/>
    <m/>
    <m/>
    <m/>
    <m/>
    <m/>
    <m/>
    <m/>
  </r>
  <r>
    <x v="2"/>
    <x v="0"/>
    <s v="QA"/>
    <s v="PD,PE, QC"/>
    <n v="4"/>
    <x v="10"/>
    <m/>
    <m/>
    <m/>
    <n v="1"/>
    <m/>
    <m/>
    <m/>
    <m/>
    <m/>
    <m/>
    <m/>
    <m/>
    <m/>
    <m/>
    <m/>
    <m/>
    <m/>
    <m/>
    <m/>
    <m/>
  </r>
  <r>
    <x v="3"/>
    <x v="0"/>
    <s v="QA"/>
    <s v="PD,PE, QC"/>
    <n v="9"/>
    <x v="10"/>
    <m/>
    <m/>
    <m/>
    <n v="1"/>
    <m/>
    <m/>
    <m/>
    <m/>
    <m/>
    <m/>
    <m/>
    <m/>
    <m/>
    <m/>
    <m/>
    <m/>
    <m/>
    <m/>
    <m/>
    <m/>
  </r>
  <r>
    <x v="4"/>
    <x v="0"/>
    <s v="QA"/>
    <s v="PD,PE, QC"/>
    <n v="6"/>
    <x v="10"/>
    <m/>
    <m/>
    <m/>
    <m/>
    <m/>
    <m/>
    <m/>
    <m/>
    <m/>
    <m/>
    <m/>
    <m/>
    <m/>
    <m/>
    <m/>
    <m/>
    <m/>
    <m/>
    <m/>
    <m/>
  </r>
  <r>
    <x v="5"/>
    <x v="0"/>
    <s v="PE3"/>
    <s v="PD,PE, QA, PU"/>
    <n v="6"/>
    <x v="10"/>
    <m/>
    <m/>
    <m/>
    <m/>
    <m/>
    <m/>
    <m/>
    <m/>
    <m/>
    <m/>
    <m/>
    <m/>
    <m/>
    <m/>
    <m/>
    <m/>
    <m/>
    <m/>
    <m/>
    <m/>
  </r>
  <r>
    <x v="6"/>
    <x v="0"/>
    <s v="QC"/>
    <s v="PD,PE, QA"/>
    <n v="5"/>
    <x v="10"/>
    <m/>
    <m/>
    <m/>
    <m/>
    <m/>
    <m/>
    <m/>
    <m/>
    <m/>
    <m/>
    <m/>
    <m/>
    <m/>
    <m/>
    <m/>
    <m/>
    <m/>
    <m/>
    <m/>
    <m/>
  </r>
  <r>
    <x v="7"/>
    <x v="1"/>
    <s v="PD"/>
    <s v="PC,PE,QC"/>
    <n v="5.6228257045651073E-3"/>
    <x v="10"/>
    <n v="2.6357544787259784E-4"/>
    <n v="2.8569118669208378E-3"/>
    <n v="4.4200000000000003E-3"/>
    <n v="3.5738621021177792E-3"/>
    <n v="5.9120899092016295E-3"/>
    <n v="1.6110346221120286E-2"/>
    <n v="8.9562114628281824E-3"/>
    <n v="1.2092090680568159E-2"/>
    <n v="5.8708623885557875E-3"/>
    <n v="3.5679479250356577E-4"/>
    <n v="4.068397674461169E-4"/>
    <n v="3.5622414519085061E-3"/>
    <n v="4.7832682730843921E-3"/>
    <n v="3.5622414519085061E-3"/>
    <n v="7.2250065721982375E-3"/>
    <n v="1.2775359489150062E-2"/>
    <n v="9.721446158114171E-3"/>
    <n v="1.6546618706835683E-2"/>
    <n v="5.8691944504394508E-3"/>
    <n v="4.0091148991869095E-4"/>
  </r>
  <r>
    <x v="7"/>
    <x v="2"/>
    <s v="PD"/>
    <s v="PC,PE,QC"/>
    <n v="162.9"/>
    <x v="10"/>
    <n v="0.17760192999999999"/>
    <n v="1.92503917"/>
    <n v="2.2078514999999999"/>
    <n v="4.3125090260999963"/>
    <n v="1.028643"/>
    <n v="2.9384100000000002"/>
    <n v="1.5303762528"/>
    <n v="0.74793823719999974"/>
    <n v="2.1623882756000001"/>
    <n v="0.13952999999999999"/>
    <n v="0.24786875160721883"/>
    <n v="2.1703098179186502"/>
    <n v="2.0799643419978642"/>
    <n v="4.5112612684172548"/>
    <n v="1.2120857024369405"/>
    <n v="2.0620994258777667"/>
    <n v="1.4719734505320883"/>
    <n v="0.96570584000000004"/>
    <n v="2.0206608209995309"/>
    <n v="0.14220930867327419"/>
  </r>
  <r>
    <x v="0"/>
    <x v="0"/>
    <s v="QA"/>
    <s v="PD,PE, QC"/>
    <n v="0"/>
    <x v="11"/>
    <m/>
    <m/>
    <m/>
    <m/>
    <m/>
    <m/>
    <m/>
    <m/>
    <m/>
    <m/>
    <m/>
    <m/>
    <m/>
    <m/>
    <m/>
    <m/>
    <m/>
    <m/>
    <m/>
    <m/>
  </r>
  <r>
    <x v="1"/>
    <x v="0"/>
    <s v="QA"/>
    <s v="PD,PE, QC"/>
    <s v="-"/>
    <x v="11"/>
    <m/>
    <n v="1"/>
    <m/>
    <m/>
    <m/>
    <m/>
    <m/>
    <m/>
    <m/>
    <m/>
    <m/>
    <m/>
    <m/>
    <m/>
    <m/>
    <m/>
    <m/>
    <m/>
    <m/>
    <m/>
  </r>
  <r>
    <x v="2"/>
    <x v="0"/>
    <s v="QA"/>
    <s v="PD,PE, QC"/>
    <n v="4"/>
    <x v="11"/>
    <m/>
    <m/>
    <m/>
    <n v="1"/>
    <m/>
    <m/>
    <m/>
    <m/>
    <m/>
    <m/>
    <m/>
    <m/>
    <m/>
    <m/>
    <m/>
    <m/>
    <m/>
    <m/>
    <m/>
    <m/>
  </r>
  <r>
    <x v="3"/>
    <x v="0"/>
    <s v="QA"/>
    <s v="PD,PE, QC"/>
    <n v="9"/>
    <x v="11"/>
    <m/>
    <n v="1"/>
    <m/>
    <n v="1"/>
    <m/>
    <m/>
    <m/>
    <m/>
    <m/>
    <m/>
    <m/>
    <m/>
    <m/>
    <m/>
    <m/>
    <m/>
    <m/>
    <m/>
    <m/>
    <m/>
  </r>
  <r>
    <x v="4"/>
    <x v="0"/>
    <s v="QA"/>
    <s v="PD,PE, QC"/>
    <n v="6"/>
    <x v="11"/>
    <m/>
    <m/>
    <m/>
    <m/>
    <m/>
    <m/>
    <n v="1"/>
    <m/>
    <m/>
    <m/>
    <m/>
    <m/>
    <m/>
    <m/>
    <m/>
    <m/>
    <m/>
    <m/>
    <m/>
    <m/>
  </r>
  <r>
    <x v="5"/>
    <x v="0"/>
    <s v="PE3"/>
    <s v="PD,PE, QA, PU"/>
    <n v="6"/>
    <x v="11"/>
    <m/>
    <m/>
    <m/>
    <n v="1"/>
    <m/>
    <m/>
    <n v="1"/>
    <m/>
    <n v="1"/>
    <n v="1"/>
    <m/>
    <m/>
    <m/>
    <m/>
    <m/>
    <m/>
    <m/>
    <m/>
    <m/>
    <m/>
  </r>
  <r>
    <x v="6"/>
    <x v="0"/>
    <s v="QC"/>
    <s v="PD,PE, QA"/>
    <n v="5"/>
    <x v="11"/>
    <m/>
    <m/>
    <m/>
    <m/>
    <m/>
    <m/>
    <m/>
    <m/>
    <m/>
    <m/>
    <m/>
    <m/>
    <m/>
    <m/>
    <m/>
    <m/>
    <m/>
    <m/>
    <m/>
    <m/>
  </r>
  <r>
    <x v="7"/>
    <x v="1"/>
    <s v="PD"/>
    <s v="PC,PE,QC"/>
    <n v="5.6228257045651073E-3"/>
    <x v="11"/>
    <n v="3.2315513622099205E-4"/>
    <n v="2.4821839253001206E-3"/>
    <n v="5.2088080365538169E-3"/>
    <n v="4.8150425051317709E-3"/>
    <n v="6.7999999999999996E-3"/>
    <n v="1.7899999999999999E-2"/>
    <n v="9.0797092497189712E-3"/>
    <n v="1.4971946630177266E-2"/>
    <n v="1.1572821915902514E-2"/>
    <n v="5.9999999999999995E-4"/>
    <n v="4.5041734325437197E-4"/>
    <n v="3.6215961351194277E-3"/>
    <n v="4.7382701855194064E-3"/>
    <n v="3.6215961351194277E-3"/>
    <n v="7.1315349523802408E-3"/>
    <n v="1.284142837101724E-2"/>
    <n v="9.7656411968321949E-3"/>
    <n v="1.6390262295345112E-2"/>
    <n v="5.5280384432260833E-3"/>
    <n v="5.0950501882185265E-4"/>
  </r>
  <r>
    <x v="7"/>
    <x v="2"/>
    <s v="PD"/>
    <s v="PC,PE,QC"/>
    <n v="162.9"/>
    <x v="11"/>
    <n v="0.21343181"/>
    <n v="1.6393890999999998"/>
    <n v="2.2312254804999996"/>
    <n v="5.4072100234000011"/>
    <n v="1.1751560000000001"/>
    <n v="3.2201529999999998"/>
    <n v="1.7533771954000004"/>
    <n v="1.7533771954000004"/>
    <n v="3.994196482"/>
    <n v="0.22829199999999999"/>
    <n v="0.28524564609416658"/>
    <n v="2.2935274250105162"/>
    <n v="2.0966419150914684"/>
    <n v="4.8575739987882036"/>
    <n v="1.2623393391564339"/>
    <n v="2.1949602557550008"/>
    <n v="1.4812050933757026"/>
    <n v="1.00066108"/>
    <n v="2.0126420450066957"/>
    <n v="0.18681131912080107"/>
  </r>
  <r>
    <x v="0"/>
    <x v="0"/>
    <s v="QA"/>
    <s v="PD,PE, QC"/>
    <n v="0"/>
    <x v="12"/>
    <m/>
    <m/>
    <m/>
    <m/>
    <m/>
    <m/>
    <m/>
    <m/>
    <m/>
    <m/>
    <m/>
    <m/>
    <m/>
    <m/>
    <m/>
    <m/>
    <m/>
    <m/>
    <m/>
    <m/>
  </r>
  <r>
    <x v="1"/>
    <x v="0"/>
    <s v="QA"/>
    <s v="PD,PE, QC"/>
    <s v="-"/>
    <x v="12"/>
    <m/>
    <m/>
    <m/>
    <m/>
    <m/>
    <m/>
    <m/>
    <m/>
    <m/>
    <m/>
    <m/>
    <m/>
    <m/>
    <m/>
    <m/>
    <m/>
    <m/>
    <m/>
    <m/>
    <m/>
  </r>
  <r>
    <x v="2"/>
    <x v="0"/>
    <s v="QA"/>
    <s v="PD,PE, QC"/>
    <n v="4"/>
    <x v="13"/>
    <m/>
    <m/>
    <m/>
    <m/>
    <m/>
    <m/>
    <m/>
    <m/>
    <m/>
    <m/>
    <m/>
    <m/>
    <m/>
    <m/>
    <m/>
    <m/>
    <m/>
    <m/>
    <m/>
    <m/>
  </r>
  <r>
    <x v="3"/>
    <x v="0"/>
    <s v="QA"/>
    <s v="PD,PE, QC"/>
    <n v="9"/>
    <x v="14"/>
    <m/>
    <m/>
    <m/>
    <m/>
    <m/>
    <m/>
    <m/>
    <m/>
    <m/>
    <m/>
    <m/>
    <m/>
    <m/>
    <m/>
    <m/>
    <m/>
    <m/>
    <m/>
    <m/>
    <m/>
  </r>
  <r>
    <x v="4"/>
    <x v="0"/>
    <s v="QA"/>
    <s v="PD,PE, QC"/>
    <n v="6"/>
    <x v="15"/>
    <n v="1"/>
    <m/>
    <m/>
    <m/>
    <m/>
    <m/>
    <n v="1"/>
    <m/>
    <m/>
    <m/>
    <m/>
    <m/>
    <m/>
    <m/>
    <m/>
    <m/>
    <m/>
    <m/>
    <m/>
    <m/>
  </r>
  <r>
    <x v="5"/>
    <x v="0"/>
    <s v="PE3"/>
    <s v="PD,PE, QA, PU"/>
    <n v="6"/>
    <x v="16"/>
    <m/>
    <m/>
    <m/>
    <m/>
    <m/>
    <m/>
    <m/>
    <m/>
    <m/>
    <m/>
    <m/>
    <m/>
    <m/>
    <m/>
    <m/>
    <m/>
    <m/>
    <m/>
    <m/>
    <m/>
  </r>
  <r>
    <x v="6"/>
    <x v="0"/>
    <s v="QC"/>
    <s v="PD,PE, QA"/>
    <n v="5"/>
    <x v="17"/>
    <m/>
    <m/>
    <m/>
    <m/>
    <m/>
    <m/>
    <m/>
    <m/>
    <m/>
    <m/>
    <m/>
    <m/>
    <m/>
    <m/>
    <m/>
    <m/>
    <m/>
    <m/>
    <m/>
    <m/>
  </r>
  <r>
    <x v="7"/>
    <x v="1"/>
    <s v="PD"/>
    <s v="PC,PE,QC"/>
    <n v="5.6228257045651073E-3"/>
    <x v="18"/>
    <n v="3.0634854772754026E-4"/>
    <n v="1.5345582134882129E-3"/>
    <n v="4.9899999999999996E-3"/>
    <n v="3.9466373197277749E-3"/>
    <n v="6.7000000000000002E-3"/>
    <n v="1.35E-2"/>
    <n v="1.5615195883585651E-2"/>
    <n v="1.0154863101826788E-2"/>
    <n v="9.0555430190175021E-3"/>
    <n v="3.677384782895327E-4"/>
    <n v="4.380373861290845E-4"/>
    <n v="3.5054510482799149E-3"/>
    <n v="4.6796727481969577E-3"/>
    <n v="3.5054510482799149E-3"/>
    <n v="7.0998941154704854E-3"/>
    <n v="1.2442982266752904E-2"/>
    <n v="9.7123745776393107E-3"/>
    <n v="1.6555433265932954E-2"/>
    <n v="5.692812859484417E-3"/>
    <n v="4.5901407068385541E-4"/>
  </r>
  <r>
    <x v="7"/>
    <x v="2"/>
    <s v="PD"/>
    <s v="PC,PE,QC"/>
    <n v="162.9"/>
    <x v="19"/>
    <n v="0.23302392"/>
    <n v="1.1672611900000001"/>
    <n v="2.52"/>
    <n v="5.0599999999999996"/>
    <n v="1.32"/>
    <n v="2.77"/>
    <n v="2.7759999999999998"/>
    <n v="0.79900000000000004"/>
    <n v="3.48"/>
    <n v="0.155"/>
    <n v="0.27620882791531226"/>
    <n v="2.2103970026763191"/>
    <n v="2.0964345311351744"/>
    <n v="4.8159528275283749"/>
    <n v="1.2768185905711198"/>
    <n v="2.1979621697461074"/>
    <n v="1.4240419578978845"/>
    <n v="0.92569075999999995"/>
    <n v="1.9820568616485712"/>
    <n v="0.17184938631249319"/>
  </r>
  <r>
    <x v="0"/>
    <x v="0"/>
    <s v="QA"/>
    <s v="PD,PE, QC"/>
    <n v="0"/>
    <x v="20"/>
    <m/>
    <m/>
    <m/>
    <m/>
    <m/>
    <m/>
    <m/>
    <m/>
    <m/>
    <m/>
    <m/>
    <m/>
    <m/>
    <m/>
    <m/>
    <m/>
    <m/>
    <m/>
    <m/>
    <m/>
  </r>
  <r>
    <x v="1"/>
    <x v="0"/>
    <s v="QA"/>
    <s v="PD,PE, QC"/>
    <s v="-"/>
    <x v="20"/>
    <m/>
    <m/>
    <m/>
    <m/>
    <m/>
    <m/>
    <m/>
    <m/>
    <m/>
    <m/>
    <m/>
    <m/>
    <m/>
    <m/>
    <m/>
    <m/>
    <m/>
    <m/>
    <m/>
    <m/>
  </r>
  <r>
    <x v="2"/>
    <x v="0"/>
    <s v="QA"/>
    <s v="PD,PE, QC"/>
    <n v="4"/>
    <x v="20"/>
    <m/>
    <m/>
    <m/>
    <m/>
    <m/>
    <m/>
    <m/>
    <m/>
    <m/>
    <m/>
    <m/>
    <m/>
    <m/>
    <m/>
    <m/>
    <m/>
    <m/>
    <m/>
    <m/>
    <m/>
  </r>
  <r>
    <x v="3"/>
    <x v="0"/>
    <s v="QA"/>
    <s v="PD,PE, QC"/>
    <n v="9"/>
    <x v="20"/>
    <m/>
    <m/>
    <m/>
    <n v="1"/>
    <m/>
    <m/>
    <m/>
    <m/>
    <m/>
    <m/>
    <m/>
    <m/>
    <m/>
    <m/>
    <m/>
    <m/>
    <m/>
    <m/>
    <m/>
    <m/>
  </r>
  <r>
    <x v="4"/>
    <x v="0"/>
    <s v="QA"/>
    <s v="PD,PE, QC"/>
    <n v="6"/>
    <x v="20"/>
    <m/>
    <m/>
    <n v="1"/>
    <m/>
    <m/>
    <m/>
    <m/>
    <m/>
    <m/>
    <m/>
    <m/>
    <m/>
    <m/>
    <m/>
    <m/>
    <m/>
    <m/>
    <m/>
    <m/>
    <m/>
  </r>
  <r>
    <x v="5"/>
    <x v="0"/>
    <s v="PE3"/>
    <s v="PD,PE, QA, PU"/>
    <n v="6"/>
    <x v="20"/>
    <m/>
    <m/>
    <m/>
    <m/>
    <m/>
    <m/>
    <m/>
    <m/>
    <m/>
    <m/>
    <m/>
    <m/>
    <m/>
    <m/>
    <m/>
    <m/>
    <m/>
    <m/>
    <m/>
    <m/>
  </r>
  <r>
    <x v="6"/>
    <x v="0"/>
    <s v="QC"/>
    <s v="PD,PE, QA"/>
    <n v="5"/>
    <x v="20"/>
    <m/>
    <m/>
    <m/>
    <m/>
    <m/>
    <m/>
    <m/>
    <m/>
    <m/>
    <m/>
    <m/>
    <m/>
    <m/>
    <m/>
    <m/>
    <m/>
    <m/>
    <m/>
    <m/>
    <m/>
  </r>
  <r>
    <x v="7"/>
    <x v="1"/>
    <s v="PD"/>
    <s v="PC,PE,QC"/>
    <n v="5.6228257045651073E-3"/>
    <x v="20"/>
    <n v="3.2000638281373895E-4"/>
    <n v="1.9006193493159376E-3"/>
    <n v="4.2900000000000004E-3"/>
    <n v="3.514658675860002E-3"/>
    <n v="7.323721004771383E-3"/>
    <n v="1.2086525614355083E-2"/>
    <n v="1.1453020225403506E-2"/>
    <n v="9.1835093808713165E-3"/>
    <n v="1.2530923444919264E-2"/>
    <n v="4.4319513824439468E-4"/>
    <n v="4.3429745146497775E-4"/>
    <n v="3.4885738798139019E-3"/>
    <n v="4.6789795798428844E-3"/>
    <n v="3.4885738798139019E-3"/>
    <n v="6.7997063355654079E-3"/>
    <n v="1.2179909123488371E-2"/>
    <n v="9.6470075815049804E-3"/>
    <n v="1.6729962209282544E-2"/>
    <n v="5.583366504668002E-3"/>
    <n v="4.7639285711258226E-4"/>
  </r>
  <r>
    <x v="7"/>
    <x v="2"/>
    <s v="PD"/>
    <s v="PC,PE,QC"/>
    <n v="162.9"/>
    <x v="20"/>
    <n v="0.21680767000000001"/>
    <n v="1.2876894800000001"/>
    <n v="2.0434032256000001"/>
    <n v="4.0685952117999999"/>
    <n v="1.2786866699999999"/>
    <n v="2.1936923799999999"/>
    <n v="2.0922544894000001"/>
    <n v="0.56943958719999999"/>
    <n v="4.2151349068999995"/>
    <n v="0.17529443"/>
    <n v="0.2784518782626394"/>
    <n v="2.2367157486543507"/>
    <n v="2.0842311745941653"/>
    <n v="4.8005798334770695"/>
    <n v="1.2291118483597401"/>
    <n v="2.1111040064922229"/>
    <n v="1.4746437012505191"/>
    <n v="0.90943924000000009"/>
    <n v="1.9868566041123215"/>
    <n v="0.17911751173359955"/>
  </r>
  <r>
    <x v="0"/>
    <x v="0"/>
    <s v="QA"/>
    <s v="PD,PE, QC"/>
    <n v="0"/>
    <x v="21"/>
    <m/>
    <m/>
    <m/>
    <m/>
    <m/>
    <m/>
    <m/>
    <m/>
    <m/>
    <m/>
    <m/>
    <m/>
    <m/>
    <m/>
    <m/>
    <m/>
    <m/>
    <m/>
    <m/>
    <m/>
  </r>
  <r>
    <x v="1"/>
    <x v="0"/>
    <s v="QA"/>
    <s v="PD,PE, QC"/>
    <s v="-"/>
    <x v="21"/>
    <m/>
    <m/>
    <m/>
    <m/>
    <m/>
    <m/>
    <m/>
    <m/>
    <m/>
    <m/>
    <m/>
    <m/>
    <m/>
    <m/>
    <m/>
    <m/>
    <m/>
    <m/>
    <m/>
    <m/>
  </r>
  <r>
    <x v="2"/>
    <x v="0"/>
    <s v="QA"/>
    <s v="PD,PE, QC"/>
    <n v="4"/>
    <x v="21"/>
    <m/>
    <m/>
    <m/>
    <n v="1"/>
    <m/>
    <m/>
    <m/>
    <m/>
    <m/>
    <m/>
    <m/>
    <m/>
    <m/>
    <m/>
    <m/>
    <m/>
    <m/>
    <m/>
    <m/>
    <m/>
  </r>
  <r>
    <x v="3"/>
    <x v="0"/>
    <s v="QA"/>
    <s v="PD,PE, QC"/>
    <n v="9"/>
    <x v="21"/>
    <m/>
    <m/>
    <m/>
    <n v="2"/>
    <m/>
    <m/>
    <m/>
    <m/>
    <m/>
    <m/>
    <m/>
    <m/>
    <m/>
    <m/>
    <m/>
    <m/>
    <m/>
    <m/>
    <m/>
    <m/>
  </r>
  <r>
    <x v="4"/>
    <x v="0"/>
    <s v="QA"/>
    <s v="PD,PE, QC"/>
    <n v="6"/>
    <x v="21"/>
    <m/>
    <m/>
    <m/>
    <m/>
    <m/>
    <n v="1"/>
    <n v="1"/>
    <m/>
    <m/>
    <m/>
    <m/>
    <m/>
    <m/>
    <m/>
    <m/>
    <m/>
    <m/>
    <m/>
    <m/>
    <m/>
  </r>
  <r>
    <x v="5"/>
    <x v="0"/>
    <s v="PE3"/>
    <s v="PD,PE, QA, PU"/>
    <n v="6"/>
    <x v="21"/>
    <m/>
    <m/>
    <n v="2"/>
    <m/>
    <m/>
    <m/>
    <m/>
    <m/>
    <m/>
    <m/>
    <m/>
    <m/>
    <m/>
    <m/>
    <m/>
    <m/>
    <m/>
    <m/>
    <m/>
    <m/>
  </r>
  <r>
    <x v="6"/>
    <x v="0"/>
    <s v="QC"/>
    <s v="PD,PE, QA"/>
    <n v="5"/>
    <x v="21"/>
    <m/>
    <m/>
    <m/>
    <m/>
    <m/>
    <m/>
    <m/>
    <m/>
    <m/>
    <m/>
    <m/>
    <m/>
    <m/>
    <m/>
    <m/>
    <m/>
    <m/>
    <m/>
    <m/>
    <m/>
  </r>
  <r>
    <x v="7"/>
    <x v="1"/>
    <s v="PD"/>
    <s v="PC,PE,QC"/>
    <n v="5.6228257045651073E-3"/>
    <x v="21"/>
    <n v="3.1880661045712765E-4"/>
    <n v="2.1554870442079444E-3"/>
    <n v="4.6881858917638018E-3"/>
    <n v="3.5487584770152918E-3"/>
    <n v="0"/>
    <n v="0"/>
    <n v="1.2060375231409031E-2"/>
    <n v="7.2272097096978006E-3"/>
    <n v="6.2490492242019604E-3"/>
    <n v="0"/>
    <n v="4.5417048764110902E-4"/>
    <n v="3.7899201647726304E-3"/>
    <n v="4.6886049465804953E-3"/>
    <n v="3.7899201647726304E-3"/>
    <n v="6.7716207131641648E-3"/>
    <n v="1.1617256955599321E-2"/>
    <n v="9.7172647829085121E-3"/>
    <n v="1.6501944773808893E-2"/>
    <n v="5.5173338226549452E-3"/>
    <n v="4.423584211524255E-4"/>
  </r>
  <r>
    <x v="7"/>
    <x v="2"/>
    <s v="PD"/>
    <s v="PC,PE,QC"/>
    <n v="162.9"/>
    <x v="21"/>
    <n v="0.22687752999999999"/>
    <n v="1.53394428"/>
    <n v="2.2581939791000001"/>
    <n v="4.2696829419000002"/>
    <n v="0"/>
    <n v="0"/>
    <n v="2.2280119766000004"/>
    <n v="0.46284431920000002"/>
    <n v="2.3541938500000001"/>
    <n v="0"/>
    <n v="0.26420376210176505"/>
    <n v="2.2047032840000789"/>
    <n v="2.0426154289154979"/>
    <n v="4.550517776187184"/>
    <n v="1.1477678467238315"/>
    <n v="1.9142458432383367"/>
    <n v="1.5147280117409616"/>
    <n v="0.99286227999999999"/>
    <n v="2.0286180999941963"/>
    <n v="0.15871630935852007"/>
  </r>
  <r>
    <x v="0"/>
    <x v="0"/>
    <s v="QA"/>
    <s v="PD,PE, QC"/>
    <n v="0"/>
    <x v="22"/>
    <m/>
    <m/>
    <m/>
    <m/>
    <m/>
    <m/>
    <m/>
    <m/>
    <m/>
    <m/>
    <m/>
    <m/>
    <m/>
    <m/>
    <m/>
    <m/>
    <m/>
    <m/>
    <m/>
    <m/>
  </r>
  <r>
    <x v="1"/>
    <x v="0"/>
    <s v="QA"/>
    <s v="PD,PE, QC"/>
    <s v="-"/>
    <x v="22"/>
    <m/>
    <m/>
    <m/>
    <m/>
    <m/>
    <m/>
    <m/>
    <m/>
    <m/>
    <m/>
    <m/>
    <m/>
    <m/>
    <m/>
    <m/>
    <m/>
    <m/>
    <m/>
    <m/>
    <m/>
  </r>
  <r>
    <x v="2"/>
    <x v="0"/>
    <s v="QA"/>
    <s v="PD,PE, QC"/>
    <n v="4"/>
    <x v="22"/>
    <m/>
    <m/>
    <m/>
    <m/>
    <m/>
    <m/>
    <m/>
    <m/>
    <m/>
    <m/>
    <m/>
    <m/>
    <m/>
    <m/>
    <m/>
    <m/>
    <m/>
    <m/>
    <m/>
    <m/>
  </r>
  <r>
    <x v="3"/>
    <x v="0"/>
    <s v="QA"/>
    <s v="PD,PE, QC"/>
    <n v="9"/>
    <x v="22"/>
    <m/>
    <m/>
    <m/>
    <m/>
    <m/>
    <m/>
    <m/>
    <m/>
    <m/>
    <m/>
    <m/>
    <m/>
    <m/>
    <m/>
    <m/>
    <m/>
    <m/>
    <m/>
    <m/>
    <m/>
  </r>
  <r>
    <x v="4"/>
    <x v="0"/>
    <s v="QA"/>
    <s v="PD,PE, QC"/>
    <n v="6"/>
    <x v="22"/>
    <m/>
    <n v="1"/>
    <m/>
    <m/>
    <m/>
    <m/>
    <n v="1"/>
    <m/>
    <m/>
    <m/>
    <m/>
    <m/>
    <m/>
    <m/>
    <m/>
    <m/>
    <m/>
    <m/>
    <m/>
    <m/>
  </r>
  <r>
    <x v="5"/>
    <x v="0"/>
    <s v="PE3"/>
    <s v="PD,PE, QA, PU"/>
    <n v="6"/>
    <x v="22"/>
    <m/>
    <n v="1"/>
    <n v="1"/>
    <m/>
    <m/>
    <m/>
    <m/>
    <m/>
    <m/>
    <m/>
    <m/>
    <m/>
    <m/>
    <m/>
    <m/>
    <m/>
    <m/>
    <m/>
    <m/>
    <m/>
  </r>
  <r>
    <x v="6"/>
    <x v="0"/>
    <s v="QC"/>
    <s v="PD,PE, QA"/>
    <n v="5"/>
    <x v="22"/>
    <m/>
    <m/>
    <m/>
    <m/>
    <m/>
    <m/>
    <m/>
    <m/>
    <m/>
    <m/>
    <m/>
    <m/>
    <m/>
    <m/>
    <m/>
    <m/>
    <m/>
    <m/>
    <m/>
    <m/>
  </r>
  <r>
    <x v="7"/>
    <x v="1"/>
    <s v="PD"/>
    <s v="PC,PE,QC"/>
    <n v="5.6228257045651073E-3"/>
    <x v="22"/>
    <n v="5.5088274538847679E-4"/>
    <n v="2.4874539353708803E-3"/>
    <n v="5.2014086996617749E-3"/>
    <n v="2.9847743343815883E-3"/>
    <n v="6.6899999999999998E-3"/>
    <n v="9.92E-3"/>
    <n v="1.047642541894836E-2"/>
    <n v="9.097647652796588E-3"/>
    <n v="6.2669974697159994E-3"/>
    <n v="7.6999999999999996E-4"/>
    <n v="4.5690572933809975E-4"/>
    <n v="3.7070553146796386E-3"/>
    <n v="4.694891869650635E-3"/>
    <n v="3.7070553146796386E-3"/>
    <n v="6.8689521117682797E-3"/>
    <n v="1.164639389186394E-2"/>
    <n v="9.7848219840697588E-3"/>
    <n v="1.6631014321106686E-2"/>
    <n v="5.7442314458862522E-3"/>
    <n v="4.7235026853046665E-4"/>
  </r>
  <r>
    <x v="7"/>
    <x v="2"/>
    <s v="PD"/>
    <s v="PC,PE,QC"/>
    <n v="162.9"/>
    <x v="22"/>
    <n v="0.33100000000000002"/>
    <n v="1.494"/>
    <n v="1.988"/>
    <n v="3.9889999999999999"/>
    <n v="1.1100000000000001"/>
    <n v="1.67"/>
    <n v="1.6839999999999999"/>
    <n v="0.51500000000000001"/>
    <n v="1.74"/>
    <n v="0.27"/>
    <n v="0.27449528242879395"/>
    <n v="2.2270878438234054"/>
    <n v="2.0711419628338943"/>
    <n v="4.7154583668128973"/>
    <n v="1.1705215924631365"/>
    <n v="1.9175276027394588"/>
    <n v="1.4162911421191582"/>
    <n v="0.97424432000000016"/>
    <n v="1.7958162048116961"/>
    <n v="0.16722994868042346"/>
  </r>
  <r>
    <x v="0"/>
    <x v="0"/>
    <s v="QA"/>
    <s v="PD,PE, QC"/>
    <n v="0"/>
    <x v="23"/>
    <m/>
    <m/>
    <m/>
    <m/>
    <m/>
    <m/>
    <m/>
    <m/>
    <m/>
    <m/>
    <m/>
    <m/>
    <m/>
    <m/>
    <m/>
    <m/>
    <m/>
    <m/>
    <m/>
    <m/>
  </r>
  <r>
    <x v="1"/>
    <x v="0"/>
    <s v="QA"/>
    <s v="PD,PE, QC"/>
    <s v="-"/>
    <x v="23"/>
    <m/>
    <m/>
    <m/>
    <m/>
    <m/>
    <m/>
    <m/>
    <m/>
    <m/>
    <m/>
    <m/>
    <m/>
    <m/>
    <m/>
    <m/>
    <m/>
    <m/>
    <m/>
    <m/>
    <m/>
  </r>
  <r>
    <x v="2"/>
    <x v="0"/>
    <s v="QA"/>
    <s v="PD,PE, QC"/>
    <n v="4"/>
    <x v="23"/>
    <m/>
    <m/>
    <m/>
    <n v="1"/>
    <m/>
    <m/>
    <m/>
    <m/>
    <m/>
    <m/>
    <m/>
    <m/>
    <m/>
    <m/>
    <m/>
    <m/>
    <m/>
    <m/>
    <m/>
    <m/>
  </r>
  <r>
    <x v="3"/>
    <x v="0"/>
    <s v="QA"/>
    <s v="PD,PE, QC"/>
    <n v="9"/>
    <x v="23"/>
    <m/>
    <n v="1"/>
    <m/>
    <m/>
    <m/>
    <m/>
    <m/>
    <m/>
    <n v="1"/>
    <m/>
    <m/>
    <m/>
    <m/>
    <m/>
    <m/>
    <m/>
    <m/>
    <m/>
    <m/>
    <m/>
  </r>
  <r>
    <x v="4"/>
    <x v="0"/>
    <s v="QA"/>
    <s v="PD,PE, QC"/>
    <n v="6"/>
    <x v="23"/>
    <n v="1"/>
    <m/>
    <n v="2"/>
    <m/>
    <m/>
    <n v="1"/>
    <m/>
    <n v="1"/>
    <m/>
    <m/>
    <m/>
    <m/>
    <m/>
    <m/>
    <m/>
    <m/>
    <m/>
    <m/>
    <m/>
    <m/>
  </r>
  <r>
    <x v="5"/>
    <x v="0"/>
    <s v="PE3"/>
    <s v="PD,PE, QA, PU"/>
    <n v="6"/>
    <x v="23"/>
    <n v="1"/>
    <m/>
    <n v="2"/>
    <m/>
    <m/>
    <m/>
    <m/>
    <m/>
    <m/>
    <m/>
    <m/>
    <m/>
    <m/>
    <m/>
    <m/>
    <m/>
    <m/>
    <m/>
    <m/>
    <m/>
  </r>
  <r>
    <x v="6"/>
    <x v="0"/>
    <s v="QC"/>
    <s v="PD,PE, QA"/>
    <n v="5"/>
    <x v="23"/>
    <m/>
    <m/>
    <m/>
    <n v="1"/>
    <m/>
    <m/>
    <m/>
    <m/>
    <m/>
    <m/>
    <m/>
    <m/>
    <m/>
    <m/>
    <m/>
    <m/>
    <m/>
    <m/>
    <m/>
    <m/>
  </r>
  <r>
    <x v="7"/>
    <x v="1"/>
    <s v="PD"/>
    <s v="PC,PE,QC"/>
    <n v="5.6228257045651073E-3"/>
    <x v="23"/>
    <n v="3.7896204970663897E-4"/>
    <n v="2.23979188707957E-3"/>
    <n v="4.6699999999999997E-3"/>
    <n v="3.3994297604129815E-3"/>
    <n v="6.0000000000000001E-3"/>
    <n v="1.15E-2"/>
    <n v="1.3102522310947969E-2"/>
    <n v="1.2114806956606444E-2"/>
    <n v="9.8482563175961973E-3"/>
    <n v="6.7000000000000002E-4"/>
    <n v="4.6375150606531686E-4"/>
    <n v="3.822278476642584E-3"/>
    <n v="4.8042656867356903E-3"/>
    <n v="3.822278476642584E-3"/>
    <n v="6.8830792640192711E-3"/>
    <n v="1.1615505989212212E-2"/>
    <n v="9.9229737115464709E-3"/>
    <n v="1.6502102562514106E-2"/>
    <n v="5.2799205592738785E-3"/>
    <n v="4.726859289405049E-4"/>
  </r>
  <r>
    <x v="7"/>
    <x v="2"/>
    <s v="PD"/>
    <s v="PC,PE,QC"/>
    <n v="162.9"/>
    <x v="23"/>
    <n v="0.29599999999999999"/>
    <n v="1.75"/>
    <n v="2.4700000000000002"/>
    <n v="4.8"/>
    <n v="1.1100000000000001"/>
    <n v="2.1800000000000002"/>
    <n v="1.9119999999999999"/>
    <n v="0.77700000000000002"/>
    <n v="2.7839999999999998"/>
    <n v="0.25"/>
    <n v="0.27264733854122214"/>
    <n v="2.2471820364788608"/>
    <n v="2.1142549909502959"/>
    <n v="4.5961881587508824"/>
    <n v="1.1457904370649059"/>
    <n v="1.8809481236367211"/>
    <n v="1.3765777256893208"/>
    <n v="0.99625783999999984"/>
    <n v="1.7522052078385706"/>
    <n v="0.17150253434011936"/>
  </r>
  <r>
    <x v="0"/>
    <x v="0"/>
    <s v="QA"/>
    <s v="PD,PE, QC"/>
    <n v="0"/>
    <x v="24"/>
    <m/>
    <m/>
    <m/>
    <m/>
    <m/>
    <m/>
    <m/>
    <m/>
    <m/>
    <m/>
    <m/>
    <m/>
    <m/>
    <m/>
    <m/>
    <m/>
    <m/>
    <m/>
    <m/>
    <m/>
  </r>
  <r>
    <x v="1"/>
    <x v="0"/>
    <s v="QA"/>
    <s v="PD,PE, QC"/>
    <s v="-"/>
    <x v="24"/>
    <m/>
    <m/>
    <m/>
    <m/>
    <m/>
    <m/>
    <m/>
    <m/>
    <m/>
    <m/>
    <m/>
    <m/>
    <m/>
    <m/>
    <m/>
    <m/>
    <m/>
    <m/>
    <m/>
    <m/>
  </r>
  <r>
    <x v="2"/>
    <x v="0"/>
    <s v="QA"/>
    <s v="PD,PE, QC"/>
    <n v="4"/>
    <x v="24"/>
    <m/>
    <n v="1"/>
    <m/>
    <m/>
    <m/>
    <m/>
    <m/>
    <m/>
    <m/>
    <m/>
    <m/>
    <m/>
    <m/>
    <m/>
    <m/>
    <m/>
    <m/>
    <m/>
    <m/>
    <m/>
  </r>
  <r>
    <x v="3"/>
    <x v="0"/>
    <s v="QA"/>
    <s v="PD,PE, QC"/>
    <n v="9"/>
    <x v="24"/>
    <m/>
    <n v="1"/>
    <m/>
    <m/>
    <m/>
    <m/>
    <m/>
    <m/>
    <m/>
    <m/>
    <m/>
    <m/>
    <m/>
    <m/>
    <m/>
    <m/>
    <m/>
    <m/>
    <m/>
    <m/>
  </r>
  <r>
    <x v="4"/>
    <x v="0"/>
    <s v="QA"/>
    <s v="PD,PE, QC"/>
    <n v="6"/>
    <x v="24"/>
    <m/>
    <n v="1"/>
    <m/>
    <m/>
    <m/>
    <m/>
    <m/>
    <m/>
    <m/>
    <m/>
    <m/>
    <m/>
    <m/>
    <m/>
    <m/>
    <m/>
    <m/>
    <m/>
    <m/>
    <m/>
  </r>
  <r>
    <x v="5"/>
    <x v="0"/>
    <s v="PE3"/>
    <s v="PD,PE, QA, PU"/>
    <n v="6"/>
    <x v="24"/>
    <m/>
    <n v="1"/>
    <m/>
    <n v="1"/>
    <m/>
    <m/>
    <m/>
    <m/>
    <m/>
    <m/>
    <m/>
    <m/>
    <m/>
    <m/>
    <m/>
    <m/>
    <m/>
    <m/>
    <m/>
    <m/>
  </r>
  <r>
    <x v="6"/>
    <x v="0"/>
    <s v="QC"/>
    <s v="PD,PE, QA"/>
    <n v="5"/>
    <x v="24"/>
    <m/>
    <n v="1"/>
    <m/>
    <n v="1"/>
    <m/>
    <m/>
    <m/>
    <m/>
    <m/>
    <m/>
    <m/>
    <m/>
    <m/>
    <m/>
    <m/>
    <m/>
    <m/>
    <m/>
    <m/>
    <m/>
  </r>
  <r>
    <x v="7"/>
    <x v="1"/>
    <s v="PD"/>
    <s v="PC,PE,QC"/>
    <n v="5.6228257045651073E-3"/>
    <x v="24"/>
    <n v="4.3079737031029134E-4"/>
    <n v="2.1980529090305377E-3"/>
    <n v="4.1999999999999997E-3"/>
    <n v="3.8432764941246874E-3"/>
    <m/>
    <m/>
    <n v="1.7627833859768682E-2"/>
    <n v="9.2595085195593292E-3"/>
    <n v="1.3887756425171467E-2"/>
    <m/>
    <n v="4.8595822688986723E-4"/>
    <n v="4.0472752522725123E-3"/>
    <n v="4.8890749124237227E-3"/>
    <n v="4.0472752522725123E-3"/>
    <n v="6.8642184347219816E-3"/>
    <n v="1.1623381119932873E-2"/>
    <n v="9.2898097150880023E-3"/>
    <n v="1.7178795745749938E-2"/>
    <n v="5.4925701900842543E-3"/>
    <n v="5.1508393489456579E-4"/>
  </r>
  <r>
    <x v="7"/>
    <x v="2"/>
    <s v="PD"/>
    <s v="PC,PE,QC"/>
    <n v="162.9"/>
    <x v="24"/>
    <n v="0.31639036999999998"/>
    <n v="1.6143152700000005"/>
    <n v="2.3346576170999995"/>
    <n v="5.3196105447999971"/>
    <m/>
    <m/>
    <n v="2.5515467853999998"/>
    <n v="0.59857492040000004"/>
    <n v="4.0787032101000023"/>
    <m/>
    <n v="0.27600042690325111"/>
    <n v="2.2986537434941581"/>
    <n v="2.1389041687602486"/>
    <n v="4.6307152704440666"/>
    <n v="1.1197695096471856"/>
    <n v="1.8345062542105364"/>
    <n v="1.3883010278700743"/>
    <n v="0.68719219999999992"/>
    <n v="1.7408438672616957"/>
    <n v="0.17604314197846779"/>
  </r>
  <r>
    <x v="0"/>
    <x v="0"/>
    <s v="QA"/>
    <s v="PD,PE, QC"/>
    <n v="0"/>
    <x v="25"/>
    <m/>
    <m/>
    <m/>
    <m/>
    <m/>
    <m/>
    <m/>
    <m/>
    <m/>
    <m/>
    <m/>
    <m/>
    <m/>
    <m/>
    <m/>
    <m/>
    <m/>
    <m/>
    <m/>
    <m/>
  </r>
  <r>
    <x v="1"/>
    <x v="0"/>
    <s v="QA"/>
    <s v="PD,PE, QC"/>
    <s v="-"/>
    <x v="25"/>
    <m/>
    <m/>
    <m/>
    <m/>
    <m/>
    <m/>
    <m/>
    <m/>
    <m/>
    <m/>
    <m/>
    <m/>
    <m/>
    <m/>
    <m/>
    <m/>
    <m/>
    <m/>
    <m/>
    <m/>
  </r>
  <r>
    <x v="2"/>
    <x v="0"/>
    <s v="QA"/>
    <s v="PD,PE, QC"/>
    <n v="4"/>
    <x v="25"/>
    <m/>
    <m/>
    <m/>
    <m/>
    <m/>
    <m/>
    <m/>
    <m/>
    <m/>
    <m/>
    <m/>
    <m/>
    <m/>
    <m/>
    <m/>
    <m/>
    <m/>
    <m/>
    <m/>
    <m/>
  </r>
  <r>
    <x v="3"/>
    <x v="0"/>
    <s v="QA"/>
    <s v="PD,PE, QC"/>
    <n v="9"/>
    <x v="25"/>
    <m/>
    <m/>
    <m/>
    <m/>
    <m/>
    <m/>
    <m/>
    <m/>
    <m/>
    <m/>
    <m/>
    <m/>
    <m/>
    <m/>
    <m/>
    <m/>
    <m/>
    <m/>
    <m/>
    <m/>
  </r>
  <r>
    <x v="4"/>
    <x v="0"/>
    <s v="QA"/>
    <s v="PD,PE, QC"/>
    <n v="6"/>
    <x v="25"/>
    <m/>
    <m/>
    <m/>
    <m/>
    <m/>
    <m/>
    <m/>
    <m/>
    <m/>
    <m/>
    <m/>
    <m/>
    <m/>
    <m/>
    <m/>
    <m/>
    <m/>
    <m/>
    <m/>
    <m/>
  </r>
  <r>
    <x v="5"/>
    <x v="0"/>
    <s v="PE3"/>
    <s v="PD,PE, QA, PU"/>
    <n v="6"/>
    <x v="25"/>
    <m/>
    <m/>
    <m/>
    <m/>
    <m/>
    <m/>
    <m/>
    <m/>
    <m/>
    <m/>
    <m/>
    <m/>
    <m/>
    <m/>
    <m/>
    <m/>
    <m/>
    <m/>
    <m/>
    <m/>
  </r>
  <r>
    <x v="6"/>
    <x v="0"/>
    <s v="QC"/>
    <s v="PD,PE, QA"/>
    <n v="5"/>
    <x v="25"/>
    <m/>
    <m/>
    <m/>
    <m/>
    <m/>
    <m/>
    <m/>
    <m/>
    <m/>
    <m/>
    <m/>
    <m/>
    <m/>
    <m/>
    <m/>
    <m/>
    <m/>
    <m/>
    <m/>
    <m/>
  </r>
  <r>
    <x v="7"/>
    <x v="1"/>
    <s v="PD"/>
    <s v="PC,PE,QC"/>
    <n v="5.6228257045651073E-3"/>
    <x v="25"/>
    <m/>
    <m/>
    <m/>
    <m/>
    <m/>
    <m/>
    <m/>
    <m/>
    <m/>
    <m/>
    <n v="4.3906819316205355E-4"/>
    <n v="3.5320011510552377E-3"/>
    <n v="4.7807906306835315E-3"/>
    <n v="3.5320011510552377E-3"/>
    <n v="6.7408645690274658E-3"/>
    <n v="1.0985911323996164E-2"/>
    <n v="9.2806173843760047E-3"/>
    <n v="1.6960141989726341E-2"/>
    <n v="5.7057508507639141E-3"/>
    <n v="4.6600392937600892E-4"/>
  </r>
  <r>
    <x v="7"/>
    <x v="2"/>
    <s v="PD"/>
    <s v="PC,PE,QC"/>
    <n v="162.9"/>
    <x v="25"/>
    <m/>
    <m/>
    <m/>
    <m/>
    <m/>
    <m/>
    <m/>
    <m/>
    <m/>
    <m/>
    <n v="0.2790551511867817"/>
    <n v="2.2448064572872108"/>
    <n v="2.1337327054108264"/>
    <n v="4.8468241360888866"/>
    <n v="1.2245114707986209"/>
    <n v="1.9282008523005889"/>
    <n v="1.3664381970207697"/>
    <n v="0.66201895999999993"/>
    <n v="1.7805940103429458"/>
    <n v="0.17698910190312372"/>
  </r>
</pivotCacheRecords>
</file>

<file path=xl/pivotCache/pivotCacheRecords7.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8">
  <r>
    <s v="Quality"/>
    <x v="0"/>
    <n v="1"/>
    <x v="0"/>
    <x v="0"/>
    <s v="QA"/>
    <s v="PD,PE, QC"/>
    <n v="0"/>
    <x v="0"/>
    <m/>
    <m/>
    <m/>
    <m/>
    <m/>
    <m/>
    <m/>
    <m/>
    <m/>
    <m/>
    <m/>
    <m/>
    <m/>
    <m/>
    <m/>
    <m/>
    <m/>
    <m/>
    <m/>
    <m/>
  </r>
  <r>
    <s v="Quality"/>
    <x v="0"/>
    <n v="2"/>
    <x v="1"/>
    <x v="0"/>
    <s v="QA"/>
    <s v="PD,PE, QC"/>
    <s v="-"/>
    <x v="0"/>
    <m/>
    <m/>
    <m/>
    <m/>
    <m/>
    <m/>
    <m/>
    <m/>
    <m/>
    <m/>
    <m/>
    <m/>
    <m/>
    <m/>
    <m/>
    <m/>
    <m/>
    <m/>
    <m/>
    <m/>
  </r>
  <r>
    <s v="Quality"/>
    <x v="0"/>
    <n v="3"/>
    <x v="2"/>
    <x v="0"/>
    <s v="QA"/>
    <s v="PD,PE, QC"/>
    <n v="4"/>
    <x v="0"/>
    <m/>
    <m/>
    <m/>
    <m/>
    <m/>
    <m/>
    <m/>
    <m/>
    <m/>
    <m/>
    <m/>
    <m/>
    <m/>
    <m/>
    <m/>
    <m/>
    <m/>
    <m/>
    <m/>
    <m/>
  </r>
  <r>
    <s v="Quality"/>
    <x v="0"/>
    <n v="4"/>
    <x v="3"/>
    <x v="0"/>
    <s v="QA"/>
    <s v="PD,PE, QC"/>
    <n v="9"/>
    <x v="0"/>
    <m/>
    <m/>
    <m/>
    <m/>
    <m/>
    <m/>
    <m/>
    <m/>
    <m/>
    <m/>
    <m/>
    <m/>
    <m/>
    <m/>
    <m/>
    <m/>
    <m/>
    <m/>
    <m/>
    <m/>
  </r>
  <r>
    <s v="Quality"/>
    <x v="0"/>
    <n v="5"/>
    <x v="4"/>
    <x v="0"/>
    <s v="QA"/>
    <s v="PD,PE, QC"/>
    <n v="6"/>
    <x v="0"/>
    <n v="1"/>
    <m/>
    <m/>
    <m/>
    <m/>
    <m/>
    <m/>
    <m/>
    <m/>
    <m/>
    <m/>
    <m/>
    <m/>
    <m/>
    <m/>
    <m/>
    <m/>
    <m/>
    <m/>
    <m/>
  </r>
  <r>
    <s v="Quality"/>
    <x v="0"/>
    <n v="6"/>
    <x v="5"/>
    <x v="0"/>
    <s v="PE3"/>
    <s v="PD,PE, QA, PU"/>
    <n v="6"/>
    <x v="0"/>
    <n v="1"/>
    <m/>
    <m/>
    <m/>
    <m/>
    <m/>
    <m/>
    <m/>
    <m/>
    <m/>
    <m/>
    <m/>
    <m/>
    <m/>
    <m/>
    <m/>
    <m/>
    <m/>
    <m/>
    <m/>
  </r>
  <r>
    <s v="Quality"/>
    <x v="0"/>
    <n v="7"/>
    <x v="6"/>
    <x v="0"/>
    <s v="QC"/>
    <s v="PD,PE, QA"/>
    <n v="5"/>
    <x v="0"/>
    <m/>
    <m/>
    <m/>
    <m/>
    <m/>
    <m/>
    <m/>
    <m/>
    <m/>
    <m/>
    <m/>
    <m/>
    <m/>
    <m/>
    <m/>
    <m/>
    <m/>
    <m/>
    <m/>
    <m/>
  </r>
  <r>
    <s v="Quality"/>
    <x v="1"/>
    <n v="8"/>
    <x v="7"/>
    <x v="1"/>
    <s v="PD"/>
    <s v="PC,PE,QC"/>
    <n v="5.6228257045651073E-3"/>
    <x v="0"/>
    <n v="3.1500000000000001E-4"/>
    <n v="2.6059999999999998E-3"/>
    <n v="4.5399999999999998E-3"/>
    <n v="3.8470000000000002E-3"/>
    <n v="6.6189999999999999E-3"/>
    <n v="1.1547999999999999E-2"/>
    <n v="1.3273999999999999E-2"/>
    <n v="1.0893999999999999E-2"/>
    <n v="5.973E-3"/>
    <n v="3.4499999999999998E-4"/>
    <n v="4.6578238192124499E-4"/>
    <n v="3.7276760716880891E-3"/>
    <n v="4.513666704242603E-3"/>
    <n v="3.7276760716880891E-3"/>
    <n v="7.1114382797580304E-3"/>
    <n v="1.3375418924551843E-2"/>
    <n v="1.2247878230999617E-2"/>
    <n v="1.6167676132018482E-2"/>
    <n v="6.5150990146113528E-3"/>
    <n v="4.9070274518908641E-4"/>
  </r>
  <r>
    <s v="Quality"/>
    <x v="1"/>
    <n v="9"/>
    <x v="7"/>
    <x v="2"/>
    <s v="PD"/>
    <s v="PC,PE,QC"/>
    <n v="162.9"/>
    <x v="0"/>
    <n v="0.19"/>
    <n v="1.62"/>
    <n v="1.74"/>
    <n v="3.83"/>
    <n v="0.99"/>
    <n v="1.77"/>
    <n v="1.91"/>
    <n v="0.57999999999999996"/>
    <n v="1.44"/>
    <n v="0.11"/>
    <n v="0.26915111506987932"/>
    <n v="2.1540277396833725"/>
    <n v="1.9798676297758537"/>
    <n v="4.5910012165358411"/>
    <n v="1.121146329211993"/>
    <n v="2.0543751995878541"/>
    <n v="1.9557577305616307"/>
    <n v="0.85347012000000011"/>
    <n v="1.900032725353906"/>
    <n v="0.16406098293282606"/>
  </r>
  <r>
    <s v="Quality"/>
    <x v="0"/>
    <n v="1"/>
    <x v="0"/>
    <x v="0"/>
    <s v="QA"/>
    <s v="PD,PE, QC"/>
    <n v="0"/>
    <x v="1"/>
    <m/>
    <m/>
    <m/>
    <m/>
    <m/>
    <m/>
    <m/>
    <m/>
    <m/>
    <m/>
    <m/>
    <m/>
    <m/>
    <m/>
    <m/>
    <m/>
    <m/>
    <m/>
    <m/>
    <m/>
  </r>
  <r>
    <s v="Quality"/>
    <x v="0"/>
    <n v="2"/>
    <x v="1"/>
    <x v="0"/>
    <s v="QA"/>
    <s v="PD,PE, QC"/>
    <s v="-"/>
    <x v="1"/>
    <m/>
    <n v="1"/>
    <m/>
    <m/>
    <m/>
    <m/>
    <m/>
    <m/>
    <m/>
    <m/>
    <m/>
    <m/>
    <m/>
    <m/>
    <m/>
    <m/>
    <m/>
    <m/>
    <m/>
    <m/>
  </r>
  <r>
    <s v="Quality"/>
    <x v="0"/>
    <n v="3"/>
    <x v="2"/>
    <x v="0"/>
    <s v="QA"/>
    <s v="PD,PE, QC"/>
    <n v="4"/>
    <x v="1"/>
    <m/>
    <m/>
    <m/>
    <m/>
    <m/>
    <m/>
    <m/>
    <m/>
    <m/>
    <m/>
    <m/>
    <m/>
    <m/>
    <m/>
    <m/>
    <m/>
    <m/>
    <m/>
    <m/>
    <m/>
  </r>
  <r>
    <s v="Quality"/>
    <x v="0"/>
    <n v="4"/>
    <x v="3"/>
    <x v="0"/>
    <s v="QA"/>
    <s v="PD,PE, QC"/>
    <n v="9"/>
    <x v="1"/>
    <m/>
    <m/>
    <m/>
    <m/>
    <m/>
    <m/>
    <m/>
    <m/>
    <m/>
    <m/>
    <m/>
    <m/>
    <m/>
    <m/>
    <m/>
    <m/>
    <m/>
    <m/>
    <m/>
    <m/>
  </r>
  <r>
    <s v="Quality"/>
    <x v="0"/>
    <n v="5"/>
    <x v="4"/>
    <x v="0"/>
    <s v="QA"/>
    <s v="PD,PE, QC"/>
    <n v="6"/>
    <x v="1"/>
    <m/>
    <m/>
    <m/>
    <m/>
    <m/>
    <m/>
    <m/>
    <m/>
    <m/>
    <m/>
    <m/>
    <m/>
    <m/>
    <m/>
    <m/>
    <m/>
    <m/>
    <m/>
    <m/>
    <m/>
  </r>
  <r>
    <s v="Quality"/>
    <x v="0"/>
    <n v="6"/>
    <x v="5"/>
    <x v="0"/>
    <s v="PE3"/>
    <s v="PD,PE, QA, PU"/>
    <n v="6"/>
    <x v="1"/>
    <m/>
    <m/>
    <m/>
    <m/>
    <m/>
    <m/>
    <m/>
    <m/>
    <m/>
    <m/>
    <m/>
    <m/>
    <m/>
    <m/>
    <m/>
    <m/>
    <m/>
    <m/>
    <m/>
    <m/>
  </r>
  <r>
    <s v="Quality"/>
    <x v="0"/>
    <n v="7"/>
    <x v="6"/>
    <x v="0"/>
    <s v="QC"/>
    <s v="PD,PE, QA"/>
    <n v="5"/>
    <x v="1"/>
    <m/>
    <m/>
    <m/>
    <m/>
    <m/>
    <m/>
    <m/>
    <m/>
    <m/>
    <m/>
    <m/>
    <m/>
    <m/>
    <m/>
    <m/>
    <m/>
    <m/>
    <m/>
    <m/>
    <m/>
  </r>
  <r>
    <s v="Quality"/>
    <x v="1"/>
    <n v="8"/>
    <x v="7"/>
    <x v="1"/>
    <s v="PD"/>
    <s v="PC,PE,QC"/>
    <n v="5.6228257045651073E-3"/>
    <x v="1"/>
    <n v="3.8499999999999998E-4"/>
    <n v="2.2690000000000002E-3"/>
    <n v="4.8700000000000002E-3"/>
    <n v="3.7980000000000002E-3"/>
    <n v="5.7790000000000003E-3"/>
    <n v="1.2087000000000001E-2"/>
    <n v="1.0172E-2"/>
    <n v="1.1542999999999999E-2"/>
    <n v="6.0980000000000001E-3"/>
    <n v="2.7900000000000001E-4"/>
    <n v="4.542278502038377E-4"/>
    <n v="3.8860726902773799E-3"/>
    <n v="4.5948326689430096E-3"/>
    <n v="3.8860726902773799E-3"/>
    <n v="7.0781119676413115E-3"/>
    <n v="1.2934695004142047E-2"/>
    <n v="9.6608142671971466E-3"/>
    <n v="1.6484632174871207E-2"/>
    <n v="6.2911383616492296E-3"/>
    <n v="4.4668535834964417E-4"/>
  </r>
  <r>
    <s v="Quality"/>
    <x v="1"/>
    <n v="9"/>
    <x v="7"/>
    <x v="2"/>
    <s v="PD"/>
    <s v="PC,PE,QC"/>
    <n v="162.9"/>
    <x v="1"/>
    <n v="0.28999999999999998"/>
    <n v="1.69"/>
    <n v="2.36"/>
    <n v="4.75"/>
    <n v="1.1499999999999999"/>
    <n v="2.58"/>
    <n v="1.8"/>
    <n v="0.72"/>
    <n v="2.02"/>
    <n v="0.11"/>
    <n v="0.26030075663173968"/>
    <n v="2.226960898921551"/>
    <n v="2.069064821778547"/>
    <n v="4.5469400454384772"/>
    <n v="1.1723112625032268"/>
    <n v="2.1368057121767867"/>
    <n v="1.3100624473546831"/>
    <n v="0.87727387999999984"/>
    <n v="2.0725174543982807"/>
    <n v="0.15835369138740202"/>
  </r>
  <r>
    <s v="Quality"/>
    <x v="0"/>
    <n v="1"/>
    <x v="0"/>
    <x v="0"/>
    <s v="QA"/>
    <s v="PD,PE, QC"/>
    <n v="0"/>
    <x v="2"/>
    <m/>
    <m/>
    <m/>
    <m/>
    <m/>
    <m/>
    <m/>
    <m/>
    <m/>
    <m/>
    <m/>
    <m/>
    <m/>
    <m/>
    <m/>
    <m/>
    <m/>
    <m/>
    <m/>
    <m/>
  </r>
  <r>
    <s v="Quality"/>
    <x v="0"/>
    <n v="2"/>
    <x v="1"/>
    <x v="0"/>
    <s v="QA"/>
    <s v="PD,PE, QC"/>
    <s v="-"/>
    <x v="2"/>
    <m/>
    <n v="4"/>
    <m/>
    <m/>
    <m/>
    <m/>
    <m/>
    <m/>
    <m/>
    <m/>
    <m/>
    <m/>
    <m/>
    <m/>
    <m/>
    <m/>
    <m/>
    <m/>
    <m/>
    <m/>
  </r>
  <r>
    <s v="Quality"/>
    <x v="0"/>
    <n v="3"/>
    <x v="2"/>
    <x v="0"/>
    <s v="QA"/>
    <s v="PD,PE, QC"/>
    <n v="4"/>
    <x v="3"/>
    <m/>
    <m/>
    <m/>
    <m/>
    <m/>
    <m/>
    <m/>
    <m/>
    <m/>
    <m/>
    <m/>
    <m/>
    <m/>
    <m/>
    <m/>
    <m/>
    <m/>
    <m/>
    <m/>
    <m/>
  </r>
  <r>
    <s v="Quality"/>
    <x v="0"/>
    <n v="4"/>
    <x v="3"/>
    <x v="0"/>
    <s v="QA"/>
    <s v="PD,PE, QC"/>
    <n v="9"/>
    <x v="4"/>
    <m/>
    <m/>
    <m/>
    <m/>
    <m/>
    <m/>
    <m/>
    <m/>
    <m/>
    <m/>
    <m/>
    <m/>
    <m/>
    <m/>
    <m/>
    <m/>
    <m/>
    <m/>
    <m/>
    <m/>
  </r>
  <r>
    <s v="Quality"/>
    <x v="0"/>
    <n v="5"/>
    <x v="4"/>
    <x v="0"/>
    <s v="QA"/>
    <s v="PD,PE, QC"/>
    <n v="6"/>
    <x v="5"/>
    <m/>
    <m/>
    <m/>
    <m/>
    <m/>
    <m/>
    <n v="2"/>
    <m/>
    <m/>
    <m/>
    <m/>
    <m/>
    <m/>
    <m/>
    <m/>
    <m/>
    <m/>
    <m/>
    <m/>
    <m/>
  </r>
  <r>
    <s v="Quality"/>
    <x v="0"/>
    <n v="6"/>
    <x v="5"/>
    <x v="0"/>
    <s v="PE3"/>
    <s v="PD,PE, QA, PU"/>
    <n v="6"/>
    <x v="6"/>
    <m/>
    <m/>
    <m/>
    <m/>
    <m/>
    <m/>
    <n v="1"/>
    <m/>
    <m/>
    <m/>
    <m/>
    <m/>
    <m/>
    <m/>
    <m/>
    <m/>
    <m/>
    <m/>
    <m/>
    <m/>
  </r>
  <r>
    <s v="Quality"/>
    <x v="0"/>
    <n v="7"/>
    <x v="6"/>
    <x v="0"/>
    <s v="QC"/>
    <s v="PD,PE, QA"/>
    <n v="5"/>
    <x v="7"/>
    <m/>
    <m/>
    <m/>
    <m/>
    <m/>
    <m/>
    <m/>
    <m/>
    <m/>
    <m/>
    <m/>
    <m/>
    <m/>
    <m/>
    <m/>
    <m/>
    <m/>
    <m/>
    <m/>
    <m/>
  </r>
  <r>
    <s v="Quality"/>
    <x v="1"/>
    <n v="8"/>
    <x v="7"/>
    <x v="1"/>
    <s v="PD"/>
    <s v="PC,PE,QC"/>
    <n v="5.6228257045651073E-3"/>
    <x v="8"/>
    <n v="9.2739024041086715E-4"/>
    <n v="2.698042801670989E-3"/>
    <n v="4.7000000000000002E-3"/>
    <n v="3.6453152642545164E-3"/>
    <n v="7.9799601982123852E-3"/>
    <n v="1.2231447272281521E-2"/>
    <n v="1.0021785248074478E-2"/>
    <n v="1.1143433685817541E-2"/>
    <n v="6.0840075421933959E-3"/>
    <n v="3.8554289993401484E-4"/>
    <n v="4.4136901593796812E-4"/>
    <n v="3.4768659638944929E-3"/>
    <n v="4.4787076311447183E-3"/>
    <n v="3.4768659638944929E-3"/>
    <n v="7.1436495861264687E-3"/>
    <n v="1.2944652635728533E-2"/>
    <n v="9.5365450632046364E-3"/>
    <n v="1.632848490347201E-2"/>
    <n v="6.0690731474153745E-3"/>
    <n v="5.1418038879160865E-4"/>
  </r>
  <r>
    <s v="Quality"/>
    <x v="1"/>
    <n v="9"/>
    <x v="7"/>
    <x v="2"/>
    <s v="PD"/>
    <s v="PC,PE,QC"/>
    <n v="162.9"/>
    <x v="9"/>
    <n v="0.64877208999999991"/>
    <n v="1.8874631100000001"/>
    <n v="2.3743258371999998"/>
    <n v="4.6965641201999997"/>
    <n v="1.5199720000000001"/>
    <n v="2.4396330000000002"/>
    <n v="1.7951672971999999"/>
    <n v="0.64068519639999999"/>
    <n v="2.1170631113999998"/>
    <n v="0.15431700000000001"/>
    <n v="0.28281841214894804"/>
    <n v="2.2278902135295389"/>
    <n v="2.0912217181305963"/>
    <n v="4.750345573801277"/>
    <n v="1.2599925518328066"/>
    <n v="2.2493808511125528"/>
    <n v="1.4890537887771389"/>
    <n v="0.93944452000000001"/>
    <n v="2.1541837089376563"/>
    <n v="0.19336997459841554"/>
  </r>
  <r>
    <s v="Quality"/>
    <x v="0"/>
    <n v="1"/>
    <x v="0"/>
    <x v="0"/>
    <s v="QA"/>
    <s v="PD,PE, QC"/>
    <n v="0"/>
    <x v="10"/>
    <m/>
    <m/>
    <m/>
    <m/>
    <m/>
    <m/>
    <m/>
    <m/>
    <m/>
    <m/>
    <m/>
    <m/>
    <m/>
    <m/>
    <m/>
    <m/>
    <m/>
    <m/>
    <m/>
    <m/>
  </r>
  <r>
    <s v="Quality"/>
    <x v="0"/>
    <n v="2"/>
    <x v="1"/>
    <x v="0"/>
    <s v="QA"/>
    <s v="PD,PE, QC"/>
    <s v="-"/>
    <x v="10"/>
    <m/>
    <m/>
    <m/>
    <m/>
    <m/>
    <m/>
    <m/>
    <m/>
    <m/>
    <m/>
    <m/>
    <m/>
    <m/>
    <m/>
    <m/>
    <m/>
    <m/>
    <m/>
    <m/>
    <m/>
  </r>
  <r>
    <s v="Quality"/>
    <x v="0"/>
    <n v="3"/>
    <x v="2"/>
    <x v="0"/>
    <s v="QA"/>
    <s v="PD,PE, QC"/>
    <n v="4"/>
    <x v="10"/>
    <m/>
    <m/>
    <m/>
    <n v="1"/>
    <m/>
    <m/>
    <m/>
    <m/>
    <m/>
    <m/>
    <m/>
    <m/>
    <m/>
    <m/>
    <m/>
    <m/>
    <m/>
    <m/>
    <m/>
    <m/>
  </r>
  <r>
    <s v="Quality"/>
    <x v="0"/>
    <n v="4"/>
    <x v="3"/>
    <x v="0"/>
    <s v="QA"/>
    <s v="PD,PE, QC"/>
    <n v="9"/>
    <x v="10"/>
    <m/>
    <m/>
    <m/>
    <n v="1"/>
    <m/>
    <m/>
    <m/>
    <m/>
    <m/>
    <m/>
    <m/>
    <m/>
    <m/>
    <m/>
    <m/>
    <m/>
    <m/>
    <m/>
    <m/>
    <m/>
  </r>
  <r>
    <s v="Quality"/>
    <x v="0"/>
    <n v="5"/>
    <x v="4"/>
    <x v="0"/>
    <s v="QA"/>
    <s v="PD,PE, QC"/>
    <n v="6"/>
    <x v="10"/>
    <m/>
    <m/>
    <m/>
    <m/>
    <m/>
    <m/>
    <m/>
    <m/>
    <m/>
    <m/>
    <m/>
    <m/>
    <m/>
    <m/>
    <m/>
    <m/>
    <m/>
    <m/>
    <m/>
    <m/>
  </r>
  <r>
    <s v="Quality"/>
    <x v="0"/>
    <n v="6"/>
    <x v="5"/>
    <x v="0"/>
    <s v="PE3"/>
    <s v="PD,PE, QA, PU"/>
    <n v="6"/>
    <x v="10"/>
    <m/>
    <m/>
    <m/>
    <m/>
    <m/>
    <m/>
    <m/>
    <m/>
    <m/>
    <m/>
    <m/>
    <m/>
    <m/>
    <m/>
    <m/>
    <m/>
    <m/>
    <m/>
    <m/>
    <m/>
  </r>
  <r>
    <s v="Quality"/>
    <x v="0"/>
    <n v="7"/>
    <x v="6"/>
    <x v="0"/>
    <s v="QC"/>
    <s v="PD,PE, QA"/>
    <n v="5"/>
    <x v="10"/>
    <m/>
    <m/>
    <m/>
    <m/>
    <m/>
    <m/>
    <m/>
    <m/>
    <m/>
    <m/>
    <m/>
    <m/>
    <m/>
    <m/>
    <m/>
    <m/>
    <m/>
    <m/>
    <m/>
    <m/>
  </r>
  <r>
    <s v="Quality"/>
    <x v="1"/>
    <n v="8"/>
    <x v="7"/>
    <x v="1"/>
    <s v="PD"/>
    <s v="PC,PE,QC"/>
    <n v="5.6228257045651073E-3"/>
    <x v="10"/>
    <n v="2.6357544787259784E-4"/>
    <n v="2.8569118669208378E-3"/>
    <n v="4.4200000000000003E-3"/>
    <n v="3.5738621021177792E-3"/>
    <n v="5.9120899092016295E-3"/>
    <n v="1.6110346221120286E-2"/>
    <n v="8.9562114628281824E-3"/>
    <n v="1.2092090680568159E-2"/>
    <n v="5.8708623885557875E-3"/>
    <n v="3.5679479250356577E-4"/>
    <n v="4.068397674461169E-4"/>
    <n v="3.5622414519085061E-3"/>
    <n v="4.7832682730843921E-3"/>
    <n v="3.5622414519085061E-3"/>
    <n v="7.2250065721982375E-3"/>
    <n v="1.2775359489150062E-2"/>
    <n v="9.721446158114171E-3"/>
    <n v="1.6546618706835683E-2"/>
    <n v="5.8691944504394508E-3"/>
    <n v="4.0091148991869095E-4"/>
  </r>
  <r>
    <s v="Quality"/>
    <x v="1"/>
    <n v="9"/>
    <x v="7"/>
    <x v="2"/>
    <s v="PD"/>
    <s v="PC,PE,QC"/>
    <n v="162.9"/>
    <x v="10"/>
    <n v="0.17760192999999999"/>
    <n v="1.92503917"/>
    <n v="2.2078514999999999"/>
    <n v="4.3125090260999963"/>
    <n v="1.028643"/>
    <n v="2.9384100000000002"/>
    <n v="1.5303762528"/>
    <n v="0.74793823719999974"/>
    <n v="2.1623882756000001"/>
    <n v="0.13952999999999999"/>
    <n v="0.24786875160721883"/>
    <n v="2.1703098179186502"/>
    <n v="2.0799643419978642"/>
    <n v="4.5112612684172548"/>
    <n v="1.2120857024369405"/>
    <n v="2.0620994258777667"/>
    <n v="1.4719734505320883"/>
    <n v="0.96570584000000004"/>
    <n v="2.0206608209995309"/>
    <n v="0.14220930867327419"/>
  </r>
  <r>
    <s v="Quality"/>
    <x v="0"/>
    <n v="1"/>
    <x v="0"/>
    <x v="0"/>
    <s v="QA"/>
    <s v="PD,PE, QC"/>
    <n v="0"/>
    <x v="11"/>
    <m/>
    <m/>
    <m/>
    <m/>
    <m/>
    <m/>
    <m/>
    <m/>
    <m/>
    <m/>
    <m/>
    <m/>
    <m/>
    <m/>
    <m/>
    <m/>
    <m/>
    <m/>
    <m/>
    <m/>
  </r>
  <r>
    <s v="Quality"/>
    <x v="0"/>
    <n v="2"/>
    <x v="1"/>
    <x v="0"/>
    <s v="QA"/>
    <s v="PD,PE, QC"/>
    <s v="-"/>
    <x v="11"/>
    <m/>
    <n v="1"/>
    <m/>
    <m/>
    <m/>
    <m/>
    <m/>
    <m/>
    <m/>
    <m/>
    <m/>
    <m/>
    <m/>
    <m/>
    <m/>
    <m/>
    <m/>
    <m/>
    <m/>
    <m/>
  </r>
  <r>
    <s v="Quality"/>
    <x v="0"/>
    <n v="3"/>
    <x v="2"/>
    <x v="0"/>
    <s v="QA"/>
    <s v="PD,PE, QC"/>
    <n v="4"/>
    <x v="11"/>
    <m/>
    <m/>
    <m/>
    <n v="1"/>
    <m/>
    <m/>
    <m/>
    <m/>
    <m/>
    <m/>
    <m/>
    <m/>
    <m/>
    <m/>
    <m/>
    <m/>
    <m/>
    <m/>
    <m/>
    <m/>
  </r>
  <r>
    <s v="Quality"/>
    <x v="0"/>
    <n v="4"/>
    <x v="3"/>
    <x v="0"/>
    <s v="QA"/>
    <s v="PD,PE, QC"/>
    <n v="9"/>
    <x v="11"/>
    <m/>
    <n v="1"/>
    <m/>
    <n v="1"/>
    <m/>
    <m/>
    <m/>
    <m/>
    <m/>
    <m/>
    <m/>
    <m/>
    <m/>
    <m/>
    <m/>
    <m/>
    <m/>
    <m/>
    <m/>
    <m/>
  </r>
  <r>
    <s v="Quality"/>
    <x v="0"/>
    <n v="5"/>
    <x v="4"/>
    <x v="0"/>
    <s v="QA"/>
    <s v="PD,PE, QC"/>
    <n v="6"/>
    <x v="11"/>
    <m/>
    <m/>
    <m/>
    <m/>
    <m/>
    <m/>
    <n v="1"/>
    <m/>
    <m/>
    <m/>
    <m/>
    <m/>
    <m/>
    <m/>
    <m/>
    <m/>
    <m/>
    <m/>
    <m/>
    <m/>
  </r>
  <r>
    <s v="Quality"/>
    <x v="0"/>
    <n v="6"/>
    <x v="5"/>
    <x v="0"/>
    <s v="PE3"/>
    <s v="PD,PE, QA, PU"/>
    <n v="6"/>
    <x v="11"/>
    <m/>
    <m/>
    <m/>
    <n v="1"/>
    <m/>
    <m/>
    <n v="1"/>
    <m/>
    <n v="1"/>
    <n v="1"/>
    <m/>
    <m/>
    <m/>
    <m/>
    <m/>
    <m/>
    <m/>
    <m/>
    <m/>
    <m/>
  </r>
  <r>
    <s v="Quality"/>
    <x v="0"/>
    <n v="7"/>
    <x v="6"/>
    <x v="0"/>
    <s v="QC"/>
    <s v="PD,PE, QA"/>
    <n v="5"/>
    <x v="11"/>
    <m/>
    <m/>
    <m/>
    <m/>
    <m/>
    <m/>
    <m/>
    <m/>
    <m/>
    <m/>
    <m/>
    <m/>
    <m/>
    <m/>
    <m/>
    <m/>
    <m/>
    <m/>
    <m/>
    <m/>
  </r>
  <r>
    <s v="Quality"/>
    <x v="1"/>
    <n v="8"/>
    <x v="7"/>
    <x v="1"/>
    <s v="PD"/>
    <s v="PC,PE,QC"/>
    <n v="5.6228257045651073E-3"/>
    <x v="11"/>
    <n v="3.2315513622099205E-4"/>
    <n v="2.4821839253001206E-3"/>
    <n v="5.2088080365538169E-3"/>
    <n v="4.8150425051317709E-3"/>
    <n v="6.7999999999999996E-3"/>
    <n v="1.7899999999999999E-2"/>
    <n v="9.0797092497189712E-3"/>
    <n v="1.4971946630177266E-2"/>
    <n v="1.1572821915902514E-2"/>
    <n v="5.9999999999999995E-4"/>
    <n v="4.5041734325437197E-4"/>
    <n v="3.6215961351194277E-3"/>
    <n v="4.7382701855194064E-3"/>
    <n v="3.6215961351194277E-3"/>
    <n v="7.1315349523802408E-3"/>
    <n v="1.284142837101724E-2"/>
    <n v="9.7656411968321949E-3"/>
    <n v="1.6390262295345112E-2"/>
    <n v="5.5280384432260833E-3"/>
    <n v="5.0950501882185265E-4"/>
  </r>
  <r>
    <s v="Quality"/>
    <x v="1"/>
    <n v="9"/>
    <x v="7"/>
    <x v="2"/>
    <s v="PD"/>
    <s v="PC,PE,QC"/>
    <n v="162.9"/>
    <x v="11"/>
    <n v="0.21343181"/>
    <n v="1.6393890999999998"/>
    <n v="2.2312254804999996"/>
    <n v="5.4072100234000011"/>
    <n v="1.1751560000000001"/>
    <n v="3.2201529999999998"/>
    <n v="1.7533771954000004"/>
    <n v="1.7533771954000004"/>
    <n v="3.994196482"/>
    <n v="0.22829199999999999"/>
    <n v="0.28524564609416658"/>
    <n v="2.2935274250105162"/>
    <n v="2.0966419150914684"/>
    <n v="4.8575739987882036"/>
    <n v="1.2623393391564339"/>
    <n v="2.1949602557550008"/>
    <n v="1.4812050933757026"/>
    <n v="1.00066108"/>
    <n v="2.0126420450066957"/>
    <n v="0.18681131912080107"/>
  </r>
  <r>
    <s v="Quality"/>
    <x v="0"/>
    <n v="1"/>
    <x v="0"/>
    <x v="0"/>
    <s v="QA"/>
    <s v="PD,PE, QC"/>
    <n v="0"/>
    <x v="12"/>
    <m/>
    <m/>
    <m/>
    <m/>
    <m/>
    <m/>
    <m/>
    <m/>
    <m/>
    <m/>
    <m/>
    <m/>
    <m/>
    <m/>
    <m/>
    <m/>
    <m/>
    <m/>
    <m/>
    <m/>
  </r>
  <r>
    <s v="Quality"/>
    <x v="0"/>
    <n v="2"/>
    <x v="1"/>
    <x v="0"/>
    <s v="QA"/>
    <s v="PD,PE, QC"/>
    <s v="-"/>
    <x v="12"/>
    <m/>
    <m/>
    <m/>
    <m/>
    <m/>
    <m/>
    <m/>
    <m/>
    <m/>
    <m/>
    <m/>
    <m/>
    <m/>
    <m/>
    <m/>
    <m/>
    <m/>
    <m/>
    <m/>
    <m/>
  </r>
  <r>
    <s v="Quality"/>
    <x v="0"/>
    <n v="3"/>
    <x v="2"/>
    <x v="0"/>
    <s v="QA"/>
    <s v="PD,PE, QC"/>
    <n v="4"/>
    <x v="13"/>
    <m/>
    <m/>
    <m/>
    <m/>
    <m/>
    <m/>
    <m/>
    <m/>
    <m/>
    <m/>
    <m/>
    <m/>
    <m/>
    <m/>
    <m/>
    <m/>
    <m/>
    <m/>
    <m/>
    <m/>
  </r>
  <r>
    <s v="Quality"/>
    <x v="0"/>
    <n v="4"/>
    <x v="3"/>
    <x v="0"/>
    <s v="QA"/>
    <s v="PD,PE, QC"/>
    <n v="9"/>
    <x v="14"/>
    <m/>
    <m/>
    <m/>
    <m/>
    <m/>
    <m/>
    <m/>
    <m/>
    <m/>
    <m/>
    <m/>
    <m/>
    <m/>
    <m/>
    <m/>
    <m/>
    <m/>
    <m/>
    <m/>
    <m/>
  </r>
  <r>
    <s v="Quality"/>
    <x v="0"/>
    <n v="5"/>
    <x v="4"/>
    <x v="0"/>
    <s v="QA"/>
    <s v="PD,PE, QC"/>
    <n v="6"/>
    <x v="15"/>
    <n v="1"/>
    <m/>
    <m/>
    <m/>
    <m/>
    <m/>
    <n v="1"/>
    <m/>
    <m/>
    <m/>
    <m/>
    <m/>
    <m/>
    <m/>
    <m/>
    <m/>
    <m/>
    <m/>
    <m/>
    <m/>
  </r>
  <r>
    <s v="Quality"/>
    <x v="0"/>
    <n v="6"/>
    <x v="5"/>
    <x v="0"/>
    <s v="PE3"/>
    <s v="PD,PE, QA, PU"/>
    <n v="6"/>
    <x v="16"/>
    <m/>
    <m/>
    <m/>
    <m/>
    <m/>
    <m/>
    <m/>
    <m/>
    <m/>
    <m/>
    <m/>
    <m/>
    <m/>
    <m/>
    <m/>
    <m/>
    <m/>
    <m/>
    <m/>
    <m/>
  </r>
  <r>
    <s v="Quality"/>
    <x v="0"/>
    <n v="7"/>
    <x v="6"/>
    <x v="0"/>
    <s v="QC"/>
    <s v="PD,PE, QA"/>
    <n v="5"/>
    <x v="17"/>
    <m/>
    <m/>
    <m/>
    <m/>
    <m/>
    <m/>
    <m/>
    <m/>
    <m/>
    <m/>
    <m/>
    <m/>
    <m/>
    <m/>
    <m/>
    <m/>
    <m/>
    <m/>
    <m/>
    <m/>
  </r>
  <r>
    <s v="Quality"/>
    <x v="1"/>
    <n v="8"/>
    <x v="7"/>
    <x v="1"/>
    <s v="PD"/>
    <s v="PC,PE,QC"/>
    <n v="5.6228257045651073E-3"/>
    <x v="18"/>
    <n v="3.0634854772754026E-4"/>
    <n v="1.5345582134882129E-3"/>
    <n v="4.9899999999999996E-3"/>
    <n v="3.9466373197277749E-3"/>
    <n v="6.7000000000000002E-3"/>
    <n v="1.35E-2"/>
    <n v="1.5615195883585651E-2"/>
    <n v="1.0154863101826788E-2"/>
    <n v="9.0555430190175021E-3"/>
    <n v="3.677384782895327E-4"/>
    <n v="4.380373861290845E-4"/>
    <n v="3.5054510482799149E-3"/>
    <n v="4.6796727481969577E-3"/>
    <n v="3.5054510482799149E-3"/>
    <n v="7.0998941154704854E-3"/>
    <n v="1.2442982266752904E-2"/>
    <n v="9.7123745776393107E-3"/>
    <n v="1.6555433265932954E-2"/>
    <n v="5.692812859484417E-3"/>
    <n v="4.5901407068385541E-4"/>
  </r>
  <r>
    <s v="Quality"/>
    <x v="1"/>
    <n v="9"/>
    <x v="7"/>
    <x v="2"/>
    <s v="PD"/>
    <s v="PC,PE,QC"/>
    <n v="162.9"/>
    <x v="19"/>
    <n v="0.23302392"/>
    <n v="1.1672611900000001"/>
    <n v="2.52"/>
    <n v="5.0599999999999996"/>
    <n v="1.32"/>
    <n v="2.77"/>
    <n v="2.7759999999999998"/>
    <n v="0.79900000000000004"/>
    <n v="3.48"/>
    <n v="0.155"/>
    <n v="0.27620882791531226"/>
    <n v="2.2103970026763191"/>
    <n v="2.0964345311351744"/>
    <n v="4.8159528275283749"/>
    <n v="1.2768185905711198"/>
    <n v="2.1979621697461074"/>
    <n v="1.4240419578978845"/>
    <n v="0.92569075999999995"/>
    <n v="1.9820568616485712"/>
    <n v="0.17184938631249319"/>
  </r>
  <r>
    <s v="Quality"/>
    <x v="0"/>
    <n v="1"/>
    <x v="0"/>
    <x v="0"/>
    <s v="QA"/>
    <s v="PD,PE, QC"/>
    <n v="0"/>
    <x v="20"/>
    <m/>
    <m/>
    <m/>
    <m/>
    <m/>
    <m/>
    <m/>
    <m/>
    <m/>
    <m/>
    <m/>
    <m/>
    <m/>
    <m/>
    <m/>
    <m/>
    <m/>
    <m/>
    <m/>
    <m/>
  </r>
  <r>
    <s v="Quality"/>
    <x v="0"/>
    <n v="2"/>
    <x v="1"/>
    <x v="0"/>
    <s v="QA"/>
    <s v="PD,PE, QC"/>
    <s v="-"/>
    <x v="20"/>
    <m/>
    <m/>
    <m/>
    <m/>
    <m/>
    <m/>
    <m/>
    <m/>
    <m/>
    <m/>
    <m/>
    <m/>
    <m/>
    <m/>
    <m/>
    <m/>
    <m/>
    <m/>
    <m/>
    <m/>
  </r>
  <r>
    <s v="Quality"/>
    <x v="0"/>
    <n v="3"/>
    <x v="2"/>
    <x v="0"/>
    <s v="QA"/>
    <s v="PD,PE, QC"/>
    <n v="4"/>
    <x v="20"/>
    <m/>
    <m/>
    <m/>
    <m/>
    <m/>
    <m/>
    <m/>
    <m/>
    <m/>
    <m/>
    <m/>
    <m/>
    <m/>
    <m/>
    <m/>
    <m/>
    <m/>
    <m/>
    <m/>
    <m/>
  </r>
  <r>
    <s v="Quality"/>
    <x v="0"/>
    <n v="4"/>
    <x v="3"/>
    <x v="0"/>
    <s v="QA"/>
    <s v="PD,PE, QC"/>
    <n v="9"/>
    <x v="20"/>
    <m/>
    <m/>
    <m/>
    <n v="1"/>
    <m/>
    <m/>
    <m/>
    <m/>
    <m/>
    <m/>
    <m/>
    <m/>
    <m/>
    <m/>
    <m/>
    <m/>
    <m/>
    <m/>
    <m/>
    <m/>
  </r>
  <r>
    <s v="Quality"/>
    <x v="0"/>
    <n v="5"/>
    <x v="4"/>
    <x v="0"/>
    <s v="QA"/>
    <s v="PD,PE, QC"/>
    <n v="6"/>
    <x v="20"/>
    <m/>
    <m/>
    <n v="1"/>
    <m/>
    <m/>
    <m/>
    <m/>
    <m/>
    <m/>
    <m/>
    <m/>
    <m/>
    <m/>
    <m/>
    <m/>
    <m/>
    <m/>
    <m/>
    <m/>
    <m/>
  </r>
  <r>
    <s v="Quality"/>
    <x v="0"/>
    <n v="6"/>
    <x v="5"/>
    <x v="0"/>
    <s v="PE3"/>
    <s v="PD,PE, QA, PU"/>
    <n v="6"/>
    <x v="20"/>
    <m/>
    <m/>
    <m/>
    <m/>
    <m/>
    <m/>
    <m/>
    <m/>
    <m/>
    <m/>
    <m/>
    <m/>
    <m/>
    <m/>
    <m/>
    <m/>
    <m/>
    <m/>
    <m/>
    <m/>
  </r>
  <r>
    <s v="Quality"/>
    <x v="0"/>
    <n v="7"/>
    <x v="6"/>
    <x v="0"/>
    <s v="QC"/>
    <s v="PD,PE, QA"/>
    <n v="5"/>
    <x v="20"/>
    <m/>
    <m/>
    <m/>
    <m/>
    <m/>
    <m/>
    <m/>
    <m/>
    <m/>
    <m/>
    <m/>
    <m/>
    <m/>
    <m/>
    <m/>
    <m/>
    <m/>
    <m/>
    <m/>
    <m/>
  </r>
  <r>
    <s v="Quality"/>
    <x v="1"/>
    <n v="8"/>
    <x v="7"/>
    <x v="1"/>
    <s v="PD"/>
    <s v="PC,PE,QC"/>
    <n v="5.6228257045651073E-3"/>
    <x v="20"/>
    <n v="3.2000638281373895E-4"/>
    <n v="1.9006193493159376E-3"/>
    <n v="4.2900000000000004E-3"/>
    <n v="3.514658675860002E-3"/>
    <n v="7.323721004771383E-3"/>
    <n v="1.2086525614355083E-2"/>
    <n v="1.1453020225403506E-2"/>
    <n v="9.1835093808713165E-3"/>
    <n v="1.2530923444919264E-2"/>
    <n v="4.4319513824439468E-4"/>
    <n v="4.3429745146497775E-4"/>
    <n v="3.4885738798139019E-3"/>
    <n v="4.6789795798428844E-3"/>
    <n v="3.4885738798139019E-3"/>
    <n v="6.7997063355654079E-3"/>
    <n v="1.2179909123488371E-2"/>
    <n v="9.6470075815049804E-3"/>
    <n v="1.6729962209282544E-2"/>
    <n v="5.583366504668002E-3"/>
    <n v="4.7639285711258226E-4"/>
  </r>
  <r>
    <s v="Quality"/>
    <x v="1"/>
    <n v="9"/>
    <x v="7"/>
    <x v="2"/>
    <s v="PD"/>
    <s v="PC,PE,QC"/>
    <n v="162.9"/>
    <x v="20"/>
    <n v="0.21680767000000001"/>
    <n v="1.2876894800000001"/>
    <n v="2.0434032256000001"/>
    <n v="4.0685952117999999"/>
    <n v="1.2786866699999999"/>
    <n v="2.1936923799999999"/>
    <n v="2.0922544894000001"/>
    <n v="0.56943958719999999"/>
    <n v="4.2151349068999995"/>
    <n v="0.17529443"/>
    <n v="0.2784518782626394"/>
    <n v="2.2367157486543507"/>
    <n v="2.0842311745941653"/>
    <n v="4.8005798334770695"/>
    <n v="1.2291118483597401"/>
    <n v="2.1111040064922229"/>
    <n v="1.4746437012505191"/>
    <n v="0.90943924000000009"/>
    <n v="1.9868566041123215"/>
    <n v="0.17911751173359955"/>
  </r>
  <r>
    <s v="Quality"/>
    <x v="0"/>
    <n v="1"/>
    <x v="0"/>
    <x v="0"/>
    <s v="QA"/>
    <s v="PD,PE, QC"/>
    <n v="0"/>
    <x v="21"/>
    <m/>
    <m/>
    <m/>
    <m/>
    <m/>
    <m/>
    <m/>
    <m/>
    <m/>
    <m/>
    <m/>
    <m/>
    <m/>
    <m/>
    <m/>
    <m/>
    <m/>
    <m/>
    <m/>
    <m/>
  </r>
  <r>
    <s v="Quality"/>
    <x v="0"/>
    <n v="2"/>
    <x v="1"/>
    <x v="0"/>
    <s v="QA"/>
    <s v="PD,PE, QC"/>
    <s v="-"/>
    <x v="21"/>
    <m/>
    <m/>
    <m/>
    <m/>
    <m/>
    <m/>
    <m/>
    <m/>
    <m/>
    <m/>
    <m/>
    <m/>
    <m/>
    <m/>
    <m/>
    <m/>
    <m/>
    <m/>
    <m/>
    <m/>
  </r>
  <r>
    <s v="Quality"/>
    <x v="0"/>
    <n v="3"/>
    <x v="2"/>
    <x v="0"/>
    <s v="QA"/>
    <s v="PD,PE, QC"/>
    <n v="4"/>
    <x v="21"/>
    <m/>
    <m/>
    <m/>
    <n v="1"/>
    <m/>
    <m/>
    <m/>
    <m/>
    <m/>
    <m/>
    <m/>
    <m/>
    <m/>
    <m/>
    <m/>
    <m/>
    <m/>
    <m/>
    <m/>
    <m/>
  </r>
  <r>
    <s v="Quality"/>
    <x v="0"/>
    <n v="4"/>
    <x v="3"/>
    <x v="0"/>
    <s v="QA"/>
    <s v="PD,PE, QC"/>
    <n v="9"/>
    <x v="21"/>
    <m/>
    <m/>
    <m/>
    <n v="2"/>
    <m/>
    <m/>
    <m/>
    <m/>
    <m/>
    <m/>
    <m/>
    <m/>
    <m/>
    <m/>
    <m/>
    <m/>
    <m/>
    <m/>
    <m/>
    <m/>
  </r>
  <r>
    <s v="Quality"/>
    <x v="0"/>
    <n v="5"/>
    <x v="4"/>
    <x v="0"/>
    <s v="QA"/>
    <s v="PD,PE, QC"/>
    <n v="6"/>
    <x v="21"/>
    <m/>
    <m/>
    <m/>
    <m/>
    <m/>
    <n v="1"/>
    <n v="1"/>
    <m/>
    <m/>
    <m/>
    <m/>
    <m/>
    <m/>
    <m/>
    <m/>
    <m/>
    <m/>
    <m/>
    <m/>
    <m/>
  </r>
  <r>
    <s v="Quality"/>
    <x v="0"/>
    <n v="6"/>
    <x v="5"/>
    <x v="0"/>
    <s v="PE3"/>
    <s v="PD,PE, QA, PU"/>
    <n v="6"/>
    <x v="21"/>
    <m/>
    <m/>
    <n v="2"/>
    <m/>
    <m/>
    <m/>
    <m/>
    <m/>
    <m/>
    <m/>
    <m/>
    <m/>
    <m/>
    <m/>
    <m/>
    <m/>
    <m/>
    <m/>
    <m/>
    <m/>
  </r>
  <r>
    <s v="Quality"/>
    <x v="0"/>
    <n v="7"/>
    <x v="6"/>
    <x v="0"/>
    <s v="QC"/>
    <s v="PD,PE, QA"/>
    <n v="5"/>
    <x v="21"/>
    <m/>
    <m/>
    <m/>
    <m/>
    <m/>
    <m/>
    <m/>
    <m/>
    <m/>
    <m/>
    <m/>
    <m/>
    <m/>
    <m/>
    <m/>
    <m/>
    <m/>
    <m/>
    <m/>
    <m/>
  </r>
  <r>
    <s v="Quality"/>
    <x v="1"/>
    <n v="8"/>
    <x v="7"/>
    <x v="1"/>
    <s v="PD"/>
    <s v="PC,PE,QC"/>
    <n v="5.6228257045651073E-3"/>
    <x v="21"/>
    <n v="3.1880661045712765E-4"/>
    <n v="2.1554870442079444E-3"/>
    <n v="4.6881858917638018E-3"/>
    <n v="3.5487584770152918E-3"/>
    <n v="0"/>
    <n v="0"/>
    <n v="1.2060375231409031E-2"/>
    <n v="7.2272097096978006E-3"/>
    <n v="6.2490492242019604E-3"/>
    <n v="0"/>
    <n v="4.5417048764110902E-4"/>
    <n v="3.7899201647726304E-3"/>
    <n v="4.6886049465804953E-3"/>
    <n v="3.7899201647726304E-3"/>
    <n v="6.7716207131641648E-3"/>
    <n v="1.1617256955599321E-2"/>
    <n v="9.7172647829085121E-3"/>
    <n v="1.6501944773808893E-2"/>
    <n v="5.5173338226549452E-3"/>
    <n v="4.423584211524255E-4"/>
  </r>
  <r>
    <s v="Quality"/>
    <x v="1"/>
    <n v="9"/>
    <x v="7"/>
    <x v="2"/>
    <s v="PD"/>
    <s v="PC,PE,QC"/>
    <n v="162.9"/>
    <x v="21"/>
    <n v="0.22687752999999999"/>
    <n v="1.53394428"/>
    <n v="2.2581939791000001"/>
    <n v="4.2696829419000002"/>
    <n v="0"/>
    <n v="0"/>
    <n v="2.2280119766000004"/>
    <n v="0.46284431920000002"/>
    <n v="2.3541938500000001"/>
    <n v="0"/>
    <n v="0.26420376210176505"/>
    <n v="2.2047032840000789"/>
    <n v="2.0426154289154979"/>
    <n v="4.550517776187184"/>
    <n v="1.1477678467238315"/>
    <n v="1.9142458432383367"/>
    <n v="1.5147280117409616"/>
    <n v="0.99286227999999999"/>
    <n v="2.0286180999941963"/>
    <n v="0.15871630935852007"/>
  </r>
  <r>
    <s v="Quality"/>
    <x v="0"/>
    <n v="1"/>
    <x v="0"/>
    <x v="0"/>
    <s v="QA"/>
    <s v="PD,PE, QC"/>
    <n v="0"/>
    <x v="22"/>
    <m/>
    <m/>
    <m/>
    <m/>
    <m/>
    <m/>
    <m/>
    <m/>
    <m/>
    <m/>
    <m/>
    <m/>
    <m/>
    <m/>
    <m/>
    <m/>
    <m/>
    <m/>
    <m/>
    <m/>
  </r>
  <r>
    <s v="Quality"/>
    <x v="0"/>
    <n v="2"/>
    <x v="1"/>
    <x v="0"/>
    <s v="QA"/>
    <s v="PD,PE, QC"/>
    <s v="-"/>
    <x v="22"/>
    <m/>
    <m/>
    <m/>
    <m/>
    <m/>
    <m/>
    <m/>
    <m/>
    <m/>
    <m/>
    <m/>
    <m/>
    <m/>
    <m/>
    <m/>
    <m/>
    <m/>
    <m/>
    <m/>
    <m/>
  </r>
  <r>
    <s v="Quality"/>
    <x v="0"/>
    <n v="3"/>
    <x v="2"/>
    <x v="0"/>
    <s v="QA"/>
    <s v="PD,PE, QC"/>
    <n v="4"/>
    <x v="22"/>
    <m/>
    <m/>
    <m/>
    <m/>
    <m/>
    <m/>
    <m/>
    <m/>
    <m/>
    <m/>
    <m/>
    <m/>
    <m/>
    <m/>
    <m/>
    <m/>
    <m/>
    <m/>
    <m/>
    <m/>
  </r>
  <r>
    <s v="Quality"/>
    <x v="0"/>
    <n v="4"/>
    <x v="3"/>
    <x v="0"/>
    <s v="QA"/>
    <s v="PD,PE, QC"/>
    <n v="9"/>
    <x v="22"/>
    <m/>
    <m/>
    <m/>
    <m/>
    <m/>
    <m/>
    <m/>
    <m/>
    <m/>
    <m/>
    <m/>
    <m/>
    <m/>
    <m/>
    <m/>
    <m/>
    <m/>
    <m/>
    <m/>
    <m/>
  </r>
  <r>
    <s v="Quality"/>
    <x v="0"/>
    <n v="5"/>
    <x v="4"/>
    <x v="0"/>
    <s v="QA"/>
    <s v="PD,PE, QC"/>
    <n v="6"/>
    <x v="22"/>
    <m/>
    <n v="1"/>
    <m/>
    <m/>
    <m/>
    <m/>
    <n v="1"/>
    <m/>
    <m/>
    <m/>
    <m/>
    <m/>
    <m/>
    <m/>
    <m/>
    <m/>
    <m/>
    <m/>
    <m/>
    <m/>
  </r>
  <r>
    <s v="Quality"/>
    <x v="0"/>
    <n v="6"/>
    <x v="5"/>
    <x v="0"/>
    <s v="PE3"/>
    <s v="PD,PE, QA, PU"/>
    <n v="6"/>
    <x v="22"/>
    <m/>
    <n v="1"/>
    <n v="1"/>
    <m/>
    <m/>
    <m/>
    <m/>
    <m/>
    <m/>
    <m/>
    <m/>
    <m/>
    <m/>
    <m/>
    <m/>
    <m/>
    <m/>
    <m/>
    <m/>
    <m/>
  </r>
  <r>
    <s v="Quality"/>
    <x v="0"/>
    <n v="7"/>
    <x v="6"/>
    <x v="0"/>
    <s v="QC"/>
    <s v="PD,PE, QA"/>
    <n v="5"/>
    <x v="22"/>
    <m/>
    <m/>
    <m/>
    <m/>
    <m/>
    <m/>
    <m/>
    <m/>
    <m/>
    <m/>
    <m/>
    <m/>
    <m/>
    <m/>
    <m/>
    <m/>
    <m/>
    <m/>
    <m/>
    <m/>
  </r>
  <r>
    <s v="Quality"/>
    <x v="1"/>
    <n v="8"/>
    <x v="7"/>
    <x v="1"/>
    <s v="PD"/>
    <s v="PC,PE,QC"/>
    <n v="5.6228257045651073E-3"/>
    <x v="22"/>
    <n v="5.5088274538847679E-4"/>
    <n v="2.4874539353708803E-3"/>
    <n v="5.2014086996617749E-3"/>
    <n v="2.9847743343815883E-3"/>
    <n v="6.6899999999999998E-3"/>
    <n v="9.92E-3"/>
    <n v="1.047642541894836E-2"/>
    <n v="9.097647652796588E-3"/>
    <n v="6.2669974697159994E-3"/>
    <n v="7.6999999999999996E-4"/>
    <n v="4.5690572933809975E-4"/>
    <n v="3.7070553146796386E-3"/>
    <n v="4.694891869650635E-3"/>
    <n v="3.7070553146796386E-3"/>
    <n v="6.8689521117682797E-3"/>
    <n v="1.164639389186394E-2"/>
    <n v="9.7848219840697588E-3"/>
    <n v="1.6631014321106686E-2"/>
    <n v="5.7442314458862522E-3"/>
    <n v="4.7235026853046665E-4"/>
  </r>
  <r>
    <s v="Quality"/>
    <x v="1"/>
    <n v="9"/>
    <x v="7"/>
    <x v="2"/>
    <s v="PD"/>
    <s v="PC,PE,QC"/>
    <n v="162.9"/>
    <x v="22"/>
    <n v="0.33100000000000002"/>
    <n v="1.494"/>
    <n v="1.988"/>
    <n v="3.9889999999999999"/>
    <n v="1.1100000000000001"/>
    <n v="1.67"/>
    <n v="1.6839999999999999"/>
    <n v="0.51500000000000001"/>
    <n v="1.74"/>
    <n v="0.27"/>
    <n v="0.27449528242879395"/>
    <n v="2.2270878438234054"/>
    <n v="2.0711419628338943"/>
    <n v="4.7154583668128973"/>
    <n v="1.1705215924631365"/>
    <n v="1.9175276027394588"/>
    <n v="1.4162911421191582"/>
    <n v="0.97424432000000016"/>
    <n v="1.7958162048116961"/>
    <n v="0.16722994868042346"/>
  </r>
  <r>
    <s v="Quality"/>
    <x v="0"/>
    <n v="1"/>
    <x v="0"/>
    <x v="0"/>
    <s v="QA"/>
    <s v="PD,PE, QC"/>
    <n v="0"/>
    <x v="23"/>
    <m/>
    <m/>
    <m/>
    <m/>
    <m/>
    <m/>
    <m/>
    <m/>
    <m/>
    <m/>
    <m/>
    <m/>
    <m/>
    <m/>
    <m/>
    <m/>
    <m/>
    <m/>
    <m/>
    <m/>
  </r>
  <r>
    <s v="Quality"/>
    <x v="0"/>
    <n v="2"/>
    <x v="1"/>
    <x v="0"/>
    <s v="QA"/>
    <s v="PD,PE, QC"/>
    <s v="-"/>
    <x v="23"/>
    <m/>
    <m/>
    <m/>
    <m/>
    <m/>
    <m/>
    <m/>
    <m/>
    <m/>
    <m/>
    <m/>
    <m/>
    <m/>
    <m/>
    <m/>
    <m/>
    <m/>
    <m/>
    <m/>
    <m/>
  </r>
  <r>
    <s v="Quality"/>
    <x v="0"/>
    <n v="3"/>
    <x v="2"/>
    <x v="0"/>
    <s v="QA"/>
    <s v="PD,PE, QC"/>
    <n v="4"/>
    <x v="23"/>
    <m/>
    <m/>
    <m/>
    <n v="1"/>
    <m/>
    <m/>
    <m/>
    <m/>
    <m/>
    <m/>
    <m/>
    <m/>
    <m/>
    <m/>
    <m/>
    <m/>
    <m/>
    <m/>
    <m/>
    <m/>
  </r>
  <r>
    <s v="Quality"/>
    <x v="0"/>
    <n v="4"/>
    <x v="3"/>
    <x v="0"/>
    <s v="QA"/>
    <s v="PD,PE, QC"/>
    <n v="9"/>
    <x v="23"/>
    <m/>
    <n v="1"/>
    <m/>
    <m/>
    <m/>
    <m/>
    <m/>
    <m/>
    <n v="1"/>
    <m/>
    <m/>
    <m/>
    <m/>
    <m/>
    <m/>
    <m/>
    <m/>
    <m/>
    <m/>
    <m/>
  </r>
  <r>
    <s v="Quality"/>
    <x v="0"/>
    <n v="5"/>
    <x v="4"/>
    <x v="0"/>
    <s v="QA"/>
    <s v="PD,PE, QC"/>
    <n v="6"/>
    <x v="23"/>
    <n v="1"/>
    <m/>
    <n v="2"/>
    <m/>
    <m/>
    <n v="1"/>
    <m/>
    <n v="1"/>
    <m/>
    <m/>
    <m/>
    <m/>
    <m/>
    <m/>
    <m/>
    <m/>
    <m/>
    <m/>
    <m/>
    <m/>
  </r>
  <r>
    <s v="Quality"/>
    <x v="0"/>
    <n v="6"/>
    <x v="5"/>
    <x v="0"/>
    <s v="PE3"/>
    <s v="PD,PE, QA, PU"/>
    <n v="6"/>
    <x v="23"/>
    <n v="1"/>
    <m/>
    <n v="2"/>
    <m/>
    <m/>
    <m/>
    <m/>
    <m/>
    <m/>
    <m/>
    <m/>
    <m/>
    <m/>
    <m/>
    <m/>
    <m/>
    <m/>
    <m/>
    <m/>
    <m/>
  </r>
  <r>
    <s v="Quality"/>
    <x v="0"/>
    <n v="7"/>
    <x v="6"/>
    <x v="0"/>
    <s v="QC"/>
    <s v="PD,PE, QA"/>
    <n v="5"/>
    <x v="23"/>
    <m/>
    <m/>
    <m/>
    <n v="1"/>
    <m/>
    <m/>
    <m/>
    <m/>
    <m/>
    <m/>
    <m/>
    <m/>
    <m/>
    <m/>
    <m/>
    <m/>
    <m/>
    <m/>
    <m/>
    <m/>
  </r>
  <r>
    <s v="Quality"/>
    <x v="1"/>
    <n v="8"/>
    <x v="7"/>
    <x v="1"/>
    <s v="PD"/>
    <s v="PC,PE,QC"/>
    <n v="5.6228257045651073E-3"/>
    <x v="23"/>
    <n v="3.7896204970663897E-4"/>
    <n v="2.23979188707957E-3"/>
    <n v="4.6699999999999997E-3"/>
    <n v="3.3994297604129815E-3"/>
    <n v="6.0000000000000001E-3"/>
    <n v="1.15E-2"/>
    <n v="1.3102522310947969E-2"/>
    <n v="1.2114806956606444E-2"/>
    <n v="9.8482563175961973E-3"/>
    <n v="6.7000000000000002E-4"/>
    <n v="4.6375150606531686E-4"/>
    <n v="3.822278476642584E-3"/>
    <n v="4.8042656867356903E-3"/>
    <n v="3.822278476642584E-3"/>
    <n v="6.8830792640192711E-3"/>
    <n v="1.1615505989212212E-2"/>
    <n v="9.9229737115464709E-3"/>
    <n v="1.6502102562514106E-2"/>
    <n v="5.2799205592738785E-3"/>
    <n v="4.726859289405049E-4"/>
  </r>
  <r>
    <s v="Quality"/>
    <x v="1"/>
    <n v="9"/>
    <x v="7"/>
    <x v="2"/>
    <s v="PD"/>
    <s v="PC,PE,QC"/>
    <n v="162.9"/>
    <x v="23"/>
    <n v="0.29599999999999999"/>
    <n v="1.75"/>
    <n v="2.4700000000000002"/>
    <n v="4.8"/>
    <n v="1.1100000000000001"/>
    <n v="2.1800000000000002"/>
    <n v="1.9119999999999999"/>
    <n v="0.77700000000000002"/>
    <n v="2.7839999999999998"/>
    <n v="0.25"/>
    <n v="0.27264733854122214"/>
    <n v="2.2471820364788608"/>
    <n v="2.1142549909502959"/>
    <n v="4.5961881587508824"/>
    <n v="1.1457904370649059"/>
    <n v="1.8809481236367211"/>
    <n v="1.3765777256893208"/>
    <n v="0.99625783999999984"/>
    <n v="1.7522052078385706"/>
    <n v="0.17150253434011936"/>
  </r>
  <r>
    <s v="Quality"/>
    <x v="0"/>
    <n v="1"/>
    <x v="0"/>
    <x v="0"/>
    <s v="QA"/>
    <s v="PD,PE, QC"/>
    <n v="0"/>
    <x v="24"/>
    <m/>
    <m/>
    <m/>
    <m/>
    <m/>
    <m/>
    <m/>
    <m/>
    <m/>
    <m/>
    <m/>
    <m/>
    <m/>
    <m/>
    <m/>
    <m/>
    <m/>
    <m/>
    <m/>
    <m/>
  </r>
  <r>
    <s v="Quality"/>
    <x v="0"/>
    <n v="2"/>
    <x v="1"/>
    <x v="0"/>
    <s v="QA"/>
    <s v="PD,PE, QC"/>
    <s v="-"/>
    <x v="24"/>
    <m/>
    <m/>
    <m/>
    <m/>
    <m/>
    <m/>
    <m/>
    <m/>
    <m/>
    <m/>
    <m/>
    <m/>
    <m/>
    <m/>
    <m/>
    <m/>
    <m/>
    <m/>
    <m/>
    <m/>
  </r>
  <r>
    <s v="Quality"/>
    <x v="0"/>
    <n v="3"/>
    <x v="2"/>
    <x v="0"/>
    <s v="QA"/>
    <s v="PD,PE, QC"/>
    <n v="4"/>
    <x v="24"/>
    <m/>
    <n v="1"/>
    <m/>
    <m/>
    <m/>
    <m/>
    <m/>
    <m/>
    <m/>
    <m/>
    <m/>
    <m/>
    <m/>
    <m/>
    <m/>
    <m/>
    <m/>
    <m/>
    <m/>
    <m/>
  </r>
  <r>
    <s v="Quality"/>
    <x v="0"/>
    <n v="4"/>
    <x v="3"/>
    <x v="0"/>
    <s v="QA"/>
    <s v="PD,PE, QC"/>
    <n v="9"/>
    <x v="24"/>
    <m/>
    <n v="1"/>
    <m/>
    <m/>
    <m/>
    <m/>
    <m/>
    <m/>
    <m/>
    <m/>
    <m/>
    <m/>
    <m/>
    <m/>
    <m/>
    <m/>
    <m/>
    <m/>
    <m/>
    <m/>
  </r>
  <r>
    <s v="Quality"/>
    <x v="0"/>
    <n v="5"/>
    <x v="4"/>
    <x v="0"/>
    <s v="QA"/>
    <s v="PD,PE, QC"/>
    <n v="6"/>
    <x v="24"/>
    <m/>
    <n v="1"/>
    <m/>
    <m/>
    <m/>
    <m/>
    <m/>
    <m/>
    <m/>
    <m/>
    <m/>
    <m/>
    <m/>
    <m/>
    <m/>
    <m/>
    <m/>
    <m/>
    <m/>
    <m/>
  </r>
  <r>
    <s v="Quality"/>
    <x v="0"/>
    <n v="6"/>
    <x v="5"/>
    <x v="0"/>
    <s v="PE3"/>
    <s v="PD,PE, QA, PU"/>
    <n v="6"/>
    <x v="24"/>
    <m/>
    <n v="1"/>
    <m/>
    <n v="1"/>
    <m/>
    <m/>
    <m/>
    <m/>
    <m/>
    <m/>
    <m/>
    <m/>
    <m/>
    <m/>
    <m/>
    <m/>
    <m/>
    <m/>
    <m/>
    <m/>
  </r>
  <r>
    <s v="Quality"/>
    <x v="0"/>
    <n v="7"/>
    <x v="6"/>
    <x v="0"/>
    <s v="QC"/>
    <s v="PD,PE, QA"/>
    <n v="5"/>
    <x v="24"/>
    <m/>
    <n v="1"/>
    <m/>
    <n v="1"/>
    <m/>
    <m/>
    <m/>
    <m/>
    <m/>
    <m/>
    <m/>
    <m/>
    <m/>
    <m/>
    <m/>
    <m/>
    <m/>
    <m/>
    <m/>
    <m/>
  </r>
  <r>
    <s v="Quality"/>
    <x v="1"/>
    <n v="8"/>
    <x v="7"/>
    <x v="1"/>
    <s v="PD"/>
    <s v="PC,PE,QC"/>
    <n v="5.6228257045651073E-3"/>
    <x v="24"/>
    <n v="4.3079737031029134E-4"/>
    <n v="2.1980529090305377E-3"/>
    <n v="4.1999999999999997E-3"/>
    <n v="3.8432764941246874E-3"/>
    <m/>
    <m/>
    <n v="1.7627833859768682E-2"/>
    <n v="9.2595085195593292E-3"/>
    <n v="1.3887756425171467E-2"/>
    <m/>
    <n v="4.8595822688986723E-4"/>
    <n v="4.0472752522725123E-3"/>
    <n v="4.8890749124237227E-3"/>
    <n v="4.0472752522725123E-3"/>
    <n v="6.8642184347219816E-3"/>
    <n v="1.1623381119932873E-2"/>
    <n v="9.2898097150880023E-3"/>
    <n v="1.7178795745749938E-2"/>
    <n v="5.4925701900842543E-3"/>
    <n v="5.1508393489456579E-4"/>
  </r>
  <r>
    <s v="Quality"/>
    <x v="1"/>
    <n v="9"/>
    <x v="7"/>
    <x v="2"/>
    <s v="PD"/>
    <s v="PC,PE,QC"/>
    <n v="162.9"/>
    <x v="24"/>
    <n v="0.31639036999999998"/>
    <n v="1.6143152700000005"/>
    <n v="2.3346576170999995"/>
    <n v="5.3196105447999971"/>
    <m/>
    <m/>
    <n v="2.5515467853999998"/>
    <n v="0.59857492040000004"/>
    <n v="4.0787032101000023"/>
    <m/>
    <n v="0.27600042690325111"/>
    <n v="2.2986537434941581"/>
    <n v="2.1389041687602486"/>
    <n v="4.6307152704440666"/>
    <n v="1.1197695096471856"/>
    <n v="1.8345062542105364"/>
    <n v="1.3883010278700743"/>
    <n v="0.68719219999999992"/>
    <n v="1.7408438672616957"/>
    <n v="0.17604314197846779"/>
  </r>
  <r>
    <s v="Quality"/>
    <x v="0"/>
    <n v="1"/>
    <x v="0"/>
    <x v="0"/>
    <s v="QA"/>
    <s v="PD,PE, QC"/>
    <n v="0"/>
    <x v="25"/>
    <m/>
    <m/>
    <m/>
    <m/>
    <m/>
    <m/>
    <m/>
    <m/>
    <m/>
    <m/>
    <m/>
    <m/>
    <m/>
    <m/>
    <m/>
    <m/>
    <m/>
    <m/>
    <m/>
    <m/>
  </r>
  <r>
    <s v="Quality"/>
    <x v="0"/>
    <n v="2"/>
    <x v="1"/>
    <x v="0"/>
    <s v="QA"/>
    <s v="PD,PE, QC"/>
    <s v="-"/>
    <x v="25"/>
    <m/>
    <m/>
    <m/>
    <m/>
    <m/>
    <m/>
    <m/>
    <m/>
    <m/>
    <m/>
    <m/>
    <m/>
    <m/>
    <m/>
    <m/>
    <m/>
    <m/>
    <m/>
    <m/>
    <m/>
  </r>
  <r>
    <s v="Quality"/>
    <x v="0"/>
    <n v="3"/>
    <x v="2"/>
    <x v="0"/>
    <s v="QA"/>
    <s v="PD,PE, QC"/>
    <n v="4"/>
    <x v="25"/>
    <m/>
    <m/>
    <m/>
    <m/>
    <m/>
    <m/>
    <m/>
    <m/>
    <m/>
    <m/>
    <m/>
    <m/>
    <m/>
    <m/>
    <m/>
    <m/>
    <m/>
    <m/>
    <m/>
    <m/>
  </r>
  <r>
    <s v="Quality"/>
    <x v="0"/>
    <n v="4"/>
    <x v="3"/>
    <x v="0"/>
    <s v="QA"/>
    <s v="PD,PE, QC"/>
    <n v="9"/>
    <x v="25"/>
    <m/>
    <m/>
    <m/>
    <m/>
    <m/>
    <m/>
    <m/>
    <m/>
    <m/>
    <m/>
    <m/>
    <m/>
    <m/>
    <m/>
    <m/>
    <m/>
    <m/>
    <m/>
    <m/>
    <m/>
  </r>
  <r>
    <s v="Quality"/>
    <x v="0"/>
    <n v="5"/>
    <x v="4"/>
    <x v="0"/>
    <s v="QA"/>
    <s v="PD,PE, QC"/>
    <n v="6"/>
    <x v="25"/>
    <m/>
    <m/>
    <m/>
    <m/>
    <m/>
    <m/>
    <m/>
    <m/>
    <m/>
    <m/>
    <m/>
    <m/>
    <m/>
    <m/>
    <m/>
    <m/>
    <m/>
    <m/>
    <m/>
    <m/>
  </r>
  <r>
    <s v="Quality"/>
    <x v="0"/>
    <n v="6"/>
    <x v="5"/>
    <x v="0"/>
    <s v="PE3"/>
    <s v="PD,PE, QA, PU"/>
    <n v="6"/>
    <x v="25"/>
    <m/>
    <m/>
    <m/>
    <m/>
    <m/>
    <m/>
    <m/>
    <m/>
    <m/>
    <m/>
    <m/>
    <m/>
    <m/>
    <m/>
    <m/>
    <m/>
    <m/>
    <m/>
    <m/>
    <m/>
  </r>
  <r>
    <s v="Quality"/>
    <x v="0"/>
    <n v="7"/>
    <x v="6"/>
    <x v="0"/>
    <s v="QC"/>
    <s v="PD,PE, QA"/>
    <n v="5"/>
    <x v="25"/>
    <m/>
    <m/>
    <m/>
    <m/>
    <m/>
    <m/>
    <m/>
    <m/>
    <m/>
    <m/>
    <m/>
    <m/>
    <m/>
    <m/>
    <m/>
    <m/>
    <m/>
    <m/>
    <m/>
    <m/>
  </r>
  <r>
    <s v="Quality"/>
    <x v="1"/>
    <n v="8"/>
    <x v="7"/>
    <x v="1"/>
    <s v="PD"/>
    <s v="PC,PE,QC"/>
    <n v="5.6228257045651073E-3"/>
    <x v="25"/>
    <m/>
    <m/>
    <m/>
    <m/>
    <m/>
    <m/>
    <m/>
    <m/>
    <m/>
    <m/>
    <n v="4.3906819316205355E-4"/>
    <n v="3.5320011510552377E-3"/>
    <n v="4.7807906306835315E-3"/>
    <n v="3.5320011510552377E-3"/>
    <n v="6.7408645690274658E-3"/>
    <n v="1.0985911323996164E-2"/>
    <n v="9.2806173843760047E-3"/>
    <n v="1.6960141989726341E-2"/>
    <n v="5.7057508507639141E-3"/>
    <n v="4.6600392937600892E-4"/>
  </r>
  <r>
    <s v="Quality"/>
    <x v="1"/>
    <n v="9"/>
    <x v="7"/>
    <x v="2"/>
    <s v="PD"/>
    <s v="PC,PE,QC"/>
    <n v="162.9"/>
    <x v="25"/>
    <m/>
    <m/>
    <m/>
    <m/>
    <m/>
    <m/>
    <m/>
    <m/>
    <m/>
    <m/>
    <n v="0.2790551511867817"/>
    <n v="2.2448064572872108"/>
    <n v="2.1337327054108264"/>
    <n v="4.8468241360888866"/>
    <n v="1.2245114707986209"/>
    <n v="1.9282008523005889"/>
    <n v="1.3664381970207697"/>
    <n v="0.66201895999999993"/>
    <n v="1.7805940103429458"/>
    <n v="0.17698910190312372"/>
  </r>
</pivotCacheRecords>
</file>

<file path=xl/pivotCache/pivotCacheRecords8.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9">
  <r>
    <s v="Quality"/>
    <x v="0"/>
    <n v="1"/>
    <s v="Critical claim"/>
    <x v="0"/>
    <s v="QA"/>
    <s v="PD,PE, QC"/>
    <n v="0"/>
    <x v="0"/>
    <m/>
    <m/>
    <m/>
    <m/>
    <m/>
    <m/>
    <m/>
    <m/>
    <m/>
    <m/>
    <m/>
    <m/>
    <m/>
    <m/>
    <m/>
    <m/>
    <m/>
    <m/>
    <m/>
    <m/>
  </r>
  <r>
    <s v="Quality"/>
    <x v="0"/>
    <n v="2"/>
    <s v="Market claim"/>
    <x v="0"/>
    <s v="QA"/>
    <s v="PD,PE, QC"/>
    <s v="-"/>
    <x v="0"/>
    <m/>
    <m/>
    <m/>
    <m/>
    <m/>
    <m/>
    <m/>
    <m/>
    <m/>
    <m/>
    <m/>
    <m/>
    <m/>
    <m/>
    <m/>
    <m/>
    <m/>
    <m/>
    <m/>
    <m/>
  </r>
  <r>
    <s v="Quality"/>
    <x v="0"/>
    <n v="3"/>
    <s v="0-km claim (Official)"/>
    <x v="0"/>
    <s v="QA"/>
    <s v="PD,PE, QC"/>
    <n v="4"/>
    <x v="0"/>
    <m/>
    <m/>
    <m/>
    <m/>
    <m/>
    <m/>
    <m/>
    <m/>
    <m/>
    <m/>
    <m/>
    <m/>
    <m/>
    <m/>
    <m/>
    <m/>
    <m/>
    <m/>
    <m/>
    <m/>
  </r>
  <r>
    <s v="Quality"/>
    <x v="0"/>
    <n v="4"/>
    <s v="0-km claim (All DN response)"/>
    <x v="0"/>
    <s v="QA"/>
    <s v="PD,PE, QC"/>
    <n v="9"/>
    <x v="0"/>
    <m/>
    <m/>
    <m/>
    <m/>
    <m/>
    <m/>
    <m/>
    <m/>
    <m/>
    <m/>
    <m/>
    <m/>
    <m/>
    <m/>
    <m/>
    <m/>
    <m/>
    <m/>
    <m/>
    <m/>
  </r>
  <r>
    <s v="Quality"/>
    <x v="0"/>
    <n v="5"/>
    <s v="OGC claim"/>
    <x v="0"/>
    <s v="QA"/>
    <s v="PD,PE, QC"/>
    <n v="6"/>
    <x v="0"/>
    <n v="1"/>
    <m/>
    <m/>
    <m/>
    <m/>
    <m/>
    <m/>
    <m/>
    <m/>
    <m/>
    <m/>
    <m/>
    <m/>
    <m/>
    <m/>
    <m/>
    <m/>
    <m/>
    <m/>
    <m/>
  </r>
  <r>
    <s v="Quality"/>
    <x v="0"/>
    <n v="6"/>
    <s v="Supplier NCR"/>
    <x v="0"/>
    <s v="PE3"/>
    <s v="PD,PE, QA, PU"/>
    <n v="6"/>
    <x v="0"/>
    <n v="1"/>
    <m/>
    <m/>
    <m/>
    <m/>
    <m/>
    <m/>
    <m/>
    <m/>
    <m/>
    <m/>
    <m/>
    <m/>
    <m/>
    <m/>
    <m/>
    <m/>
    <m/>
    <m/>
    <m/>
  </r>
  <r>
    <s v="Quality"/>
    <x v="0"/>
    <n v="7"/>
    <s v="Internal NCR"/>
    <x v="0"/>
    <s v="QC"/>
    <s v="PD,PE, QA"/>
    <n v="5"/>
    <x v="0"/>
    <m/>
    <m/>
    <m/>
    <m/>
    <m/>
    <m/>
    <m/>
    <m/>
    <m/>
    <m/>
    <m/>
    <m/>
    <m/>
    <m/>
    <m/>
    <m/>
    <m/>
    <m/>
    <m/>
    <m/>
  </r>
  <r>
    <s v="Quality"/>
    <x v="1"/>
    <n v="8"/>
    <s v="Cost of spoilage"/>
    <x v="1"/>
    <s v="PD"/>
    <s v="PC,PE,QC"/>
    <n v="5.6228257045651073E-3"/>
    <x v="0"/>
    <n v="3.1500000000000001E-4"/>
    <n v="2.6059999999999998E-3"/>
    <n v="4.5399999999999998E-3"/>
    <n v="3.8470000000000002E-3"/>
    <n v="6.6189999999999999E-3"/>
    <n v="1.1547999999999999E-2"/>
    <n v="1.3273999999999999E-2"/>
    <n v="1.0893999999999999E-2"/>
    <n v="5.973E-3"/>
    <n v="3.4499999999999998E-4"/>
    <n v="4.6578238192124499E-4"/>
    <n v="3.7276760716880891E-3"/>
    <n v="4.513666704242603E-3"/>
    <n v="3.7276760716880891E-3"/>
    <n v="7.1114382797580304E-3"/>
    <n v="1.3375418924551843E-2"/>
    <n v="1.2247878230999617E-2"/>
    <n v="1.6167676132018482E-2"/>
    <n v="6.5150990146113528E-3"/>
    <n v="4.9070274518908641E-4"/>
  </r>
  <r>
    <s v="Quality"/>
    <x v="1"/>
    <n v="9"/>
    <s v="Cost of spoilage"/>
    <x v="2"/>
    <s v="PD"/>
    <s v="PC,PE,QC"/>
    <n v="162.9"/>
    <x v="0"/>
    <n v="0.19"/>
    <n v="1.62"/>
    <n v="1.74"/>
    <n v="3.83"/>
    <n v="0.99"/>
    <n v="1.77"/>
    <n v="1.91"/>
    <n v="0.57999999999999996"/>
    <n v="1.44"/>
    <n v="0.11"/>
    <n v="0.26915111506987932"/>
    <n v="2.1540277396833725"/>
    <n v="1.9798676297758537"/>
    <n v="4.5910012165358411"/>
    <n v="1.121146329211993"/>
    <n v="2.0543751995878541"/>
    <n v="1.9557577305616307"/>
    <n v="0.85347012000000011"/>
    <n v="1.900032725353906"/>
    <n v="0.16406098293282606"/>
  </r>
  <r>
    <s v="Quality"/>
    <x v="0"/>
    <n v="1"/>
    <s v="Critical claim"/>
    <x v="0"/>
    <s v="QA"/>
    <s v="PD,PE, QC"/>
    <n v="0"/>
    <x v="1"/>
    <m/>
    <m/>
    <m/>
    <m/>
    <m/>
    <m/>
    <m/>
    <m/>
    <m/>
    <m/>
    <m/>
    <m/>
    <m/>
    <m/>
    <m/>
    <m/>
    <m/>
    <m/>
    <m/>
    <m/>
  </r>
  <r>
    <s v="Quality"/>
    <x v="0"/>
    <n v="2"/>
    <s v="Market claim"/>
    <x v="0"/>
    <s v="QA"/>
    <s v="PD,PE, QC"/>
    <s v="-"/>
    <x v="1"/>
    <m/>
    <n v="1"/>
    <m/>
    <m/>
    <m/>
    <m/>
    <m/>
    <m/>
    <m/>
    <m/>
    <m/>
    <m/>
    <m/>
    <m/>
    <m/>
    <m/>
    <m/>
    <m/>
    <m/>
    <m/>
  </r>
  <r>
    <s v="Quality"/>
    <x v="0"/>
    <n v="3"/>
    <s v="0-km claim (Official)"/>
    <x v="0"/>
    <s v="QA"/>
    <s v="PD,PE, QC"/>
    <n v="4"/>
    <x v="1"/>
    <m/>
    <m/>
    <m/>
    <m/>
    <m/>
    <m/>
    <m/>
    <m/>
    <m/>
    <m/>
    <m/>
    <m/>
    <m/>
    <m/>
    <m/>
    <m/>
    <m/>
    <m/>
    <m/>
    <m/>
  </r>
  <r>
    <s v="Quality"/>
    <x v="0"/>
    <n v="4"/>
    <s v="0-km claim (All DN response)"/>
    <x v="0"/>
    <s v="QA"/>
    <s v="PD,PE, QC"/>
    <n v="9"/>
    <x v="1"/>
    <m/>
    <m/>
    <m/>
    <m/>
    <m/>
    <m/>
    <m/>
    <m/>
    <m/>
    <m/>
    <m/>
    <m/>
    <m/>
    <m/>
    <m/>
    <m/>
    <m/>
    <m/>
    <m/>
    <m/>
  </r>
  <r>
    <s v="Quality"/>
    <x v="0"/>
    <n v="5"/>
    <s v="OGC claim"/>
    <x v="0"/>
    <s v="QA"/>
    <s v="PD,PE, QC"/>
    <n v="6"/>
    <x v="1"/>
    <m/>
    <m/>
    <m/>
    <m/>
    <m/>
    <m/>
    <m/>
    <m/>
    <m/>
    <m/>
    <m/>
    <m/>
    <m/>
    <m/>
    <m/>
    <m/>
    <m/>
    <m/>
    <m/>
    <m/>
  </r>
  <r>
    <s v="Quality"/>
    <x v="0"/>
    <n v="6"/>
    <s v="Supplier NCR"/>
    <x v="0"/>
    <s v="PE3"/>
    <s v="PD,PE, QA, PU"/>
    <n v="6"/>
    <x v="1"/>
    <m/>
    <m/>
    <m/>
    <m/>
    <m/>
    <m/>
    <m/>
    <m/>
    <m/>
    <m/>
    <m/>
    <m/>
    <m/>
    <m/>
    <m/>
    <m/>
    <m/>
    <m/>
    <m/>
    <m/>
  </r>
  <r>
    <s v="Quality"/>
    <x v="0"/>
    <n v="7"/>
    <s v="Internal NCR"/>
    <x v="0"/>
    <s v="QC"/>
    <s v="PD,PE, QA"/>
    <n v="5"/>
    <x v="1"/>
    <m/>
    <m/>
    <m/>
    <m/>
    <m/>
    <m/>
    <m/>
    <m/>
    <m/>
    <m/>
    <m/>
    <m/>
    <m/>
    <m/>
    <m/>
    <m/>
    <m/>
    <m/>
    <m/>
    <m/>
  </r>
  <r>
    <s v="Quality"/>
    <x v="1"/>
    <n v="8"/>
    <s v="Cost of spoilage"/>
    <x v="1"/>
    <s v="PD"/>
    <s v="PC,PE,QC"/>
    <n v="5.6228257045651073E-3"/>
    <x v="1"/>
    <n v="3.8499999999999998E-4"/>
    <n v="2.2690000000000002E-3"/>
    <n v="4.8700000000000002E-3"/>
    <n v="3.7980000000000002E-3"/>
    <n v="5.7790000000000003E-3"/>
    <n v="1.2087000000000001E-2"/>
    <n v="1.0172E-2"/>
    <n v="1.1542999999999999E-2"/>
    <n v="6.0980000000000001E-3"/>
    <n v="2.7900000000000001E-4"/>
    <n v="4.542278502038377E-4"/>
    <n v="3.8860726902773799E-3"/>
    <n v="4.5948326689430096E-3"/>
    <n v="3.8860726902773799E-3"/>
    <n v="7.0781119676413115E-3"/>
    <n v="1.2934695004142047E-2"/>
    <n v="9.6608142671971466E-3"/>
    <n v="1.6484632174871207E-2"/>
    <n v="6.2911383616492296E-3"/>
    <n v="4.4668535834964417E-4"/>
  </r>
  <r>
    <s v="Quality"/>
    <x v="1"/>
    <n v="9"/>
    <s v="Cost of spoilage"/>
    <x v="2"/>
    <s v="PD"/>
    <s v="PC,PE,QC"/>
    <n v="162.9"/>
    <x v="1"/>
    <n v="0.28999999999999998"/>
    <n v="1.69"/>
    <n v="2.36"/>
    <n v="4.75"/>
    <n v="1.1499999999999999"/>
    <n v="2.58"/>
    <n v="1.8"/>
    <n v="0.72"/>
    <n v="2.02"/>
    <n v="0.11"/>
    <n v="0.26030075663173968"/>
    <n v="2.226960898921551"/>
    <n v="2.069064821778547"/>
    <n v="4.5469400454384772"/>
    <n v="1.1723112625032268"/>
    <n v="2.1368057121767867"/>
    <n v="1.3100624473546831"/>
    <n v="0.87727387999999984"/>
    <n v="2.0725174543982807"/>
    <n v="0.15835369138740202"/>
  </r>
  <r>
    <s v="Quality"/>
    <x v="0"/>
    <n v="1"/>
    <s v="Critical claim"/>
    <x v="0"/>
    <s v="QA"/>
    <s v="PD,PE, QC"/>
    <n v="0"/>
    <x v="2"/>
    <m/>
    <m/>
    <m/>
    <m/>
    <m/>
    <m/>
    <m/>
    <m/>
    <m/>
    <m/>
    <m/>
    <m/>
    <m/>
    <m/>
    <m/>
    <m/>
    <m/>
    <m/>
    <m/>
    <m/>
  </r>
  <r>
    <s v="Quality"/>
    <x v="0"/>
    <n v="2"/>
    <s v="Market claim"/>
    <x v="0"/>
    <s v="QA"/>
    <s v="PD,PE, QC"/>
    <s v="-"/>
    <x v="2"/>
    <m/>
    <n v="4"/>
    <m/>
    <m/>
    <m/>
    <m/>
    <m/>
    <m/>
    <m/>
    <m/>
    <m/>
    <m/>
    <m/>
    <m/>
    <m/>
    <m/>
    <m/>
    <m/>
    <m/>
    <m/>
  </r>
  <r>
    <s v="Quality"/>
    <x v="0"/>
    <n v="3"/>
    <s v="0-km claim (Official)"/>
    <x v="0"/>
    <s v="QA"/>
    <s v="PD,PE, QC"/>
    <n v="4"/>
    <x v="3"/>
    <m/>
    <m/>
    <m/>
    <m/>
    <m/>
    <m/>
    <m/>
    <m/>
    <m/>
    <m/>
    <m/>
    <m/>
    <m/>
    <m/>
    <m/>
    <m/>
    <m/>
    <m/>
    <m/>
    <m/>
  </r>
  <r>
    <s v="Quality"/>
    <x v="0"/>
    <n v="4"/>
    <s v="0-km claim (All DN response)"/>
    <x v="0"/>
    <s v="QA"/>
    <s v="PD,PE, QC"/>
    <n v="9"/>
    <x v="4"/>
    <m/>
    <m/>
    <m/>
    <m/>
    <m/>
    <m/>
    <m/>
    <m/>
    <m/>
    <m/>
    <m/>
    <m/>
    <m/>
    <m/>
    <m/>
    <m/>
    <m/>
    <m/>
    <m/>
    <m/>
  </r>
  <r>
    <s v="Quality"/>
    <x v="0"/>
    <n v="5"/>
    <s v="OGC claim"/>
    <x v="0"/>
    <s v="QA"/>
    <s v="PD,PE, QC"/>
    <n v="6"/>
    <x v="5"/>
    <m/>
    <m/>
    <m/>
    <m/>
    <m/>
    <m/>
    <n v="2"/>
    <m/>
    <m/>
    <m/>
    <m/>
    <m/>
    <m/>
    <m/>
    <m/>
    <m/>
    <m/>
    <m/>
    <m/>
    <m/>
  </r>
  <r>
    <s v="Quality"/>
    <x v="0"/>
    <n v="6"/>
    <s v="Supplier NCR"/>
    <x v="0"/>
    <s v="PE3"/>
    <s v="PD,PE, QA, PU"/>
    <n v="6"/>
    <x v="6"/>
    <m/>
    <m/>
    <m/>
    <m/>
    <m/>
    <m/>
    <n v="1"/>
    <m/>
    <m/>
    <m/>
    <m/>
    <m/>
    <m/>
    <m/>
    <m/>
    <m/>
    <m/>
    <m/>
    <m/>
    <m/>
  </r>
  <r>
    <s v="Quality"/>
    <x v="0"/>
    <n v="7"/>
    <s v="Internal NCR"/>
    <x v="0"/>
    <s v="QC"/>
    <s v="PD,PE, QA"/>
    <n v="5"/>
    <x v="7"/>
    <m/>
    <m/>
    <m/>
    <m/>
    <m/>
    <m/>
    <m/>
    <m/>
    <m/>
    <m/>
    <m/>
    <m/>
    <m/>
    <m/>
    <m/>
    <m/>
    <m/>
    <m/>
    <m/>
    <m/>
  </r>
  <r>
    <s v="Quality"/>
    <x v="1"/>
    <n v="8"/>
    <s v="Cost of spoilage"/>
    <x v="1"/>
    <s v="PD"/>
    <s v="PC,PE,QC"/>
    <n v="5.6228257045651073E-3"/>
    <x v="8"/>
    <n v="9.2739024041086715E-4"/>
    <n v="2.698042801670989E-3"/>
    <n v="4.7000000000000002E-3"/>
    <n v="3.6453152642545164E-3"/>
    <n v="7.9799601982123852E-3"/>
    <n v="1.2231447272281521E-2"/>
    <n v="1.0021785248074478E-2"/>
    <n v="1.1143433685817541E-2"/>
    <n v="6.0840075421933959E-3"/>
    <n v="3.8554289993401484E-4"/>
    <n v="4.4136901593796812E-4"/>
    <n v="3.4768659638944929E-3"/>
    <n v="4.4787076311447183E-3"/>
    <n v="3.4768659638944929E-3"/>
    <n v="7.1436495861264687E-3"/>
    <n v="1.2944652635728533E-2"/>
    <n v="9.5365450632046364E-3"/>
    <n v="1.632848490347201E-2"/>
    <n v="6.0690731474153745E-3"/>
    <n v="5.1418038879160865E-4"/>
  </r>
  <r>
    <s v="Quality"/>
    <x v="1"/>
    <n v="9"/>
    <s v="Cost of spoilage"/>
    <x v="2"/>
    <s v="PD"/>
    <s v="PC,PE,QC"/>
    <n v="162.9"/>
    <x v="9"/>
    <n v="0.64877208999999991"/>
    <n v="1.8874631100000001"/>
    <n v="2.3743258371999998"/>
    <n v="4.6965641201999997"/>
    <n v="1.5199720000000001"/>
    <n v="2.4396330000000002"/>
    <n v="1.7951672971999999"/>
    <n v="0.64068519639999999"/>
    <n v="2.1170631113999998"/>
    <n v="0.15431700000000001"/>
    <n v="0.28281841214894804"/>
    <n v="2.2278902135295389"/>
    <n v="2.0912217181305963"/>
    <n v="4.750345573801277"/>
    <n v="1.2599925518328066"/>
    <n v="2.2493808511125528"/>
    <n v="1.4890537887771389"/>
    <n v="0.93944452000000001"/>
    <n v="2.1541837089376563"/>
    <n v="0.19336997459841554"/>
  </r>
  <r>
    <s v="Quality"/>
    <x v="0"/>
    <n v="1"/>
    <s v="Critical claim"/>
    <x v="0"/>
    <s v="QA"/>
    <s v="PD,PE, QC"/>
    <n v="0"/>
    <x v="10"/>
    <m/>
    <m/>
    <m/>
    <m/>
    <m/>
    <m/>
    <m/>
    <m/>
    <m/>
    <m/>
    <m/>
    <m/>
    <m/>
    <m/>
    <m/>
    <m/>
    <m/>
    <m/>
    <m/>
    <m/>
  </r>
  <r>
    <s v="Quality"/>
    <x v="0"/>
    <n v="2"/>
    <s v="Market claim"/>
    <x v="0"/>
    <s v="QA"/>
    <s v="PD,PE, QC"/>
    <s v="-"/>
    <x v="10"/>
    <m/>
    <m/>
    <m/>
    <m/>
    <m/>
    <m/>
    <m/>
    <m/>
    <m/>
    <m/>
    <m/>
    <m/>
    <m/>
    <m/>
    <m/>
    <m/>
    <m/>
    <m/>
    <m/>
    <m/>
  </r>
  <r>
    <s v="Quality"/>
    <x v="0"/>
    <n v="3"/>
    <s v="0-km claim (Official)"/>
    <x v="0"/>
    <s v="QA"/>
    <s v="PD,PE, QC"/>
    <n v="4"/>
    <x v="10"/>
    <m/>
    <m/>
    <m/>
    <n v="1"/>
    <m/>
    <m/>
    <m/>
    <m/>
    <m/>
    <m/>
    <m/>
    <m/>
    <m/>
    <m/>
    <m/>
    <m/>
    <m/>
    <m/>
    <m/>
    <m/>
  </r>
  <r>
    <s v="Quality"/>
    <x v="0"/>
    <n v="4"/>
    <s v="0-km claim (All DN response)"/>
    <x v="0"/>
    <s v="QA"/>
    <s v="PD,PE, QC"/>
    <n v="9"/>
    <x v="10"/>
    <m/>
    <m/>
    <m/>
    <n v="1"/>
    <m/>
    <m/>
    <m/>
    <m/>
    <m/>
    <m/>
    <m/>
    <m/>
    <m/>
    <m/>
    <m/>
    <m/>
    <m/>
    <m/>
    <m/>
    <m/>
  </r>
  <r>
    <s v="Quality"/>
    <x v="0"/>
    <n v="5"/>
    <s v="OGC claim"/>
    <x v="0"/>
    <s v="QA"/>
    <s v="PD,PE, QC"/>
    <n v="6"/>
    <x v="10"/>
    <m/>
    <m/>
    <m/>
    <m/>
    <m/>
    <m/>
    <m/>
    <m/>
    <m/>
    <m/>
    <m/>
    <m/>
    <m/>
    <m/>
    <m/>
    <m/>
    <m/>
    <m/>
    <m/>
    <m/>
  </r>
  <r>
    <s v="Quality"/>
    <x v="0"/>
    <n v="6"/>
    <s v="Supplier NCR"/>
    <x v="0"/>
    <s v="PE3"/>
    <s v="PD,PE, QA, PU"/>
    <n v="6"/>
    <x v="10"/>
    <m/>
    <m/>
    <m/>
    <m/>
    <m/>
    <m/>
    <m/>
    <m/>
    <m/>
    <m/>
    <m/>
    <m/>
    <m/>
    <m/>
    <m/>
    <m/>
    <m/>
    <m/>
    <m/>
    <m/>
  </r>
  <r>
    <s v="Quality"/>
    <x v="0"/>
    <n v="7"/>
    <s v="Internal NCR"/>
    <x v="0"/>
    <s v="QC"/>
    <s v="PD,PE, QA"/>
    <n v="5"/>
    <x v="10"/>
    <m/>
    <m/>
    <m/>
    <m/>
    <m/>
    <m/>
    <m/>
    <m/>
    <m/>
    <m/>
    <m/>
    <m/>
    <m/>
    <m/>
    <m/>
    <m/>
    <m/>
    <m/>
    <m/>
    <m/>
  </r>
  <r>
    <s v="Quality"/>
    <x v="1"/>
    <n v="8"/>
    <s v="Cost of spoilage"/>
    <x v="1"/>
    <s v="PD"/>
    <s v="PC,PE,QC"/>
    <n v="5.6228257045651073E-3"/>
    <x v="10"/>
    <n v="2.6357544787259784E-4"/>
    <n v="2.8569118669208378E-3"/>
    <n v="4.4200000000000003E-3"/>
    <n v="3.5738621021177792E-3"/>
    <n v="5.9120899092016295E-3"/>
    <n v="1.6110346221120286E-2"/>
    <n v="8.9562114628281824E-3"/>
    <n v="1.2092090680568159E-2"/>
    <n v="5.8708623885557875E-3"/>
    <n v="3.5679479250356577E-4"/>
    <n v="4.068397674461169E-4"/>
    <n v="3.5622414519085061E-3"/>
    <n v="4.7832682730843921E-3"/>
    <n v="3.5622414519085061E-3"/>
    <n v="7.2250065721982375E-3"/>
    <n v="1.2775359489150062E-2"/>
    <n v="9.721446158114171E-3"/>
    <n v="1.6546618706835683E-2"/>
    <n v="5.8691944504394508E-3"/>
    <n v="4.0091148991869095E-4"/>
  </r>
  <r>
    <s v="Quality"/>
    <x v="1"/>
    <n v="9"/>
    <s v="Cost of spoilage"/>
    <x v="2"/>
    <s v="PD"/>
    <s v="PC,PE,QC"/>
    <n v="162.9"/>
    <x v="10"/>
    <n v="0.17760192999999999"/>
    <n v="1.92503917"/>
    <n v="2.2078514999999999"/>
    <n v="4.3125090260999963"/>
    <n v="1.028643"/>
    <n v="2.9384100000000002"/>
    <n v="1.5303762528"/>
    <n v="0.74793823719999974"/>
    <n v="2.1623882756000001"/>
    <n v="0.13952999999999999"/>
    <n v="0.24786875160721883"/>
    <n v="2.1703098179186502"/>
    <n v="2.0799643419978642"/>
    <n v="4.5112612684172548"/>
    <n v="1.2120857024369405"/>
    <n v="2.0620994258777667"/>
    <n v="1.4719734505320883"/>
    <n v="0.96570584000000004"/>
    <n v="2.0206608209995309"/>
    <n v="0.14220930867327419"/>
  </r>
  <r>
    <s v="Quality"/>
    <x v="0"/>
    <n v="1"/>
    <s v="Critical claim"/>
    <x v="0"/>
    <s v="QA"/>
    <s v="PD,PE, QC"/>
    <n v="0"/>
    <x v="11"/>
    <m/>
    <m/>
    <m/>
    <m/>
    <m/>
    <m/>
    <m/>
    <m/>
    <m/>
    <m/>
    <m/>
    <m/>
    <m/>
    <m/>
    <m/>
    <m/>
    <m/>
    <m/>
    <m/>
    <m/>
  </r>
  <r>
    <s v="Quality"/>
    <x v="0"/>
    <n v="2"/>
    <s v="Market claim"/>
    <x v="0"/>
    <s v="QA"/>
    <s v="PD,PE, QC"/>
    <s v="-"/>
    <x v="11"/>
    <m/>
    <n v="1"/>
    <m/>
    <m/>
    <m/>
    <m/>
    <m/>
    <m/>
    <m/>
    <m/>
    <m/>
    <m/>
    <m/>
    <m/>
    <m/>
    <m/>
    <m/>
    <m/>
    <m/>
    <m/>
  </r>
  <r>
    <s v="Quality"/>
    <x v="0"/>
    <n v="3"/>
    <s v="0-km claim (Official)"/>
    <x v="0"/>
    <s v="QA"/>
    <s v="PD,PE, QC"/>
    <n v="4"/>
    <x v="11"/>
    <m/>
    <m/>
    <m/>
    <n v="1"/>
    <m/>
    <m/>
    <m/>
    <m/>
    <m/>
    <m/>
    <m/>
    <m/>
    <m/>
    <m/>
    <m/>
    <m/>
    <m/>
    <m/>
    <m/>
    <m/>
  </r>
  <r>
    <s v="Quality"/>
    <x v="0"/>
    <n v="4"/>
    <s v="0-km claim (All DN response)"/>
    <x v="0"/>
    <s v="QA"/>
    <s v="PD,PE, QC"/>
    <n v="9"/>
    <x v="11"/>
    <m/>
    <n v="1"/>
    <m/>
    <n v="1"/>
    <m/>
    <m/>
    <m/>
    <m/>
    <m/>
    <m/>
    <m/>
    <m/>
    <m/>
    <m/>
    <m/>
    <m/>
    <m/>
    <m/>
    <m/>
    <m/>
  </r>
  <r>
    <s v="Quality"/>
    <x v="0"/>
    <n v="5"/>
    <s v="OGC claim"/>
    <x v="0"/>
    <s v="QA"/>
    <s v="PD,PE, QC"/>
    <n v="6"/>
    <x v="11"/>
    <m/>
    <m/>
    <m/>
    <m/>
    <m/>
    <m/>
    <n v="1"/>
    <m/>
    <m/>
    <m/>
    <m/>
    <m/>
    <m/>
    <m/>
    <m/>
    <m/>
    <m/>
    <m/>
    <m/>
    <m/>
  </r>
  <r>
    <s v="Quality"/>
    <x v="0"/>
    <n v="6"/>
    <s v="Supplier NCR"/>
    <x v="0"/>
    <s v="PE3"/>
    <s v="PD,PE, QA, PU"/>
    <n v="6"/>
    <x v="11"/>
    <m/>
    <m/>
    <m/>
    <n v="1"/>
    <m/>
    <m/>
    <n v="1"/>
    <m/>
    <n v="1"/>
    <n v="1"/>
    <m/>
    <m/>
    <m/>
    <m/>
    <m/>
    <m/>
    <m/>
    <m/>
    <m/>
    <m/>
  </r>
  <r>
    <s v="Quality"/>
    <x v="0"/>
    <n v="7"/>
    <s v="Internal NCR"/>
    <x v="0"/>
    <s v="QC"/>
    <s v="PD,PE, QA"/>
    <n v="5"/>
    <x v="11"/>
    <m/>
    <m/>
    <m/>
    <m/>
    <m/>
    <m/>
    <m/>
    <m/>
    <m/>
    <m/>
    <m/>
    <m/>
    <m/>
    <m/>
    <m/>
    <m/>
    <m/>
    <m/>
    <m/>
    <m/>
  </r>
  <r>
    <s v="Quality"/>
    <x v="1"/>
    <n v="8"/>
    <s v="Cost of spoilage"/>
    <x v="1"/>
    <s v="PD"/>
    <s v="PC,PE,QC"/>
    <n v="5.6228257045651073E-3"/>
    <x v="11"/>
    <n v="3.2315513622099205E-4"/>
    <n v="2.4821839253001206E-3"/>
    <n v="5.2088080365538169E-3"/>
    <n v="4.8150425051317709E-3"/>
    <n v="6.7999999999999996E-3"/>
    <n v="1.7899999999999999E-2"/>
    <n v="9.0797092497189712E-3"/>
    <n v="1.4971946630177266E-2"/>
    <n v="1.1572821915902514E-2"/>
    <n v="5.9999999999999995E-4"/>
    <n v="4.5041734325437197E-4"/>
    <n v="3.6215961351194277E-3"/>
    <n v="4.7382701855194064E-3"/>
    <n v="3.6215961351194277E-3"/>
    <n v="7.1315349523802408E-3"/>
    <n v="1.284142837101724E-2"/>
    <n v="9.7656411968321949E-3"/>
    <n v="1.6390262295345112E-2"/>
    <n v="5.5280384432260833E-3"/>
    <n v="5.0950501882185265E-4"/>
  </r>
  <r>
    <s v="Quality"/>
    <x v="1"/>
    <n v="9"/>
    <s v="Cost of spoilage"/>
    <x v="2"/>
    <s v="PD"/>
    <s v="PC,PE,QC"/>
    <n v="162.9"/>
    <x v="11"/>
    <n v="0.21343181"/>
    <n v="1.6393890999999998"/>
    <n v="2.2312254804999996"/>
    <n v="5.4072100234000011"/>
    <n v="1.1751560000000001"/>
    <n v="3.2201529999999998"/>
    <n v="1.7533771954000004"/>
    <n v="1.7533771954000004"/>
    <n v="3.994196482"/>
    <n v="0.22829199999999999"/>
    <n v="0.28524564609416658"/>
    <n v="2.2935274250105162"/>
    <n v="2.0966419150914684"/>
    <n v="4.8575739987882036"/>
    <n v="1.2623393391564339"/>
    <n v="2.1949602557550008"/>
    <n v="1.4812050933757026"/>
    <n v="1.00066108"/>
    <n v="2.0126420450066957"/>
    <n v="0.18681131912080107"/>
  </r>
  <r>
    <s v="Quality"/>
    <x v="0"/>
    <n v="1"/>
    <s v="Critical claim"/>
    <x v="0"/>
    <s v="QA"/>
    <s v="PD,PE, QC"/>
    <n v="0"/>
    <x v="12"/>
    <m/>
    <m/>
    <m/>
    <m/>
    <m/>
    <m/>
    <m/>
    <m/>
    <m/>
    <m/>
    <m/>
    <m/>
    <m/>
    <m/>
    <m/>
    <m/>
    <m/>
    <m/>
    <m/>
    <m/>
  </r>
  <r>
    <s v="Quality"/>
    <x v="0"/>
    <n v="2"/>
    <s v="Market claim"/>
    <x v="0"/>
    <s v="QA"/>
    <s v="PD,PE, QC"/>
    <s v="-"/>
    <x v="12"/>
    <m/>
    <m/>
    <m/>
    <m/>
    <m/>
    <m/>
    <m/>
    <m/>
    <m/>
    <m/>
    <m/>
    <m/>
    <m/>
    <m/>
    <m/>
    <m/>
    <m/>
    <m/>
    <m/>
    <m/>
  </r>
  <r>
    <s v="Quality"/>
    <x v="0"/>
    <n v="3"/>
    <s v="0-km claim (Official)"/>
    <x v="0"/>
    <s v="QA"/>
    <s v="PD,PE, QC"/>
    <n v="4"/>
    <x v="13"/>
    <m/>
    <m/>
    <m/>
    <m/>
    <m/>
    <m/>
    <m/>
    <m/>
    <m/>
    <m/>
    <m/>
    <m/>
    <m/>
    <m/>
    <m/>
    <m/>
    <m/>
    <m/>
    <m/>
    <m/>
  </r>
  <r>
    <s v="Quality"/>
    <x v="0"/>
    <n v="4"/>
    <s v="0-km claim (All DN response)"/>
    <x v="0"/>
    <s v="QA"/>
    <s v="PD,PE, QC"/>
    <n v="9"/>
    <x v="14"/>
    <m/>
    <m/>
    <m/>
    <m/>
    <m/>
    <m/>
    <m/>
    <m/>
    <m/>
    <m/>
    <m/>
    <m/>
    <m/>
    <m/>
    <m/>
    <m/>
    <m/>
    <m/>
    <m/>
    <m/>
  </r>
  <r>
    <s v="Quality"/>
    <x v="0"/>
    <n v="5"/>
    <s v="OGC claim"/>
    <x v="0"/>
    <s v="QA"/>
    <s v="PD,PE, QC"/>
    <n v="6"/>
    <x v="15"/>
    <n v="1"/>
    <m/>
    <m/>
    <m/>
    <m/>
    <m/>
    <n v="1"/>
    <m/>
    <m/>
    <m/>
    <m/>
    <m/>
    <m/>
    <m/>
    <m/>
    <m/>
    <m/>
    <m/>
    <m/>
    <m/>
  </r>
  <r>
    <s v="Quality"/>
    <x v="0"/>
    <n v="6"/>
    <s v="Supplier NCR"/>
    <x v="0"/>
    <s v="PE3"/>
    <s v="PD,PE, QA, PU"/>
    <n v="6"/>
    <x v="16"/>
    <m/>
    <m/>
    <m/>
    <m/>
    <m/>
    <m/>
    <m/>
    <m/>
    <m/>
    <m/>
    <m/>
    <m/>
    <m/>
    <m/>
    <m/>
    <m/>
    <m/>
    <m/>
    <m/>
    <m/>
  </r>
  <r>
    <s v="Quality"/>
    <x v="0"/>
    <n v="7"/>
    <s v="Internal NCR"/>
    <x v="0"/>
    <s v="QC"/>
    <s v="PD,PE, QA"/>
    <n v="5"/>
    <x v="17"/>
    <m/>
    <m/>
    <m/>
    <m/>
    <m/>
    <m/>
    <m/>
    <m/>
    <m/>
    <m/>
    <m/>
    <m/>
    <m/>
    <m/>
    <m/>
    <m/>
    <m/>
    <m/>
    <m/>
    <m/>
  </r>
  <r>
    <s v="Quality"/>
    <x v="1"/>
    <n v="8"/>
    <s v="Cost of spoilage"/>
    <x v="1"/>
    <s v="PD"/>
    <s v="PC,PE,QC"/>
    <n v="5.6228257045651073E-3"/>
    <x v="18"/>
    <n v="3.0634854772754026E-4"/>
    <n v="1.5345582134882129E-3"/>
    <n v="4.9899999999999996E-3"/>
    <n v="3.9466373197277749E-3"/>
    <n v="6.7000000000000002E-3"/>
    <n v="1.35E-2"/>
    <n v="1.5615195883585651E-2"/>
    <n v="1.0154863101826788E-2"/>
    <n v="9.0555430190175021E-3"/>
    <n v="3.677384782895327E-4"/>
    <n v="4.380373861290845E-4"/>
    <n v="3.5054510482799149E-3"/>
    <n v="4.6796727481969577E-3"/>
    <n v="3.5054510482799149E-3"/>
    <n v="7.0998941154704854E-3"/>
    <n v="1.2442982266752904E-2"/>
    <n v="9.7123745776393107E-3"/>
    <n v="1.6555433265932954E-2"/>
    <n v="5.692812859484417E-3"/>
    <n v="4.5901407068385541E-4"/>
  </r>
  <r>
    <s v="Quality"/>
    <x v="1"/>
    <n v="9"/>
    <s v="Cost of spoilage"/>
    <x v="2"/>
    <s v="PD"/>
    <s v="PC,PE,QC"/>
    <n v="162.9"/>
    <x v="19"/>
    <n v="0.23302392"/>
    <n v="1.1672611900000001"/>
    <n v="2.52"/>
    <n v="5.0599999999999996"/>
    <n v="1.32"/>
    <n v="2.77"/>
    <n v="2.7759999999999998"/>
    <n v="0.79900000000000004"/>
    <n v="3.48"/>
    <n v="0.155"/>
    <n v="0.27620882791531226"/>
    <n v="2.2103970026763191"/>
    <n v="2.0964345311351744"/>
    <n v="4.8159528275283749"/>
    <n v="1.2768185905711198"/>
    <n v="2.1979621697461074"/>
    <n v="1.4240419578978845"/>
    <n v="0.92569075999999995"/>
    <n v="1.9820568616485712"/>
    <n v="0.17184938631249319"/>
  </r>
  <r>
    <s v="Quality"/>
    <x v="0"/>
    <n v="1"/>
    <s v="Critical claim"/>
    <x v="0"/>
    <s v="QA"/>
    <s v="PD,PE, QC"/>
    <n v="0"/>
    <x v="20"/>
    <m/>
    <m/>
    <m/>
    <m/>
    <m/>
    <m/>
    <m/>
    <m/>
    <m/>
    <m/>
    <m/>
    <m/>
    <m/>
    <m/>
    <m/>
    <m/>
    <m/>
    <m/>
    <m/>
    <m/>
  </r>
  <r>
    <s v="Quality"/>
    <x v="0"/>
    <n v="2"/>
    <s v="Market claim"/>
    <x v="0"/>
    <s v="QA"/>
    <s v="PD,PE, QC"/>
    <s v="-"/>
    <x v="20"/>
    <m/>
    <m/>
    <m/>
    <m/>
    <m/>
    <m/>
    <m/>
    <m/>
    <m/>
    <m/>
    <m/>
    <m/>
    <m/>
    <m/>
    <m/>
    <m/>
    <m/>
    <m/>
    <m/>
    <m/>
  </r>
  <r>
    <s v="Quality"/>
    <x v="0"/>
    <n v="3"/>
    <s v="0-km claim (Official)"/>
    <x v="0"/>
    <s v="QA"/>
    <s v="PD,PE, QC"/>
    <n v="4"/>
    <x v="20"/>
    <m/>
    <m/>
    <m/>
    <m/>
    <m/>
    <m/>
    <m/>
    <m/>
    <m/>
    <m/>
    <m/>
    <m/>
    <m/>
    <m/>
    <m/>
    <m/>
    <m/>
    <m/>
    <m/>
    <m/>
  </r>
  <r>
    <s v="Quality"/>
    <x v="0"/>
    <n v="4"/>
    <s v="0-km claim (All DN response)"/>
    <x v="0"/>
    <s v="QA"/>
    <s v="PD,PE, QC"/>
    <n v="9"/>
    <x v="20"/>
    <m/>
    <m/>
    <m/>
    <n v="1"/>
    <m/>
    <m/>
    <m/>
    <m/>
    <m/>
    <m/>
    <m/>
    <m/>
    <m/>
    <m/>
    <m/>
    <m/>
    <m/>
    <m/>
    <m/>
    <m/>
  </r>
  <r>
    <s v="Quality"/>
    <x v="0"/>
    <n v="5"/>
    <s v="OGC claim"/>
    <x v="0"/>
    <s v="QA"/>
    <s v="PD,PE, QC"/>
    <n v="6"/>
    <x v="20"/>
    <m/>
    <m/>
    <n v="1"/>
    <m/>
    <m/>
    <m/>
    <m/>
    <m/>
    <m/>
    <m/>
    <m/>
    <m/>
    <m/>
    <m/>
    <m/>
    <m/>
    <m/>
    <m/>
    <m/>
    <m/>
  </r>
  <r>
    <s v="Quality"/>
    <x v="0"/>
    <n v="6"/>
    <s v="Supplier NCR"/>
    <x v="0"/>
    <s v="PE3"/>
    <s v="PD,PE, QA, PU"/>
    <n v="6"/>
    <x v="20"/>
    <m/>
    <m/>
    <m/>
    <m/>
    <m/>
    <m/>
    <m/>
    <m/>
    <m/>
    <m/>
    <m/>
    <m/>
    <m/>
    <m/>
    <m/>
    <m/>
    <m/>
    <m/>
    <m/>
    <m/>
  </r>
  <r>
    <s v="Quality"/>
    <x v="0"/>
    <n v="7"/>
    <s v="Internal NCR"/>
    <x v="0"/>
    <s v="QC"/>
    <s v="PD,PE, QA"/>
    <n v="5"/>
    <x v="20"/>
    <m/>
    <m/>
    <m/>
    <m/>
    <m/>
    <m/>
    <m/>
    <m/>
    <m/>
    <m/>
    <m/>
    <m/>
    <m/>
    <m/>
    <m/>
    <m/>
    <m/>
    <m/>
    <m/>
    <m/>
  </r>
  <r>
    <s v="Quality"/>
    <x v="1"/>
    <n v="8"/>
    <s v="Cost of spoilage"/>
    <x v="1"/>
    <s v="PD"/>
    <s v="PC,PE,QC"/>
    <n v="5.6228257045651073E-3"/>
    <x v="20"/>
    <n v="3.2000638281373895E-4"/>
    <n v="1.9006193493159376E-3"/>
    <n v="4.2900000000000004E-3"/>
    <n v="3.514658675860002E-3"/>
    <n v="7.323721004771383E-3"/>
    <n v="1.2086525614355083E-2"/>
    <n v="1.1453020225403506E-2"/>
    <n v="9.1835093808713165E-3"/>
    <n v="1.2530923444919264E-2"/>
    <n v="4.4319513824439468E-4"/>
    <n v="4.3429745146497775E-4"/>
    <n v="3.4885738798139019E-3"/>
    <n v="4.6789795798428844E-3"/>
    <n v="3.4885738798139019E-3"/>
    <n v="6.7997063355654079E-3"/>
    <n v="1.2179909123488371E-2"/>
    <n v="9.6470075815049804E-3"/>
    <n v="1.6729962209282544E-2"/>
    <n v="5.583366504668002E-3"/>
    <n v="4.7639285711258226E-4"/>
  </r>
  <r>
    <s v="Quality"/>
    <x v="1"/>
    <n v="9"/>
    <s v="Cost of spoilage"/>
    <x v="2"/>
    <s v="PD"/>
    <s v="PC,PE,QC"/>
    <n v="162.9"/>
    <x v="20"/>
    <n v="0.21680767000000001"/>
    <n v="1.2876894800000001"/>
    <n v="2.0434032256000001"/>
    <n v="4.0685952117999999"/>
    <n v="1.2786866699999999"/>
    <n v="2.1936923799999999"/>
    <n v="2.0922544894000001"/>
    <n v="0.56943958719999999"/>
    <n v="4.2151349068999995"/>
    <n v="0.17529443"/>
    <n v="0.2784518782626394"/>
    <n v="2.2367157486543507"/>
    <n v="2.0842311745941653"/>
    <n v="4.8005798334770695"/>
    <n v="1.2291118483597401"/>
    <n v="2.1111040064922229"/>
    <n v="1.4746437012505191"/>
    <n v="0.90943924000000009"/>
    <n v="1.9868566041123215"/>
    <n v="0.17911751173359955"/>
  </r>
  <r>
    <s v="Quality"/>
    <x v="0"/>
    <n v="1"/>
    <s v="Critical claim"/>
    <x v="0"/>
    <s v="QA"/>
    <s v="PD,PE, QC"/>
    <n v="0"/>
    <x v="21"/>
    <m/>
    <m/>
    <m/>
    <m/>
    <m/>
    <m/>
    <m/>
    <m/>
    <m/>
    <m/>
    <m/>
    <m/>
    <m/>
    <m/>
    <m/>
    <m/>
    <m/>
    <m/>
    <m/>
    <m/>
  </r>
  <r>
    <s v="Quality"/>
    <x v="0"/>
    <n v="2"/>
    <s v="Market claim"/>
    <x v="0"/>
    <s v="QA"/>
    <s v="PD,PE, QC"/>
    <s v="-"/>
    <x v="21"/>
    <m/>
    <m/>
    <m/>
    <m/>
    <m/>
    <m/>
    <m/>
    <m/>
    <m/>
    <m/>
    <m/>
    <m/>
    <m/>
    <m/>
    <m/>
    <m/>
    <m/>
    <m/>
    <m/>
    <m/>
  </r>
  <r>
    <s v="Quality"/>
    <x v="0"/>
    <n v="3"/>
    <s v="0-km claim (Official)"/>
    <x v="0"/>
    <s v="QA"/>
    <s v="PD,PE, QC"/>
    <n v="4"/>
    <x v="21"/>
    <m/>
    <m/>
    <m/>
    <n v="1"/>
    <m/>
    <m/>
    <m/>
    <m/>
    <m/>
    <m/>
    <m/>
    <m/>
    <m/>
    <m/>
    <m/>
    <m/>
    <m/>
    <m/>
    <m/>
    <m/>
  </r>
  <r>
    <s v="Quality"/>
    <x v="0"/>
    <n v="4"/>
    <s v="0-km claim (All DN response)"/>
    <x v="0"/>
    <s v="QA"/>
    <s v="PD,PE, QC"/>
    <n v="9"/>
    <x v="21"/>
    <m/>
    <m/>
    <m/>
    <n v="2"/>
    <m/>
    <m/>
    <m/>
    <m/>
    <m/>
    <m/>
    <m/>
    <m/>
    <m/>
    <m/>
    <m/>
    <m/>
    <m/>
    <m/>
    <m/>
    <m/>
  </r>
  <r>
    <s v="Quality"/>
    <x v="0"/>
    <n v="5"/>
    <s v="OGC claim"/>
    <x v="0"/>
    <s v="QA"/>
    <s v="PD,PE, QC"/>
    <n v="6"/>
    <x v="21"/>
    <m/>
    <m/>
    <m/>
    <m/>
    <m/>
    <n v="1"/>
    <n v="1"/>
    <m/>
    <m/>
    <m/>
    <m/>
    <m/>
    <m/>
    <m/>
    <m/>
    <m/>
    <m/>
    <m/>
    <m/>
    <m/>
  </r>
  <r>
    <s v="Quality"/>
    <x v="0"/>
    <n v="6"/>
    <s v="Supplier NCR"/>
    <x v="0"/>
    <s v="PE3"/>
    <s v="PD,PE, QA, PU"/>
    <n v="6"/>
    <x v="21"/>
    <m/>
    <m/>
    <n v="2"/>
    <m/>
    <m/>
    <m/>
    <m/>
    <m/>
    <m/>
    <m/>
    <m/>
    <m/>
    <m/>
    <m/>
    <m/>
    <m/>
    <m/>
    <m/>
    <m/>
    <m/>
  </r>
  <r>
    <s v="Quality"/>
    <x v="0"/>
    <n v="7"/>
    <s v="Internal NCR"/>
    <x v="0"/>
    <s v="QC"/>
    <s v="PD,PE, QA"/>
    <n v="5"/>
    <x v="21"/>
    <m/>
    <m/>
    <m/>
    <m/>
    <m/>
    <m/>
    <m/>
    <m/>
    <m/>
    <m/>
    <m/>
    <m/>
    <m/>
    <m/>
    <m/>
    <m/>
    <m/>
    <m/>
    <m/>
    <m/>
  </r>
  <r>
    <s v="Quality"/>
    <x v="1"/>
    <n v="8"/>
    <s v="Cost of spoilage"/>
    <x v="1"/>
    <s v="PD"/>
    <s v="PC,PE,QC"/>
    <n v="5.6228257045651073E-3"/>
    <x v="21"/>
    <n v="3.1880661045712765E-4"/>
    <n v="2.1554870442079444E-3"/>
    <n v="4.6881858917638018E-3"/>
    <n v="3.5487584770152918E-3"/>
    <n v="0"/>
    <n v="0"/>
    <n v="1.2060375231409031E-2"/>
    <n v="7.2272097096978006E-3"/>
    <n v="6.2490492242019604E-3"/>
    <n v="0"/>
    <n v="4.5417048764110902E-4"/>
    <n v="3.7899201647726304E-3"/>
    <n v="4.6886049465804953E-3"/>
    <n v="3.7899201647726304E-3"/>
    <n v="6.7716207131641648E-3"/>
    <n v="1.1617256955599321E-2"/>
    <n v="9.7172647829085121E-3"/>
    <n v="1.6501944773808893E-2"/>
    <n v="5.5173338226549452E-3"/>
    <n v="4.423584211524255E-4"/>
  </r>
  <r>
    <s v="Quality"/>
    <x v="1"/>
    <n v="9"/>
    <s v="Cost of spoilage"/>
    <x v="2"/>
    <s v="PD"/>
    <s v="PC,PE,QC"/>
    <n v="162.9"/>
    <x v="21"/>
    <n v="0.22687752999999999"/>
    <n v="1.53394428"/>
    <n v="2.2581939791000001"/>
    <n v="4.2696829419000002"/>
    <n v="0"/>
    <n v="0"/>
    <n v="2.2280119766000004"/>
    <n v="0.46284431920000002"/>
    <n v="2.3541938500000001"/>
    <n v="0"/>
    <n v="0.26420376210176505"/>
    <n v="2.2047032840000789"/>
    <n v="2.0426154289154979"/>
    <n v="4.550517776187184"/>
    <n v="1.1477678467238315"/>
    <n v="1.9142458432383367"/>
    <n v="1.5147280117409616"/>
    <n v="0.99286227999999999"/>
    <n v="2.0286180999941963"/>
    <n v="0.15871630935852007"/>
  </r>
  <r>
    <s v="Quality"/>
    <x v="0"/>
    <n v="1"/>
    <s v="Critical claim"/>
    <x v="0"/>
    <s v="QA"/>
    <s v="PD,PE, QC"/>
    <n v="0"/>
    <x v="22"/>
    <m/>
    <m/>
    <m/>
    <m/>
    <m/>
    <m/>
    <m/>
    <m/>
    <m/>
    <m/>
    <m/>
    <m/>
    <m/>
    <m/>
    <m/>
    <m/>
    <m/>
    <m/>
    <m/>
    <m/>
  </r>
  <r>
    <s v="Quality"/>
    <x v="0"/>
    <n v="2"/>
    <s v="Market claim"/>
    <x v="0"/>
    <s v="QA"/>
    <s v="PD,PE, QC"/>
    <s v="-"/>
    <x v="22"/>
    <m/>
    <m/>
    <m/>
    <m/>
    <m/>
    <m/>
    <m/>
    <m/>
    <m/>
    <m/>
    <m/>
    <m/>
    <m/>
    <m/>
    <m/>
    <m/>
    <m/>
    <m/>
    <m/>
    <m/>
  </r>
  <r>
    <s v="Quality"/>
    <x v="0"/>
    <n v="3"/>
    <s v="0-km claim (Official)"/>
    <x v="0"/>
    <s v="QA"/>
    <s v="PD,PE, QC"/>
    <n v="4"/>
    <x v="22"/>
    <m/>
    <m/>
    <m/>
    <m/>
    <m/>
    <m/>
    <m/>
    <m/>
    <m/>
    <m/>
    <m/>
    <m/>
    <m/>
    <m/>
    <m/>
    <m/>
    <m/>
    <m/>
    <m/>
    <m/>
  </r>
  <r>
    <s v="Quality"/>
    <x v="0"/>
    <n v="4"/>
    <s v="0-km claim (All DN response)"/>
    <x v="0"/>
    <s v="QA"/>
    <s v="PD,PE, QC"/>
    <n v="9"/>
    <x v="22"/>
    <m/>
    <m/>
    <m/>
    <m/>
    <m/>
    <m/>
    <m/>
    <m/>
    <m/>
    <m/>
    <m/>
    <m/>
    <m/>
    <m/>
    <m/>
    <m/>
    <m/>
    <m/>
    <m/>
    <m/>
  </r>
  <r>
    <s v="Quality"/>
    <x v="0"/>
    <n v="5"/>
    <s v="OGC claim"/>
    <x v="0"/>
    <s v="QA"/>
    <s v="PD,PE, QC"/>
    <n v="6"/>
    <x v="22"/>
    <m/>
    <n v="1"/>
    <m/>
    <m/>
    <m/>
    <m/>
    <n v="1"/>
    <m/>
    <m/>
    <m/>
    <m/>
    <m/>
    <m/>
    <m/>
    <m/>
    <m/>
    <m/>
    <m/>
    <m/>
    <m/>
  </r>
  <r>
    <s v="Quality"/>
    <x v="0"/>
    <n v="6"/>
    <s v="Supplier NCR"/>
    <x v="0"/>
    <s v="PE3"/>
    <s v="PD,PE, QA, PU"/>
    <n v="6"/>
    <x v="22"/>
    <m/>
    <n v="1"/>
    <n v="1"/>
    <m/>
    <m/>
    <m/>
    <m/>
    <m/>
    <m/>
    <m/>
    <m/>
    <m/>
    <m/>
    <m/>
    <m/>
    <m/>
    <m/>
    <m/>
    <m/>
    <m/>
  </r>
  <r>
    <s v="Quality"/>
    <x v="0"/>
    <n v="7"/>
    <s v="Internal NCR"/>
    <x v="0"/>
    <s v="QC"/>
    <s v="PD,PE, QA"/>
    <n v="5"/>
    <x v="22"/>
    <m/>
    <m/>
    <m/>
    <m/>
    <m/>
    <m/>
    <m/>
    <m/>
    <m/>
    <m/>
    <m/>
    <m/>
    <m/>
    <m/>
    <m/>
    <m/>
    <m/>
    <m/>
    <m/>
    <m/>
  </r>
  <r>
    <s v="Quality"/>
    <x v="1"/>
    <n v="8"/>
    <s v="Cost of spoilage"/>
    <x v="1"/>
    <s v="PD"/>
    <s v="PC,PE,QC"/>
    <n v="5.6228257045651073E-3"/>
    <x v="22"/>
    <n v="5.5088274538847679E-4"/>
    <n v="2.4874539353708803E-3"/>
    <n v="5.2014086996617749E-3"/>
    <n v="2.9847743343815883E-3"/>
    <n v="6.6899999999999998E-3"/>
    <n v="9.92E-3"/>
    <n v="1.047642541894836E-2"/>
    <n v="9.097647652796588E-3"/>
    <n v="6.2669974697159994E-3"/>
    <n v="7.6999999999999996E-4"/>
    <n v="4.5690572933809975E-4"/>
    <n v="3.7070553146796386E-3"/>
    <n v="4.694891869650635E-3"/>
    <n v="3.7070553146796386E-3"/>
    <n v="6.8689521117682797E-3"/>
    <n v="1.164639389186394E-2"/>
    <n v="9.7848219840697588E-3"/>
    <n v="1.6631014321106686E-2"/>
    <n v="5.7442314458862522E-3"/>
    <n v="4.7235026853046665E-4"/>
  </r>
  <r>
    <s v="Quality"/>
    <x v="1"/>
    <n v="9"/>
    <s v="Cost of spoilage"/>
    <x v="2"/>
    <s v="PD"/>
    <s v="PC,PE,QC"/>
    <n v="162.9"/>
    <x v="22"/>
    <n v="0.33100000000000002"/>
    <n v="1.494"/>
    <n v="1.988"/>
    <n v="3.9889999999999999"/>
    <n v="1.1100000000000001"/>
    <n v="1.67"/>
    <n v="1.6839999999999999"/>
    <n v="0.51500000000000001"/>
    <n v="1.74"/>
    <n v="0.27"/>
    <n v="0.27449528242879395"/>
    <n v="2.2270878438234054"/>
    <n v="2.0711419628338943"/>
    <n v="4.7154583668128973"/>
    <n v="1.1705215924631365"/>
    <n v="1.9175276027394588"/>
    <n v="1.4162911421191582"/>
    <n v="0.97424432000000016"/>
    <n v="1.7958162048116961"/>
    <n v="0.16722994868042346"/>
  </r>
  <r>
    <s v="Quality"/>
    <x v="0"/>
    <n v="1"/>
    <s v="Critical claim"/>
    <x v="0"/>
    <s v="QA"/>
    <s v="PD,PE, QC"/>
    <n v="0"/>
    <x v="23"/>
    <m/>
    <m/>
    <m/>
    <m/>
    <m/>
    <m/>
    <m/>
    <m/>
    <m/>
    <m/>
    <m/>
    <m/>
    <m/>
    <m/>
    <m/>
    <m/>
    <m/>
    <m/>
    <m/>
    <m/>
  </r>
  <r>
    <s v="Quality"/>
    <x v="0"/>
    <n v="2"/>
    <s v="Market claim"/>
    <x v="0"/>
    <s v="QA"/>
    <s v="PD,PE, QC"/>
    <s v="-"/>
    <x v="23"/>
    <m/>
    <m/>
    <m/>
    <m/>
    <m/>
    <m/>
    <m/>
    <m/>
    <m/>
    <m/>
    <m/>
    <m/>
    <m/>
    <m/>
    <m/>
    <m/>
    <m/>
    <m/>
    <m/>
    <m/>
  </r>
  <r>
    <s v="Quality"/>
    <x v="0"/>
    <n v="3"/>
    <s v="0-km claim (Official)"/>
    <x v="0"/>
    <s v="QA"/>
    <s v="PD,PE, QC"/>
    <n v="4"/>
    <x v="23"/>
    <m/>
    <m/>
    <m/>
    <n v="1"/>
    <m/>
    <m/>
    <m/>
    <m/>
    <m/>
    <m/>
    <m/>
    <m/>
    <m/>
    <m/>
    <m/>
    <m/>
    <m/>
    <m/>
    <m/>
    <m/>
  </r>
  <r>
    <s v="Quality"/>
    <x v="0"/>
    <n v="4"/>
    <s v="0-km claim (All DN response)"/>
    <x v="0"/>
    <s v="QA"/>
    <s v="PD,PE, QC"/>
    <n v="9"/>
    <x v="23"/>
    <m/>
    <n v="1"/>
    <m/>
    <m/>
    <m/>
    <m/>
    <m/>
    <m/>
    <n v="1"/>
    <m/>
    <m/>
    <m/>
    <m/>
    <m/>
    <m/>
    <m/>
    <m/>
    <m/>
    <m/>
    <m/>
  </r>
  <r>
    <s v="Quality"/>
    <x v="0"/>
    <n v="5"/>
    <s v="OGC claim"/>
    <x v="0"/>
    <s v="QA"/>
    <s v="PD,PE, QC"/>
    <n v="6"/>
    <x v="23"/>
    <n v="1"/>
    <m/>
    <n v="2"/>
    <m/>
    <m/>
    <n v="1"/>
    <m/>
    <n v="1"/>
    <m/>
    <m/>
    <m/>
    <m/>
    <m/>
    <m/>
    <m/>
    <m/>
    <m/>
    <m/>
    <m/>
    <m/>
  </r>
  <r>
    <s v="Quality"/>
    <x v="0"/>
    <n v="6"/>
    <s v="Supplier NCR"/>
    <x v="0"/>
    <s v="PE3"/>
    <s v="PD,PE, QA, PU"/>
    <n v="6"/>
    <x v="23"/>
    <n v="1"/>
    <m/>
    <n v="2"/>
    <m/>
    <m/>
    <m/>
    <m/>
    <m/>
    <m/>
    <m/>
    <m/>
    <m/>
    <m/>
    <m/>
    <m/>
    <m/>
    <m/>
    <m/>
    <m/>
    <m/>
  </r>
  <r>
    <s v="Quality"/>
    <x v="0"/>
    <n v="7"/>
    <s v="Internal NCR"/>
    <x v="0"/>
    <s v="QC"/>
    <s v="PD,PE, QA"/>
    <n v="5"/>
    <x v="23"/>
    <m/>
    <m/>
    <m/>
    <n v="1"/>
    <m/>
    <m/>
    <m/>
    <m/>
    <m/>
    <m/>
    <m/>
    <m/>
    <m/>
    <m/>
    <m/>
    <m/>
    <m/>
    <m/>
    <m/>
    <m/>
  </r>
  <r>
    <s v="Quality"/>
    <x v="1"/>
    <n v="8"/>
    <s v="Cost of spoilage"/>
    <x v="1"/>
    <s v="PD"/>
    <s v="PC,PE,QC"/>
    <n v="5.6228257045651073E-3"/>
    <x v="23"/>
    <n v="3.7896204970663897E-4"/>
    <n v="2.23979188707957E-3"/>
    <n v="4.6699999999999997E-3"/>
    <n v="3.3994297604129815E-3"/>
    <n v="6.0000000000000001E-3"/>
    <n v="1.15E-2"/>
    <n v="1.3102522310947969E-2"/>
    <n v="1.2114806956606444E-2"/>
    <n v="9.8482563175961973E-3"/>
    <n v="6.7000000000000002E-4"/>
    <n v="4.6375150606531686E-4"/>
    <n v="3.822278476642584E-3"/>
    <n v="4.8042656867356903E-3"/>
    <n v="3.822278476642584E-3"/>
    <n v="6.8830792640192711E-3"/>
    <n v="1.1615505989212212E-2"/>
    <n v="9.9229737115464709E-3"/>
    <n v="1.6502102562514106E-2"/>
    <n v="5.2799205592738785E-3"/>
    <n v="4.726859289405049E-4"/>
  </r>
  <r>
    <s v="Quality"/>
    <x v="1"/>
    <n v="9"/>
    <s v="Cost of spoilage"/>
    <x v="2"/>
    <s v="PD"/>
    <s v="PC,PE,QC"/>
    <n v="162.9"/>
    <x v="23"/>
    <n v="0.29599999999999999"/>
    <n v="1.75"/>
    <n v="2.4700000000000002"/>
    <n v="4.8"/>
    <n v="1.1100000000000001"/>
    <n v="2.1800000000000002"/>
    <n v="1.9119999999999999"/>
    <n v="0.77700000000000002"/>
    <n v="2.7839999999999998"/>
    <n v="0.25"/>
    <n v="0.27264733854122214"/>
    <n v="2.2471820364788608"/>
    <n v="2.1142549909502959"/>
    <n v="4.5961881587508824"/>
    <n v="1.1457904370649059"/>
    <n v="1.8809481236367211"/>
    <n v="1.3765777256893208"/>
    <n v="0.99625783999999984"/>
    <n v="1.7522052078385706"/>
    <n v="0.17150253434011936"/>
  </r>
  <r>
    <s v="Quality"/>
    <x v="0"/>
    <n v="1"/>
    <s v="Critical claim"/>
    <x v="0"/>
    <s v="QA"/>
    <s v="PD,PE, QC"/>
    <n v="0"/>
    <x v="24"/>
    <m/>
    <m/>
    <m/>
    <m/>
    <m/>
    <m/>
    <m/>
    <m/>
    <m/>
    <m/>
    <m/>
    <m/>
    <m/>
    <m/>
    <m/>
    <m/>
    <m/>
    <m/>
    <m/>
    <m/>
  </r>
  <r>
    <s v="Quality"/>
    <x v="0"/>
    <n v="2"/>
    <s v="Market claim"/>
    <x v="0"/>
    <s v="QA"/>
    <s v="PD,PE, QC"/>
    <s v="-"/>
    <x v="24"/>
    <m/>
    <m/>
    <m/>
    <m/>
    <m/>
    <m/>
    <m/>
    <m/>
    <m/>
    <m/>
    <m/>
    <m/>
    <m/>
    <m/>
    <m/>
    <m/>
    <m/>
    <m/>
    <m/>
    <m/>
  </r>
  <r>
    <s v="Quality"/>
    <x v="0"/>
    <n v="3"/>
    <s v="0-km claim (Official)"/>
    <x v="0"/>
    <s v="QA"/>
    <s v="PD,PE, QC"/>
    <n v="4"/>
    <x v="24"/>
    <m/>
    <n v="1"/>
    <m/>
    <m/>
    <m/>
    <m/>
    <m/>
    <m/>
    <m/>
    <m/>
    <m/>
    <m/>
    <m/>
    <m/>
    <m/>
    <m/>
    <m/>
    <m/>
    <m/>
    <m/>
  </r>
  <r>
    <s v="Quality"/>
    <x v="0"/>
    <n v="4"/>
    <s v="0-km claim (All DN response)"/>
    <x v="0"/>
    <s v="QA"/>
    <s v="PD,PE, QC"/>
    <n v="9"/>
    <x v="24"/>
    <m/>
    <n v="1"/>
    <m/>
    <m/>
    <m/>
    <m/>
    <m/>
    <m/>
    <m/>
    <m/>
    <m/>
    <m/>
    <m/>
    <m/>
    <m/>
    <m/>
    <m/>
    <m/>
    <m/>
    <m/>
  </r>
  <r>
    <s v="Quality"/>
    <x v="0"/>
    <n v="5"/>
    <s v="OGC claim"/>
    <x v="0"/>
    <s v="QA"/>
    <s v="PD,PE, QC"/>
    <n v="6"/>
    <x v="24"/>
    <m/>
    <n v="1"/>
    <m/>
    <m/>
    <m/>
    <m/>
    <m/>
    <m/>
    <m/>
    <m/>
    <m/>
    <m/>
    <m/>
    <m/>
    <m/>
    <m/>
    <m/>
    <m/>
    <m/>
    <m/>
  </r>
  <r>
    <s v="Quality"/>
    <x v="0"/>
    <n v="6"/>
    <s v="Supplier NCR"/>
    <x v="0"/>
    <s v="PE3"/>
    <s v="PD,PE, QA, PU"/>
    <n v="6"/>
    <x v="24"/>
    <m/>
    <n v="1"/>
    <m/>
    <n v="1"/>
    <m/>
    <m/>
    <m/>
    <m/>
    <m/>
    <m/>
    <m/>
    <m/>
    <m/>
    <m/>
    <m/>
    <m/>
    <m/>
    <m/>
    <m/>
    <m/>
  </r>
  <r>
    <s v="Quality"/>
    <x v="0"/>
    <n v="7"/>
    <s v="Internal NCR"/>
    <x v="0"/>
    <s v="QC"/>
    <s v="PD,PE, QA"/>
    <n v="5"/>
    <x v="24"/>
    <m/>
    <n v="1"/>
    <m/>
    <n v="1"/>
    <m/>
    <m/>
    <m/>
    <m/>
    <m/>
    <m/>
    <m/>
    <m/>
    <m/>
    <m/>
    <m/>
    <m/>
    <m/>
    <m/>
    <m/>
    <m/>
  </r>
  <r>
    <s v="Quality"/>
    <x v="1"/>
    <n v="8"/>
    <s v="Cost of spoilage"/>
    <x v="1"/>
    <s v="PD"/>
    <s v="PC,PE,QC"/>
    <n v="5.6228257045651073E-3"/>
    <x v="24"/>
    <n v="4.3079737031029134E-4"/>
    <n v="2.1980529090305377E-3"/>
    <n v="4.1999999999999997E-3"/>
    <n v="3.8432764941246874E-3"/>
    <m/>
    <m/>
    <n v="1.7627833859768682E-2"/>
    <n v="9.2595085195593292E-3"/>
    <n v="1.3887756425171467E-2"/>
    <m/>
    <n v="4.8595822688986723E-4"/>
    <n v="4.0472752522725123E-3"/>
    <n v="4.8890749124237227E-3"/>
    <n v="4.0472752522725123E-3"/>
    <n v="6.8642184347219816E-3"/>
    <n v="1.1623381119932873E-2"/>
    <n v="9.2898097150880023E-3"/>
    <n v="1.7178795745749938E-2"/>
    <n v="5.4925701900842543E-3"/>
    <n v="5.1508393489456579E-4"/>
  </r>
  <r>
    <s v="Quality"/>
    <x v="1"/>
    <n v="9"/>
    <s v="Cost of spoilage"/>
    <x v="2"/>
    <s v="PD"/>
    <s v="PC,PE,QC"/>
    <n v="162.9"/>
    <x v="24"/>
    <n v="0.31639036999999998"/>
    <n v="1.6143152700000005"/>
    <n v="2.3346576170999995"/>
    <n v="5.3196105447999971"/>
    <m/>
    <m/>
    <n v="2.5515467853999998"/>
    <n v="0.59857492040000004"/>
    <n v="4.0787032101000023"/>
    <m/>
    <n v="0.27600042690325111"/>
    <n v="2.2986537434941581"/>
    <n v="2.1389041687602486"/>
    <n v="4.6307152704440666"/>
    <n v="1.1197695096471856"/>
    <n v="1.8345062542105364"/>
    <n v="1.3883010278700743"/>
    <n v="0.68719219999999992"/>
    <n v="1.7408438672616957"/>
    <n v="0.17604314197846779"/>
  </r>
  <r>
    <s v="Quality"/>
    <x v="0"/>
    <n v="1"/>
    <s v="Critical claim"/>
    <x v="0"/>
    <s v="QA"/>
    <s v="PD,PE, QC"/>
    <n v="0"/>
    <x v="25"/>
    <m/>
    <m/>
    <m/>
    <m/>
    <m/>
    <m/>
    <m/>
    <m/>
    <m/>
    <m/>
    <m/>
    <m/>
    <m/>
    <m/>
    <m/>
    <m/>
    <m/>
    <m/>
    <m/>
    <m/>
  </r>
  <r>
    <s v="Quality"/>
    <x v="0"/>
    <n v="2"/>
    <s v="Market claim"/>
    <x v="0"/>
    <s v="QA"/>
    <s v="PD,PE, QC"/>
    <s v="-"/>
    <x v="25"/>
    <m/>
    <m/>
    <m/>
    <m/>
    <m/>
    <m/>
    <m/>
    <m/>
    <m/>
    <m/>
    <m/>
    <m/>
    <m/>
    <m/>
    <m/>
    <m/>
    <m/>
    <m/>
    <m/>
    <m/>
  </r>
  <r>
    <s v="Quality"/>
    <x v="0"/>
    <n v="3"/>
    <s v="0-km claim (Official)"/>
    <x v="0"/>
    <s v="QA"/>
    <s v="PD,PE, QC"/>
    <n v="4"/>
    <x v="25"/>
    <m/>
    <m/>
    <m/>
    <m/>
    <m/>
    <m/>
    <m/>
    <m/>
    <m/>
    <m/>
    <m/>
    <m/>
    <m/>
    <m/>
    <m/>
    <m/>
    <m/>
    <m/>
    <m/>
    <m/>
  </r>
  <r>
    <s v="Quality"/>
    <x v="0"/>
    <n v="4"/>
    <s v="0-km claim (All DN response)"/>
    <x v="0"/>
    <s v="QA"/>
    <s v="PD,PE, QC"/>
    <n v="9"/>
    <x v="25"/>
    <m/>
    <m/>
    <m/>
    <m/>
    <m/>
    <m/>
    <m/>
    <m/>
    <m/>
    <m/>
    <m/>
    <m/>
    <m/>
    <m/>
    <m/>
    <m/>
    <m/>
    <m/>
    <m/>
    <m/>
  </r>
  <r>
    <s v="Quality"/>
    <x v="0"/>
    <n v="5"/>
    <s v="OGC claim"/>
    <x v="0"/>
    <s v="QA"/>
    <s v="PD,PE, QC"/>
    <n v="6"/>
    <x v="25"/>
    <m/>
    <m/>
    <m/>
    <m/>
    <m/>
    <m/>
    <m/>
    <m/>
    <m/>
    <m/>
    <m/>
    <m/>
    <m/>
    <m/>
    <m/>
    <m/>
    <m/>
    <m/>
    <m/>
    <m/>
  </r>
  <r>
    <s v="Quality"/>
    <x v="0"/>
    <n v="6"/>
    <s v="Supplier NCR"/>
    <x v="0"/>
    <s v="PE3"/>
    <s v="PD,PE, QA, PU"/>
    <n v="6"/>
    <x v="25"/>
    <m/>
    <m/>
    <m/>
    <m/>
    <m/>
    <m/>
    <m/>
    <m/>
    <m/>
    <m/>
    <m/>
    <m/>
    <m/>
    <m/>
    <m/>
    <m/>
    <m/>
    <m/>
    <m/>
    <m/>
  </r>
  <r>
    <s v="Quality"/>
    <x v="0"/>
    <n v="7"/>
    <s v="Internal NCR"/>
    <x v="0"/>
    <s v="QC"/>
    <s v="PD,PE, QA"/>
    <n v="5"/>
    <x v="25"/>
    <m/>
    <m/>
    <m/>
    <m/>
    <m/>
    <m/>
    <m/>
    <m/>
    <m/>
    <m/>
    <m/>
    <m/>
    <m/>
    <m/>
    <m/>
    <m/>
    <m/>
    <m/>
    <m/>
    <m/>
  </r>
  <r>
    <s v="Quality"/>
    <x v="1"/>
    <n v="8"/>
    <s v="Cost of spoilage"/>
    <x v="1"/>
    <s v="PD"/>
    <s v="PC,PE,QC"/>
    <n v="5.6228257045651073E-3"/>
    <x v="25"/>
    <m/>
    <m/>
    <m/>
    <m/>
    <m/>
    <m/>
    <m/>
    <m/>
    <m/>
    <m/>
    <n v="4.3906819316205355E-4"/>
    <n v="3.5320011510552377E-3"/>
    <n v="4.7807906306835315E-3"/>
    <n v="3.5320011510552377E-3"/>
    <n v="6.7408645690274658E-3"/>
    <n v="1.0985911323996164E-2"/>
    <n v="9.2806173843760047E-3"/>
    <n v="1.6960141989726341E-2"/>
    <n v="5.7057508507639141E-3"/>
    <n v="4.6600392937600892E-4"/>
  </r>
  <r>
    <s v="Quality"/>
    <x v="1"/>
    <n v="9"/>
    <s v="Cost of spoilage"/>
    <x v="2"/>
    <s v="PD"/>
    <s v="PC,PE,QC"/>
    <n v="162.9"/>
    <x v="25"/>
    <m/>
    <m/>
    <m/>
    <m/>
    <m/>
    <m/>
    <m/>
    <m/>
    <m/>
    <m/>
    <n v="0.2790551511867817"/>
    <n v="2.2448064572872108"/>
    <n v="2.1337327054108264"/>
    <n v="4.8468241360888866"/>
    <n v="1.2245114707986209"/>
    <n v="1.9282008523005889"/>
    <n v="1.3664381970207697"/>
    <n v="0.66201895999999993"/>
    <n v="1.7805940103429458"/>
    <n v="0.17698910190312372"/>
  </r>
  <r>
    <m/>
    <x v="2"/>
    <m/>
    <m/>
    <x v="3"/>
    <m/>
    <m/>
    <m/>
    <x v="26"/>
    <m/>
    <m/>
    <m/>
    <m/>
    <m/>
    <m/>
    <m/>
    <m/>
    <m/>
    <m/>
    <m/>
    <m/>
    <m/>
    <m/>
    <m/>
    <m/>
    <m/>
    <m/>
    <m/>
    <m/>
  </r>
</pivotCacheRecords>
</file>

<file path=xl/pivotCache/pivotCacheRecords9.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
  <r>
    <s v="Quality"/>
    <x v="0"/>
    <n v="9"/>
    <s v="Quality loss"/>
    <s v="MB"/>
    <s v="AC"/>
    <s v="PC,PE,QC"/>
    <n v="231.81399999999999"/>
    <x v="0"/>
    <n v="0"/>
    <n v="3.11"/>
    <n v="0.08"/>
    <n v="0"/>
    <n v="0.06"/>
    <n v="0.56000000000000005"/>
    <n v="0"/>
    <n v="0.97"/>
    <n v="0"/>
    <n v="0"/>
    <n v="0"/>
    <n v="0"/>
  </r>
  <r>
    <s v="Quality"/>
    <x v="0"/>
    <n v="9"/>
    <s v="Quality loss"/>
    <s v="MB"/>
    <s v="AC"/>
    <s v="PC,PE,QC"/>
    <n v="231.81399999999999"/>
    <x v="1"/>
    <n v="0"/>
    <n v="2"/>
    <n v="0.44"/>
    <n v="0.01"/>
    <n v="0.25"/>
    <n v="2.63"/>
    <n v="0"/>
    <n v="0.39"/>
    <n v="0"/>
    <n v="0"/>
    <n v="0"/>
    <n v="0"/>
  </r>
  <r>
    <s v="Quality"/>
    <x v="0"/>
    <n v="9"/>
    <s v="Quality loss"/>
    <s v="MB"/>
    <s v="AC"/>
    <s v="PC,PE,QC"/>
    <n v="231.81399999999999"/>
    <x v="2"/>
    <n v="0"/>
    <n v="1.06"/>
    <n v="1.01"/>
    <m/>
    <n v="0.4"/>
    <n v="3.36"/>
    <n v="0.35"/>
    <n v="0"/>
    <n v="0"/>
    <n v="0"/>
    <n v="0"/>
    <n v="0"/>
  </r>
  <r>
    <s v="Quality"/>
    <x v="0"/>
    <n v="9"/>
    <s v="Quality loss"/>
    <s v="MB"/>
    <s v="AC"/>
    <s v="PC,PE,QC"/>
    <n v="231.81399999999999"/>
    <x v="3"/>
    <n v="0"/>
    <n v="2.72"/>
    <n v="0.12"/>
    <n v="7.0000000000000007E-2"/>
    <n v="0.63"/>
    <n v="2.84"/>
    <n v="0.25"/>
    <n v="0"/>
    <n v="0"/>
    <n v="0"/>
    <n v="0"/>
    <n v="0"/>
  </r>
  <r>
    <s v="Quality"/>
    <x v="0"/>
    <n v="9"/>
    <s v="Quality loss"/>
    <s v="MB"/>
    <s v="AC"/>
    <s v="PC,PE,QC"/>
    <n v="231.81399999999999"/>
    <x v="4"/>
    <n v="8.0000000000000004E-4"/>
    <n v="2.98"/>
    <n v="0.66"/>
    <n v="0.01"/>
    <n v="1.17"/>
    <n v="2.2799999999999998"/>
    <n v="0.32"/>
    <n v="1.1100000000000001"/>
    <n v="0"/>
    <n v="0"/>
    <n v="0"/>
    <n v="0"/>
  </r>
  <r>
    <s v="Quality"/>
    <x v="0"/>
    <n v="9"/>
    <s v="Quality loss"/>
    <s v="MB"/>
    <s v="AC"/>
    <s v="PC,PE,QC"/>
    <n v="231.81399999999999"/>
    <x v="5"/>
    <n v="0"/>
    <n v="2.4040302700000034"/>
    <n v="0.69925804000000003"/>
    <n v="0.11666997999999999"/>
    <n v="0.10533589"/>
    <n v="1.3867389800000001"/>
    <n v="0.77549760000000001"/>
    <n v="9.2809839999999991E-2"/>
    <n v="0"/>
    <n v="0"/>
    <n v="0"/>
    <n v="0"/>
  </r>
  <r>
    <s v="Quality"/>
    <x v="0"/>
    <n v="9"/>
    <s v="Quality loss"/>
    <s v="MB"/>
    <s v="AC"/>
    <s v="PC,PE,QC"/>
    <n v="231.81399999999999"/>
    <x v="6"/>
    <n v="0"/>
    <n v="1.03"/>
    <n v="0.44"/>
    <n v="0"/>
    <n v="1.35"/>
    <n v="2.17"/>
    <n v="0.62"/>
    <n v="0.52"/>
    <n v="0"/>
    <n v="0"/>
    <n v="0"/>
    <n v="0"/>
  </r>
  <r>
    <s v="Quality"/>
    <x v="0"/>
    <n v="9"/>
    <s v="Quality loss"/>
    <s v="MB"/>
    <s v="AC"/>
    <s v="PC,PE,QC"/>
    <n v="231.81399999999999"/>
    <x v="7"/>
    <n v="0"/>
    <n v="0.78"/>
    <n v="0.46"/>
    <n v="0"/>
    <n v="1.74"/>
    <n v="2.66"/>
    <n v="0.53"/>
    <n v="0.06"/>
    <n v="0"/>
    <n v="0"/>
    <n v="0"/>
    <n v="0"/>
  </r>
  <r>
    <s v="Quality"/>
    <x v="0"/>
    <n v="9"/>
    <s v="Quality loss"/>
    <s v="MB"/>
    <s v="AC"/>
    <s v="PC,PE,QC"/>
    <n v="231.81399999999999"/>
    <x v="8"/>
    <n v="0"/>
    <n v="0.76171471361102028"/>
    <n v="2.1229596657998608"/>
    <n v="0"/>
    <n v="1.743518782149557"/>
    <n v="2.6640914469126646"/>
    <n v="0.53276830985813983"/>
    <n v="6.0832800000000006E-2"/>
    <n v="0"/>
    <n v="0"/>
    <n v="4.415852E-2"/>
    <n v="0"/>
  </r>
  <r>
    <s v="Quality"/>
    <x v="0"/>
    <n v="9"/>
    <s v="Quality loss"/>
    <s v="MB"/>
    <s v="AC"/>
    <s v="PC,PE,QC"/>
    <n v="231.81399999999999"/>
    <x v="9"/>
    <n v="0"/>
    <n v="2.93"/>
    <n v="2.1800000000000002"/>
    <n v="0"/>
    <n v="0.37"/>
    <n v="2.2799999999999998"/>
    <n v="0.59"/>
    <n v="0"/>
    <n v="0"/>
    <n v="0"/>
    <n v="0"/>
    <n v="0"/>
  </r>
  <r>
    <s v="Quality"/>
    <x v="0"/>
    <n v="9"/>
    <s v="Quality loss"/>
    <s v="MB"/>
    <s v="AC"/>
    <s v="PC,PE,QC"/>
    <n v="231.81399999999999"/>
    <x v="10"/>
    <n v="0"/>
    <n v="2.63"/>
    <n v="0.96"/>
    <n v="0"/>
    <n v="0.23"/>
    <n v="2.89"/>
    <n v="0.47"/>
    <n v="7.51"/>
    <n v="0"/>
    <n v="0"/>
    <n v="0"/>
    <n v="0"/>
  </r>
  <r>
    <s v="Quality"/>
    <x v="0"/>
    <n v="9"/>
    <s v="Quality loss"/>
    <s v="MB"/>
    <s v="AC"/>
    <s v="PC,PE,QC"/>
    <n v="231.81399999999999"/>
    <x v="11"/>
    <m/>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4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5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5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0.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9.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90.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9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9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9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9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9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0.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0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0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0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0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06.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07.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0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9.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10.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1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3286141-7AB6-49BD-A5CC-4CA2204F4DEE}" name="PivotTable100" cacheId="3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7">
  <location ref="O148:Q162" firstHeaderRow="1" firstDataRow="3" firstDataCol="1"/>
  <pivotFields count="24">
    <pivotField showAll="0"/>
    <pivotField axis="axisCol" multipleItemSelectionAllowed="1" showAll="0">
      <items count="2">
        <item x="0"/>
        <item t="default"/>
      </items>
    </pivotField>
    <pivotField showAll="0"/>
    <pivotField showAll="0"/>
    <pivotField showAll="0"/>
    <pivotField showAll="0"/>
    <pivotField showAll="0"/>
    <pivotField showAll="0"/>
    <pivotField numFmtId="165" showAll="0">
      <items count="13">
        <item x="0"/>
        <item x="1"/>
        <item x="2"/>
        <item x="3"/>
        <item x="4"/>
        <item x="5"/>
        <item x="6"/>
        <item x="7"/>
        <item x="8"/>
        <item x="9"/>
        <item x="10"/>
        <item x="11"/>
        <item t="default"/>
      </items>
    </pivotField>
    <pivotField showAll="0"/>
    <pivotField showAll="0"/>
    <pivotField showAll="0"/>
    <pivotField showAll="0"/>
    <pivotField showAll="0"/>
    <pivotField showAll="0"/>
    <pivotField dataField="1" showAll="0"/>
    <pivotField dataField="1" showAll="0"/>
    <pivotField showAll="0"/>
    <pivotField showAll="0"/>
    <pivotField showAll="0"/>
    <pivotField showAll="0"/>
    <pivotField axis="axisRow" showAll="0">
      <items count="15">
        <item sd="0" x="0"/>
        <item sd="0" x="4"/>
        <item sd="0" x="5"/>
        <item sd="0" x="6"/>
        <item sd="0" x="7"/>
        <item sd="0" x="8"/>
        <item sd="0" x="9"/>
        <item sd="0" x="10"/>
        <item sd="0" x="11"/>
        <item sd="0" x="12"/>
        <item sd="0" x="13"/>
        <item sd="0" x="1"/>
        <item sd="0" x="2"/>
        <item sd="0" x="3"/>
        <item t="default"/>
      </items>
    </pivotField>
    <pivotField showAll="0">
      <items count="7">
        <item sd="0" x="1"/>
        <item sd="0" x="2"/>
        <item sd="0" x="3"/>
        <item sd="0" x="4"/>
        <item x="0"/>
        <item x="5"/>
        <item t="default"/>
      </items>
    </pivotField>
    <pivotField showAll="0">
      <items count="5">
        <item x="1"/>
        <item sd="0" x="2"/>
        <item x="0"/>
        <item x="3"/>
        <item t="default"/>
      </items>
    </pivotField>
  </pivotFields>
  <rowFields count="1">
    <field x="21"/>
  </rowFields>
  <rowItems count="12">
    <i>
      <x v="1"/>
    </i>
    <i>
      <x v="2"/>
    </i>
    <i>
      <x v="3"/>
    </i>
    <i>
      <x v="4"/>
    </i>
    <i>
      <x v="5"/>
    </i>
    <i>
      <x v="6"/>
    </i>
    <i>
      <x v="7"/>
    </i>
    <i>
      <x v="8"/>
    </i>
    <i>
      <x v="9"/>
    </i>
    <i>
      <x v="11"/>
    </i>
    <i>
      <x v="12"/>
    </i>
    <i>
      <x v="13"/>
    </i>
  </rowItems>
  <colFields count="2">
    <field x="1"/>
    <field x="-2"/>
  </colFields>
  <colItems count="2">
    <i>
      <x/>
      <x/>
    </i>
    <i r="1" i="1">
      <x v="1"/>
    </i>
  </colItems>
  <dataFields count="2">
    <dataField name="Sum of UC" fld="15" baseField="21" baseItem="6"/>
    <dataField name="Sum of GDP" fld="16" baseField="0" baseItem="0"/>
  </dataFields>
  <chartFormats count="2">
    <chartFormat chart="16" format="8" series="1">
      <pivotArea type="data" outline="0" fieldPosition="0">
        <references count="2">
          <reference field="4294967294" count="1" selected="0">
            <x v="0"/>
          </reference>
          <reference field="1" count="1" selected="0">
            <x v="0"/>
          </reference>
        </references>
      </pivotArea>
    </chartFormat>
    <chartFormat chart="16" format="9" series="1">
      <pivotArea type="data" outline="0" fieldPosition="0">
        <references count="2">
          <reference field="4294967294" count="1" selected="0">
            <x v="1"/>
          </reference>
          <reference field="1"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5E43B60-F391-4A04-B176-6EFC0C95B4A4}" name="PivotTable23" cacheId="21" applyNumberFormats="0" applyBorderFormats="0" applyFontFormats="0" applyPatternFormats="0" applyAlignmentFormats="0" applyWidthHeightFormats="1" dataCaption="Values" showMissing="0" updatedVersion="8" minRefreshableVersion="3" preserveFormatting="0" rowGrandTotals="0" colGrandTotals="0" itemPrintTitles="1" createdVersion="8" indent="0" outline="1" outlineData="1" multipleFieldFilters="0" chartFormat="48" customListSort="0">
  <location ref="DE30:DL44" firstHeaderRow="1" firstDataRow="3" firstDataCol="1" rowPageCount="1" colPageCount="1"/>
  <pivotFields count="32">
    <pivotField showAll="0"/>
    <pivotField axis="axisPage" multipleItemSelectionAllowed="1" showAll="0">
      <items count="3">
        <item x="0"/>
        <item h="1" x="1"/>
        <item t="default"/>
      </items>
    </pivotField>
    <pivotField showAll="0"/>
    <pivotField name="-" axis="axisCol" compact="0" showAll="0">
      <items count="9">
        <item x="3"/>
        <item x="2"/>
        <item x="7"/>
        <item x="0"/>
        <item x="6"/>
        <item x="4"/>
        <item x="5"/>
        <item x="1"/>
        <item t="default"/>
      </items>
    </pivotField>
    <pivotField axis="axisCol" showAll="0" defaultSubtotal="0">
      <items count="3">
        <item h="1" x="1"/>
        <item x="0"/>
        <item x="2"/>
      </items>
    </pivotField>
    <pivotField showAll="0"/>
    <pivotField showAll="0"/>
    <pivotField showAll="0"/>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axis="axisRow" showAll="0">
      <items count="15">
        <item sd="0" x="0"/>
        <item sd="0" x="4"/>
        <item sd="0" x="5"/>
        <item sd="0" x="6"/>
        <item sd="0" x="7"/>
        <item sd="0" x="8"/>
        <item sd="0" x="9"/>
        <item sd="0" x="10"/>
        <item sd="0" x="11"/>
        <item sd="0" x="12"/>
        <item sd="0" x="13"/>
        <item sd="0" x="1"/>
        <item sd="0" x="2"/>
        <item sd="0" x="3"/>
        <item t="default"/>
      </items>
    </pivotField>
    <pivotField showAll="0">
      <items count="7">
        <item sd="0" x="1"/>
        <item sd="0" x="2"/>
        <item sd="0" x="3"/>
        <item sd="0" x="4"/>
        <item x="0"/>
        <item x="5"/>
        <item t="default"/>
      </items>
    </pivotField>
    <pivotField showAll="0">
      <items count="5">
        <item sd="0" x="1"/>
        <item sd="0" x="2"/>
        <item x="0"/>
        <item x="3"/>
        <item t="default"/>
      </items>
    </pivotField>
  </pivotFields>
  <rowFields count="1">
    <field x="29"/>
  </rowFields>
  <rowItems count="12">
    <i>
      <x v="1"/>
    </i>
    <i>
      <x v="2"/>
    </i>
    <i>
      <x v="3"/>
    </i>
    <i>
      <x v="4"/>
    </i>
    <i>
      <x v="5"/>
    </i>
    <i>
      <x v="6"/>
    </i>
    <i>
      <x v="7"/>
    </i>
    <i>
      <x v="8"/>
    </i>
    <i>
      <x v="9"/>
    </i>
    <i>
      <x v="11"/>
    </i>
    <i>
      <x v="12"/>
    </i>
    <i>
      <x v="13"/>
    </i>
  </rowItems>
  <colFields count="2">
    <field x="4"/>
    <field x="3"/>
  </colFields>
  <colItems count="7">
    <i>
      <x v="1"/>
      <x/>
    </i>
    <i r="1">
      <x v="1"/>
    </i>
    <i r="1">
      <x v="3"/>
    </i>
    <i r="1">
      <x v="4"/>
    </i>
    <i r="1">
      <x v="5"/>
    </i>
    <i r="1">
      <x v="6"/>
    </i>
    <i r="1">
      <x v="7"/>
    </i>
  </colItems>
  <pageFields count="1">
    <pageField fld="1" hier="-1"/>
  </pageFields>
  <dataFields count="1">
    <dataField name=" SIFS/DF" fld="18" baseField="0" baseItem="0"/>
  </dataFields>
  <chartFormats count="13">
    <chartFormat chart="45" format="0" series="1">
      <pivotArea type="data" outline="0" fieldPosition="0">
        <references count="3">
          <reference field="4294967294" count="1" selected="0">
            <x v="0"/>
          </reference>
          <reference field="3" count="1" selected="0">
            <x v="0"/>
          </reference>
          <reference field="4" count="1" selected="0">
            <x v="1"/>
          </reference>
        </references>
      </pivotArea>
    </chartFormat>
    <chartFormat chart="45" format="1" series="1">
      <pivotArea type="data" outline="0" fieldPosition="0">
        <references count="3">
          <reference field="4294967294" count="1" selected="0">
            <x v="0"/>
          </reference>
          <reference field="3" count="1" selected="0">
            <x v="1"/>
          </reference>
          <reference field="4" count="1" selected="0">
            <x v="1"/>
          </reference>
        </references>
      </pivotArea>
    </chartFormat>
    <chartFormat chart="45" format="2" series="1">
      <pivotArea type="data" outline="0" fieldPosition="0">
        <references count="3">
          <reference field="4294967294" count="1" selected="0">
            <x v="0"/>
          </reference>
          <reference field="3" count="1" selected="0">
            <x v="3"/>
          </reference>
          <reference field="4" count="1" selected="0">
            <x v="1"/>
          </reference>
        </references>
      </pivotArea>
    </chartFormat>
    <chartFormat chart="45" format="3" series="1">
      <pivotArea type="data" outline="0" fieldPosition="0">
        <references count="3">
          <reference field="4294967294" count="1" selected="0">
            <x v="0"/>
          </reference>
          <reference field="3" count="1" selected="0">
            <x v="4"/>
          </reference>
          <reference field="4" count="1" selected="0">
            <x v="1"/>
          </reference>
        </references>
      </pivotArea>
    </chartFormat>
    <chartFormat chart="45" format="4" series="1">
      <pivotArea type="data" outline="0" fieldPosition="0">
        <references count="3">
          <reference field="4294967294" count="1" selected="0">
            <x v="0"/>
          </reference>
          <reference field="3" count="1" selected="0">
            <x v="5"/>
          </reference>
          <reference field="4" count="1" selected="0">
            <x v="1"/>
          </reference>
        </references>
      </pivotArea>
    </chartFormat>
    <chartFormat chart="45" format="5" series="1">
      <pivotArea type="data" outline="0" fieldPosition="0">
        <references count="3">
          <reference field="4294967294" count="1" selected="0">
            <x v="0"/>
          </reference>
          <reference field="3" count="1" selected="0">
            <x v="6"/>
          </reference>
          <reference field="4" count="1" selected="0">
            <x v="1"/>
          </reference>
        </references>
      </pivotArea>
    </chartFormat>
    <chartFormat chart="47" format="12" series="1">
      <pivotArea type="data" outline="0" fieldPosition="0">
        <references count="3">
          <reference field="4294967294" count="1" selected="0">
            <x v="0"/>
          </reference>
          <reference field="3" count="1" selected="0">
            <x v="0"/>
          </reference>
          <reference field="4" count="1" selected="0">
            <x v="1"/>
          </reference>
        </references>
      </pivotArea>
    </chartFormat>
    <chartFormat chart="47" format="13" series="1">
      <pivotArea type="data" outline="0" fieldPosition="0">
        <references count="3">
          <reference field="4294967294" count="1" selected="0">
            <x v="0"/>
          </reference>
          <reference field="3" count="1" selected="0">
            <x v="1"/>
          </reference>
          <reference field="4" count="1" selected="0">
            <x v="1"/>
          </reference>
        </references>
      </pivotArea>
    </chartFormat>
    <chartFormat chart="47" format="14" series="1">
      <pivotArea type="data" outline="0" fieldPosition="0">
        <references count="3">
          <reference field="4294967294" count="1" selected="0">
            <x v="0"/>
          </reference>
          <reference field="3" count="1" selected="0">
            <x v="3"/>
          </reference>
          <reference field="4" count="1" selected="0">
            <x v="1"/>
          </reference>
        </references>
      </pivotArea>
    </chartFormat>
    <chartFormat chart="47" format="15" series="1">
      <pivotArea type="data" outline="0" fieldPosition="0">
        <references count="3">
          <reference field="4294967294" count="1" selected="0">
            <x v="0"/>
          </reference>
          <reference field="3" count="1" selected="0">
            <x v="4"/>
          </reference>
          <reference field="4" count="1" selected="0">
            <x v="1"/>
          </reference>
        </references>
      </pivotArea>
    </chartFormat>
    <chartFormat chart="47" format="16" series="1">
      <pivotArea type="data" outline="0" fieldPosition="0">
        <references count="3">
          <reference field="4294967294" count="1" selected="0">
            <x v="0"/>
          </reference>
          <reference field="3" count="1" selected="0">
            <x v="5"/>
          </reference>
          <reference field="4" count="1" selected="0">
            <x v="1"/>
          </reference>
        </references>
      </pivotArea>
    </chartFormat>
    <chartFormat chart="47" format="17" series="1">
      <pivotArea type="data" outline="0" fieldPosition="0">
        <references count="3">
          <reference field="4294967294" count="1" selected="0">
            <x v="0"/>
          </reference>
          <reference field="3" count="1" selected="0">
            <x v="6"/>
          </reference>
          <reference field="4" count="1" selected="0">
            <x v="1"/>
          </reference>
        </references>
      </pivotArea>
    </chartFormat>
    <chartFormat chart="47" format="18" series="1">
      <pivotArea type="data" outline="0" fieldPosition="0">
        <references count="3">
          <reference field="4294967294" count="1" selected="0">
            <x v="0"/>
          </reference>
          <reference field="3" count="1" selected="0">
            <x v="7"/>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010C798-77D2-4ED4-974E-EE31F496D7C5}" name="PivotTable103" cacheId="27"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
  <location ref="A170:C184" firstHeaderRow="1" firstDataRow="3" firstDataCol="1" rowPageCount="1" colPageCount="1"/>
  <pivotFields count="32">
    <pivotField showAll="0"/>
    <pivotField axis="axisPage" multipleItemSelectionAllowed="1" showAll="0">
      <items count="4">
        <item h="1" x="0"/>
        <item x="1"/>
        <item h="1" x="2"/>
        <item t="default"/>
      </items>
    </pivotField>
    <pivotField showAll="0"/>
    <pivotField showAll="0"/>
    <pivotField axis="axisCol" showAll="0">
      <items count="5">
        <item h="1" x="1"/>
        <item h="1" x="0"/>
        <item x="2"/>
        <item h="1" x="3"/>
        <item t="default"/>
      </items>
    </pivotField>
    <pivotField showAll="0"/>
    <pivotField showAll="0"/>
    <pivotField showAll="0"/>
    <pivotField numFmtId="165" showAll="0">
      <items count="28">
        <item x="0"/>
        <item x="1"/>
        <item x="2"/>
        <item x="3"/>
        <item x="4"/>
        <item x="5"/>
        <item x="6"/>
        <item x="7"/>
        <item x="8"/>
        <item x="9"/>
        <item x="10"/>
        <item x="11"/>
        <item x="12"/>
        <item x="13"/>
        <item x="14"/>
        <item x="15"/>
        <item x="16"/>
        <item x="17"/>
        <item x="18"/>
        <item x="19"/>
        <item x="20"/>
        <item x="21"/>
        <item x="22"/>
        <item x="23"/>
        <item x="24"/>
        <item x="25"/>
        <item x="26"/>
        <item t="default"/>
      </items>
    </pivotField>
    <pivotField dataField="1"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axis="axisRow" showAll="0">
      <items count="15">
        <item sd="0" x="0"/>
        <item sd="0" x="4"/>
        <item sd="0" x="5"/>
        <item sd="0" x="6"/>
        <item sd="0" x="7"/>
        <item sd="0" x="8"/>
        <item sd="0" x="9"/>
        <item sd="0" x="10"/>
        <item sd="0" x="11"/>
        <item sd="0" x="12"/>
        <item sd="0" x="13"/>
        <item sd="0" x="1"/>
        <item sd="0" x="2"/>
        <item sd="0" x="3"/>
        <item t="default"/>
      </items>
    </pivotField>
    <pivotField showAll="0">
      <items count="7">
        <item sd="0" x="1"/>
        <item sd="0" x="2"/>
        <item sd="0" x="3"/>
        <item sd="0" x="4"/>
        <item x="0"/>
        <item x="5"/>
        <item t="default"/>
      </items>
    </pivotField>
    <pivotField showAll="0">
      <items count="5">
        <item sd="0" x="1"/>
        <item sd="0" x="2"/>
        <item x="0"/>
        <item x="3"/>
        <item t="default"/>
      </items>
    </pivotField>
  </pivotFields>
  <rowFields count="1">
    <field x="29"/>
  </rowFields>
  <rowItems count="12">
    <i>
      <x v="1"/>
    </i>
    <i>
      <x v="2"/>
    </i>
    <i>
      <x v="3"/>
    </i>
    <i>
      <x v="4"/>
    </i>
    <i>
      <x v="5"/>
    </i>
    <i>
      <x v="6"/>
    </i>
    <i>
      <x v="7"/>
    </i>
    <i>
      <x v="8"/>
    </i>
    <i>
      <x v="9"/>
    </i>
    <i>
      <x v="11"/>
    </i>
    <i>
      <x v="12"/>
    </i>
    <i>
      <x v="13"/>
    </i>
  </rowItems>
  <colFields count="2">
    <field x="4"/>
    <field x="-2"/>
  </colFields>
  <colItems count="2">
    <i>
      <x v="2"/>
      <x/>
    </i>
    <i r="1" i="1">
      <x v="1"/>
    </i>
  </colItems>
  <pageFields count="1">
    <pageField fld="1" hier="-1"/>
  </pageFields>
  <dataFields count="2">
    <dataField name="Pump/M : Target" fld="19" baseField="29" baseItem="5"/>
    <dataField name="Pump/M : result" fld="9" baseField="0" baseItem="0"/>
  </dataFields>
  <formats count="1">
    <format dxfId="64">
      <pivotArea outline="0" collapsedLevelsAreSubtotals="1" fieldPosition="0"/>
    </format>
  </formats>
  <chartFormats count="4">
    <chartFormat chart="3" format="7" series="1">
      <pivotArea type="data" outline="0" fieldPosition="0"/>
    </chartFormat>
    <chartFormat chart="3" format="8" series="1">
      <pivotArea type="data" outline="0" fieldPosition="0">
        <references count="1">
          <reference field="4294967294" count="1" selected="0">
            <x v="1"/>
          </reference>
        </references>
      </pivotArea>
    </chartFormat>
    <chartFormat chart="3" format="9" series="1">
      <pivotArea type="data" outline="0" fieldPosition="0">
        <references count="2">
          <reference field="4294967294" count="1" selected="0">
            <x v="1"/>
          </reference>
          <reference field="4" count="1" selected="0">
            <x v="2"/>
          </reference>
        </references>
      </pivotArea>
    </chartFormat>
    <chartFormat chart="3" format="10" series="1">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01CC00A-231C-4C3D-B72E-ED936EE395B2}" name="PivotTable31" cacheId="1" applyNumberFormats="0" applyBorderFormats="0" applyFontFormats="0" applyPatternFormats="0" applyAlignmentFormats="0" applyWidthHeightFormats="1" dataCaption="Values" showMissing="0" updatedVersion="8" minRefreshableVersion="3" showDataTips="0" useAutoFormatting="1" rowGrandTotals="0" colGrandTotals="0" itemPrintTitles="1" createdVersion="8" indent="0" outline="1" outlineData="1" multipleFieldFilters="0" chartFormat="17">
  <location ref="K91:N105" firstHeaderRow="1" firstDataRow="3" firstDataCol="1" rowPageCount="1" colPageCount="1"/>
  <pivotFields count="31">
    <pivotField showAll="0"/>
    <pivotField axis="axisPage" multipleItemSelectionAllowed="1" showAll="0">
      <items count="9">
        <item h="1" sd="0" x="3"/>
        <item sd="0" x="0"/>
        <item h="1" sd="0" x="4"/>
        <item h="1" sd="0" x="2"/>
        <item h="1" sd="0" x="1"/>
        <item h="1" sd="0" x="6"/>
        <item h="1" sd="0" x="5"/>
        <item h="1" sd="0" x="7"/>
        <item t="default"/>
      </items>
    </pivotField>
    <pivotField showAll="0"/>
    <pivotField axis="axisCol" showAll="0">
      <items count="29">
        <item h="1" x="26"/>
        <item h="1" sd="0" x="0"/>
        <item h="1" x="12"/>
        <item h="1" x="11"/>
        <item h="1" x="13"/>
        <item h="1" x="14"/>
        <item h="1" x="15"/>
        <item h="1" x="6"/>
        <item h="1" x="24"/>
        <item h="1" x="25"/>
        <item h="1" x="8"/>
        <item h="1" x="9"/>
        <item h="1" x="20"/>
        <item h="1" x="10"/>
        <item h="1" x="2"/>
        <item h="1" x="18"/>
        <item h="1" x="7"/>
        <item h="1" x="1"/>
        <item h="1" x="21"/>
        <item h="1" x="22"/>
        <item h="1" x="23"/>
        <item x="19"/>
        <item sd="0" x="5"/>
        <item x="16"/>
        <item x="17"/>
        <item sd="0" x="3"/>
        <item sd="0" x="4"/>
        <item h="1" x="27"/>
        <item t="default"/>
      </items>
    </pivotField>
    <pivotField axis="axisCol" showAll="0">
      <items count="5">
        <item h="1" x="2"/>
        <item h="1" x="0"/>
        <item x="1"/>
        <item h="1" x="3"/>
        <item t="default"/>
      </items>
    </pivotField>
    <pivotField showAll="0"/>
    <pivotField showAll="0"/>
    <pivotField showAll="0"/>
    <pivotField numFmtId="165" showAll="0">
      <items count="13">
        <item x="0"/>
        <item x="1"/>
        <item x="2"/>
        <item x="3"/>
        <item x="4"/>
        <item x="5"/>
        <item x="6"/>
        <item x="7"/>
        <item x="8"/>
        <item x="9"/>
        <item x="10"/>
        <item x="11"/>
        <item t="default"/>
      </items>
    </pivotField>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15">
        <item sd="0" x="0"/>
        <item sd="0" x="4"/>
        <item sd="0" x="5"/>
        <item sd="0" x="6"/>
        <item sd="0" x="7"/>
        <item sd="0" x="8"/>
        <item sd="0" x="9"/>
        <item sd="0" x="10"/>
        <item sd="0" x="11"/>
        <item sd="0" x="12"/>
        <item sd="0" x="13"/>
        <item sd="0" x="1"/>
        <item sd="0" x="2"/>
        <item sd="0" x="3"/>
        <item t="default"/>
      </items>
    </pivotField>
    <pivotField showAll="0">
      <items count="7">
        <item sd="0" x="1"/>
        <item sd="0" x="2"/>
        <item sd="0" x="3"/>
        <item sd="0" x="4"/>
        <item x="0"/>
        <item x="5"/>
        <item t="default"/>
      </items>
    </pivotField>
    <pivotField showAll="0">
      <items count="5">
        <item x="1"/>
        <item x="2"/>
        <item x="0"/>
        <item x="3"/>
        <item t="default"/>
      </items>
    </pivotField>
  </pivotFields>
  <rowFields count="1">
    <field x="28"/>
  </rowFields>
  <rowItems count="12">
    <i>
      <x v="1"/>
    </i>
    <i>
      <x v="2"/>
    </i>
    <i>
      <x v="3"/>
    </i>
    <i>
      <x v="4"/>
    </i>
    <i>
      <x v="5"/>
    </i>
    <i>
      <x v="6"/>
    </i>
    <i>
      <x v="7"/>
    </i>
    <i>
      <x v="8"/>
    </i>
    <i>
      <x v="9"/>
    </i>
    <i>
      <x v="11"/>
    </i>
    <i>
      <x v="12"/>
    </i>
    <i>
      <x v="13"/>
    </i>
  </rowItems>
  <colFields count="2">
    <field x="3"/>
    <field x="4"/>
  </colFields>
  <colItems count="3">
    <i>
      <x v="22"/>
    </i>
    <i>
      <x v="25"/>
    </i>
    <i>
      <x v="26"/>
    </i>
  </colItems>
  <pageFields count="1">
    <pageField fld="1" hier="-1"/>
  </pageFields>
  <dataFields count="1">
    <dataField name="-INJ/M" fld="11" baseField="29" baseItem="1"/>
  </dataFields>
  <chartFormats count="3">
    <chartFormat chart="16" format="6" series="1">
      <pivotArea type="data" outline="0" fieldPosition="0">
        <references count="2">
          <reference field="4294967294" count="1" selected="0">
            <x v="0"/>
          </reference>
          <reference field="3" count="1" selected="0">
            <x v="22"/>
          </reference>
        </references>
      </pivotArea>
    </chartFormat>
    <chartFormat chart="16" format="7" series="1">
      <pivotArea type="data" outline="0" fieldPosition="0">
        <references count="2">
          <reference field="4294967294" count="1" selected="0">
            <x v="0"/>
          </reference>
          <reference field="3" count="1" selected="0">
            <x v="25"/>
          </reference>
        </references>
      </pivotArea>
    </chartFormat>
    <chartFormat chart="16" format="8" series="1">
      <pivotArea type="data" outline="0" fieldPosition="0">
        <references count="2">
          <reference field="4294967294" count="1" selected="0">
            <x v="0"/>
          </reference>
          <reference field="3" count="1" selected="0">
            <x v="2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1A56BF3-DA77-4B89-A327-7A371404F1E5}" name="PivotTable5" cacheId="21" applyNumberFormats="0" applyBorderFormats="0" applyFontFormats="0" applyPatternFormats="0" applyAlignmentFormats="0" applyWidthHeightFormats="1" dataCaption="Values" showMissing="0" updatedVersion="8" minRefreshableVersion="3" preserveFormatting="0" rowGrandTotals="0" colGrandTotals="0" itemPrintTitles="1" createdVersion="8" indent="0" outline="1" outlineData="1" multipleFieldFilters="0" chartFormat="48" customListSort="0">
  <location ref="AW30:BD44" firstHeaderRow="1" firstDataRow="3" firstDataCol="1" rowPageCount="1" colPageCount="1"/>
  <pivotFields count="32">
    <pivotField showAll="0"/>
    <pivotField axis="axisPage" multipleItemSelectionAllowed="1" showAll="0">
      <items count="3">
        <item x="0"/>
        <item h="1" x="1"/>
        <item t="default"/>
      </items>
    </pivotField>
    <pivotField showAll="0"/>
    <pivotField name="-" axis="axisCol" compact="0" showAll="0">
      <items count="9">
        <item x="3"/>
        <item x="2"/>
        <item x="7"/>
        <item x="0"/>
        <item x="6"/>
        <item x="4"/>
        <item x="5"/>
        <item x="1"/>
        <item t="default"/>
      </items>
    </pivotField>
    <pivotField axis="axisCol" showAll="0" defaultSubtotal="0">
      <items count="3">
        <item h="1" x="1"/>
        <item x="0"/>
        <item x="2"/>
      </items>
    </pivotField>
    <pivotField showAll="0"/>
    <pivotField showAll="0"/>
    <pivotField showAll="0"/>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15">
        <item sd="0" x="0"/>
        <item sd="0" x="4"/>
        <item sd="0" x="5"/>
        <item sd="0" x="6"/>
        <item sd="0" x="7"/>
        <item sd="0" x="8"/>
        <item sd="0" x="9"/>
        <item sd="0" x="10"/>
        <item sd="0" x="11"/>
        <item sd="0" x="12"/>
        <item sd="0" x="13"/>
        <item sd="0" x="1"/>
        <item sd="0" x="2"/>
        <item sd="0" x="3"/>
        <item t="default"/>
      </items>
    </pivotField>
    <pivotField showAll="0">
      <items count="7">
        <item sd="0" x="1"/>
        <item sd="0" x="2"/>
        <item sd="0" x="3"/>
        <item sd="0" x="4"/>
        <item x="0"/>
        <item x="5"/>
        <item t="default"/>
      </items>
    </pivotField>
    <pivotField showAll="0">
      <items count="5">
        <item sd="0" x="1"/>
        <item sd="0" x="2"/>
        <item x="0"/>
        <item x="3"/>
        <item t="default"/>
      </items>
    </pivotField>
  </pivotFields>
  <rowFields count="1">
    <field x="29"/>
  </rowFields>
  <rowItems count="12">
    <i>
      <x v="1"/>
    </i>
    <i>
      <x v="2"/>
    </i>
    <i>
      <x v="3"/>
    </i>
    <i>
      <x v="4"/>
    </i>
    <i>
      <x v="5"/>
    </i>
    <i>
      <x v="6"/>
    </i>
    <i>
      <x v="7"/>
    </i>
    <i>
      <x v="8"/>
    </i>
    <i>
      <x v="9"/>
    </i>
    <i>
      <x v="11"/>
    </i>
    <i>
      <x v="12"/>
    </i>
    <i>
      <x v="13"/>
    </i>
  </rowItems>
  <colFields count="2">
    <field x="4"/>
    <field x="3"/>
  </colFields>
  <colItems count="7">
    <i>
      <x v="1"/>
      <x/>
    </i>
    <i r="1">
      <x v="1"/>
    </i>
    <i r="1">
      <x v="3"/>
    </i>
    <i r="1">
      <x v="4"/>
    </i>
    <i r="1">
      <x v="5"/>
    </i>
    <i r="1">
      <x v="6"/>
    </i>
    <i r="1">
      <x v="7"/>
    </i>
  </colItems>
  <pageFields count="1">
    <pageField fld="1" hier="-1"/>
  </pageFields>
  <dataFields count="1">
    <dataField name=" Vavle" fld="13" baseField="0" baseItem="0"/>
  </dataFields>
  <chartFormats count="7">
    <chartFormat chart="47" format="12" series="1">
      <pivotArea type="data" outline="0" fieldPosition="0">
        <references count="3">
          <reference field="4294967294" count="1" selected="0">
            <x v="0"/>
          </reference>
          <reference field="3" count="1" selected="0">
            <x v="0"/>
          </reference>
          <reference field="4" count="1" selected="0">
            <x v="1"/>
          </reference>
        </references>
      </pivotArea>
    </chartFormat>
    <chartFormat chart="47" format="13" series="1">
      <pivotArea type="data" outline="0" fieldPosition="0">
        <references count="3">
          <reference field="4294967294" count="1" selected="0">
            <x v="0"/>
          </reference>
          <reference field="3" count="1" selected="0">
            <x v="1"/>
          </reference>
          <reference field="4" count="1" selected="0">
            <x v="1"/>
          </reference>
        </references>
      </pivotArea>
    </chartFormat>
    <chartFormat chart="47" format="14" series="1">
      <pivotArea type="data" outline="0" fieldPosition="0">
        <references count="3">
          <reference field="4294967294" count="1" selected="0">
            <x v="0"/>
          </reference>
          <reference field="3" count="1" selected="0">
            <x v="3"/>
          </reference>
          <reference field="4" count="1" selected="0">
            <x v="1"/>
          </reference>
        </references>
      </pivotArea>
    </chartFormat>
    <chartFormat chart="47" format="15" series="1">
      <pivotArea type="data" outline="0" fieldPosition="0">
        <references count="3">
          <reference field="4294967294" count="1" selected="0">
            <x v="0"/>
          </reference>
          <reference field="3" count="1" selected="0">
            <x v="4"/>
          </reference>
          <reference field="4" count="1" selected="0">
            <x v="1"/>
          </reference>
        </references>
      </pivotArea>
    </chartFormat>
    <chartFormat chart="47" format="16" series="1">
      <pivotArea type="data" outline="0" fieldPosition="0">
        <references count="3">
          <reference field="4294967294" count="1" selected="0">
            <x v="0"/>
          </reference>
          <reference field="3" count="1" selected="0">
            <x v="5"/>
          </reference>
          <reference field="4" count="1" selected="0">
            <x v="1"/>
          </reference>
        </references>
      </pivotArea>
    </chartFormat>
    <chartFormat chart="47" format="17" series="1">
      <pivotArea type="data" outline="0" fieldPosition="0">
        <references count="3">
          <reference field="4294967294" count="1" selected="0">
            <x v="0"/>
          </reference>
          <reference field="3" count="1" selected="0">
            <x v="6"/>
          </reference>
          <reference field="4" count="1" selected="0">
            <x v="1"/>
          </reference>
        </references>
      </pivotArea>
    </chartFormat>
    <chartFormat chart="47" format="18" series="1">
      <pivotArea type="data" outline="0" fieldPosition="0">
        <references count="3">
          <reference field="4294967294" count="1" selected="0">
            <x v="0"/>
          </reference>
          <reference field="3" count="1" selected="0">
            <x v="7"/>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3EFEC00-2916-4608-89AB-34A0C60B6248}" name="PivotTable4" cacheId="21" applyNumberFormats="0" applyBorderFormats="0" applyFontFormats="0" applyPatternFormats="0" applyAlignmentFormats="0" applyWidthHeightFormats="1" dataCaption="Values" showMissing="0" updatedVersion="8" minRefreshableVersion="3" preserveFormatting="0" rowGrandTotals="0" colGrandTotals="0" itemPrintTitles="1" createdVersion="8" indent="0" outline="1" outlineData="1" multipleFieldFilters="0" chartFormat="51" customListSort="0">
  <location ref="AK30:AR44" firstHeaderRow="1" firstDataRow="3" firstDataCol="1" rowPageCount="1" colPageCount="1"/>
  <pivotFields count="32">
    <pivotField showAll="0"/>
    <pivotField axis="axisPage" multipleItemSelectionAllowed="1" showAll="0">
      <items count="3">
        <item x="0"/>
        <item h="1" x="1"/>
        <item t="default"/>
      </items>
    </pivotField>
    <pivotField showAll="0"/>
    <pivotField name="-" axis="axisCol" compact="0" showAll="0" defaultSubtotal="0">
      <items count="8">
        <item x="3"/>
        <item x="2"/>
        <item x="7"/>
        <item x="0"/>
        <item x="6"/>
        <item x="4"/>
        <item x="5"/>
        <item x="1"/>
      </items>
    </pivotField>
    <pivotField axis="axisCol" showAll="0" defaultSubtotal="0">
      <items count="3">
        <item h="1" x="1"/>
        <item x="0"/>
        <item x="2"/>
      </items>
    </pivotField>
    <pivotField showAll="0"/>
    <pivotField showAll="0"/>
    <pivotField showAll="0"/>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15">
        <item sd="0" x="0"/>
        <item sd="0" x="4"/>
        <item sd="0" x="5"/>
        <item sd="0" x="6"/>
        <item sd="0" x="7"/>
        <item sd="0" x="8"/>
        <item sd="0" x="9"/>
        <item sd="0" x="10"/>
        <item sd="0" x="11"/>
        <item sd="0" x="12"/>
        <item sd="0" x="13"/>
        <item sd="0" x="1"/>
        <item sd="0" x="2"/>
        <item sd="0" x="3"/>
        <item t="default"/>
      </items>
    </pivotField>
    <pivotField showAll="0">
      <items count="7">
        <item sd="0" x="1"/>
        <item sd="0" x="2"/>
        <item sd="0" x="3"/>
        <item sd="0" x="4"/>
        <item x="0"/>
        <item x="5"/>
        <item t="default"/>
      </items>
    </pivotField>
    <pivotField showAll="0">
      <items count="5">
        <item sd="0" x="1"/>
        <item sd="0" x="2"/>
        <item x="0"/>
        <item x="3"/>
        <item t="default"/>
      </items>
    </pivotField>
  </pivotFields>
  <rowFields count="1">
    <field x="29"/>
  </rowFields>
  <rowItems count="12">
    <i>
      <x v="1"/>
    </i>
    <i>
      <x v="2"/>
    </i>
    <i>
      <x v="3"/>
    </i>
    <i>
      <x v="4"/>
    </i>
    <i>
      <x v="5"/>
    </i>
    <i>
      <x v="6"/>
    </i>
    <i>
      <x v="7"/>
    </i>
    <i>
      <x v="8"/>
    </i>
    <i>
      <x v="9"/>
    </i>
    <i>
      <x v="11"/>
    </i>
    <i>
      <x v="12"/>
    </i>
    <i>
      <x v="13"/>
    </i>
  </rowItems>
  <colFields count="2">
    <field x="4"/>
    <field x="3"/>
  </colFields>
  <colItems count="7">
    <i>
      <x v="1"/>
      <x/>
    </i>
    <i r="1">
      <x v="1"/>
    </i>
    <i r="1">
      <x v="3"/>
    </i>
    <i r="1">
      <x v="4"/>
    </i>
    <i r="1">
      <x v="5"/>
    </i>
    <i r="1">
      <x v="6"/>
    </i>
    <i r="1">
      <x v="7"/>
    </i>
  </colItems>
  <pageFields count="1">
    <pageField fld="1" hier="-1"/>
  </pageFields>
  <dataFields count="1">
    <dataField name=" INJ/A" fld="12" baseField="0" baseItem="0"/>
  </dataFields>
  <chartFormats count="7">
    <chartFormat chart="46" format="12" series="1">
      <pivotArea type="data" outline="0" fieldPosition="0">
        <references count="3">
          <reference field="4294967294" count="1" selected="0">
            <x v="0"/>
          </reference>
          <reference field="3" count="1" selected="0">
            <x v="0"/>
          </reference>
          <reference field="4" count="1" selected="0">
            <x v="1"/>
          </reference>
        </references>
      </pivotArea>
    </chartFormat>
    <chartFormat chart="46" format="13" series="1">
      <pivotArea type="data" outline="0" fieldPosition="0">
        <references count="3">
          <reference field="4294967294" count="1" selected="0">
            <x v="0"/>
          </reference>
          <reference field="3" count="1" selected="0">
            <x v="1"/>
          </reference>
          <reference field="4" count="1" selected="0">
            <x v="1"/>
          </reference>
        </references>
      </pivotArea>
    </chartFormat>
    <chartFormat chart="46" format="14" series="1">
      <pivotArea type="data" outline="0" fieldPosition="0">
        <references count="3">
          <reference field="4294967294" count="1" selected="0">
            <x v="0"/>
          </reference>
          <reference field="3" count="1" selected="0">
            <x v="3"/>
          </reference>
          <reference field="4" count="1" selected="0">
            <x v="1"/>
          </reference>
        </references>
      </pivotArea>
    </chartFormat>
    <chartFormat chart="46" format="15" series="1">
      <pivotArea type="data" outline="0" fieldPosition="0">
        <references count="3">
          <reference field="4294967294" count="1" selected="0">
            <x v="0"/>
          </reference>
          <reference field="3" count="1" selected="0">
            <x v="4"/>
          </reference>
          <reference field="4" count="1" selected="0">
            <x v="1"/>
          </reference>
        </references>
      </pivotArea>
    </chartFormat>
    <chartFormat chart="46" format="16" series="1">
      <pivotArea type="data" outline="0" fieldPosition="0">
        <references count="3">
          <reference field="4294967294" count="1" selected="0">
            <x v="0"/>
          </reference>
          <reference field="3" count="1" selected="0">
            <x v="5"/>
          </reference>
          <reference field="4" count="1" selected="0">
            <x v="1"/>
          </reference>
        </references>
      </pivotArea>
    </chartFormat>
    <chartFormat chart="46" format="17" series="1">
      <pivotArea type="data" outline="0" fieldPosition="0">
        <references count="3">
          <reference field="4294967294" count="1" selected="0">
            <x v="0"/>
          </reference>
          <reference field="3" count="1" selected="0">
            <x v="6"/>
          </reference>
          <reference field="4" count="1" selected="0">
            <x v="1"/>
          </reference>
        </references>
      </pivotArea>
    </chartFormat>
    <chartFormat chart="46" format="18" series="1">
      <pivotArea type="data" outline="0" fieldPosition="0">
        <references count="3">
          <reference field="4294967294" count="1" selected="0">
            <x v="0"/>
          </reference>
          <reference field="3" count="1" selected="0">
            <x v="7"/>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AEE2497-CD52-4F80-8571-64D0B22611F0}" name="PivotTable8" cacheId="21" applyNumberFormats="0" applyBorderFormats="0" applyFontFormats="0" applyPatternFormats="0" applyAlignmentFormats="0" applyWidthHeightFormats="1" dataCaption="Values" showMissing="0" updatedVersion="8" minRefreshableVersion="3" preserveFormatting="0" rowGrandTotals="0" colGrandTotals="0" itemPrintTitles="1" createdVersion="8" indent="0" outline="1" outlineData="1" multipleFieldFilters="0" chartFormat="47" customListSort="0">
  <location ref="CG30:CN44" firstHeaderRow="1" firstDataRow="3" firstDataCol="1" rowPageCount="1" colPageCount="1"/>
  <pivotFields count="32">
    <pivotField showAll="0"/>
    <pivotField axis="axisPage" multipleItemSelectionAllowed="1" showAll="0">
      <items count="3">
        <item x="0"/>
        <item h="1" x="1"/>
        <item t="default"/>
      </items>
    </pivotField>
    <pivotField showAll="0"/>
    <pivotField name="-" axis="axisCol" compact="0" showAll="0">
      <items count="9">
        <item x="3"/>
        <item x="2"/>
        <item x="7"/>
        <item x="0"/>
        <item x="6"/>
        <item x="4"/>
        <item x="5"/>
        <item x="1"/>
        <item t="default"/>
      </items>
    </pivotField>
    <pivotField axis="axisCol" showAll="0" defaultSubtotal="0">
      <items count="3">
        <item h="1" x="1"/>
        <item x="0"/>
        <item x="2"/>
      </items>
    </pivotField>
    <pivotField showAll="0"/>
    <pivotField showAll="0"/>
    <pivotField showAll="0"/>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15">
        <item sd="0" x="0"/>
        <item sd="0" x="4"/>
        <item sd="0" x="5"/>
        <item sd="0" x="6"/>
        <item sd="0" x="7"/>
        <item sd="0" x="8"/>
        <item sd="0" x="9"/>
        <item sd="0" x="10"/>
        <item sd="0" x="11"/>
        <item sd="0" x="12"/>
        <item sd="0" x="13"/>
        <item sd="0" x="1"/>
        <item sd="0" x="2"/>
        <item sd="0" x="3"/>
        <item t="default"/>
      </items>
    </pivotField>
    <pivotField showAll="0">
      <items count="7">
        <item sd="0" x="1"/>
        <item sd="0" x="2"/>
        <item sd="0" x="3"/>
        <item sd="0" x="4"/>
        <item x="0"/>
        <item x="5"/>
        <item t="default"/>
      </items>
    </pivotField>
    <pivotField showAll="0">
      <items count="5">
        <item sd="0" x="1"/>
        <item sd="0" x="2"/>
        <item x="0"/>
        <item x="3"/>
        <item t="default"/>
      </items>
    </pivotField>
  </pivotFields>
  <rowFields count="1">
    <field x="29"/>
  </rowFields>
  <rowItems count="12">
    <i>
      <x v="1"/>
    </i>
    <i>
      <x v="2"/>
    </i>
    <i>
      <x v="3"/>
    </i>
    <i>
      <x v="4"/>
    </i>
    <i>
      <x v="5"/>
    </i>
    <i>
      <x v="6"/>
    </i>
    <i>
      <x v="7"/>
    </i>
    <i>
      <x v="8"/>
    </i>
    <i>
      <x v="9"/>
    </i>
    <i>
      <x v="11"/>
    </i>
    <i>
      <x v="12"/>
    </i>
    <i>
      <x v="13"/>
    </i>
  </rowItems>
  <colFields count="2">
    <field x="4"/>
    <field x="3"/>
  </colFields>
  <colItems count="7">
    <i>
      <x v="1"/>
      <x/>
    </i>
    <i r="1">
      <x v="1"/>
    </i>
    <i r="1">
      <x v="3"/>
    </i>
    <i r="1">
      <x v="4"/>
    </i>
    <i r="1">
      <x v="5"/>
    </i>
    <i r="1">
      <x v="6"/>
    </i>
    <i r="1">
      <x v="7"/>
    </i>
  </colItems>
  <pageFields count="1">
    <pageField fld="1" hier="-1"/>
  </pageFields>
  <dataFields count="1">
    <dataField name=" UC/A" fld="16" baseField="0" baseItem="0"/>
  </dataFields>
  <chartFormats count="13">
    <chartFormat chart="44" format="0" series="1">
      <pivotArea type="data" outline="0" fieldPosition="0">
        <references count="3">
          <reference field="4294967294" count="1" selected="0">
            <x v="0"/>
          </reference>
          <reference field="3" count="1" selected="0">
            <x v="0"/>
          </reference>
          <reference field="4" count="1" selected="0">
            <x v="1"/>
          </reference>
        </references>
      </pivotArea>
    </chartFormat>
    <chartFormat chart="44" format="1" series="1">
      <pivotArea type="data" outline="0" fieldPosition="0">
        <references count="3">
          <reference field="4294967294" count="1" selected="0">
            <x v="0"/>
          </reference>
          <reference field="3" count="1" selected="0">
            <x v="1"/>
          </reference>
          <reference field="4" count="1" selected="0">
            <x v="1"/>
          </reference>
        </references>
      </pivotArea>
    </chartFormat>
    <chartFormat chart="44" format="2" series="1">
      <pivotArea type="data" outline="0" fieldPosition="0">
        <references count="3">
          <reference field="4294967294" count="1" selected="0">
            <x v="0"/>
          </reference>
          <reference field="3" count="1" selected="0">
            <x v="3"/>
          </reference>
          <reference field="4" count="1" selected="0">
            <x v="1"/>
          </reference>
        </references>
      </pivotArea>
    </chartFormat>
    <chartFormat chart="44" format="3" series="1">
      <pivotArea type="data" outline="0" fieldPosition="0">
        <references count="3">
          <reference field="4294967294" count="1" selected="0">
            <x v="0"/>
          </reference>
          <reference field="3" count="1" selected="0">
            <x v="4"/>
          </reference>
          <reference field="4" count="1" selected="0">
            <x v="1"/>
          </reference>
        </references>
      </pivotArea>
    </chartFormat>
    <chartFormat chart="44" format="4" series="1">
      <pivotArea type="data" outline="0" fieldPosition="0">
        <references count="3">
          <reference field="4294967294" count="1" selected="0">
            <x v="0"/>
          </reference>
          <reference field="3" count="1" selected="0">
            <x v="5"/>
          </reference>
          <reference field="4" count="1" selected="0">
            <x v="1"/>
          </reference>
        </references>
      </pivotArea>
    </chartFormat>
    <chartFormat chart="44" format="5" series="1">
      <pivotArea type="data" outline="0" fieldPosition="0">
        <references count="3">
          <reference field="4294967294" count="1" selected="0">
            <x v="0"/>
          </reference>
          <reference field="3" count="1" selected="0">
            <x v="6"/>
          </reference>
          <reference field="4" count="1" selected="0">
            <x v="1"/>
          </reference>
        </references>
      </pivotArea>
    </chartFormat>
    <chartFormat chart="46" format="12" series="1">
      <pivotArea type="data" outline="0" fieldPosition="0">
        <references count="3">
          <reference field="4294967294" count="1" selected="0">
            <x v="0"/>
          </reference>
          <reference field="3" count="1" selected="0">
            <x v="0"/>
          </reference>
          <reference field="4" count="1" selected="0">
            <x v="1"/>
          </reference>
        </references>
      </pivotArea>
    </chartFormat>
    <chartFormat chart="46" format="13" series="1">
      <pivotArea type="data" outline="0" fieldPosition="0">
        <references count="3">
          <reference field="4294967294" count="1" selected="0">
            <x v="0"/>
          </reference>
          <reference field="3" count="1" selected="0">
            <x v="1"/>
          </reference>
          <reference field="4" count="1" selected="0">
            <x v="1"/>
          </reference>
        </references>
      </pivotArea>
    </chartFormat>
    <chartFormat chart="46" format="14" series="1">
      <pivotArea type="data" outline="0" fieldPosition="0">
        <references count="3">
          <reference field="4294967294" count="1" selected="0">
            <x v="0"/>
          </reference>
          <reference field="3" count="1" selected="0">
            <x v="3"/>
          </reference>
          <reference field="4" count="1" selected="0">
            <x v="1"/>
          </reference>
        </references>
      </pivotArea>
    </chartFormat>
    <chartFormat chart="46" format="15" series="1">
      <pivotArea type="data" outline="0" fieldPosition="0">
        <references count="3">
          <reference field="4294967294" count="1" selected="0">
            <x v="0"/>
          </reference>
          <reference field="3" count="1" selected="0">
            <x v="4"/>
          </reference>
          <reference field="4" count="1" selected="0">
            <x v="1"/>
          </reference>
        </references>
      </pivotArea>
    </chartFormat>
    <chartFormat chart="46" format="16" series="1">
      <pivotArea type="data" outline="0" fieldPosition="0">
        <references count="3">
          <reference field="4294967294" count="1" selected="0">
            <x v="0"/>
          </reference>
          <reference field="3" count="1" selected="0">
            <x v="5"/>
          </reference>
          <reference field="4" count="1" selected="0">
            <x v="1"/>
          </reference>
        </references>
      </pivotArea>
    </chartFormat>
    <chartFormat chart="46" format="17" series="1">
      <pivotArea type="data" outline="0" fieldPosition="0">
        <references count="3">
          <reference field="4294967294" count="1" selected="0">
            <x v="0"/>
          </reference>
          <reference field="3" count="1" selected="0">
            <x v="6"/>
          </reference>
          <reference field="4" count="1" selected="0">
            <x v="1"/>
          </reference>
        </references>
      </pivotArea>
    </chartFormat>
    <chartFormat chart="46" format="18" series="1">
      <pivotArea type="data" outline="0" fieldPosition="0">
        <references count="3">
          <reference field="4294967294" count="1" selected="0">
            <x v="0"/>
          </reference>
          <reference field="3" count="1" selected="0">
            <x v="7"/>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243F0D8-CAEC-43DB-8530-DBC49E965467}" name="PivotTable16" cacheId="4"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7">
  <location ref="AK5:AT18" firstHeaderRow="1" firstDataRow="2" firstDataCol="1" rowPageCount="1" colPageCount="1"/>
  <pivotFields count="31">
    <pivotField showAll="0"/>
    <pivotField showAll="0"/>
    <pivotField showAll="0"/>
    <pivotField axis="axisCol" showAll="0">
      <items count="10">
        <item x="0"/>
        <item x="3"/>
        <item x="4"/>
        <item x="7"/>
        <item x="8"/>
        <item x="6"/>
        <item x="5"/>
        <item x="2"/>
        <item x="1"/>
        <item t="default"/>
      </items>
    </pivotField>
    <pivotField showAll="0"/>
    <pivotField showAll="0"/>
    <pivotField showAll="0"/>
    <pivotField showAll="0"/>
    <pivotField numFmtId="165" showAll="0">
      <items count="13">
        <item x="0"/>
        <item x="1"/>
        <item x="2"/>
        <item x="3"/>
        <item x="4"/>
        <item x="5"/>
        <item x="6"/>
        <item x="7"/>
        <item x="8"/>
        <item x="9"/>
        <item x="10"/>
        <item x="11"/>
        <item t="default"/>
      </items>
    </pivotField>
    <pivotField showAll="0"/>
    <pivotField showAll="0"/>
    <pivotField showAll="0"/>
    <pivotField axis="axisPage" dataField="1"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15">
        <item sd="0" x="0"/>
        <item sd="0" x="4"/>
        <item sd="0" x="5"/>
        <item sd="0" x="6"/>
        <item sd="0" x="7"/>
        <item sd="0" x="8"/>
        <item sd="0" x="9"/>
        <item sd="0" x="10"/>
        <item sd="0" x="11"/>
        <item sd="0" x="12"/>
        <item sd="0" x="13"/>
        <item sd="0" x="1"/>
        <item sd="0" x="2"/>
        <item sd="0" x="3"/>
        <item t="default"/>
      </items>
    </pivotField>
    <pivotField showAll="0">
      <items count="7">
        <item sd="0" x="1"/>
        <item sd="0" x="2"/>
        <item sd="0" x="3"/>
        <item sd="0" x="4"/>
        <item x="0"/>
        <item x="5"/>
        <item t="default"/>
      </items>
    </pivotField>
    <pivotField showAll="0">
      <items count="5">
        <item sd="0" x="1"/>
        <item sd="0" x="2"/>
        <item x="0"/>
        <item x="3"/>
        <item t="default"/>
      </items>
    </pivotField>
  </pivotFields>
  <rowFields count="1">
    <field x="28"/>
  </rowFields>
  <rowItems count="12">
    <i>
      <x v="1"/>
    </i>
    <i>
      <x v="2"/>
    </i>
    <i>
      <x v="3"/>
    </i>
    <i>
      <x v="4"/>
    </i>
    <i>
      <x v="5"/>
    </i>
    <i>
      <x v="6"/>
    </i>
    <i>
      <x v="7"/>
    </i>
    <i>
      <x v="8"/>
    </i>
    <i>
      <x v="9"/>
    </i>
    <i>
      <x v="11"/>
    </i>
    <i>
      <x v="12"/>
    </i>
    <i>
      <x v="13"/>
    </i>
  </rowItems>
  <colFields count="1">
    <field x="3"/>
  </colFields>
  <colItems count="9">
    <i>
      <x/>
    </i>
    <i>
      <x v="1"/>
    </i>
    <i>
      <x v="2"/>
    </i>
    <i>
      <x v="3"/>
    </i>
    <i>
      <x v="4"/>
    </i>
    <i>
      <x v="5"/>
    </i>
    <i>
      <x v="6"/>
    </i>
    <i>
      <x v="7"/>
    </i>
    <i>
      <x v="8"/>
    </i>
  </colItems>
  <pageFields count="1">
    <pageField fld="12" hier="-1"/>
  </pageFields>
  <dataFields count="1">
    <dataField name="Sum of INJ/A" fld="12" baseField="0" baseItem="0"/>
  </dataFields>
  <chartFormats count="18">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0" format="2" series="1">
      <pivotArea type="data" outline="0" fieldPosition="0">
        <references count="2">
          <reference field="4294967294" count="1" selected="0">
            <x v="0"/>
          </reference>
          <reference field="3" count="1" selected="0">
            <x v="2"/>
          </reference>
        </references>
      </pivotArea>
    </chartFormat>
    <chartFormat chart="0" format="3" series="1">
      <pivotArea type="data" outline="0" fieldPosition="0">
        <references count="2">
          <reference field="4294967294" count="1" selected="0">
            <x v="0"/>
          </reference>
          <reference field="3" count="1" selected="0">
            <x v="3"/>
          </reference>
        </references>
      </pivotArea>
    </chartFormat>
    <chartFormat chart="0" format="4" series="1">
      <pivotArea type="data" outline="0" fieldPosition="0">
        <references count="2">
          <reference field="4294967294" count="1" selected="0">
            <x v="0"/>
          </reference>
          <reference field="3" count="1" selected="0">
            <x v="4"/>
          </reference>
        </references>
      </pivotArea>
    </chartFormat>
    <chartFormat chart="0" format="5" series="1">
      <pivotArea type="data" outline="0" fieldPosition="0">
        <references count="2">
          <reference field="4294967294" count="1" selected="0">
            <x v="0"/>
          </reference>
          <reference field="3" count="1" selected="0">
            <x v="5"/>
          </reference>
        </references>
      </pivotArea>
    </chartFormat>
    <chartFormat chart="0" format="6" series="1">
      <pivotArea type="data" outline="0" fieldPosition="0">
        <references count="2">
          <reference field="4294967294" count="1" selected="0">
            <x v="0"/>
          </reference>
          <reference field="3" count="1" selected="0">
            <x v="6"/>
          </reference>
        </references>
      </pivotArea>
    </chartFormat>
    <chartFormat chart="0" format="7" series="1">
      <pivotArea type="data" outline="0" fieldPosition="0">
        <references count="2">
          <reference field="4294967294" count="1" selected="0">
            <x v="0"/>
          </reference>
          <reference field="3" count="1" selected="0">
            <x v="7"/>
          </reference>
        </references>
      </pivotArea>
    </chartFormat>
    <chartFormat chart="0" format="9" series="1">
      <pivotArea type="data" outline="0" fieldPosition="0">
        <references count="2">
          <reference field="4294967294" count="1" selected="0">
            <x v="0"/>
          </reference>
          <reference field="3" count="1" selected="0">
            <x v="8"/>
          </reference>
        </references>
      </pivotArea>
    </chartFormat>
    <chartFormat chart="2" format="0" series="1">
      <pivotArea type="data" outline="0" fieldPosition="0">
        <references count="2">
          <reference field="4294967294" count="1" selected="0">
            <x v="0"/>
          </reference>
          <reference field="3" count="1" selected="0">
            <x v="0"/>
          </reference>
        </references>
      </pivotArea>
    </chartFormat>
    <chartFormat chart="2" format="1" series="1">
      <pivotArea type="data" outline="0" fieldPosition="0">
        <references count="2">
          <reference field="4294967294" count="1" selected="0">
            <x v="0"/>
          </reference>
          <reference field="3" count="1" selected="0">
            <x v="1"/>
          </reference>
        </references>
      </pivotArea>
    </chartFormat>
    <chartFormat chart="2" format="2" series="1">
      <pivotArea type="data" outline="0" fieldPosition="0">
        <references count="2">
          <reference field="4294967294" count="1" selected="0">
            <x v="0"/>
          </reference>
          <reference field="3" count="1" selected="0">
            <x v="2"/>
          </reference>
        </references>
      </pivotArea>
    </chartFormat>
    <chartFormat chart="2" format="3" series="1">
      <pivotArea type="data" outline="0" fieldPosition="0">
        <references count="2">
          <reference field="4294967294" count="1" selected="0">
            <x v="0"/>
          </reference>
          <reference field="3" count="1" selected="0">
            <x v="3"/>
          </reference>
        </references>
      </pivotArea>
    </chartFormat>
    <chartFormat chart="2" format="4" series="1">
      <pivotArea type="data" outline="0" fieldPosition="0">
        <references count="2">
          <reference field="4294967294" count="1" selected="0">
            <x v="0"/>
          </reference>
          <reference field="3" count="1" selected="0">
            <x v="4"/>
          </reference>
        </references>
      </pivotArea>
    </chartFormat>
    <chartFormat chart="2" format="5" series="1">
      <pivotArea type="data" outline="0" fieldPosition="0">
        <references count="2">
          <reference field="4294967294" count="1" selected="0">
            <x v="0"/>
          </reference>
          <reference field="3" count="1" selected="0">
            <x v="5"/>
          </reference>
        </references>
      </pivotArea>
    </chartFormat>
    <chartFormat chart="2" format="6" series="1">
      <pivotArea type="data" outline="0" fieldPosition="0">
        <references count="2">
          <reference field="4294967294" count="1" selected="0">
            <x v="0"/>
          </reference>
          <reference field="3" count="1" selected="0">
            <x v="6"/>
          </reference>
        </references>
      </pivotArea>
    </chartFormat>
    <chartFormat chart="2" format="7" series="1">
      <pivotArea type="data" outline="0" fieldPosition="0">
        <references count="2">
          <reference field="4294967294" count="1" selected="0">
            <x v="0"/>
          </reference>
          <reference field="3" count="1" selected="0">
            <x v="7"/>
          </reference>
        </references>
      </pivotArea>
    </chartFormat>
    <chartFormat chart="2" format="9" series="1">
      <pivotArea type="data" outline="0" fieldPosition="0">
        <references count="2">
          <reference field="4294967294" count="1" selected="0">
            <x v="0"/>
          </reference>
          <reference field="3"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4FB0542-2234-4BDD-859A-A6A5EFC928A0}" name="PivotTable19"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DQ5:EA19" firstHeaderRow="1" firstDataRow="2" firstDataCol="1" rowPageCount="1" colPageCount="1"/>
  <pivotFields count="31">
    <pivotField showAll="0"/>
    <pivotField showAll="0"/>
    <pivotField showAll="0"/>
    <pivotField axis="axisCol" showAll="0">
      <items count="10">
        <item x="0"/>
        <item x="3"/>
        <item x="4"/>
        <item x="7"/>
        <item x="8"/>
        <item x="6"/>
        <item x="5"/>
        <item x="2"/>
        <item x="1"/>
        <item t="default"/>
      </items>
    </pivotField>
    <pivotField showAll="0"/>
    <pivotField showAll="0"/>
    <pivotField showAll="0"/>
    <pivotField showAll="0"/>
    <pivotField numFmtId="165" showAll="0">
      <items count="13">
        <item x="0"/>
        <item x="1"/>
        <item x="2"/>
        <item x="3"/>
        <item x="4"/>
        <item x="5"/>
        <item x="6"/>
        <item x="7"/>
        <item x="8"/>
        <item x="9"/>
        <item x="10"/>
        <item x="11"/>
        <item t="default"/>
      </items>
    </pivotField>
    <pivotField showAll="0"/>
    <pivotField showAll="0"/>
    <pivotField showAll="0"/>
    <pivotField showAll="0"/>
    <pivotField showAll="0"/>
    <pivotField showAll="0"/>
    <pivotField showAll="0"/>
    <pivotField showAll="0"/>
    <pivotField showAll="0"/>
    <pivotField showAll="0"/>
    <pivotField axis="axisPage" dataField="1" showAll="0">
      <items count="4">
        <item x="0"/>
        <item x="1"/>
        <item x="2"/>
        <item t="default"/>
      </items>
    </pivotField>
    <pivotField showAll="0"/>
    <pivotField showAll="0"/>
    <pivotField showAll="0"/>
    <pivotField showAll="0"/>
    <pivotField showAll="0"/>
    <pivotField showAll="0"/>
    <pivotField showAll="0"/>
    <pivotField showAll="0"/>
    <pivotField axis="axisRow" showAll="0">
      <items count="15">
        <item sd="0" x="0"/>
        <item sd="0" x="4"/>
        <item sd="0" x="5"/>
        <item sd="0" x="6"/>
        <item sd="0" x="7"/>
        <item sd="0" x="8"/>
        <item sd="0" x="9"/>
        <item sd="0" x="10"/>
        <item sd="0" x="11"/>
        <item sd="0" x="12"/>
        <item sd="0" x="13"/>
        <item sd="0" x="1"/>
        <item sd="0" x="2"/>
        <item sd="0" x="3"/>
        <item t="default"/>
      </items>
    </pivotField>
    <pivotField showAll="0">
      <items count="7">
        <item sd="0" x="1"/>
        <item sd="0" x="2"/>
        <item sd="0" x="3"/>
        <item sd="0" x="4"/>
        <item x="0"/>
        <item x="5"/>
        <item t="default"/>
      </items>
    </pivotField>
    <pivotField showAll="0">
      <items count="5">
        <item sd="0" x="1"/>
        <item sd="0" x="2"/>
        <item x="0"/>
        <item x="3"/>
        <item t="default"/>
      </items>
    </pivotField>
  </pivotFields>
  <rowFields count="1">
    <field x="28"/>
  </rowFields>
  <rowItems count="13">
    <i>
      <x v="1"/>
    </i>
    <i>
      <x v="2"/>
    </i>
    <i>
      <x v="3"/>
    </i>
    <i>
      <x v="4"/>
    </i>
    <i>
      <x v="5"/>
    </i>
    <i>
      <x v="6"/>
    </i>
    <i>
      <x v="7"/>
    </i>
    <i>
      <x v="8"/>
    </i>
    <i>
      <x v="9"/>
    </i>
    <i>
      <x v="11"/>
    </i>
    <i>
      <x v="12"/>
    </i>
    <i>
      <x v="13"/>
    </i>
    <i t="grand">
      <x/>
    </i>
  </rowItems>
  <colFields count="1">
    <field x="3"/>
  </colFields>
  <colItems count="10">
    <i>
      <x/>
    </i>
    <i>
      <x v="1"/>
    </i>
    <i>
      <x v="2"/>
    </i>
    <i>
      <x v="3"/>
    </i>
    <i>
      <x v="4"/>
    </i>
    <i>
      <x v="5"/>
    </i>
    <i>
      <x v="6"/>
    </i>
    <i>
      <x v="7"/>
    </i>
    <i>
      <x v="8"/>
    </i>
    <i t="grand">
      <x/>
    </i>
  </colItems>
  <pageFields count="1">
    <pageField fld="19" hier="-1"/>
  </pageFields>
  <dataFields count="1">
    <dataField name="Sum of TIE" fld="19" baseField="0" baseItem="0"/>
  </dataFields>
  <chartFormats count="9">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0" format="2" series="1">
      <pivotArea type="data" outline="0" fieldPosition="0">
        <references count="2">
          <reference field="4294967294" count="1" selected="0">
            <x v="0"/>
          </reference>
          <reference field="3" count="1" selected="0">
            <x v="2"/>
          </reference>
        </references>
      </pivotArea>
    </chartFormat>
    <chartFormat chart="0" format="3" series="1">
      <pivotArea type="data" outline="0" fieldPosition="0">
        <references count="2">
          <reference field="4294967294" count="1" selected="0">
            <x v="0"/>
          </reference>
          <reference field="3" count="1" selected="0">
            <x v="3"/>
          </reference>
        </references>
      </pivotArea>
    </chartFormat>
    <chartFormat chart="0" format="4" series="1">
      <pivotArea type="data" outline="0" fieldPosition="0">
        <references count="2">
          <reference field="4294967294" count="1" selected="0">
            <x v="0"/>
          </reference>
          <reference field="3" count="1" selected="0">
            <x v="4"/>
          </reference>
        </references>
      </pivotArea>
    </chartFormat>
    <chartFormat chart="0" format="5" series="1">
      <pivotArea type="data" outline="0" fieldPosition="0">
        <references count="2">
          <reference field="4294967294" count="1" selected="0">
            <x v="0"/>
          </reference>
          <reference field="3" count="1" selected="0">
            <x v="5"/>
          </reference>
        </references>
      </pivotArea>
    </chartFormat>
    <chartFormat chart="0" format="6" series="1">
      <pivotArea type="data" outline="0" fieldPosition="0">
        <references count="2">
          <reference field="4294967294" count="1" selected="0">
            <x v="0"/>
          </reference>
          <reference field="3" count="1" selected="0">
            <x v="6"/>
          </reference>
        </references>
      </pivotArea>
    </chartFormat>
    <chartFormat chart="0" format="7" series="1">
      <pivotArea type="data" outline="0" fieldPosition="0">
        <references count="2">
          <reference field="4294967294" count="1" selected="0">
            <x v="0"/>
          </reference>
          <reference field="3" count="1" selected="0">
            <x v="7"/>
          </reference>
        </references>
      </pivotArea>
    </chartFormat>
    <chartFormat chart="0" format="8" series="1">
      <pivotArea type="data" outline="0" fieldPosition="0">
        <references count="2">
          <reference field="4294967294" count="1" selected="0">
            <x v="0"/>
          </reference>
          <reference field="3"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DCD0283-D5A2-482A-A345-6AE1E8DEECF8}" name="PivotTable91" cacheId="1" applyNumberFormats="0" applyBorderFormats="0" applyFontFormats="0" applyPatternFormats="0" applyAlignmentFormats="0" applyWidthHeightFormats="1" dataCaption="Values" showMissing="0" updatedVersion="8" minRefreshableVersion="3" showDataTips="0" useAutoFormatting="1" rowGrandTotals="0" colGrandTotals="0" itemPrintTitles="1" createdVersion="8" indent="0" outline="1" outlineData="1" multipleFieldFilters="0" chartFormat="37">
  <location ref="KP110:LH124" firstHeaderRow="1" firstDataRow="3" firstDataCol="1" rowPageCount="1" colPageCount="1"/>
  <pivotFields count="31">
    <pivotField showAll="0"/>
    <pivotField axis="axisPage" multipleItemSelectionAllowed="1" showAll="0">
      <items count="9">
        <item sd="0" x="3"/>
        <item sd="0" x="0"/>
        <item sd="0" x="4"/>
        <item sd="0" x="2"/>
        <item sd="0" x="1"/>
        <item sd="0" x="6"/>
        <item sd="0" x="5"/>
        <item sd="0" x="7"/>
        <item t="default"/>
      </items>
    </pivotField>
    <pivotField showAll="0"/>
    <pivotField axis="axisCol" showAll="0">
      <items count="29">
        <item h="1" x="26"/>
        <item h="1" sd="0" x="0"/>
        <item x="12"/>
        <item x="11"/>
        <item x="13"/>
        <item x="14"/>
        <item x="15"/>
        <item h="1" x="6"/>
        <item h="1" x="24"/>
        <item h="1" x="25"/>
        <item h="1" x="8"/>
        <item h="1" x="9"/>
        <item h="1" x="20"/>
        <item h="1" x="10"/>
        <item h="1" x="2"/>
        <item h="1" x="18"/>
        <item h="1" x="7"/>
        <item h="1" x="1"/>
        <item h="1" x="21"/>
        <item h="1" x="22"/>
        <item h="1" x="23"/>
        <item h="1" x="19"/>
        <item x="5"/>
        <item x="16"/>
        <item x="17"/>
        <item x="3"/>
        <item x="4"/>
        <item h="1" x="27"/>
        <item t="default"/>
      </items>
    </pivotField>
    <pivotField axis="axisCol" showAll="0">
      <items count="5">
        <item h="1" x="2"/>
        <item h="1" x="0"/>
        <item x="1"/>
        <item h="1" x="3"/>
        <item t="default"/>
      </items>
    </pivotField>
    <pivotField showAll="0"/>
    <pivotField showAll="0"/>
    <pivotField showAll="0"/>
    <pivotField numFmtId="165" showAll="0">
      <items count="13">
        <item x="0"/>
        <item x="1"/>
        <item x="2"/>
        <item x="3"/>
        <item x="4"/>
        <item x="5"/>
        <item x="6"/>
        <item x="7"/>
        <item x="8"/>
        <item x="9"/>
        <item x="10"/>
        <item x="1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axis="axisRow" showAll="0">
      <items count="15">
        <item sd="0" x="0"/>
        <item sd="0" x="4"/>
        <item sd="0" x="5"/>
        <item sd="0" x="6"/>
        <item sd="0" x="7"/>
        <item sd="0" x="8"/>
        <item sd="0" x="9"/>
        <item sd="0" x="10"/>
        <item sd="0" x="11"/>
        <item sd="0" x="12"/>
        <item sd="0" x="13"/>
        <item sd="0" x="1"/>
        <item sd="0" x="2"/>
        <item sd="0" x="3"/>
        <item t="default"/>
      </items>
    </pivotField>
    <pivotField showAll="0">
      <items count="7">
        <item sd="0" x="1"/>
        <item sd="0" x="2"/>
        <item sd="0" x="3"/>
        <item sd="0" x="4"/>
        <item x="0"/>
        <item x="5"/>
        <item t="default"/>
      </items>
    </pivotField>
    <pivotField showAll="0">
      <items count="5">
        <item x="1"/>
        <item x="2"/>
        <item x="0"/>
        <item x="3"/>
        <item t="default"/>
      </items>
    </pivotField>
  </pivotFields>
  <rowFields count="1">
    <field x="28"/>
  </rowFields>
  <rowItems count="12">
    <i>
      <x v="1"/>
    </i>
    <i>
      <x v="2"/>
    </i>
    <i>
      <x v="3"/>
    </i>
    <i>
      <x v="4"/>
    </i>
    <i>
      <x v="5"/>
    </i>
    <i>
      <x v="6"/>
    </i>
    <i>
      <x v="7"/>
    </i>
    <i>
      <x v="8"/>
    </i>
    <i>
      <x v="9"/>
    </i>
    <i>
      <x v="11"/>
    </i>
    <i>
      <x v="12"/>
    </i>
    <i>
      <x v="13"/>
    </i>
  </rowItems>
  <colFields count="2">
    <field x="3"/>
    <field x="4"/>
  </colFields>
  <colItems count="18">
    <i>
      <x v="2"/>
      <x v="2"/>
    </i>
    <i t="default">
      <x v="2"/>
    </i>
    <i>
      <x v="3"/>
      <x v="2"/>
    </i>
    <i t="default">
      <x v="3"/>
    </i>
    <i>
      <x v="5"/>
      <x v="2"/>
    </i>
    <i t="default">
      <x v="5"/>
    </i>
    <i>
      <x v="6"/>
      <x v="2"/>
    </i>
    <i t="default">
      <x v="6"/>
    </i>
    <i>
      <x v="22"/>
      <x v="2"/>
    </i>
    <i t="default">
      <x v="22"/>
    </i>
    <i>
      <x v="23"/>
      <x v="2"/>
    </i>
    <i t="default">
      <x v="23"/>
    </i>
    <i>
      <x v="24"/>
      <x v="2"/>
    </i>
    <i t="default">
      <x v="24"/>
    </i>
    <i>
      <x v="25"/>
      <x v="2"/>
    </i>
    <i t="default">
      <x v="25"/>
    </i>
    <i>
      <x v="26"/>
      <x v="2"/>
    </i>
    <i t="default">
      <x v="26"/>
    </i>
  </colItems>
  <pageFields count="1">
    <pageField fld="1" hier="-1"/>
  </pageFields>
  <dataFields count="1">
    <dataField name="- PE" fld="24" baseField="30" baseItem="4"/>
  </dataFields>
  <chartFormats count="12">
    <chartFormat chart="34" format="30" series="1">
      <pivotArea type="data" outline="0" fieldPosition="0">
        <references count="3">
          <reference field="4294967294" count="1" selected="0">
            <x v="0"/>
          </reference>
          <reference field="3" count="1" selected="0">
            <x v="2"/>
          </reference>
          <reference field="4" count="1" selected="0">
            <x v="2"/>
          </reference>
        </references>
      </pivotArea>
    </chartFormat>
    <chartFormat chart="34" format="31" series="1">
      <pivotArea type="data" outline="0" fieldPosition="0">
        <references count="3">
          <reference field="4294967294" count="1" selected="0">
            <x v="0"/>
          </reference>
          <reference field="3" count="1" selected="0">
            <x v="3"/>
          </reference>
          <reference field="4" count="1" selected="0">
            <x v="2"/>
          </reference>
        </references>
      </pivotArea>
    </chartFormat>
    <chartFormat chart="34" format="32" series="1">
      <pivotArea type="data" outline="0" fieldPosition="0">
        <references count="3">
          <reference field="4294967294" count="1" selected="0">
            <x v="0"/>
          </reference>
          <reference field="3" count="1" selected="0">
            <x v="5"/>
          </reference>
          <reference field="4" count="1" selected="0">
            <x v="2"/>
          </reference>
        </references>
      </pivotArea>
    </chartFormat>
    <chartFormat chart="34" format="33">
      <pivotArea type="data" outline="0" fieldPosition="0">
        <references count="4">
          <reference field="4294967294" count="1" selected="0">
            <x v="0"/>
          </reference>
          <reference field="3" count="1" selected="0">
            <x v="5"/>
          </reference>
          <reference field="4" count="1" selected="0">
            <x v="2"/>
          </reference>
          <reference field="28" count="1" selected="0">
            <x v="2"/>
          </reference>
        </references>
      </pivotArea>
    </chartFormat>
    <chartFormat chart="34" format="34" series="1">
      <pivotArea type="data" outline="0" fieldPosition="0">
        <references count="3">
          <reference field="4294967294" count="1" selected="0">
            <x v="0"/>
          </reference>
          <reference field="3" count="1" selected="0">
            <x v="6"/>
          </reference>
          <reference field="4" count="1" selected="0">
            <x v="2"/>
          </reference>
        </references>
      </pivotArea>
    </chartFormat>
    <chartFormat chart="34" format="35" series="1">
      <pivotArea type="data" outline="0" fieldPosition="0">
        <references count="3">
          <reference field="4294967294" count="1" selected="0">
            <x v="0"/>
          </reference>
          <reference field="3" count="1" selected="0">
            <x v="22"/>
          </reference>
          <reference field="4" count="1" selected="0">
            <x v="2"/>
          </reference>
        </references>
      </pivotArea>
    </chartFormat>
    <chartFormat chart="34" format="36" series="1">
      <pivotArea type="data" outline="0" fieldPosition="0">
        <references count="3">
          <reference field="4294967294" count="1" selected="0">
            <x v="0"/>
          </reference>
          <reference field="3" count="1" selected="0">
            <x v="23"/>
          </reference>
          <reference field="4" count="1" selected="0">
            <x v="2"/>
          </reference>
        </references>
      </pivotArea>
    </chartFormat>
    <chartFormat chart="34" format="37" series="1">
      <pivotArea type="data" outline="0" fieldPosition="0">
        <references count="3">
          <reference field="4294967294" count="1" selected="0">
            <x v="0"/>
          </reference>
          <reference field="3" count="1" selected="0">
            <x v="24"/>
          </reference>
          <reference field="4" count="1" selected="0">
            <x v="2"/>
          </reference>
        </references>
      </pivotArea>
    </chartFormat>
    <chartFormat chart="34" format="38">
      <pivotArea type="data" outline="0" fieldPosition="0">
        <references count="4">
          <reference field="4294967294" count="1" selected="0">
            <x v="0"/>
          </reference>
          <reference field="3" count="1" selected="0">
            <x v="24"/>
          </reference>
          <reference field="4" count="1" selected="0">
            <x v="2"/>
          </reference>
          <reference field="28" count="1" selected="0">
            <x v="2"/>
          </reference>
        </references>
      </pivotArea>
    </chartFormat>
    <chartFormat chart="34" format="39" series="1">
      <pivotArea type="data" outline="0" fieldPosition="0">
        <references count="3">
          <reference field="4294967294" count="1" selected="0">
            <x v="0"/>
          </reference>
          <reference field="3" count="1" selected="0">
            <x v="25"/>
          </reference>
          <reference field="4" count="1" selected="0">
            <x v="2"/>
          </reference>
        </references>
      </pivotArea>
    </chartFormat>
    <chartFormat chart="34" format="40">
      <pivotArea type="data" outline="0" fieldPosition="0">
        <references count="4">
          <reference field="4294967294" count="1" selected="0">
            <x v="0"/>
          </reference>
          <reference field="3" count="1" selected="0">
            <x v="25"/>
          </reference>
          <reference field="4" count="1" selected="0">
            <x v="2"/>
          </reference>
          <reference field="28" count="1" selected="0">
            <x v="2"/>
          </reference>
        </references>
      </pivotArea>
    </chartFormat>
    <chartFormat chart="34" format="41" series="1">
      <pivotArea type="data" outline="0" fieldPosition="0">
        <references count="3">
          <reference field="4294967294" count="1" selected="0">
            <x v="0"/>
          </reference>
          <reference field="3" count="1" selected="0">
            <x v="26"/>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13CCC61B-5485-4693-A89D-C462723E6E30}" name="PivotTable26"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GK5:GU19" firstHeaderRow="1" firstDataRow="2" firstDataCol="1" rowPageCount="1" colPageCount="1"/>
  <pivotFields count="31">
    <pivotField showAll="0"/>
    <pivotField showAll="0"/>
    <pivotField showAll="0"/>
    <pivotField axis="axisCol" showAll="0">
      <items count="10">
        <item x="0"/>
        <item x="3"/>
        <item x="4"/>
        <item x="7"/>
        <item x="8"/>
        <item x="6"/>
        <item x="5"/>
        <item x="2"/>
        <item x="1"/>
        <item t="default"/>
      </items>
    </pivotField>
    <pivotField showAll="0"/>
    <pivotField showAll="0"/>
    <pivotField showAll="0"/>
    <pivotField showAll="0"/>
    <pivotField numFmtId="165" showAll="0">
      <items count="13">
        <item x="0"/>
        <item x="1"/>
        <item x="2"/>
        <item x="3"/>
        <item x="4"/>
        <item x="5"/>
        <item x="6"/>
        <item x="7"/>
        <item x="8"/>
        <item x="9"/>
        <item x="10"/>
        <item x="1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Page" dataField="1" showAll="0">
      <items count="3">
        <item x="0"/>
        <item x="1"/>
        <item t="default"/>
      </items>
    </pivotField>
    <pivotField showAll="0"/>
    <pivotField showAll="0"/>
    <pivotField axis="axisRow" showAll="0">
      <items count="15">
        <item sd="0" x="0"/>
        <item sd="0" x="4"/>
        <item sd="0" x="5"/>
        <item sd="0" x="6"/>
        <item sd="0" x="7"/>
        <item sd="0" x="8"/>
        <item sd="0" x="9"/>
        <item sd="0" x="10"/>
        <item sd="0" x="11"/>
        <item sd="0" x="12"/>
        <item sd="0" x="13"/>
        <item sd="0" x="1"/>
        <item sd="0" x="2"/>
        <item sd="0" x="3"/>
        <item t="default"/>
      </items>
    </pivotField>
    <pivotField showAll="0">
      <items count="7">
        <item sd="0" x="1"/>
        <item sd="0" x="2"/>
        <item sd="0" x="3"/>
        <item sd="0" x="4"/>
        <item x="0"/>
        <item x="5"/>
        <item t="default"/>
      </items>
    </pivotField>
    <pivotField showAll="0">
      <items count="5">
        <item sd="0" x="1"/>
        <item sd="0" x="2"/>
        <item x="0"/>
        <item x="3"/>
        <item t="default"/>
      </items>
    </pivotField>
  </pivotFields>
  <rowFields count="1">
    <field x="28"/>
  </rowFields>
  <rowItems count="13">
    <i>
      <x v="1"/>
    </i>
    <i>
      <x v="2"/>
    </i>
    <i>
      <x v="3"/>
    </i>
    <i>
      <x v="4"/>
    </i>
    <i>
      <x v="5"/>
    </i>
    <i>
      <x v="6"/>
    </i>
    <i>
      <x v="7"/>
    </i>
    <i>
      <x v="8"/>
    </i>
    <i>
      <x v="9"/>
    </i>
    <i>
      <x v="11"/>
    </i>
    <i>
      <x v="12"/>
    </i>
    <i>
      <x v="13"/>
    </i>
    <i t="grand">
      <x/>
    </i>
  </rowItems>
  <colFields count="1">
    <field x="3"/>
  </colFields>
  <colItems count="10">
    <i>
      <x/>
    </i>
    <i>
      <x v="1"/>
    </i>
    <i>
      <x v="2"/>
    </i>
    <i>
      <x v="3"/>
    </i>
    <i>
      <x v="4"/>
    </i>
    <i>
      <x v="5"/>
    </i>
    <i>
      <x v="6"/>
    </i>
    <i>
      <x v="7"/>
    </i>
    <i>
      <x v="8"/>
    </i>
    <i t="grand">
      <x/>
    </i>
  </colItems>
  <pageFields count="1">
    <pageField fld="25" hier="-1"/>
  </pageFields>
  <dataFields count="1">
    <dataField name="Sum of PC" fld="25" baseField="0" baseItem="0"/>
  </dataFields>
  <chartFormats count="9">
    <chartFormat chart="1" format="0" series="1">
      <pivotArea type="data" outline="0" fieldPosition="0">
        <references count="2">
          <reference field="4294967294" count="1" selected="0">
            <x v="0"/>
          </reference>
          <reference field="3" count="1" selected="0">
            <x v="0"/>
          </reference>
        </references>
      </pivotArea>
    </chartFormat>
    <chartFormat chart="1" format="1" series="1">
      <pivotArea type="data" outline="0" fieldPosition="0">
        <references count="2">
          <reference field="4294967294" count="1" selected="0">
            <x v="0"/>
          </reference>
          <reference field="3" count="1" selected="0">
            <x v="1"/>
          </reference>
        </references>
      </pivotArea>
    </chartFormat>
    <chartFormat chart="1" format="2" series="1">
      <pivotArea type="data" outline="0" fieldPosition="0">
        <references count="2">
          <reference field="4294967294" count="1" selected="0">
            <x v="0"/>
          </reference>
          <reference field="3" count="1" selected="0">
            <x v="2"/>
          </reference>
        </references>
      </pivotArea>
    </chartFormat>
    <chartFormat chart="1" format="3" series="1">
      <pivotArea type="data" outline="0" fieldPosition="0">
        <references count="2">
          <reference field="4294967294" count="1" selected="0">
            <x v="0"/>
          </reference>
          <reference field="3" count="1" selected="0">
            <x v="3"/>
          </reference>
        </references>
      </pivotArea>
    </chartFormat>
    <chartFormat chart="1" format="4" series="1">
      <pivotArea type="data" outline="0" fieldPosition="0">
        <references count="2">
          <reference field="4294967294" count="1" selected="0">
            <x v="0"/>
          </reference>
          <reference field="3" count="1" selected="0">
            <x v="4"/>
          </reference>
        </references>
      </pivotArea>
    </chartFormat>
    <chartFormat chart="1" format="5" series="1">
      <pivotArea type="data" outline="0" fieldPosition="0">
        <references count="2">
          <reference field="4294967294" count="1" selected="0">
            <x v="0"/>
          </reference>
          <reference field="3" count="1" selected="0">
            <x v="5"/>
          </reference>
        </references>
      </pivotArea>
    </chartFormat>
    <chartFormat chart="1" format="6" series="1">
      <pivotArea type="data" outline="0" fieldPosition="0">
        <references count="2">
          <reference field="4294967294" count="1" selected="0">
            <x v="0"/>
          </reference>
          <reference field="3" count="1" selected="0">
            <x v="6"/>
          </reference>
        </references>
      </pivotArea>
    </chartFormat>
    <chartFormat chart="1" format="7" series="1">
      <pivotArea type="data" outline="0" fieldPosition="0">
        <references count="2">
          <reference field="4294967294" count="1" selected="0">
            <x v="0"/>
          </reference>
          <reference field="3" count="1" selected="0">
            <x v="7"/>
          </reference>
        </references>
      </pivotArea>
    </chartFormat>
    <chartFormat chart="1" format="8" series="1">
      <pivotArea type="data" outline="0" fieldPosition="0">
        <references count="2">
          <reference field="4294967294" count="1" selected="0">
            <x v="0"/>
          </reference>
          <reference field="3"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D328EA84-0592-422D-8D64-33DAB5CCA136}" name="PivotTable92" cacheId="1" applyNumberFormats="0" applyBorderFormats="0" applyFontFormats="0" applyPatternFormats="0" applyAlignmentFormats="0" applyWidthHeightFormats="1" dataCaption="Values" showMissing="0" updatedVersion="8" minRefreshableVersion="3" showDataTips="0" useAutoFormatting="1" rowGrandTotals="0" colGrandTotals="0" itemPrintTitles="1" createdVersion="8" indent="0" outline="1" outlineData="1" multipleFieldFilters="0" chartFormat="35">
  <location ref="LJ110:MB124" firstHeaderRow="1" firstDataRow="3" firstDataCol="1" rowPageCount="1" colPageCount="1"/>
  <pivotFields count="31">
    <pivotField showAll="0"/>
    <pivotField axis="axisPage" multipleItemSelectionAllowed="1" showAll="0">
      <items count="9">
        <item sd="0" x="3"/>
        <item sd="0" x="0"/>
        <item sd="0" x="4"/>
        <item sd="0" x="2"/>
        <item sd="0" x="1"/>
        <item sd="0" x="6"/>
        <item sd="0" x="5"/>
        <item sd="0" x="7"/>
        <item t="default"/>
      </items>
    </pivotField>
    <pivotField showAll="0"/>
    <pivotField axis="axisCol" showAll="0">
      <items count="29">
        <item h="1" x="26"/>
        <item h="1" sd="0" x="0"/>
        <item x="12"/>
        <item x="11"/>
        <item x="13"/>
        <item x="14"/>
        <item x="15"/>
        <item h="1" x="6"/>
        <item h="1" x="24"/>
        <item h="1" x="25"/>
        <item h="1" x="8"/>
        <item h="1" x="9"/>
        <item h="1" x="20"/>
        <item h="1" x="10"/>
        <item h="1" x="2"/>
        <item h="1" x="18"/>
        <item h="1" x="7"/>
        <item h="1" x="1"/>
        <item h="1" x="21"/>
        <item h="1" x="22"/>
        <item h="1" x="23"/>
        <item h="1" x="19"/>
        <item x="5"/>
        <item x="16"/>
        <item x="17"/>
        <item x="3"/>
        <item x="4"/>
        <item h="1" x="27"/>
        <item t="default"/>
      </items>
    </pivotField>
    <pivotField axis="axisCol" showAll="0">
      <items count="5">
        <item h="1" x="2"/>
        <item h="1" x="0"/>
        <item x="1"/>
        <item h="1" x="3"/>
        <item t="default"/>
      </items>
    </pivotField>
    <pivotField showAll="0"/>
    <pivotField showAll="0"/>
    <pivotField showAll="0"/>
    <pivotField numFmtId="165" showAll="0">
      <items count="13">
        <item x="0"/>
        <item x="1"/>
        <item x="2"/>
        <item x="3"/>
        <item x="4"/>
        <item x="5"/>
        <item x="6"/>
        <item x="7"/>
        <item x="8"/>
        <item x="9"/>
        <item x="10"/>
        <item x="1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15">
        <item sd="0" x="0"/>
        <item sd="0" x="4"/>
        <item sd="0" x="5"/>
        <item sd="0" x="6"/>
        <item sd="0" x="7"/>
        <item sd="0" x="8"/>
        <item sd="0" x="9"/>
        <item sd="0" x="10"/>
        <item sd="0" x="11"/>
        <item sd="0" x="12"/>
        <item sd="0" x="13"/>
        <item sd="0" x="1"/>
        <item sd="0" x="2"/>
        <item sd="0" x="3"/>
        <item t="default"/>
      </items>
    </pivotField>
    <pivotField showAll="0">
      <items count="7">
        <item sd="0" x="1"/>
        <item sd="0" x="2"/>
        <item sd="0" x="3"/>
        <item sd="0" x="4"/>
        <item x="0"/>
        <item x="5"/>
        <item t="default"/>
      </items>
    </pivotField>
    <pivotField showAll="0">
      <items count="5">
        <item x="1"/>
        <item x="2"/>
        <item x="0"/>
        <item x="3"/>
        <item t="default"/>
      </items>
    </pivotField>
  </pivotFields>
  <rowFields count="1">
    <field x="28"/>
  </rowFields>
  <rowItems count="12">
    <i>
      <x v="1"/>
    </i>
    <i>
      <x v="2"/>
    </i>
    <i>
      <x v="3"/>
    </i>
    <i>
      <x v="4"/>
    </i>
    <i>
      <x v="5"/>
    </i>
    <i>
      <x v="6"/>
    </i>
    <i>
      <x v="7"/>
    </i>
    <i>
      <x v="8"/>
    </i>
    <i>
      <x v="9"/>
    </i>
    <i>
      <x v="11"/>
    </i>
    <i>
      <x v="12"/>
    </i>
    <i>
      <x v="13"/>
    </i>
  </rowItems>
  <colFields count="2">
    <field x="3"/>
    <field x="4"/>
  </colFields>
  <colItems count="18">
    <i>
      <x v="2"/>
      <x v="2"/>
    </i>
    <i t="default">
      <x v="2"/>
    </i>
    <i>
      <x v="3"/>
      <x v="2"/>
    </i>
    <i t="default">
      <x v="3"/>
    </i>
    <i>
      <x v="5"/>
      <x v="2"/>
    </i>
    <i t="default">
      <x v="5"/>
    </i>
    <i>
      <x v="6"/>
      <x v="2"/>
    </i>
    <i t="default">
      <x v="6"/>
    </i>
    <i>
      <x v="22"/>
      <x v="2"/>
    </i>
    <i t="default">
      <x v="22"/>
    </i>
    <i>
      <x v="23"/>
      <x v="2"/>
    </i>
    <i t="default">
      <x v="23"/>
    </i>
    <i>
      <x v="24"/>
      <x v="2"/>
    </i>
    <i t="default">
      <x v="24"/>
    </i>
    <i>
      <x v="25"/>
      <x v="2"/>
    </i>
    <i t="default">
      <x v="25"/>
    </i>
    <i>
      <x v="26"/>
      <x v="2"/>
    </i>
    <i t="default">
      <x v="26"/>
    </i>
  </colItems>
  <pageFields count="1">
    <pageField fld="1" hier="-1"/>
  </pageFields>
  <chartFormats count="9">
    <chartFormat chart="33" format="36" series="1">
      <pivotArea type="data" outline="0" fieldPosition="0">
        <references count="2">
          <reference field="3" count="1" selected="0">
            <x v="2"/>
          </reference>
          <reference field="4" count="1" selected="0">
            <x v="2"/>
          </reference>
        </references>
      </pivotArea>
    </chartFormat>
    <chartFormat chart="33" format="37" series="1">
      <pivotArea type="data" outline="0" fieldPosition="0">
        <references count="2">
          <reference field="3" count="1" selected="0">
            <x v="3"/>
          </reference>
          <reference field="4" count="1" selected="0">
            <x v="2"/>
          </reference>
        </references>
      </pivotArea>
    </chartFormat>
    <chartFormat chart="33" format="38" series="1">
      <pivotArea type="data" outline="0" fieldPosition="0">
        <references count="2">
          <reference field="3" count="1" selected="0">
            <x v="5"/>
          </reference>
          <reference field="4" count="1" selected="0">
            <x v="2"/>
          </reference>
        </references>
      </pivotArea>
    </chartFormat>
    <chartFormat chart="33" format="39" series="1">
      <pivotArea type="data" outline="0" fieldPosition="0">
        <references count="2">
          <reference field="3" count="1" selected="0">
            <x v="6"/>
          </reference>
          <reference field="4" count="1" selected="0">
            <x v="2"/>
          </reference>
        </references>
      </pivotArea>
    </chartFormat>
    <chartFormat chart="33" format="40" series="1">
      <pivotArea type="data" outline="0" fieldPosition="0">
        <references count="2">
          <reference field="3" count="1" selected="0">
            <x v="22"/>
          </reference>
          <reference field="4" count="1" selected="0">
            <x v="2"/>
          </reference>
        </references>
      </pivotArea>
    </chartFormat>
    <chartFormat chart="33" format="41" series="1">
      <pivotArea type="data" outline="0" fieldPosition="0">
        <references count="2">
          <reference field="3" count="1" selected="0">
            <x v="23"/>
          </reference>
          <reference field="4" count="1" selected="0">
            <x v="2"/>
          </reference>
        </references>
      </pivotArea>
    </chartFormat>
    <chartFormat chart="33" format="42" series="1">
      <pivotArea type="data" outline="0" fieldPosition="0">
        <references count="2">
          <reference field="3" count="1" selected="0">
            <x v="24"/>
          </reference>
          <reference field="4" count="1" selected="0">
            <x v="2"/>
          </reference>
        </references>
      </pivotArea>
    </chartFormat>
    <chartFormat chart="33" format="43" series="1">
      <pivotArea type="data" outline="0" fieldPosition="0">
        <references count="2">
          <reference field="3" count="1" selected="0">
            <x v="25"/>
          </reference>
          <reference field="4" count="1" selected="0">
            <x v="2"/>
          </reference>
        </references>
      </pivotArea>
    </chartFormat>
    <chartFormat chart="33" format="44" series="1">
      <pivotArea type="data" outline="0" fieldPosition="0">
        <references count="2">
          <reference field="3" count="1" selected="0">
            <x v="26"/>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736D0AEC-4120-4759-95B8-C4DB0A726144}" name="PivotTable80" cacheId="1" applyNumberFormats="0" applyBorderFormats="0" applyFontFormats="0" applyPatternFormats="0" applyAlignmentFormats="0" applyWidthHeightFormats="1" dataCaption="Values" showMissing="0" updatedVersion="8" minRefreshableVersion="3" showDataTips="0" useAutoFormatting="1" rowGrandTotals="0" colGrandTotals="0" itemPrintTitles="1" createdVersion="8" indent="0" outline="1" outlineData="1" multipleFieldFilters="0" chartFormat="35">
  <location ref="CW110:DO124" firstHeaderRow="1" firstDataRow="3" firstDataCol="1" rowPageCount="1" colPageCount="1"/>
  <pivotFields count="31">
    <pivotField showAll="0"/>
    <pivotField axis="axisPage" multipleItemSelectionAllowed="1" showAll="0">
      <items count="9">
        <item sd="0" x="3"/>
        <item sd="0" x="0"/>
        <item sd="0" x="4"/>
        <item sd="0" x="2"/>
        <item sd="0" x="1"/>
        <item sd="0" x="6"/>
        <item sd="0" x="5"/>
        <item sd="0" x="7"/>
        <item t="default"/>
      </items>
    </pivotField>
    <pivotField showAll="0"/>
    <pivotField axis="axisCol" showAll="0">
      <items count="29">
        <item h="1" x="26"/>
        <item h="1" sd="0" x="0"/>
        <item x="12"/>
        <item x="11"/>
        <item x="13"/>
        <item x="14"/>
        <item x="15"/>
        <item h="1" x="6"/>
        <item h="1" x="24"/>
        <item h="1" x="25"/>
        <item h="1" x="8"/>
        <item h="1" x="9"/>
        <item h="1" x="20"/>
        <item h="1" x="10"/>
        <item h="1" x="2"/>
        <item h="1" x="18"/>
        <item h="1" x="7"/>
        <item h="1" x="1"/>
        <item h="1" x="21"/>
        <item h="1" x="22"/>
        <item h="1" x="23"/>
        <item h="1" x="19"/>
        <item x="5"/>
        <item x="16"/>
        <item x="17"/>
        <item x="3"/>
        <item x="4"/>
        <item h="1" x="27"/>
        <item t="default"/>
      </items>
    </pivotField>
    <pivotField axis="axisCol" showAll="0">
      <items count="5">
        <item h="1" x="2"/>
        <item h="1" x="0"/>
        <item x="1"/>
        <item h="1" x="3"/>
        <item t="default"/>
      </items>
    </pivotField>
    <pivotField showAll="0"/>
    <pivotField showAll="0"/>
    <pivotField showAll="0"/>
    <pivotField numFmtId="165" showAll="0">
      <items count="13">
        <item x="0"/>
        <item x="1"/>
        <item x="2"/>
        <item x="3"/>
        <item x="4"/>
        <item x="5"/>
        <item x="6"/>
        <item x="7"/>
        <item x="8"/>
        <item x="9"/>
        <item x="10"/>
        <item x="11"/>
        <item t="default"/>
      </items>
    </pivotField>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15">
        <item sd="0" x="0"/>
        <item sd="0" x="4"/>
        <item sd="0" x="5"/>
        <item sd="0" x="6"/>
        <item sd="0" x="7"/>
        <item sd="0" x="8"/>
        <item sd="0" x="9"/>
        <item sd="0" x="10"/>
        <item sd="0" x="11"/>
        <item sd="0" x="12"/>
        <item sd="0" x="13"/>
        <item sd="0" x="1"/>
        <item sd="0" x="2"/>
        <item sd="0" x="3"/>
        <item t="default"/>
      </items>
    </pivotField>
    <pivotField showAll="0">
      <items count="7">
        <item sd="0" x="1"/>
        <item sd="0" x="2"/>
        <item sd="0" x="3"/>
        <item sd="0" x="4"/>
        <item x="0"/>
        <item x="5"/>
        <item t="default"/>
      </items>
    </pivotField>
    <pivotField showAll="0">
      <items count="5">
        <item x="1"/>
        <item x="2"/>
        <item x="0"/>
        <item x="3"/>
        <item t="default"/>
      </items>
    </pivotField>
  </pivotFields>
  <rowFields count="1">
    <field x="28"/>
  </rowFields>
  <rowItems count="12">
    <i>
      <x v="1"/>
    </i>
    <i>
      <x v="2"/>
    </i>
    <i>
      <x v="3"/>
    </i>
    <i>
      <x v="4"/>
    </i>
    <i>
      <x v="5"/>
    </i>
    <i>
      <x v="6"/>
    </i>
    <i>
      <x v="7"/>
    </i>
    <i>
      <x v="8"/>
    </i>
    <i>
      <x v="9"/>
    </i>
    <i>
      <x v="11"/>
    </i>
    <i>
      <x v="12"/>
    </i>
    <i>
      <x v="13"/>
    </i>
  </rowItems>
  <colFields count="2">
    <field x="3"/>
    <field x="4"/>
  </colFields>
  <colItems count="18">
    <i>
      <x v="2"/>
      <x v="2"/>
    </i>
    <i t="default">
      <x v="2"/>
    </i>
    <i>
      <x v="3"/>
      <x v="2"/>
    </i>
    <i t="default">
      <x v="3"/>
    </i>
    <i>
      <x v="5"/>
      <x v="2"/>
    </i>
    <i t="default">
      <x v="5"/>
    </i>
    <i>
      <x v="6"/>
      <x v="2"/>
    </i>
    <i t="default">
      <x v="6"/>
    </i>
    <i>
      <x v="22"/>
      <x v="2"/>
    </i>
    <i t="default">
      <x v="22"/>
    </i>
    <i>
      <x v="23"/>
      <x v="2"/>
    </i>
    <i t="default">
      <x v="23"/>
    </i>
    <i>
      <x v="24"/>
      <x v="2"/>
    </i>
    <i t="default">
      <x v="24"/>
    </i>
    <i>
      <x v="25"/>
      <x v="2"/>
    </i>
    <i t="default">
      <x v="25"/>
    </i>
    <i>
      <x v="26"/>
      <x v="2"/>
    </i>
    <i t="default">
      <x v="26"/>
    </i>
  </colItems>
  <pageFields count="1">
    <pageField fld="1" hier="-1"/>
  </pageFields>
  <dataFields count="1">
    <dataField name="-SOL" fld="14" baseField="30" baseItem="4"/>
  </dataFields>
  <chartFormats count="9">
    <chartFormat chart="34" format="27" series="1">
      <pivotArea type="data" outline="0" fieldPosition="0">
        <references count="3">
          <reference field="4294967294" count="1" selected="0">
            <x v="0"/>
          </reference>
          <reference field="3" count="1" selected="0">
            <x v="2"/>
          </reference>
          <reference field="4" count="1" selected="0">
            <x v="2"/>
          </reference>
        </references>
      </pivotArea>
    </chartFormat>
    <chartFormat chart="34" format="28" series="1">
      <pivotArea type="data" outline="0" fieldPosition="0">
        <references count="3">
          <reference field="4294967294" count="1" selected="0">
            <x v="0"/>
          </reference>
          <reference field="3" count="1" selected="0">
            <x v="3"/>
          </reference>
          <reference field="4" count="1" selected="0">
            <x v="2"/>
          </reference>
        </references>
      </pivotArea>
    </chartFormat>
    <chartFormat chart="34" format="29" series="1">
      <pivotArea type="data" outline="0" fieldPosition="0">
        <references count="3">
          <reference field="4294967294" count="1" selected="0">
            <x v="0"/>
          </reference>
          <reference field="3" count="1" selected="0">
            <x v="5"/>
          </reference>
          <reference field="4" count="1" selected="0">
            <x v="2"/>
          </reference>
        </references>
      </pivotArea>
    </chartFormat>
    <chartFormat chart="34" format="30" series="1">
      <pivotArea type="data" outline="0" fieldPosition="0">
        <references count="3">
          <reference field="4294967294" count="1" selected="0">
            <x v="0"/>
          </reference>
          <reference field="3" count="1" selected="0">
            <x v="6"/>
          </reference>
          <reference field="4" count="1" selected="0">
            <x v="2"/>
          </reference>
        </references>
      </pivotArea>
    </chartFormat>
    <chartFormat chart="34" format="31" series="1">
      <pivotArea type="data" outline="0" fieldPosition="0">
        <references count="3">
          <reference field="4294967294" count="1" selected="0">
            <x v="0"/>
          </reference>
          <reference field="3" count="1" selected="0">
            <x v="22"/>
          </reference>
          <reference field="4" count="1" selected="0">
            <x v="2"/>
          </reference>
        </references>
      </pivotArea>
    </chartFormat>
    <chartFormat chart="34" format="32" series="1">
      <pivotArea type="data" outline="0" fieldPosition="0">
        <references count="3">
          <reference field="4294967294" count="1" selected="0">
            <x v="0"/>
          </reference>
          <reference field="3" count="1" selected="0">
            <x v="23"/>
          </reference>
          <reference field="4" count="1" selected="0">
            <x v="2"/>
          </reference>
        </references>
      </pivotArea>
    </chartFormat>
    <chartFormat chart="34" format="33" series="1">
      <pivotArea type="data" outline="0" fieldPosition="0">
        <references count="3">
          <reference field="4294967294" count="1" selected="0">
            <x v="0"/>
          </reference>
          <reference field="3" count="1" selected="0">
            <x v="24"/>
          </reference>
          <reference field="4" count="1" selected="0">
            <x v="2"/>
          </reference>
        </references>
      </pivotArea>
    </chartFormat>
    <chartFormat chart="34" format="34" series="1">
      <pivotArea type="data" outline="0" fieldPosition="0">
        <references count="3">
          <reference field="4294967294" count="1" selected="0">
            <x v="0"/>
          </reference>
          <reference field="3" count="1" selected="0">
            <x v="25"/>
          </reference>
          <reference field="4" count="1" selected="0">
            <x v="2"/>
          </reference>
        </references>
      </pivotArea>
    </chartFormat>
    <chartFormat chart="34" format="35" series="1">
      <pivotArea type="data" outline="0" fieldPosition="0">
        <references count="3">
          <reference field="4294967294" count="1" selected="0">
            <x v="0"/>
          </reference>
          <reference field="3" count="1" selected="0">
            <x v="26"/>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57865F7A-E2CB-4EFC-B9EC-67BE69234F43}" name="PivotTable40" cacheId="21" applyNumberFormats="0" applyBorderFormats="0" applyFontFormats="0" applyPatternFormats="0" applyAlignmentFormats="0" applyWidthHeightFormats="1" dataCaption="Values" showMissing="0" updatedVersion="8" minRefreshableVersion="3" preserveFormatting="0" rowGrandTotals="0" colGrandTotals="0" itemPrintTitles="1" createdVersion="8" indent="0" outline="1" outlineData="1" multipleFieldFilters="0" chartFormat="48" customListSort="0">
  <location ref="A30:H44" firstHeaderRow="1" firstDataRow="3" firstDataCol="1" rowPageCount="1" colPageCount="1"/>
  <pivotFields count="32">
    <pivotField showAll="0"/>
    <pivotField axis="axisPage" multipleItemSelectionAllowed="1" showAll="0">
      <items count="3">
        <item x="0"/>
        <item h="1" x="1"/>
        <item t="default"/>
      </items>
    </pivotField>
    <pivotField showAll="0"/>
    <pivotField name="-" axis="axisCol" compact="0" showAll="0">
      <items count="9">
        <item x="3"/>
        <item x="2"/>
        <item x="7"/>
        <item x="0"/>
        <item x="6"/>
        <item x="4"/>
        <item x="5"/>
        <item x="1"/>
        <item t="default"/>
      </items>
    </pivotField>
    <pivotField axis="axisCol" showAll="0" defaultSubtotal="0">
      <items count="3">
        <item h="1" x="1"/>
        <item x="0"/>
        <item x="2"/>
      </items>
    </pivotField>
    <pivotField showAll="0"/>
    <pivotField showAll="0"/>
    <pivotField showAll="0"/>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15">
        <item sd="0" x="0"/>
        <item sd="0" x="4"/>
        <item sd="0" x="5"/>
        <item sd="0" x="6"/>
        <item sd="0" x="7"/>
        <item sd="0" x="8"/>
        <item sd="0" x="9"/>
        <item sd="0" x="10"/>
        <item sd="0" x="11"/>
        <item sd="0" x="12"/>
        <item sd="0" x="13"/>
        <item sd="0" x="1"/>
        <item sd="0" x="2"/>
        <item sd="0" x="3"/>
        <item t="default"/>
      </items>
    </pivotField>
    <pivotField showAll="0">
      <items count="7">
        <item sd="0" x="1"/>
        <item sd="0" x="2"/>
        <item sd="0" x="3"/>
        <item sd="0" x="4"/>
        <item x="0"/>
        <item x="5"/>
        <item t="default"/>
      </items>
    </pivotField>
    <pivotField showAll="0">
      <items count="5">
        <item sd="0" x="1"/>
        <item sd="0" x="2"/>
        <item x="0"/>
        <item x="3"/>
        <item t="default"/>
      </items>
    </pivotField>
  </pivotFields>
  <rowFields count="1">
    <field x="29"/>
  </rowFields>
  <rowItems count="12">
    <i>
      <x v="1"/>
    </i>
    <i>
      <x v="2"/>
    </i>
    <i>
      <x v="3"/>
    </i>
    <i>
      <x v="4"/>
    </i>
    <i>
      <x v="5"/>
    </i>
    <i>
      <x v="6"/>
    </i>
    <i>
      <x v="7"/>
    </i>
    <i>
      <x v="8"/>
    </i>
    <i>
      <x v="9"/>
    </i>
    <i>
      <x v="11"/>
    </i>
    <i>
      <x v="12"/>
    </i>
    <i>
      <x v="13"/>
    </i>
  </rowItems>
  <colFields count="2">
    <field x="4"/>
    <field x="3"/>
  </colFields>
  <colItems count="7">
    <i>
      <x v="1"/>
      <x/>
    </i>
    <i r="1">
      <x v="1"/>
    </i>
    <i r="1">
      <x v="3"/>
    </i>
    <i r="1">
      <x v="4"/>
    </i>
    <i r="1">
      <x v="5"/>
    </i>
    <i r="1">
      <x v="6"/>
    </i>
    <i r="1">
      <x v="7"/>
    </i>
  </colItems>
  <pageFields count="1">
    <pageField fld="1" hier="-1"/>
  </pageFields>
  <dataFields count="1">
    <dataField name=" Pump/M" fld="9" baseField="0" baseItem="0"/>
  </dataFields>
  <chartFormats count="53">
    <chartFormat chart="22" format="36" series="1">
      <pivotArea type="data" outline="0" fieldPosition="0">
        <references count="3">
          <reference field="4294967294" count="1" selected="0">
            <x v="0"/>
          </reference>
          <reference field="3" count="1" selected="0">
            <x v="0"/>
          </reference>
          <reference field="4" count="1" selected="0">
            <x v="1"/>
          </reference>
        </references>
      </pivotArea>
    </chartFormat>
    <chartFormat chart="22" format="37" series="1">
      <pivotArea type="data" outline="0" fieldPosition="0">
        <references count="3">
          <reference field="4294967294" count="1" selected="0">
            <x v="0"/>
          </reference>
          <reference field="3" count="1" selected="0">
            <x v="1"/>
          </reference>
          <reference field="4" count="1" selected="0">
            <x v="1"/>
          </reference>
        </references>
      </pivotArea>
    </chartFormat>
    <chartFormat chart="22" format="38" series="1">
      <pivotArea type="data" outline="0" fieldPosition="0">
        <references count="3">
          <reference field="4294967294" count="1" selected="0">
            <x v="0"/>
          </reference>
          <reference field="3" count="1" selected="0">
            <x v="3"/>
          </reference>
          <reference field="4" count="1" selected="0">
            <x v="1"/>
          </reference>
        </references>
      </pivotArea>
    </chartFormat>
    <chartFormat chart="22" format="39" series="1">
      <pivotArea type="data" outline="0" fieldPosition="0">
        <references count="3">
          <reference field="4294967294" count="1" selected="0">
            <x v="0"/>
          </reference>
          <reference field="3" count="1" selected="0">
            <x v="4"/>
          </reference>
          <reference field="4" count="1" selected="0">
            <x v="1"/>
          </reference>
        </references>
      </pivotArea>
    </chartFormat>
    <chartFormat chart="22" format="40" series="1">
      <pivotArea type="data" outline="0" fieldPosition="0">
        <references count="3">
          <reference field="4294967294" count="1" selected="0">
            <x v="0"/>
          </reference>
          <reference field="3" count="1" selected="0">
            <x v="5"/>
          </reference>
          <reference field="4" count="1" selected="0">
            <x v="1"/>
          </reference>
        </references>
      </pivotArea>
    </chartFormat>
    <chartFormat chart="22" format="41" series="1">
      <pivotArea type="data" outline="0" fieldPosition="0">
        <references count="3">
          <reference field="4294967294" count="1" selected="0">
            <x v="0"/>
          </reference>
          <reference field="3" count="1" selected="0">
            <x v="6"/>
          </reference>
          <reference field="4" count="1" selected="0">
            <x v="1"/>
          </reference>
        </references>
      </pivotArea>
    </chartFormat>
    <chartFormat chart="22" format="43" series="1">
      <pivotArea type="data" outline="0" fieldPosition="0">
        <references count="3">
          <reference field="4294967294" count="1" selected="0">
            <x v="0"/>
          </reference>
          <reference field="3" count="1" selected="0">
            <x v="2"/>
          </reference>
          <reference field="4" count="1" selected="0">
            <x v="2"/>
          </reference>
        </references>
      </pivotArea>
    </chartFormat>
    <chartFormat chart="23" format="1" series="1">
      <pivotArea type="data" outline="0" fieldPosition="0">
        <references count="3">
          <reference field="4294967294" count="1" selected="0">
            <x v="0"/>
          </reference>
          <reference field="3" count="1" selected="0">
            <x v="2"/>
          </reference>
          <reference field="4" count="1" selected="0">
            <x v="2"/>
          </reference>
        </references>
      </pivotArea>
    </chartFormat>
    <chartFormat chart="23" format="2" series="1">
      <pivotArea type="data" outline="0" fieldPosition="0">
        <references count="3">
          <reference field="4294967294" count="1" selected="0">
            <x v="0"/>
          </reference>
          <reference field="3" count="1" selected="0">
            <x v="3"/>
          </reference>
          <reference field="4" count="1" selected="0">
            <x v="1"/>
          </reference>
        </references>
      </pivotArea>
    </chartFormat>
    <chartFormat chart="23" format="3" series="1">
      <pivotArea type="data" outline="0" fieldPosition="0">
        <references count="3">
          <reference field="4294967294" count="1" selected="0">
            <x v="0"/>
          </reference>
          <reference field="3" count="1" selected="0">
            <x v="4"/>
          </reference>
          <reference field="4" count="1" selected="0">
            <x v="1"/>
          </reference>
        </references>
      </pivotArea>
    </chartFormat>
    <chartFormat chart="23" format="4" series="1">
      <pivotArea type="data" outline="0" fieldPosition="0">
        <references count="3">
          <reference field="4294967294" count="1" selected="0">
            <x v="0"/>
          </reference>
          <reference field="3" count="1" selected="0">
            <x v="5"/>
          </reference>
          <reference field="4" count="1" selected="0">
            <x v="1"/>
          </reference>
        </references>
      </pivotArea>
    </chartFormat>
    <chartFormat chart="23" format="5" series="1">
      <pivotArea type="data" outline="0" fieldPosition="0">
        <references count="3">
          <reference field="4294967294" count="1" selected="0">
            <x v="0"/>
          </reference>
          <reference field="3" count="1" selected="0">
            <x v="6"/>
          </reference>
          <reference field="4" count="1" selected="0">
            <x v="1"/>
          </reference>
        </references>
      </pivotArea>
    </chartFormat>
    <chartFormat chart="23" format="6" series="1">
      <pivotArea type="data" outline="0" fieldPosition="0">
        <references count="3">
          <reference field="4294967294" count="1" selected="0">
            <x v="0"/>
          </reference>
          <reference field="3" count="1" selected="0">
            <x v="0"/>
          </reference>
          <reference field="4" count="1" selected="0">
            <x v="1"/>
          </reference>
        </references>
      </pivotArea>
    </chartFormat>
    <chartFormat chart="23" format="7" series="1">
      <pivotArea type="data" outline="0" fieldPosition="0">
        <references count="3">
          <reference field="4294967294" count="1" selected="0">
            <x v="0"/>
          </reference>
          <reference field="3" count="1" selected="0">
            <x v="1"/>
          </reference>
          <reference field="4" count="1" selected="0">
            <x v="1"/>
          </reference>
        </references>
      </pivotArea>
    </chartFormat>
    <chartFormat chart="23" format="8" series="1">
      <pivotArea type="data" outline="0" fieldPosition="0">
        <references count="2">
          <reference field="4294967294" count="1" selected="0">
            <x v="0"/>
          </reference>
          <reference field="4" count="1" selected="0">
            <x v="1"/>
          </reference>
        </references>
      </pivotArea>
    </chartFormat>
    <chartFormat chart="22" format="44" series="1">
      <pivotArea type="data" outline="0" fieldPosition="0">
        <references count="2">
          <reference field="4294967294" count="1" selected="0">
            <x v="0"/>
          </reference>
          <reference field="4" count="1" selected="0">
            <x v="1"/>
          </reference>
        </references>
      </pivotArea>
    </chartFormat>
    <chartFormat chart="39" format="31" series="1">
      <pivotArea type="data" outline="0" fieldPosition="0">
        <references count="3">
          <reference field="4294967294" count="1" selected="0">
            <x v="0"/>
          </reference>
          <reference field="3" count="1" selected="0">
            <x v="2"/>
          </reference>
          <reference field="4" count="1" selected="0">
            <x v="2"/>
          </reference>
        </references>
      </pivotArea>
    </chartFormat>
    <chartFormat chart="39" format="32">
      <pivotArea type="data" outline="0" fieldPosition="0">
        <references count="4">
          <reference field="4294967294" count="1" selected="0">
            <x v="0"/>
          </reference>
          <reference field="3" count="1" selected="0">
            <x v="2"/>
          </reference>
          <reference field="4" count="1" selected="0">
            <x v="2"/>
          </reference>
          <reference field="29" count="1" selected="0">
            <x v="1"/>
          </reference>
        </references>
      </pivotArea>
    </chartFormat>
    <chartFormat chart="40" format="34" series="1">
      <pivotArea type="data" outline="0" fieldPosition="0">
        <references count="3">
          <reference field="4294967294" count="1" selected="0">
            <x v="0"/>
          </reference>
          <reference field="3" count="1" selected="0">
            <x v="2"/>
          </reference>
          <reference field="4" count="1" selected="0">
            <x v="2"/>
          </reference>
        </references>
      </pivotArea>
    </chartFormat>
    <chartFormat chart="40" format="35">
      <pivotArea type="data" outline="0" fieldPosition="0">
        <references count="4">
          <reference field="4294967294" count="1" selected="0">
            <x v="0"/>
          </reference>
          <reference field="3" count="1" selected="0">
            <x v="2"/>
          </reference>
          <reference field="4" count="1" selected="0">
            <x v="2"/>
          </reference>
          <reference field="29" count="1" selected="0">
            <x v="1"/>
          </reference>
        </references>
      </pivotArea>
    </chartFormat>
    <chartFormat chart="40" format="36" series="1">
      <pivotArea type="data" outline="0" fieldPosition="0">
        <references count="1">
          <reference field="4294967294" count="1" selected="0">
            <x v="0"/>
          </reference>
        </references>
      </pivotArea>
    </chartFormat>
    <chartFormat chart="39" format="33" series="1">
      <pivotArea type="data" outline="0" fieldPosition="0">
        <references count="1">
          <reference field="4294967294" count="1" selected="0">
            <x v="0"/>
          </reference>
        </references>
      </pivotArea>
    </chartFormat>
    <chartFormat chart="40" format="37" series="1">
      <pivotArea type="data" outline="0" fieldPosition="0">
        <references count="3">
          <reference field="4294967294" count="1" selected="0">
            <x v="0"/>
          </reference>
          <reference field="3" count="1" selected="0">
            <x v="1"/>
          </reference>
          <reference field="4" count="1" selected="0">
            <x v="1"/>
          </reference>
        </references>
      </pivotArea>
    </chartFormat>
    <chartFormat chart="40" format="38" series="1">
      <pivotArea type="data" outline="0" fieldPosition="0">
        <references count="3">
          <reference field="4294967294" count="1" selected="0">
            <x v="0"/>
          </reference>
          <reference field="3" count="1" selected="0">
            <x v="3"/>
          </reference>
          <reference field="4" count="1" selected="0">
            <x v="1"/>
          </reference>
        </references>
      </pivotArea>
    </chartFormat>
    <chartFormat chart="40" format="39" series="1">
      <pivotArea type="data" outline="0" fieldPosition="0">
        <references count="3">
          <reference field="4294967294" count="1" selected="0">
            <x v="0"/>
          </reference>
          <reference field="3" count="1" selected="0">
            <x v="4"/>
          </reference>
          <reference field="4" count="1" selected="0">
            <x v="1"/>
          </reference>
        </references>
      </pivotArea>
    </chartFormat>
    <chartFormat chart="40" format="40" series="1">
      <pivotArea type="data" outline="0" fieldPosition="0">
        <references count="3">
          <reference field="4294967294" count="1" selected="0">
            <x v="0"/>
          </reference>
          <reference field="3" count="1" selected="0">
            <x v="5"/>
          </reference>
          <reference field="4" count="1" selected="0">
            <x v="1"/>
          </reference>
        </references>
      </pivotArea>
    </chartFormat>
    <chartFormat chart="40" format="41" series="1">
      <pivotArea type="data" outline="0" fieldPosition="0">
        <references count="3">
          <reference field="4294967294" count="1" selected="0">
            <x v="0"/>
          </reference>
          <reference field="3" count="1" selected="0">
            <x v="6"/>
          </reference>
          <reference field="4" count="1" selected="0">
            <x v="1"/>
          </reference>
        </references>
      </pivotArea>
    </chartFormat>
    <chartFormat chart="39" format="34" series="1">
      <pivotArea type="data" outline="0" fieldPosition="0">
        <references count="3">
          <reference field="4294967294" count="1" selected="0">
            <x v="0"/>
          </reference>
          <reference field="3" count="1" selected="0">
            <x v="1"/>
          </reference>
          <reference field="4" count="1" selected="0">
            <x v="1"/>
          </reference>
        </references>
      </pivotArea>
    </chartFormat>
    <chartFormat chart="39" format="35" series="1">
      <pivotArea type="data" outline="0" fieldPosition="0">
        <references count="3">
          <reference field="4294967294" count="1" selected="0">
            <x v="0"/>
          </reference>
          <reference field="3" count="1" selected="0">
            <x v="3"/>
          </reference>
          <reference field="4" count="1" selected="0">
            <x v="1"/>
          </reference>
        </references>
      </pivotArea>
    </chartFormat>
    <chartFormat chart="39" format="36" series="1">
      <pivotArea type="data" outline="0" fieldPosition="0">
        <references count="3">
          <reference field="4294967294" count="1" selected="0">
            <x v="0"/>
          </reference>
          <reference field="3" count="1" selected="0">
            <x v="4"/>
          </reference>
          <reference field="4" count="1" selected="0">
            <x v="1"/>
          </reference>
        </references>
      </pivotArea>
    </chartFormat>
    <chartFormat chart="39" format="37" series="1">
      <pivotArea type="data" outline="0" fieldPosition="0">
        <references count="3">
          <reference field="4294967294" count="1" selected="0">
            <x v="0"/>
          </reference>
          <reference field="3" count="1" selected="0">
            <x v="5"/>
          </reference>
          <reference field="4" count="1" selected="0">
            <x v="1"/>
          </reference>
        </references>
      </pivotArea>
    </chartFormat>
    <chartFormat chart="39" format="38" series="1">
      <pivotArea type="data" outline="0" fieldPosition="0">
        <references count="3">
          <reference field="4294967294" count="1" selected="0">
            <x v="0"/>
          </reference>
          <reference field="3" count="1" selected="0">
            <x v="6"/>
          </reference>
          <reference field="4" count="1" selected="0">
            <x v="1"/>
          </reference>
        </references>
      </pivotArea>
    </chartFormat>
    <chartFormat chart="41" format="45" series="1">
      <pivotArea type="data" outline="0" fieldPosition="0">
        <references count="3">
          <reference field="4294967294" count="1" selected="0">
            <x v="0"/>
          </reference>
          <reference field="3" count="1" selected="0">
            <x v="0"/>
          </reference>
          <reference field="4" count="1" selected="0">
            <x v="1"/>
          </reference>
        </references>
      </pivotArea>
    </chartFormat>
    <chartFormat chart="41" format="46" series="1">
      <pivotArea type="data" outline="0" fieldPosition="0">
        <references count="3">
          <reference field="4294967294" count="1" selected="0">
            <x v="0"/>
          </reference>
          <reference field="3" count="1" selected="0">
            <x v="1"/>
          </reference>
          <reference field="4" count="1" selected="0">
            <x v="1"/>
          </reference>
        </references>
      </pivotArea>
    </chartFormat>
    <chartFormat chart="41" format="47" series="1">
      <pivotArea type="data" outline="0" fieldPosition="0">
        <references count="3">
          <reference field="4294967294" count="1" selected="0">
            <x v="0"/>
          </reference>
          <reference field="3" count="1" selected="0">
            <x v="3"/>
          </reference>
          <reference field="4" count="1" selected="0">
            <x v="1"/>
          </reference>
        </references>
      </pivotArea>
    </chartFormat>
    <chartFormat chart="41" format="48" series="1">
      <pivotArea type="data" outline="0" fieldPosition="0">
        <references count="3">
          <reference field="4294967294" count="1" selected="0">
            <x v="0"/>
          </reference>
          <reference field="3" count="1" selected="0">
            <x v="4"/>
          </reference>
          <reference field="4" count="1" selected="0">
            <x v="1"/>
          </reference>
        </references>
      </pivotArea>
    </chartFormat>
    <chartFormat chart="41" format="49" series="1">
      <pivotArea type="data" outline="0" fieldPosition="0">
        <references count="3">
          <reference field="4294967294" count="1" selected="0">
            <x v="0"/>
          </reference>
          <reference field="3" count="1" selected="0">
            <x v="5"/>
          </reference>
          <reference field="4" count="1" selected="0">
            <x v="1"/>
          </reference>
        </references>
      </pivotArea>
    </chartFormat>
    <chartFormat chart="41" format="50" series="1">
      <pivotArea type="data" outline="0" fieldPosition="0">
        <references count="3">
          <reference field="4294967294" count="1" selected="0">
            <x v="0"/>
          </reference>
          <reference field="3" count="1" selected="0">
            <x v="6"/>
          </reference>
          <reference field="4" count="1" selected="0">
            <x v="1"/>
          </reference>
        </references>
      </pivotArea>
    </chartFormat>
    <chartFormat chart="42" format="51" series="1">
      <pivotArea type="data" outline="0" fieldPosition="0">
        <references count="3">
          <reference field="4294967294" count="1" selected="0">
            <x v="0"/>
          </reference>
          <reference field="3" count="1" selected="0">
            <x v="0"/>
          </reference>
          <reference field="4" count="1" selected="0">
            <x v="1"/>
          </reference>
        </references>
      </pivotArea>
    </chartFormat>
    <chartFormat chart="42" format="52" series="1">
      <pivotArea type="data" outline="0" fieldPosition="0">
        <references count="3">
          <reference field="4294967294" count="1" selected="0">
            <x v="0"/>
          </reference>
          <reference field="3" count="1" selected="0">
            <x v="1"/>
          </reference>
          <reference field="4" count="1" selected="0">
            <x v="1"/>
          </reference>
        </references>
      </pivotArea>
    </chartFormat>
    <chartFormat chart="42" format="53" series="1">
      <pivotArea type="data" outline="0" fieldPosition="0">
        <references count="3">
          <reference field="4294967294" count="1" selected="0">
            <x v="0"/>
          </reference>
          <reference field="3" count="1" selected="0">
            <x v="3"/>
          </reference>
          <reference field="4" count="1" selected="0">
            <x v="1"/>
          </reference>
        </references>
      </pivotArea>
    </chartFormat>
    <chartFormat chart="42" format="54" series="1">
      <pivotArea type="data" outline="0" fieldPosition="0">
        <references count="3">
          <reference field="4294967294" count="1" selected="0">
            <x v="0"/>
          </reference>
          <reference field="3" count="1" selected="0">
            <x v="4"/>
          </reference>
          <reference field="4" count="1" selected="0">
            <x v="1"/>
          </reference>
        </references>
      </pivotArea>
    </chartFormat>
    <chartFormat chart="42" format="55" series="1">
      <pivotArea type="data" outline="0" fieldPosition="0">
        <references count="3">
          <reference field="4294967294" count="1" selected="0">
            <x v="0"/>
          </reference>
          <reference field="3" count="1" selected="0">
            <x v="5"/>
          </reference>
          <reference field="4" count="1" selected="0">
            <x v="1"/>
          </reference>
        </references>
      </pivotArea>
    </chartFormat>
    <chartFormat chart="42" format="56" series="1">
      <pivotArea type="data" outline="0" fieldPosition="0">
        <references count="3">
          <reference field="4294967294" count="1" selected="0">
            <x v="0"/>
          </reference>
          <reference field="3" count="1" selected="0">
            <x v="6"/>
          </reference>
          <reference field="4" count="1" selected="0">
            <x v="1"/>
          </reference>
        </references>
      </pivotArea>
    </chartFormat>
    <chartFormat chart="42" format="58" series="1">
      <pivotArea type="data" outline="0" fieldPosition="0">
        <references count="3">
          <reference field="4294967294" count="1" selected="0">
            <x v="0"/>
          </reference>
          <reference field="3" count="1" selected="0">
            <x v="2"/>
          </reference>
          <reference field="4" count="1" selected="0">
            <x v="2"/>
          </reference>
        </references>
      </pivotArea>
    </chartFormat>
    <chartFormat chart="41" format="52" series="1">
      <pivotArea type="data" outline="0" fieldPosition="0">
        <references count="3">
          <reference field="4294967294" count="1" selected="0">
            <x v="0"/>
          </reference>
          <reference field="3" count="1" selected="0">
            <x v="2"/>
          </reference>
          <reference field="4" count="1" selected="0">
            <x v="2"/>
          </reference>
        </references>
      </pivotArea>
    </chartFormat>
    <chartFormat chart="47" format="12" series="1">
      <pivotArea type="data" outline="0" fieldPosition="0">
        <references count="3">
          <reference field="4294967294" count="1" selected="0">
            <x v="0"/>
          </reference>
          <reference field="3" count="1" selected="0">
            <x v="0"/>
          </reference>
          <reference field="4" count="1" selected="0">
            <x v="1"/>
          </reference>
        </references>
      </pivotArea>
    </chartFormat>
    <chartFormat chart="47" format="13" series="1">
      <pivotArea type="data" outline="0" fieldPosition="0">
        <references count="3">
          <reference field="4294967294" count="1" selected="0">
            <x v="0"/>
          </reference>
          <reference field="3" count="1" selected="0">
            <x v="1"/>
          </reference>
          <reference field="4" count="1" selected="0">
            <x v="1"/>
          </reference>
        </references>
      </pivotArea>
    </chartFormat>
    <chartFormat chart="47" format="14" series="1">
      <pivotArea type="data" outline="0" fieldPosition="0">
        <references count="3">
          <reference field="4294967294" count="1" selected="0">
            <x v="0"/>
          </reference>
          <reference field="3" count="1" selected="0">
            <x v="3"/>
          </reference>
          <reference field="4" count="1" selected="0">
            <x v="1"/>
          </reference>
        </references>
      </pivotArea>
    </chartFormat>
    <chartFormat chart="47" format="15" series="1">
      <pivotArea type="data" outline="0" fieldPosition="0">
        <references count="3">
          <reference field="4294967294" count="1" selected="0">
            <x v="0"/>
          </reference>
          <reference field="3" count="1" selected="0">
            <x v="4"/>
          </reference>
          <reference field="4" count="1" selected="0">
            <x v="1"/>
          </reference>
        </references>
      </pivotArea>
    </chartFormat>
    <chartFormat chart="47" format="16" series="1">
      <pivotArea type="data" outline="0" fieldPosition="0">
        <references count="3">
          <reference field="4294967294" count="1" selected="0">
            <x v="0"/>
          </reference>
          <reference field="3" count="1" selected="0">
            <x v="5"/>
          </reference>
          <reference field="4" count="1" selected="0">
            <x v="1"/>
          </reference>
        </references>
      </pivotArea>
    </chartFormat>
    <chartFormat chart="47" format="17" series="1">
      <pivotArea type="data" outline="0" fieldPosition="0">
        <references count="3">
          <reference field="4294967294" count="1" selected="0">
            <x v="0"/>
          </reference>
          <reference field="3" count="1" selected="0">
            <x v="6"/>
          </reference>
          <reference field="4" count="1" selected="0">
            <x v="1"/>
          </reference>
        </references>
      </pivotArea>
    </chartFormat>
    <chartFormat chart="47" format="18" series="1">
      <pivotArea type="data" outline="0" fieldPosition="0">
        <references count="3">
          <reference field="4294967294" count="1" selected="0">
            <x v="0"/>
          </reference>
          <reference field="3" count="1" selected="0">
            <x v="7"/>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EF789BA9-8B5E-4990-8EFD-50D970F9D7F4}" name="PivotTable2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EO5:EY19" firstHeaderRow="1" firstDataRow="2" firstDataCol="1" rowPageCount="1" colPageCount="1"/>
  <pivotFields count="31">
    <pivotField showAll="0"/>
    <pivotField showAll="0"/>
    <pivotField showAll="0"/>
    <pivotField axis="axisCol" showAll="0">
      <items count="10">
        <item x="0"/>
        <item x="3"/>
        <item x="4"/>
        <item x="7"/>
        <item x="8"/>
        <item x="6"/>
        <item x="5"/>
        <item x="2"/>
        <item x="1"/>
        <item t="default"/>
      </items>
    </pivotField>
    <pivotField showAll="0"/>
    <pivotField showAll="0"/>
    <pivotField showAll="0"/>
    <pivotField showAll="0"/>
    <pivotField numFmtId="165" showAll="0">
      <items count="13">
        <item x="0"/>
        <item x="1"/>
        <item x="2"/>
        <item x="3"/>
        <item x="4"/>
        <item x="5"/>
        <item x="6"/>
        <item x="7"/>
        <item x="8"/>
        <item x="9"/>
        <item x="10"/>
        <item x="1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axis="axisPage" dataField="1" showAll="0">
      <items count="5">
        <item x="0"/>
        <item x="1"/>
        <item x="3"/>
        <item x="2"/>
        <item t="default"/>
      </items>
    </pivotField>
    <pivotField showAll="0"/>
    <pivotField showAll="0"/>
    <pivotField showAll="0"/>
    <pivotField showAll="0"/>
    <pivotField showAll="0"/>
    <pivotField showAll="0"/>
    <pivotField axis="axisRow" showAll="0">
      <items count="15">
        <item sd="0" x="0"/>
        <item sd="0" x="4"/>
        <item sd="0" x="5"/>
        <item sd="0" x="6"/>
        <item sd="0" x="7"/>
        <item sd="0" x="8"/>
        <item sd="0" x="9"/>
        <item sd="0" x="10"/>
        <item sd="0" x="11"/>
        <item sd="0" x="12"/>
        <item sd="0" x="13"/>
        <item sd="0" x="1"/>
        <item sd="0" x="2"/>
        <item sd="0" x="3"/>
        <item t="default"/>
      </items>
    </pivotField>
    <pivotField showAll="0">
      <items count="7">
        <item sd="0" x="1"/>
        <item sd="0" x="2"/>
        <item sd="0" x="3"/>
        <item sd="0" x="4"/>
        <item x="0"/>
        <item x="5"/>
        <item t="default"/>
      </items>
    </pivotField>
    <pivotField showAll="0">
      <items count="5">
        <item sd="0" x="1"/>
        <item sd="0" x="2"/>
        <item x="0"/>
        <item x="3"/>
        <item t="default"/>
      </items>
    </pivotField>
  </pivotFields>
  <rowFields count="1">
    <field x="28"/>
  </rowFields>
  <rowItems count="13">
    <i>
      <x v="1"/>
    </i>
    <i>
      <x v="2"/>
    </i>
    <i>
      <x v="3"/>
    </i>
    <i>
      <x v="4"/>
    </i>
    <i>
      <x v="5"/>
    </i>
    <i>
      <x v="6"/>
    </i>
    <i>
      <x v="7"/>
    </i>
    <i>
      <x v="8"/>
    </i>
    <i>
      <x v="9"/>
    </i>
    <i>
      <x v="11"/>
    </i>
    <i>
      <x v="12"/>
    </i>
    <i>
      <x v="13"/>
    </i>
    <i t="grand">
      <x/>
    </i>
  </rowItems>
  <colFields count="1">
    <field x="3"/>
  </colFields>
  <colItems count="10">
    <i>
      <x/>
    </i>
    <i>
      <x v="1"/>
    </i>
    <i>
      <x v="2"/>
    </i>
    <i>
      <x v="3"/>
    </i>
    <i>
      <x v="4"/>
    </i>
    <i>
      <x v="5"/>
    </i>
    <i>
      <x v="6"/>
    </i>
    <i>
      <x v="7"/>
    </i>
    <i>
      <x v="8"/>
    </i>
    <i t="grand">
      <x/>
    </i>
  </colItems>
  <pageFields count="1">
    <pageField fld="21" hier="-1"/>
  </pageFields>
  <dataFields count="1">
    <dataField name="Sum of MT" fld="21" baseField="0" baseItem="0"/>
  </dataFields>
  <chartFormats count="9">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0" format="2" series="1">
      <pivotArea type="data" outline="0" fieldPosition="0">
        <references count="2">
          <reference field="4294967294" count="1" selected="0">
            <x v="0"/>
          </reference>
          <reference field="3" count="1" selected="0">
            <x v="2"/>
          </reference>
        </references>
      </pivotArea>
    </chartFormat>
    <chartFormat chart="0" format="3" series="1">
      <pivotArea type="data" outline="0" fieldPosition="0">
        <references count="2">
          <reference field="4294967294" count="1" selected="0">
            <x v="0"/>
          </reference>
          <reference field="3" count="1" selected="0">
            <x v="3"/>
          </reference>
        </references>
      </pivotArea>
    </chartFormat>
    <chartFormat chart="0" format="4" series="1">
      <pivotArea type="data" outline="0" fieldPosition="0">
        <references count="2">
          <reference field="4294967294" count="1" selected="0">
            <x v="0"/>
          </reference>
          <reference field="3" count="1" selected="0">
            <x v="4"/>
          </reference>
        </references>
      </pivotArea>
    </chartFormat>
    <chartFormat chart="0" format="5" series="1">
      <pivotArea type="data" outline="0" fieldPosition="0">
        <references count="2">
          <reference field="4294967294" count="1" selected="0">
            <x v="0"/>
          </reference>
          <reference field="3" count="1" selected="0">
            <x v="5"/>
          </reference>
        </references>
      </pivotArea>
    </chartFormat>
    <chartFormat chart="0" format="6" series="1">
      <pivotArea type="data" outline="0" fieldPosition="0">
        <references count="2">
          <reference field="4294967294" count="1" selected="0">
            <x v="0"/>
          </reference>
          <reference field="3" count="1" selected="0">
            <x v="6"/>
          </reference>
        </references>
      </pivotArea>
    </chartFormat>
    <chartFormat chart="0" format="7" series="1">
      <pivotArea type="data" outline="0" fieldPosition="0">
        <references count="2">
          <reference field="4294967294" count="1" selected="0">
            <x v="0"/>
          </reference>
          <reference field="3" count="1" selected="0">
            <x v="7"/>
          </reference>
        </references>
      </pivotArea>
    </chartFormat>
    <chartFormat chart="0" format="8" series="1">
      <pivotArea type="data" outline="0" fieldPosition="0">
        <references count="2">
          <reference field="4294967294" count="1" selected="0">
            <x v="0"/>
          </reference>
          <reference field="3"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1C8EDBC3-F869-4234-A1AE-2D06A5E6CB2E}" name="PivotTable1" cacheId="4"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4">
  <location ref="A5:J18" firstHeaderRow="1" firstDataRow="2" firstDataCol="1" rowPageCount="1" colPageCount="1"/>
  <pivotFields count="31">
    <pivotField showAll="0"/>
    <pivotField showAll="0"/>
    <pivotField showAll="0"/>
    <pivotField axis="axisCol" showAll="0">
      <items count="10">
        <item x="0"/>
        <item x="3"/>
        <item x="4"/>
        <item x="7"/>
        <item x="8"/>
        <item x="6"/>
        <item x="5"/>
        <item x="2"/>
        <item x="1"/>
        <item t="default"/>
      </items>
    </pivotField>
    <pivotField showAll="0"/>
    <pivotField showAll="0"/>
    <pivotField showAll="0"/>
    <pivotField showAll="0"/>
    <pivotField numFmtId="165" showAll="0">
      <items count="13">
        <item x="0"/>
        <item x="1"/>
        <item x="2"/>
        <item x="3"/>
        <item x="4"/>
        <item x="5"/>
        <item x="6"/>
        <item x="7"/>
        <item x="8"/>
        <item x="9"/>
        <item x="10"/>
        <item x="11"/>
        <item t="default"/>
      </items>
    </pivotField>
    <pivotField axis="axisPage" dataField="1"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15">
        <item sd="0" x="0"/>
        <item sd="0" x="4"/>
        <item sd="0" x="5"/>
        <item sd="0" x="6"/>
        <item sd="0" x="7"/>
        <item sd="0" x="8"/>
        <item sd="0" x="9"/>
        <item sd="0" x="10"/>
        <item sd="0" x="11"/>
        <item sd="0" x="12"/>
        <item sd="0" x="13"/>
        <item sd="0" x="1"/>
        <item sd="0" x="2"/>
        <item sd="0" x="3"/>
        <item t="default"/>
      </items>
    </pivotField>
    <pivotField showAll="0">
      <items count="7">
        <item sd="0" x="1"/>
        <item sd="0" x="2"/>
        <item sd="0" x="3"/>
        <item sd="0" x="4"/>
        <item x="0"/>
        <item x="5"/>
        <item t="default"/>
      </items>
    </pivotField>
    <pivotField showAll="0">
      <items count="5">
        <item sd="0" x="1"/>
        <item sd="0" x="2"/>
        <item x="0"/>
        <item x="3"/>
        <item t="default"/>
      </items>
    </pivotField>
  </pivotFields>
  <rowFields count="1">
    <field x="28"/>
  </rowFields>
  <rowItems count="12">
    <i>
      <x v="1"/>
    </i>
    <i>
      <x v="2"/>
    </i>
    <i>
      <x v="3"/>
    </i>
    <i>
      <x v="4"/>
    </i>
    <i>
      <x v="5"/>
    </i>
    <i>
      <x v="6"/>
    </i>
    <i>
      <x v="7"/>
    </i>
    <i>
      <x v="8"/>
    </i>
    <i>
      <x v="9"/>
    </i>
    <i>
      <x v="11"/>
    </i>
    <i>
      <x v="12"/>
    </i>
    <i>
      <x v="13"/>
    </i>
  </rowItems>
  <colFields count="1">
    <field x="3"/>
  </colFields>
  <colItems count="9">
    <i>
      <x/>
    </i>
    <i>
      <x v="1"/>
    </i>
    <i>
      <x v="2"/>
    </i>
    <i>
      <x v="3"/>
    </i>
    <i>
      <x v="4"/>
    </i>
    <i>
      <x v="5"/>
    </i>
    <i>
      <x v="6"/>
    </i>
    <i>
      <x v="7"/>
    </i>
    <i>
      <x v="8"/>
    </i>
  </colItems>
  <pageFields count="1">
    <pageField fld="9" hier="-1"/>
  </pageFields>
  <dataFields count="1">
    <dataField name="Sum of Pump/M" fld="9" baseField="0" baseItem="0"/>
  </dataFields>
  <chartFormats count="9">
    <chartFormat chart="2" format="28" series="1">
      <pivotArea type="data" outline="0" fieldPosition="0">
        <references count="2">
          <reference field="4294967294" count="1" selected="0">
            <x v="0"/>
          </reference>
          <reference field="3" count="1" selected="0">
            <x v="0"/>
          </reference>
        </references>
      </pivotArea>
    </chartFormat>
    <chartFormat chart="2" format="29" series="1">
      <pivotArea type="data" outline="0" fieldPosition="0">
        <references count="2">
          <reference field="4294967294" count="1" selected="0">
            <x v="0"/>
          </reference>
          <reference field="3" count="1" selected="0">
            <x v="1"/>
          </reference>
        </references>
      </pivotArea>
    </chartFormat>
    <chartFormat chart="2" format="30" series="1">
      <pivotArea type="data" outline="0" fieldPosition="0">
        <references count="2">
          <reference field="4294967294" count="1" selected="0">
            <x v="0"/>
          </reference>
          <reference field="3" count="1" selected="0">
            <x v="2"/>
          </reference>
        </references>
      </pivotArea>
    </chartFormat>
    <chartFormat chart="2" format="31" series="1">
      <pivotArea type="data" outline="0" fieldPosition="0">
        <references count="2">
          <reference field="4294967294" count="1" selected="0">
            <x v="0"/>
          </reference>
          <reference field="3" count="1" selected="0">
            <x v="3"/>
          </reference>
        </references>
      </pivotArea>
    </chartFormat>
    <chartFormat chart="2" format="32" series="1">
      <pivotArea type="data" outline="0" fieldPosition="0">
        <references count="2">
          <reference field="4294967294" count="1" selected="0">
            <x v="0"/>
          </reference>
          <reference field="3" count="1" selected="0">
            <x v="4"/>
          </reference>
        </references>
      </pivotArea>
    </chartFormat>
    <chartFormat chart="2" format="33" series="1">
      <pivotArea type="data" outline="0" fieldPosition="0">
        <references count="2">
          <reference field="4294967294" count="1" selected="0">
            <x v="0"/>
          </reference>
          <reference field="3" count="1" selected="0">
            <x v="5"/>
          </reference>
        </references>
      </pivotArea>
    </chartFormat>
    <chartFormat chart="2" format="34" series="1">
      <pivotArea type="data" outline="0" fieldPosition="0">
        <references count="2">
          <reference field="4294967294" count="1" selected="0">
            <x v="0"/>
          </reference>
          <reference field="3" count="1" selected="0">
            <x v="6"/>
          </reference>
        </references>
      </pivotArea>
    </chartFormat>
    <chartFormat chart="2" format="35" series="1">
      <pivotArea type="data" outline="0" fieldPosition="0">
        <references count="2">
          <reference field="4294967294" count="1" selected="0">
            <x v="0"/>
          </reference>
          <reference field="3" count="1" selected="0">
            <x v="7"/>
          </reference>
        </references>
      </pivotArea>
    </chartFormat>
    <chartFormat chart="2" format="36" series="1">
      <pivotArea type="data" outline="0" fieldPosition="0">
        <references count="2">
          <reference field="4294967294" count="1" selected="0">
            <x v="0"/>
          </reference>
          <reference field="3"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64CF4808-9B6B-4025-A9F8-2D6BEAFD61EF}" name="PivotTable29" cacheId="1" applyNumberFormats="0" applyBorderFormats="0" applyFontFormats="0" applyPatternFormats="0" applyAlignmentFormats="0" applyWidthHeightFormats="1" dataCaption="Values" showMissing="0" updatedVersion="8" minRefreshableVersion="3" showDataTips="0" useAutoFormatting="1" rowGrandTotals="0" colGrandTotals="0" itemPrintTitles="1" createdVersion="8" indent="0" outline="1" outlineData="1" multipleFieldFilters="0" chartFormat="33">
  <location ref="A110:J124" firstHeaderRow="1" firstDataRow="3" firstDataCol="1" rowPageCount="1" colPageCount="1"/>
  <pivotFields count="31">
    <pivotField showAll="0"/>
    <pivotField axis="axisPage" multipleItemSelectionAllowed="1" showAll="0">
      <items count="9">
        <item sd="0" x="3"/>
        <item sd="0" x="0"/>
        <item sd="0" x="4"/>
        <item sd="0" x="2"/>
        <item sd="0" x="1"/>
        <item sd="0" x="6"/>
        <item sd="0" x="5"/>
        <item sd="0" x="7"/>
        <item t="default"/>
      </items>
    </pivotField>
    <pivotField showAll="0"/>
    <pivotField axis="axisCol" showAll="0" defaultSubtotal="0">
      <items count="28">
        <item h="1" x="26"/>
        <item h="1" sd="0" x="0"/>
        <item x="12"/>
        <item x="11"/>
        <item x="13"/>
        <item x="14"/>
        <item x="15"/>
        <item h="1" x="6"/>
        <item h="1" x="24"/>
        <item h="1" x="25"/>
        <item h="1" x="8"/>
        <item h="1" x="9"/>
        <item h="1" x="20"/>
        <item h="1" x="10"/>
        <item h="1" x="2"/>
        <item h="1" x="18"/>
        <item h="1" x="7"/>
        <item h="1" x="1"/>
        <item h="1" x="21"/>
        <item h="1" x="22"/>
        <item h="1" x="23"/>
        <item h="1" x="19"/>
        <item x="5"/>
        <item x="16"/>
        <item x="17"/>
        <item x="3"/>
        <item x="4"/>
        <item h="1" x="27"/>
      </items>
    </pivotField>
    <pivotField axis="axisCol" showAll="0">
      <items count="5">
        <item h="1" x="2"/>
        <item h="1" x="0"/>
        <item x="1"/>
        <item h="1" x="3"/>
        <item t="default"/>
      </items>
    </pivotField>
    <pivotField showAll="0"/>
    <pivotField showAll="0"/>
    <pivotField showAll="0"/>
    <pivotField numFmtId="165" showAll="0">
      <items count="13">
        <item x="0"/>
        <item x="1"/>
        <item x="2"/>
        <item x="3"/>
        <item x="4"/>
        <item x="5"/>
        <item x="6"/>
        <item x="7"/>
        <item x="8"/>
        <item x="9"/>
        <item x="10"/>
        <item x="11"/>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15">
        <item sd="0" x="0"/>
        <item sd="0" x="4"/>
        <item sd="0" x="5"/>
        <item sd="0" x="6"/>
        <item sd="0" x="7"/>
        <item sd="0" x="8"/>
        <item sd="0" x="9"/>
        <item sd="0" x="10"/>
        <item sd="0" x="11"/>
        <item sd="0" x="12"/>
        <item sd="0" x="13"/>
        <item sd="0" x="1"/>
        <item sd="0" x="2"/>
        <item sd="0" x="3"/>
        <item t="default"/>
      </items>
    </pivotField>
    <pivotField showAll="0">
      <items count="7">
        <item sd="0" x="1"/>
        <item sd="0" x="2"/>
        <item sd="0" x="3"/>
        <item sd="0" x="4"/>
        <item x="0"/>
        <item x="5"/>
        <item t="default"/>
      </items>
    </pivotField>
    <pivotField showAll="0">
      <items count="5">
        <item x="1"/>
        <item x="2"/>
        <item x="0"/>
        <item x="3"/>
        <item t="default"/>
      </items>
    </pivotField>
  </pivotFields>
  <rowFields count="1">
    <field x="28"/>
  </rowFields>
  <rowItems count="12">
    <i>
      <x v="1"/>
    </i>
    <i>
      <x v="2"/>
    </i>
    <i>
      <x v="3"/>
    </i>
    <i>
      <x v="4"/>
    </i>
    <i>
      <x v="5"/>
    </i>
    <i>
      <x v="6"/>
    </i>
    <i>
      <x v="7"/>
    </i>
    <i>
      <x v="8"/>
    </i>
    <i>
      <x v="9"/>
    </i>
    <i>
      <x v="11"/>
    </i>
    <i>
      <x v="12"/>
    </i>
    <i>
      <x v="13"/>
    </i>
  </rowItems>
  <colFields count="2">
    <field x="3"/>
    <field x="4"/>
  </colFields>
  <colItems count="9">
    <i>
      <x v="2"/>
      <x v="2"/>
    </i>
    <i>
      <x v="3"/>
      <x v="2"/>
    </i>
    <i>
      <x v="5"/>
      <x v="2"/>
    </i>
    <i>
      <x v="6"/>
      <x v="2"/>
    </i>
    <i>
      <x v="22"/>
      <x v="2"/>
    </i>
    <i>
      <x v="23"/>
      <x v="2"/>
    </i>
    <i>
      <x v="24"/>
      <x v="2"/>
    </i>
    <i>
      <x v="25"/>
      <x v="2"/>
    </i>
    <i>
      <x v="26"/>
      <x v="2"/>
    </i>
  </colItems>
  <pageFields count="1">
    <pageField fld="1" hier="-1"/>
  </pageFields>
  <dataFields count="1">
    <dataField name="-Pump/M" fld="9" baseField="30" baseItem="1"/>
  </dataFields>
  <chartFormats count="25">
    <chartFormat chart="18" format="6" series="1">
      <pivotArea type="data" outline="0" fieldPosition="0">
        <references count="2">
          <reference field="4294967294" count="1" selected="0">
            <x v="0"/>
          </reference>
          <reference field="3" count="1" selected="0">
            <x v="22"/>
          </reference>
        </references>
      </pivotArea>
    </chartFormat>
    <chartFormat chart="18" format="7" series="1">
      <pivotArea type="data" outline="0" fieldPosition="0">
        <references count="2">
          <reference field="4294967294" count="1" selected="0">
            <x v="0"/>
          </reference>
          <reference field="3" count="1" selected="0">
            <x v="25"/>
          </reference>
        </references>
      </pivotArea>
    </chartFormat>
    <chartFormat chart="18" format="8" series="1">
      <pivotArea type="data" outline="0" fieldPosition="0">
        <references count="2">
          <reference field="4294967294" count="1" selected="0">
            <x v="0"/>
          </reference>
          <reference field="3" count="1" selected="0">
            <x v="26"/>
          </reference>
        </references>
      </pivotArea>
    </chartFormat>
    <chartFormat chart="18" format="9" series="1">
      <pivotArea type="data" outline="0" fieldPosition="0">
        <references count="3">
          <reference field="4294967294" count="1" selected="0">
            <x v="0"/>
          </reference>
          <reference field="3" count="1" selected="0">
            <x v="24"/>
          </reference>
          <reference field="4" count="1" selected="0">
            <x v="2"/>
          </reference>
        </references>
      </pivotArea>
    </chartFormat>
    <chartFormat chart="18" format="10" series="1">
      <pivotArea type="data" outline="0" fieldPosition="0">
        <references count="3">
          <reference field="4294967294" count="1" selected="0">
            <x v="0"/>
          </reference>
          <reference field="3" count="1" selected="0">
            <x v="21"/>
          </reference>
          <reference field="4" count="1" selected="0">
            <x v="2"/>
          </reference>
        </references>
      </pivotArea>
    </chartFormat>
    <chartFormat chart="18" format="11" series="1">
      <pivotArea type="data" outline="0" fieldPosition="0">
        <references count="3">
          <reference field="4294967294" count="1" selected="0">
            <x v="0"/>
          </reference>
          <reference field="3" count="1" selected="0">
            <x v="23"/>
          </reference>
          <reference field="4" count="1" selected="0">
            <x v="2"/>
          </reference>
        </references>
      </pivotArea>
    </chartFormat>
    <chartFormat chart="18" format="12" series="1">
      <pivotArea type="data" outline="0" fieldPosition="0">
        <references count="3">
          <reference field="4294967294" count="1" selected="0">
            <x v="0"/>
          </reference>
          <reference field="3" count="1" selected="0">
            <x v="2"/>
          </reference>
          <reference field="4" count="1" selected="0">
            <x v="2"/>
          </reference>
        </references>
      </pivotArea>
    </chartFormat>
    <chartFormat chart="18" format="13" series="1">
      <pivotArea type="data" outline="0" fieldPosition="0">
        <references count="3">
          <reference field="4294967294" count="1" selected="0">
            <x v="0"/>
          </reference>
          <reference field="3" count="1" selected="0">
            <x v="3"/>
          </reference>
          <reference field="4" count="1" selected="0">
            <x v="2"/>
          </reference>
        </references>
      </pivotArea>
    </chartFormat>
    <chartFormat chart="18" format="14" series="1">
      <pivotArea type="data" outline="0" fieldPosition="0">
        <references count="3">
          <reference field="4294967294" count="1" selected="0">
            <x v="0"/>
          </reference>
          <reference field="3" count="1" selected="0">
            <x v="5"/>
          </reference>
          <reference field="4" count="1" selected="0">
            <x v="2"/>
          </reference>
        </references>
      </pivotArea>
    </chartFormat>
    <chartFormat chart="18" format="15" series="1">
      <pivotArea type="data" outline="0" fieldPosition="0">
        <references count="3">
          <reference field="4294967294" count="1" selected="0">
            <x v="0"/>
          </reference>
          <reference field="3" count="1" selected="0">
            <x v="6"/>
          </reference>
          <reference field="4" count="1" selected="0">
            <x v="2"/>
          </reference>
        </references>
      </pivotArea>
    </chartFormat>
    <chartFormat chart="18" format="16" series="1">
      <pivotArea type="data" outline="0" fieldPosition="0">
        <references count="3">
          <reference field="4294967294" count="1" selected="0">
            <x v="0"/>
          </reference>
          <reference field="3" count="1" selected="0">
            <x v="22"/>
          </reference>
          <reference field="4" count="1" selected="0">
            <x v="2"/>
          </reference>
        </references>
      </pivotArea>
    </chartFormat>
    <chartFormat chart="18" format="17" series="1">
      <pivotArea type="data" outline="0" fieldPosition="0">
        <references count="3">
          <reference field="4294967294" count="1" selected="0">
            <x v="0"/>
          </reference>
          <reference field="3" count="1" selected="0">
            <x v="25"/>
          </reference>
          <reference field="4" count="1" selected="0">
            <x v="2"/>
          </reference>
        </references>
      </pivotArea>
    </chartFormat>
    <chartFormat chart="18" format="18" series="1">
      <pivotArea type="data" outline="0" fieldPosition="0">
        <references count="3">
          <reference field="4294967294" count="1" selected="0">
            <x v="0"/>
          </reference>
          <reference field="3" count="1" selected="0">
            <x v="26"/>
          </reference>
          <reference field="4" count="1" selected="0">
            <x v="2"/>
          </reference>
        </references>
      </pivotArea>
    </chartFormat>
    <chartFormat chart="29" format="23" series="1">
      <pivotArea type="data" outline="0" fieldPosition="0">
        <references count="3">
          <reference field="4294967294" count="1" selected="0">
            <x v="0"/>
          </reference>
          <reference field="3" count="1" selected="0">
            <x v="2"/>
          </reference>
          <reference field="4" count="1" selected="0">
            <x v="2"/>
          </reference>
        </references>
      </pivotArea>
    </chartFormat>
    <chartFormat chart="29" format="24" series="1">
      <pivotArea type="data" outline="0" fieldPosition="0">
        <references count="3">
          <reference field="4294967294" count="1" selected="0">
            <x v="0"/>
          </reference>
          <reference field="3" count="1" selected="0">
            <x v="3"/>
          </reference>
          <reference field="4" count="1" selected="0">
            <x v="2"/>
          </reference>
        </references>
      </pivotArea>
    </chartFormat>
    <chartFormat chart="29" format="25" series="1">
      <pivotArea type="data" outline="0" fieldPosition="0">
        <references count="3">
          <reference field="4294967294" count="1" selected="0">
            <x v="0"/>
          </reference>
          <reference field="3" count="1" selected="0">
            <x v="5"/>
          </reference>
          <reference field="4" count="1" selected="0">
            <x v="2"/>
          </reference>
        </references>
      </pivotArea>
    </chartFormat>
    <chartFormat chart="29" format="26" series="1">
      <pivotArea type="data" outline="0" fieldPosition="0">
        <references count="3">
          <reference field="4294967294" count="1" selected="0">
            <x v="0"/>
          </reference>
          <reference field="3" count="1" selected="0">
            <x v="6"/>
          </reference>
          <reference field="4" count="1" selected="0">
            <x v="2"/>
          </reference>
        </references>
      </pivotArea>
    </chartFormat>
    <chartFormat chart="29" format="27" series="1">
      <pivotArea type="data" outline="0" fieldPosition="0">
        <references count="3">
          <reference field="4294967294" count="1" selected="0">
            <x v="0"/>
          </reference>
          <reference field="3" count="1" selected="0">
            <x v="22"/>
          </reference>
          <reference field="4" count="1" selected="0">
            <x v="2"/>
          </reference>
        </references>
      </pivotArea>
    </chartFormat>
    <chartFormat chart="29" format="28" series="1">
      <pivotArea type="data" outline="0" fieldPosition="0">
        <references count="3">
          <reference field="4294967294" count="1" selected="0">
            <x v="0"/>
          </reference>
          <reference field="3" count="1" selected="0">
            <x v="23"/>
          </reference>
          <reference field="4" count="1" selected="0">
            <x v="2"/>
          </reference>
        </references>
      </pivotArea>
    </chartFormat>
    <chartFormat chart="29" format="29">
      <pivotArea type="data" outline="0" fieldPosition="0">
        <references count="4">
          <reference field="4294967294" count="1" selected="0">
            <x v="0"/>
          </reference>
          <reference field="3" count="1" selected="0">
            <x v="23"/>
          </reference>
          <reference field="4" count="1" selected="0">
            <x v="2"/>
          </reference>
          <reference field="28" count="1" selected="0">
            <x v="1"/>
          </reference>
        </references>
      </pivotArea>
    </chartFormat>
    <chartFormat chart="29" format="30" series="1">
      <pivotArea type="data" outline="0" fieldPosition="0">
        <references count="3">
          <reference field="4294967294" count="1" selected="0">
            <x v="0"/>
          </reference>
          <reference field="3" count="1" selected="0">
            <x v="24"/>
          </reference>
          <reference field="4" count="1" selected="0">
            <x v="2"/>
          </reference>
        </references>
      </pivotArea>
    </chartFormat>
    <chartFormat chart="29" format="31">
      <pivotArea type="data" outline="0" fieldPosition="0">
        <references count="4">
          <reference field="4294967294" count="1" selected="0">
            <x v="0"/>
          </reference>
          <reference field="3" count="1" selected="0">
            <x v="24"/>
          </reference>
          <reference field="4" count="1" selected="0">
            <x v="2"/>
          </reference>
          <reference field="28" count="1" selected="0">
            <x v="1"/>
          </reference>
        </references>
      </pivotArea>
    </chartFormat>
    <chartFormat chart="29" format="32" series="1">
      <pivotArea type="data" outline="0" fieldPosition="0">
        <references count="3">
          <reference field="4294967294" count="1" selected="0">
            <x v="0"/>
          </reference>
          <reference field="3" count="1" selected="0">
            <x v="25"/>
          </reference>
          <reference field="4" count="1" selected="0">
            <x v="2"/>
          </reference>
        </references>
      </pivotArea>
    </chartFormat>
    <chartFormat chart="29" format="33" series="1">
      <pivotArea type="data" outline="0" fieldPosition="0">
        <references count="3">
          <reference field="4294967294" count="1" selected="0">
            <x v="0"/>
          </reference>
          <reference field="3" count="1" selected="0">
            <x v="26"/>
          </reference>
          <reference field="4" count="1" selected="0">
            <x v="2"/>
          </reference>
        </references>
      </pivotArea>
    </chartFormat>
    <chartFormat chart="29" format="34" series="1">
      <pivotArea type="data" outline="0" fieldPosition="0">
        <references count="2">
          <reference field="4294967294" count="1" selected="0">
            <x v="0"/>
          </reference>
          <reference field="3" count="1" selected="0">
            <x v="2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425AD983-C0BB-4D4A-A607-86C89AC573E5}" name="PivotTable102" cacheId="3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1">
  <location ref="Y148:AB162" firstHeaderRow="1" firstDataRow="3" firstDataCol="1"/>
  <pivotFields count="24">
    <pivotField showAll="0"/>
    <pivotField axis="axisCol" multipleItemSelectionAllowed="1" showAll="0">
      <items count="2">
        <item x="0"/>
        <item t="default"/>
      </items>
    </pivotField>
    <pivotField showAll="0"/>
    <pivotField showAll="0"/>
    <pivotField showAll="0"/>
    <pivotField showAll="0"/>
    <pivotField showAll="0"/>
    <pivotField showAll="0"/>
    <pivotField numFmtId="165" showAll="0">
      <items count="13">
        <item x="0"/>
        <item x="1"/>
        <item x="2"/>
        <item x="3"/>
        <item x="4"/>
        <item x="5"/>
        <item x="6"/>
        <item x="7"/>
        <item x="8"/>
        <item x="9"/>
        <item x="10"/>
        <item x="11"/>
        <item t="default"/>
      </items>
    </pivotField>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axis="axisRow" showAll="0">
      <items count="15">
        <item sd="0" x="0"/>
        <item sd="0" x="4"/>
        <item sd="0" x="5"/>
        <item sd="0" x="6"/>
        <item sd="0" x="7"/>
        <item sd="0" x="8"/>
        <item sd="0" x="9"/>
        <item sd="0" x="10"/>
        <item sd="0" x="11"/>
        <item sd="0" x="12"/>
        <item sd="0" x="13"/>
        <item sd="0" x="1"/>
        <item sd="0" x="2"/>
        <item sd="0" x="3"/>
        <item t="default"/>
      </items>
    </pivotField>
    <pivotField showAll="0">
      <items count="7">
        <item sd="0" x="1"/>
        <item sd="0" x="2"/>
        <item sd="0" x="3"/>
        <item sd="0" x="4"/>
        <item x="0"/>
        <item x="5"/>
        <item t="default"/>
      </items>
    </pivotField>
    <pivotField showAll="0">
      <items count="5">
        <item x="1"/>
        <item sd="0" x="2"/>
        <item x="0"/>
        <item x="3"/>
        <item t="default"/>
      </items>
    </pivotField>
  </pivotFields>
  <rowFields count="1">
    <field x="21"/>
  </rowFields>
  <rowItems count="12">
    <i>
      <x v="1"/>
    </i>
    <i>
      <x v="2"/>
    </i>
    <i>
      <x v="3"/>
    </i>
    <i>
      <x v="4"/>
    </i>
    <i>
      <x v="5"/>
    </i>
    <i>
      <x v="6"/>
    </i>
    <i>
      <x v="7"/>
    </i>
    <i>
      <x v="8"/>
    </i>
    <i>
      <x v="9"/>
    </i>
    <i>
      <x v="11"/>
    </i>
    <i>
      <x v="12"/>
    </i>
    <i>
      <x v="13"/>
    </i>
  </rowItems>
  <colFields count="2">
    <field x="1"/>
    <field x="-2"/>
  </colFields>
  <colItems count="3">
    <i>
      <x/>
      <x/>
    </i>
    <i r="1" i="1">
      <x v="1"/>
    </i>
    <i r="1" i="2">
      <x v="2"/>
    </i>
  </colItems>
  <dataFields count="3">
    <dataField name="Sum of SCV" fld="18" baseField="21" baseItem="6"/>
    <dataField name="Sum of DF" fld="19" baseField="21" baseItem="6"/>
    <dataField name="Sum of PCV/PRV" fld="20" baseField="21" baseItem="6"/>
  </dataFields>
  <chartFormats count="9">
    <chartFormat chart="16" format="0" series="1">
      <pivotArea type="data" outline="0" fieldPosition="0">
        <references count="2">
          <reference field="4294967294" count="1" selected="0">
            <x v="0"/>
          </reference>
          <reference field="1" count="1" selected="0">
            <x v="0"/>
          </reference>
        </references>
      </pivotArea>
    </chartFormat>
    <chartFormat chart="16" format="1" series="1">
      <pivotArea type="data" outline="0" fieldPosition="0">
        <references count="2">
          <reference field="4294967294" count="1" selected="0">
            <x v="1"/>
          </reference>
          <reference field="1" count="1" selected="0">
            <x v="0"/>
          </reference>
        </references>
      </pivotArea>
    </chartFormat>
    <chartFormat chart="16" format="2" series="1">
      <pivotArea type="data" outline="0" fieldPosition="0">
        <references count="2">
          <reference field="4294967294" count="1" selected="0">
            <x v="2"/>
          </reference>
          <reference field="1" count="1" selected="0">
            <x v="0"/>
          </reference>
        </references>
      </pivotArea>
    </chartFormat>
    <chartFormat chart="17" format="4" series="1">
      <pivotArea type="data" outline="0" fieldPosition="0">
        <references count="2">
          <reference field="4294967294" count="1" selected="0">
            <x v="0"/>
          </reference>
          <reference field="1" count="1" selected="0">
            <x v="0"/>
          </reference>
        </references>
      </pivotArea>
    </chartFormat>
    <chartFormat chart="17" format="5" series="1">
      <pivotArea type="data" outline="0" fieldPosition="0">
        <references count="2">
          <reference field="4294967294" count="1" selected="0">
            <x v="1"/>
          </reference>
          <reference field="1" count="1" selected="0">
            <x v="0"/>
          </reference>
        </references>
      </pivotArea>
    </chartFormat>
    <chartFormat chart="17" format="6" series="1">
      <pivotArea type="data" outline="0" fieldPosition="0">
        <references count="2">
          <reference field="4294967294" count="1" selected="0">
            <x v="2"/>
          </reference>
          <reference field="1" count="1" selected="0">
            <x v="0"/>
          </reference>
        </references>
      </pivotArea>
    </chartFormat>
    <chartFormat chart="20" format="15" series="1">
      <pivotArea type="data" outline="0" fieldPosition="0">
        <references count="2">
          <reference field="4294967294" count="1" selected="0">
            <x v="0"/>
          </reference>
          <reference field="1" count="1" selected="0">
            <x v="0"/>
          </reference>
        </references>
      </pivotArea>
    </chartFormat>
    <chartFormat chart="20" format="16" series="1">
      <pivotArea type="data" outline="0" fieldPosition="0">
        <references count="2">
          <reference field="4294967294" count="1" selected="0">
            <x v="1"/>
          </reference>
          <reference field="1" count="1" selected="0">
            <x v="0"/>
          </reference>
        </references>
      </pivotArea>
    </chartFormat>
    <chartFormat chart="20" format="17" series="1">
      <pivotArea type="data" outline="0" fieldPosition="0">
        <references count="2">
          <reference field="4294967294" count="1" selected="0">
            <x v="2"/>
          </reference>
          <reference field="1"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9919E455-2AFE-429F-8473-BC611366EA47}" name="PivotTable9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BL129:BP144" firstHeaderRow="1" firstDataRow="3" firstDataCol="1" rowPageCount="1" colPageCount="1"/>
  <pivotFields count="23">
    <pivotField showAll="0"/>
    <pivotField axis="axisPage" multipleItemSelectionAllowed="1" showAll="0">
      <items count="4">
        <item x="0"/>
        <item h="1" x="1"/>
        <item h="1" x="2"/>
        <item t="default"/>
      </items>
    </pivotField>
    <pivotField showAll="0"/>
    <pivotField axis="axisCol" showAll="0" defaultSubtotal="0">
      <items count="7">
        <item x="1"/>
        <item x="0"/>
        <item x="3"/>
        <item h="1" x="2"/>
        <item x="5"/>
        <item x="4"/>
        <item x="6"/>
      </items>
    </pivotField>
    <pivotField showAll="0"/>
    <pivotField axis="axisCol" showAll="0">
      <items count="7">
        <item x="2"/>
        <item x="4"/>
        <item x="3"/>
        <item x="0"/>
        <item x="1"/>
        <item x="5"/>
        <item t="default"/>
      </items>
    </pivotField>
    <pivotField showAll="0"/>
    <pivotField showAll="0"/>
    <pivotField showAll="0"/>
    <pivotField showAll="0">
      <items count="14">
        <item x="0"/>
        <item x="1"/>
        <item x="2"/>
        <item x="3"/>
        <item x="4"/>
        <item x="5"/>
        <item x="6"/>
        <item x="7"/>
        <item x="8"/>
        <item x="9"/>
        <item x="10"/>
        <item x="11"/>
        <item x="12"/>
        <item t="default"/>
      </items>
    </pivotField>
    <pivotField showAll="0"/>
    <pivotField showAll="0"/>
    <pivotField showAll="0"/>
    <pivotField showAll="0"/>
    <pivotField showAll="0"/>
    <pivotField showAll="0"/>
    <pivotField showAll="0"/>
    <pivotField dataField="1" showAll="0"/>
    <pivotField showAll="0"/>
    <pivotField showAll="0"/>
    <pivotField axis="axisRow" showAll="0">
      <items count="15">
        <item sd="0" x="0"/>
        <item sd="0" x="4"/>
        <item sd="0" x="5"/>
        <item sd="0" x="6"/>
        <item sd="0" x="7"/>
        <item sd="0" x="8"/>
        <item sd="0" x="9"/>
        <item sd="0" x="10"/>
        <item sd="0" x="11"/>
        <item sd="0" x="12"/>
        <item sd="0" x="13"/>
        <item sd="0" x="1"/>
        <item sd="0" x="2"/>
        <item sd="0" x="3"/>
        <item t="default"/>
      </items>
    </pivotField>
    <pivotField showAll="0">
      <items count="7">
        <item sd="0" x="1"/>
        <item sd="0" x="2"/>
        <item sd="0" x="3"/>
        <item sd="0" x="4"/>
        <item x="0"/>
        <item x="5"/>
        <item t="default"/>
      </items>
    </pivotField>
    <pivotField showAll="0">
      <items count="5">
        <item sd="0" x="1"/>
        <item sd="0" x="2"/>
        <item x="0"/>
        <item x="3"/>
        <item t="default"/>
      </items>
    </pivotField>
  </pivotFields>
  <rowFields count="1">
    <field x="20"/>
  </rowFields>
  <rowItems count="13">
    <i>
      <x v="1"/>
    </i>
    <i>
      <x v="2"/>
    </i>
    <i>
      <x v="3"/>
    </i>
    <i>
      <x v="4"/>
    </i>
    <i>
      <x v="5"/>
    </i>
    <i>
      <x v="6"/>
    </i>
    <i>
      <x v="7"/>
    </i>
    <i>
      <x v="8"/>
    </i>
    <i>
      <x v="9"/>
    </i>
    <i>
      <x v="11"/>
    </i>
    <i>
      <x v="12"/>
    </i>
    <i>
      <x v="13"/>
    </i>
    <i t="grand">
      <x/>
    </i>
  </rowItems>
  <colFields count="2">
    <field x="3"/>
    <field x="5"/>
  </colFields>
  <colItems count="4">
    <i>
      <x/>
      <x v="4"/>
    </i>
    <i>
      <x v="1"/>
      <x v="3"/>
    </i>
    <i>
      <x v="2"/>
      <x v="2"/>
    </i>
    <i t="grand">
      <x/>
    </i>
  </colItems>
  <pageFields count="1">
    <pageField fld="1" hier="-1"/>
  </pageFields>
  <dataFields count="1">
    <dataField name="Sum of Office Fac#2" fld="17" baseField="0" baseItem="0"/>
  </dataFields>
  <formats count="1">
    <format dxfId="65">
      <pivotArea collapsedLevelsAreSubtotals="1" fieldPosition="0">
        <references count="2">
          <reference field="3" count="1" selected="0" defaultSubtotal="1">
            <x v="1"/>
          </reference>
          <reference field="20" count="2">
            <x v="1"/>
            <x v="2"/>
          </reference>
        </references>
      </pivotArea>
    </format>
  </formats>
  <chartFormats count="3">
    <chartFormat chart="15" format="6" series="1">
      <pivotArea type="data" outline="0" fieldPosition="0">
        <references count="3">
          <reference field="4294967294" count="1" selected="0">
            <x v="0"/>
          </reference>
          <reference field="3" count="1" selected="0">
            <x v="0"/>
          </reference>
          <reference field="5" count="1" selected="0">
            <x v="4"/>
          </reference>
        </references>
      </pivotArea>
    </chartFormat>
    <chartFormat chart="15" format="7" series="1">
      <pivotArea type="data" outline="0" fieldPosition="0">
        <references count="3">
          <reference field="4294967294" count="1" selected="0">
            <x v="0"/>
          </reference>
          <reference field="3" count="1" selected="0">
            <x v="1"/>
          </reference>
          <reference field="5" count="1" selected="0">
            <x v="3"/>
          </reference>
        </references>
      </pivotArea>
    </chartFormat>
    <chartFormat chart="15" format="8" series="1">
      <pivotArea type="data" outline="0" fieldPosition="0">
        <references count="3">
          <reference field="4294967294" count="1" selected="0">
            <x v="0"/>
          </reference>
          <reference field="3" count="1" selected="0">
            <x v="2"/>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DC856DB6-8B36-4004-BADF-6A07BA4508E0}" name="PivotTable22"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FA5:FK19" firstHeaderRow="1" firstDataRow="2" firstDataCol="1" rowPageCount="1" colPageCount="1"/>
  <pivotFields count="31">
    <pivotField showAll="0"/>
    <pivotField showAll="0"/>
    <pivotField showAll="0"/>
    <pivotField axis="axisCol" showAll="0">
      <items count="10">
        <item x="0"/>
        <item x="3"/>
        <item x="4"/>
        <item x="7"/>
        <item x="8"/>
        <item x="6"/>
        <item x="5"/>
        <item x="2"/>
        <item x="1"/>
        <item t="default"/>
      </items>
    </pivotField>
    <pivotField showAll="0"/>
    <pivotField showAll="0"/>
    <pivotField showAll="0"/>
    <pivotField showAll="0"/>
    <pivotField numFmtId="165" showAll="0">
      <items count="13">
        <item x="0"/>
        <item x="1"/>
        <item x="2"/>
        <item x="3"/>
        <item x="4"/>
        <item x="5"/>
        <item x="6"/>
        <item x="7"/>
        <item x="8"/>
        <item x="9"/>
        <item x="10"/>
        <item x="1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Page" dataField="1" showAll="0">
      <items count="3">
        <item x="0"/>
        <item x="1"/>
        <item t="default"/>
      </items>
    </pivotField>
    <pivotField showAll="0"/>
    <pivotField showAll="0"/>
    <pivotField showAll="0"/>
    <pivotField showAll="0"/>
    <pivotField showAll="0"/>
    <pivotField axis="axisRow" showAll="0">
      <items count="15">
        <item sd="0" x="0"/>
        <item sd="0" x="4"/>
        <item sd="0" x="5"/>
        <item sd="0" x="6"/>
        <item sd="0" x="7"/>
        <item sd="0" x="8"/>
        <item sd="0" x="9"/>
        <item sd="0" x="10"/>
        <item sd="0" x="11"/>
        <item sd="0" x="12"/>
        <item sd="0" x="13"/>
        <item sd="0" x="1"/>
        <item sd="0" x="2"/>
        <item sd="0" x="3"/>
        <item t="default"/>
      </items>
    </pivotField>
    <pivotField showAll="0">
      <items count="7">
        <item sd="0" x="1"/>
        <item sd="0" x="2"/>
        <item sd="0" x="3"/>
        <item sd="0" x="4"/>
        <item x="0"/>
        <item x="5"/>
        <item t="default"/>
      </items>
    </pivotField>
    <pivotField showAll="0">
      <items count="5">
        <item sd="0" x="1"/>
        <item sd="0" x="2"/>
        <item x="0"/>
        <item x="3"/>
        <item t="default"/>
      </items>
    </pivotField>
  </pivotFields>
  <rowFields count="1">
    <field x="28"/>
  </rowFields>
  <rowItems count="13">
    <i>
      <x v="1"/>
    </i>
    <i>
      <x v="2"/>
    </i>
    <i>
      <x v="3"/>
    </i>
    <i>
      <x v="4"/>
    </i>
    <i>
      <x v="5"/>
    </i>
    <i>
      <x v="6"/>
    </i>
    <i>
      <x v="7"/>
    </i>
    <i>
      <x v="8"/>
    </i>
    <i>
      <x v="9"/>
    </i>
    <i>
      <x v="11"/>
    </i>
    <i>
      <x v="12"/>
    </i>
    <i>
      <x v="13"/>
    </i>
    <i t="grand">
      <x/>
    </i>
  </rowItems>
  <colFields count="1">
    <field x="3"/>
  </colFields>
  <colItems count="10">
    <i>
      <x/>
    </i>
    <i>
      <x v="1"/>
    </i>
    <i>
      <x v="2"/>
    </i>
    <i>
      <x v="3"/>
    </i>
    <i>
      <x v="4"/>
    </i>
    <i>
      <x v="5"/>
    </i>
    <i>
      <x v="6"/>
    </i>
    <i>
      <x v="7"/>
    </i>
    <i>
      <x v="8"/>
    </i>
    <i t="grand">
      <x/>
    </i>
  </colItems>
  <pageFields count="1">
    <pageField fld="22" hier="-1"/>
  </pageFields>
  <dataFields count="1">
    <dataField name="Sum of QA&amp;QC" fld="22" baseField="0" baseItem="0"/>
  </dataFields>
  <chartFormats count="18">
    <chartFormat chart="0" format="9" series="1">
      <pivotArea type="data" outline="0" fieldPosition="0">
        <references count="1">
          <reference field="3" count="1" selected="0">
            <x v="0"/>
          </reference>
        </references>
      </pivotArea>
    </chartFormat>
    <chartFormat chart="0" format="10" series="1">
      <pivotArea type="data" outline="0" fieldPosition="0">
        <references count="1">
          <reference field="3" count="1" selected="0">
            <x v="1"/>
          </reference>
        </references>
      </pivotArea>
    </chartFormat>
    <chartFormat chart="0" format="11" series="1">
      <pivotArea type="data" outline="0" fieldPosition="0">
        <references count="1">
          <reference field="3" count="1" selected="0">
            <x v="2"/>
          </reference>
        </references>
      </pivotArea>
    </chartFormat>
    <chartFormat chart="0" format="12" series="1">
      <pivotArea type="data" outline="0" fieldPosition="0">
        <references count="1">
          <reference field="3" count="1" selected="0">
            <x v="3"/>
          </reference>
        </references>
      </pivotArea>
    </chartFormat>
    <chartFormat chart="0" format="13" series="1">
      <pivotArea type="data" outline="0" fieldPosition="0">
        <references count="1">
          <reference field="3" count="1" selected="0">
            <x v="4"/>
          </reference>
        </references>
      </pivotArea>
    </chartFormat>
    <chartFormat chart="0" format="14" series="1">
      <pivotArea type="data" outline="0" fieldPosition="0">
        <references count="1">
          <reference field="3" count="1" selected="0">
            <x v="5"/>
          </reference>
        </references>
      </pivotArea>
    </chartFormat>
    <chartFormat chart="0" format="15" series="1">
      <pivotArea type="data" outline="0" fieldPosition="0">
        <references count="1">
          <reference field="3" count="1" selected="0">
            <x v="6"/>
          </reference>
        </references>
      </pivotArea>
    </chartFormat>
    <chartFormat chart="0" format="16" series="1">
      <pivotArea type="data" outline="0" fieldPosition="0">
        <references count="1">
          <reference field="3" count="1" selected="0">
            <x v="7"/>
          </reference>
        </references>
      </pivotArea>
    </chartFormat>
    <chartFormat chart="0" format="17" series="1">
      <pivotArea type="data" outline="0" fieldPosition="0">
        <references count="1">
          <reference field="3" count="1" selected="0">
            <x v="8"/>
          </reference>
        </references>
      </pivotArea>
    </chartFormat>
    <chartFormat chart="0" format="18" series="1">
      <pivotArea type="data" outline="0" fieldPosition="0">
        <references count="2">
          <reference field="4294967294" count="1" selected="0">
            <x v="0"/>
          </reference>
          <reference field="3" count="1" selected="0">
            <x v="0"/>
          </reference>
        </references>
      </pivotArea>
    </chartFormat>
    <chartFormat chart="0" format="19" series="1">
      <pivotArea type="data" outline="0" fieldPosition="0">
        <references count="2">
          <reference field="4294967294" count="1" selected="0">
            <x v="0"/>
          </reference>
          <reference field="3" count="1" selected="0">
            <x v="1"/>
          </reference>
        </references>
      </pivotArea>
    </chartFormat>
    <chartFormat chart="0" format="20" series="1">
      <pivotArea type="data" outline="0" fieldPosition="0">
        <references count="2">
          <reference field="4294967294" count="1" selected="0">
            <x v="0"/>
          </reference>
          <reference field="3" count="1" selected="0">
            <x v="2"/>
          </reference>
        </references>
      </pivotArea>
    </chartFormat>
    <chartFormat chart="0" format="21" series="1">
      <pivotArea type="data" outline="0" fieldPosition="0">
        <references count="2">
          <reference field="4294967294" count="1" selected="0">
            <x v="0"/>
          </reference>
          <reference field="3" count="1" selected="0">
            <x v="3"/>
          </reference>
        </references>
      </pivotArea>
    </chartFormat>
    <chartFormat chart="0" format="22" series="1">
      <pivotArea type="data" outline="0" fieldPosition="0">
        <references count="2">
          <reference field="4294967294" count="1" selected="0">
            <x v="0"/>
          </reference>
          <reference field="3" count="1" selected="0">
            <x v="4"/>
          </reference>
        </references>
      </pivotArea>
    </chartFormat>
    <chartFormat chart="0" format="23" series="1">
      <pivotArea type="data" outline="0" fieldPosition="0">
        <references count="2">
          <reference field="4294967294" count="1" selected="0">
            <x v="0"/>
          </reference>
          <reference field="3" count="1" selected="0">
            <x v="5"/>
          </reference>
        </references>
      </pivotArea>
    </chartFormat>
    <chartFormat chart="0" format="24" series="1">
      <pivotArea type="data" outline="0" fieldPosition="0">
        <references count="2">
          <reference field="4294967294" count="1" selected="0">
            <x v="0"/>
          </reference>
          <reference field="3" count="1" selected="0">
            <x v="6"/>
          </reference>
        </references>
      </pivotArea>
    </chartFormat>
    <chartFormat chart="0" format="25" series="1">
      <pivotArea type="data" outline="0" fieldPosition="0">
        <references count="2">
          <reference field="4294967294" count="1" selected="0">
            <x v="0"/>
          </reference>
          <reference field="3" count="1" selected="0">
            <x v="7"/>
          </reference>
        </references>
      </pivotArea>
    </chartFormat>
    <chartFormat chart="0" format="26" series="1">
      <pivotArea type="data" outline="0" fieldPosition="0">
        <references count="2">
          <reference field="4294967294" count="1" selected="0">
            <x v="0"/>
          </reference>
          <reference field="3"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E639BAF1-985E-46EC-B637-2BC334D58B15}" name="PivotTable53" cacheId="1" applyNumberFormats="0" applyBorderFormats="0" applyFontFormats="0" applyPatternFormats="0" applyAlignmentFormats="0" applyWidthHeightFormats="1" dataCaption="Values" showMissing="0" updatedVersion="8" minRefreshableVersion="3" showDataTips="0" useAutoFormatting="1" rowGrandTotals="0" colGrandTotals="0" itemPrintTitles="1" createdVersion="8" indent="0" outline="1" outlineData="1" multipleFieldFilters="0" chartFormat="13">
  <location ref="BE91:BG105" firstHeaderRow="1" firstDataRow="3" firstDataCol="1" rowPageCount="1" colPageCount="1"/>
  <pivotFields count="31">
    <pivotField showAll="0"/>
    <pivotField axis="axisPage" multipleItemSelectionAllowed="1" showAll="0">
      <items count="9">
        <item h="1" sd="0" x="3"/>
        <item sd="0" x="0"/>
        <item h="1" sd="0" x="4"/>
        <item h="1" sd="0" x="2"/>
        <item h="1" sd="0" x="1"/>
        <item h="1" sd="0" x="6"/>
        <item h="1" sd="0" x="5"/>
        <item h="1" sd="0" x="7"/>
        <item t="default"/>
      </items>
    </pivotField>
    <pivotField showAll="0"/>
    <pivotField dataField="1" showAll="0"/>
    <pivotField axis="axisCol" showAll="0">
      <items count="5">
        <item h="1" x="2"/>
        <item h="1" x="0"/>
        <item x="1"/>
        <item h="1" x="3"/>
        <item t="default"/>
      </items>
    </pivotField>
    <pivotField showAll="0"/>
    <pivotField showAll="0"/>
    <pivotField showAll="0"/>
    <pivotField numFmtId="165" showAll="0">
      <items count="13">
        <item x="0"/>
        <item x="1"/>
        <item x="2"/>
        <item x="3"/>
        <item x="4"/>
        <item x="5"/>
        <item x="6"/>
        <item x="7"/>
        <item x="8"/>
        <item x="9"/>
        <item x="10"/>
        <item x="11"/>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axis="axisRow" showAll="0">
      <items count="15">
        <item sd="0" x="0"/>
        <item sd="0" x="4"/>
        <item sd="0" x="5"/>
        <item sd="0" x="6"/>
        <item sd="0" x="7"/>
        <item sd="0" x="8"/>
        <item sd="0" x="9"/>
        <item sd="0" x="10"/>
        <item sd="0" x="11"/>
        <item sd="0" x="12"/>
        <item sd="0" x="13"/>
        <item sd="0" x="1"/>
        <item sd="0" x="2"/>
        <item sd="0" x="3"/>
        <item t="default"/>
      </items>
    </pivotField>
    <pivotField showAll="0">
      <items count="7">
        <item sd="0" x="1"/>
        <item sd="0" x="2"/>
        <item sd="0" x="3"/>
        <item sd="0" x="4"/>
        <item x="0"/>
        <item x="5"/>
        <item t="default"/>
      </items>
    </pivotField>
    <pivotField showAll="0">
      <items count="5">
        <item x="1"/>
        <item x="2"/>
        <item x="0"/>
        <item x="3"/>
        <item t="default"/>
      </items>
    </pivotField>
  </pivotFields>
  <rowFields count="1">
    <field x="28"/>
  </rowFields>
  <rowItems count="12">
    <i>
      <x v="1"/>
    </i>
    <i>
      <x v="2"/>
    </i>
    <i>
      <x v="3"/>
    </i>
    <i>
      <x v="4"/>
    </i>
    <i>
      <x v="5"/>
    </i>
    <i>
      <x v="6"/>
    </i>
    <i>
      <x v="7"/>
    </i>
    <i>
      <x v="8"/>
    </i>
    <i>
      <x v="9"/>
    </i>
    <i>
      <x v="11"/>
    </i>
    <i>
      <x v="12"/>
    </i>
    <i>
      <x v="13"/>
    </i>
  </rowItems>
  <colFields count="2">
    <field x="4"/>
    <field x="-2"/>
  </colFields>
  <colItems count="2">
    <i>
      <x v="2"/>
      <x/>
    </i>
    <i r="1" i="1">
      <x v="1"/>
    </i>
  </colItems>
  <pageFields count="1">
    <pageField fld="1" hier="-1"/>
  </pageFields>
  <dataFields count="2">
    <dataField name="-TIE" fld="19" baseField="29" baseItem="8"/>
    <dataField name="Count of measurment" fld="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65AC5713-0A7D-4366-A863-8B8D553B48B9}" name="PivotTable87" cacheId="1" applyNumberFormats="0" applyBorderFormats="0" applyFontFormats="0" applyPatternFormats="0" applyAlignmentFormats="0" applyWidthHeightFormats="1" dataCaption="Values" showMissing="0" updatedVersion="8" minRefreshableVersion="3" showDataTips="0" useAutoFormatting="1" rowGrandTotals="0" colGrandTotals="0" itemPrintTitles="1" createdVersion="8" indent="0" outline="1" outlineData="1" multipleFieldFilters="0" chartFormat="36">
  <location ref="HN110:IF124" firstHeaderRow="1" firstDataRow="3" firstDataCol="1" rowPageCount="1" colPageCount="1"/>
  <pivotFields count="31">
    <pivotField showAll="0"/>
    <pivotField axis="axisPage" multipleItemSelectionAllowed="1" showAll="0">
      <items count="9">
        <item sd="0" x="3"/>
        <item sd="0" x="0"/>
        <item sd="0" x="4"/>
        <item sd="0" x="2"/>
        <item sd="0" x="1"/>
        <item sd="0" x="6"/>
        <item sd="0" x="5"/>
        <item sd="0" x="7"/>
        <item t="default"/>
      </items>
    </pivotField>
    <pivotField showAll="0"/>
    <pivotField axis="axisCol" showAll="0">
      <items count="29">
        <item h="1" x="26"/>
        <item h="1" sd="0" x="0"/>
        <item x="12"/>
        <item x="11"/>
        <item x="13"/>
        <item x="14"/>
        <item x="15"/>
        <item h="1" x="6"/>
        <item h="1" x="24"/>
        <item h="1" x="25"/>
        <item h="1" x="8"/>
        <item h="1" x="9"/>
        <item h="1" x="20"/>
        <item h="1" x="10"/>
        <item h="1" x="2"/>
        <item h="1" x="18"/>
        <item h="1" x="7"/>
        <item h="1" x="1"/>
        <item h="1" x="21"/>
        <item h="1" x="22"/>
        <item h="1" x="23"/>
        <item h="1" x="19"/>
        <item x="5"/>
        <item x="16"/>
        <item x="17"/>
        <item x="3"/>
        <item x="4"/>
        <item h="1" x="27"/>
        <item t="default"/>
      </items>
    </pivotField>
    <pivotField axis="axisCol" showAll="0">
      <items count="5">
        <item h="1" x="2"/>
        <item h="1" x="0"/>
        <item x="1"/>
        <item h="1" x="3"/>
        <item t="default"/>
      </items>
    </pivotField>
    <pivotField showAll="0"/>
    <pivotField showAll="0"/>
    <pivotField showAll="0"/>
    <pivotField numFmtId="165" showAll="0">
      <items count="13">
        <item x="0"/>
        <item x="1"/>
        <item x="2"/>
        <item x="3"/>
        <item x="4"/>
        <item x="5"/>
        <item x="6"/>
        <item x="7"/>
        <item x="8"/>
        <item x="9"/>
        <item x="10"/>
        <item x="11"/>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axis="axisRow" showAll="0">
      <items count="15">
        <item sd="0" x="0"/>
        <item sd="0" x="4"/>
        <item sd="0" x="5"/>
        <item sd="0" x="6"/>
        <item sd="0" x="7"/>
        <item sd="0" x="8"/>
        <item sd="0" x="9"/>
        <item sd="0" x="10"/>
        <item sd="0" x="11"/>
        <item sd="0" x="12"/>
        <item sd="0" x="13"/>
        <item sd="0" x="1"/>
        <item sd="0" x="2"/>
        <item sd="0" x="3"/>
        <item t="default"/>
      </items>
    </pivotField>
    <pivotField showAll="0">
      <items count="7">
        <item sd="0" x="1"/>
        <item sd="0" x="2"/>
        <item sd="0" x="3"/>
        <item sd="0" x="4"/>
        <item x="0"/>
        <item x="5"/>
        <item t="default"/>
      </items>
    </pivotField>
    <pivotField showAll="0">
      <items count="5">
        <item x="1"/>
        <item x="2"/>
        <item x="0"/>
        <item x="3"/>
        <item t="default"/>
      </items>
    </pivotField>
  </pivotFields>
  <rowFields count="1">
    <field x="28"/>
  </rowFields>
  <rowItems count="12">
    <i>
      <x v="1"/>
    </i>
    <i>
      <x v="2"/>
    </i>
    <i>
      <x v="3"/>
    </i>
    <i>
      <x v="4"/>
    </i>
    <i>
      <x v="5"/>
    </i>
    <i>
      <x v="6"/>
    </i>
    <i>
      <x v="7"/>
    </i>
    <i>
      <x v="8"/>
    </i>
    <i>
      <x v="9"/>
    </i>
    <i>
      <x v="11"/>
    </i>
    <i>
      <x v="12"/>
    </i>
    <i>
      <x v="13"/>
    </i>
  </rowItems>
  <colFields count="2">
    <field x="3"/>
    <field x="4"/>
  </colFields>
  <colItems count="18">
    <i>
      <x v="2"/>
      <x v="2"/>
    </i>
    <i t="default">
      <x v="2"/>
    </i>
    <i>
      <x v="3"/>
      <x v="2"/>
    </i>
    <i t="default">
      <x v="3"/>
    </i>
    <i>
      <x v="5"/>
      <x v="2"/>
    </i>
    <i t="default">
      <x v="5"/>
    </i>
    <i>
      <x v="6"/>
      <x v="2"/>
    </i>
    <i t="default">
      <x v="6"/>
    </i>
    <i>
      <x v="22"/>
      <x v="2"/>
    </i>
    <i t="default">
      <x v="22"/>
    </i>
    <i>
      <x v="23"/>
      <x v="2"/>
    </i>
    <i t="default">
      <x v="23"/>
    </i>
    <i>
      <x v="24"/>
      <x v="2"/>
    </i>
    <i t="default">
      <x v="24"/>
    </i>
    <i>
      <x v="25"/>
      <x v="2"/>
    </i>
    <i t="default">
      <x v="25"/>
    </i>
    <i>
      <x v="26"/>
      <x v="2"/>
    </i>
    <i t="default">
      <x v="26"/>
    </i>
  </colItems>
  <pageFields count="1">
    <pageField fld="1" hier="-1"/>
  </pageFields>
  <dataFields count="1">
    <dataField name="- WH" fld="20" baseField="30" baseItem="6"/>
  </dataFields>
  <chartFormats count="9">
    <chartFormat chart="33" format="18" series="1">
      <pivotArea type="data" outline="0" fieldPosition="0">
        <references count="3">
          <reference field="4294967294" count="1" selected="0">
            <x v="0"/>
          </reference>
          <reference field="3" count="1" selected="0">
            <x v="2"/>
          </reference>
          <reference field="4" count="1" selected="0">
            <x v="2"/>
          </reference>
        </references>
      </pivotArea>
    </chartFormat>
    <chartFormat chart="33" format="19" series="1">
      <pivotArea type="data" outline="0" fieldPosition="0">
        <references count="3">
          <reference field="4294967294" count="1" selected="0">
            <x v="0"/>
          </reference>
          <reference field="3" count="1" selected="0">
            <x v="3"/>
          </reference>
          <reference field="4" count="1" selected="0">
            <x v="2"/>
          </reference>
        </references>
      </pivotArea>
    </chartFormat>
    <chartFormat chart="33" format="20" series="1">
      <pivotArea type="data" outline="0" fieldPosition="0">
        <references count="3">
          <reference field="4294967294" count="1" selected="0">
            <x v="0"/>
          </reference>
          <reference field="3" count="1" selected="0">
            <x v="5"/>
          </reference>
          <reference field="4" count="1" selected="0">
            <x v="2"/>
          </reference>
        </references>
      </pivotArea>
    </chartFormat>
    <chartFormat chart="33" format="21" series="1">
      <pivotArea type="data" outline="0" fieldPosition="0">
        <references count="3">
          <reference field="4294967294" count="1" selected="0">
            <x v="0"/>
          </reference>
          <reference field="3" count="1" selected="0">
            <x v="6"/>
          </reference>
          <reference field="4" count="1" selected="0">
            <x v="2"/>
          </reference>
        </references>
      </pivotArea>
    </chartFormat>
    <chartFormat chart="33" format="22" series="1">
      <pivotArea type="data" outline="0" fieldPosition="0">
        <references count="3">
          <reference field="4294967294" count="1" selected="0">
            <x v="0"/>
          </reference>
          <reference field="3" count="1" selected="0">
            <x v="22"/>
          </reference>
          <reference field="4" count="1" selected="0">
            <x v="2"/>
          </reference>
        </references>
      </pivotArea>
    </chartFormat>
    <chartFormat chart="33" format="23" series="1">
      <pivotArea type="data" outline="0" fieldPosition="0">
        <references count="3">
          <reference field="4294967294" count="1" selected="0">
            <x v="0"/>
          </reference>
          <reference field="3" count="1" selected="0">
            <x v="23"/>
          </reference>
          <reference field="4" count="1" selected="0">
            <x v="2"/>
          </reference>
        </references>
      </pivotArea>
    </chartFormat>
    <chartFormat chart="33" format="24" series="1">
      <pivotArea type="data" outline="0" fieldPosition="0">
        <references count="3">
          <reference field="4294967294" count="1" selected="0">
            <x v="0"/>
          </reference>
          <reference field="3" count="1" selected="0">
            <x v="24"/>
          </reference>
          <reference field="4" count="1" selected="0">
            <x v="2"/>
          </reference>
        </references>
      </pivotArea>
    </chartFormat>
    <chartFormat chart="33" format="25" series="1">
      <pivotArea type="data" outline="0" fieldPosition="0">
        <references count="3">
          <reference field="4294967294" count="1" selected="0">
            <x v="0"/>
          </reference>
          <reference field="3" count="1" selected="0">
            <x v="25"/>
          </reference>
          <reference field="4" count="1" selected="0">
            <x v="2"/>
          </reference>
        </references>
      </pivotArea>
    </chartFormat>
    <chartFormat chart="33" format="26" series="1">
      <pivotArea type="data" outline="0" fieldPosition="0">
        <references count="3">
          <reference field="4294967294" count="1" selected="0">
            <x v="0"/>
          </reference>
          <reference field="3" count="1" selected="0">
            <x v="26"/>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88A66CA4-CA31-4961-B7EB-E32567291C63}" name="PivotTable78" cacheId="1" applyNumberFormats="0" applyBorderFormats="0" applyFontFormats="0" applyPatternFormats="0" applyAlignmentFormats="0" applyWidthHeightFormats="1" dataCaption="Values" showMissing="0" updatedVersion="8" minRefreshableVersion="3" showDataTips="0" useAutoFormatting="1" rowGrandTotals="0" colGrandTotals="0" itemPrintTitles="1" createdVersion="8" indent="0" outline="1" outlineData="1" multipleFieldFilters="0" chartFormat="37">
  <location ref="BI110:BR124" firstHeaderRow="1" firstDataRow="3" firstDataCol="1" rowPageCount="1" colPageCount="1"/>
  <pivotFields count="31">
    <pivotField showAll="0"/>
    <pivotField axis="axisPage" multipleItemSelectionAllowed="1" showAll="0">
      <items count="9">
        <item sd="0" x="3"/>
        <item sd="0" x="0"/>
        <item sd="0" x="4"/>
        <item sd="0" x="2"/>
        <item sd="0" x="1"/>
        <item sd="0" x="6"/>
        <item sd="0" x="5"/>
        <item sd="0" x="7"/>
        <item t="default"/>
      </items>
    </pivotField>
    <pivotField showAll="0"/>
    <pivotField axis="axisCol" showAll="0" defaultSubtotal="0">
      <items count="28">
        <item h="1" x="26"/>
        <item h="1" sd="0" x="0"/>
        <item x="12"/>
        <item x="11"/>
        <item x="13"/>
        <item x="14"/>
        <item x="15"/>
        <item h="1" x="6"/>
        <item h="1" x="24"/>
        <item h="1" x="25"/>
        <item h="1" x="8"/>
        <item h="1" x="9"/>
        <item h="1" x="20"/>
        <item h="1" x="10"/>
        <item h="1" x="2"/>
        <item h="1" x="18"/>
        <item h="1" x="7"/>
        <item h="1" x="1"/>
        <item h="1" x="21"/>
        <item h="1" x="22"/>
        <item h="1" x="23"/>
        <item h="1" x="19"/>
        <item x="5"/>
        <item x="16"/>
        <item x="17"/>
        <item x="3"/>
        <item x="4"/>
        <item h="1" x="27"/>
      </items>
    </pivotField>
    <pivotField axis="axisCol" showAll="0">
      <items count="5">
        <item h="1" x="2"/>
        <item h="1" x="0"/>
        <item x="1"/>
        <item h="1" x="3"/>
        <item t="default"/>
      </items>
    </pivotField>
    <pivotField showAll="0"/>
    <pivotField showAll="0"/>
    <pivotField showAll="0"/>
    <pivotField numFmtId="165" showAll="0">
      <items count="13">
        <item x="0"/>
        <item x="1"/>
        <item x="2"/>
        <item x="3"/>
        <item x="4"/>
        <item x="5"/>
        <item x="6"/>
        <item x="7"/>
        <item x="8"/>
        <item x="9"/>
        <item x="10"/>
        <item x="11"/>
        <item t="default"/>
      </items>
    </pivotField>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15">
        <item sd="0" x="0"/>
        <item sd="0" x="4"/>
        <item sd="0" x="5"/>
        <item sd="0" x="6"/>
        <item sd="0" x="7"/>
        <item sd="0" x="8"/>
        <item sd="0" x="9"/>
        <item sd="0" x="10"/>
        <item sd="0" x="11"/>
        <item sd="0" x="12"/>
        <item sd="0" x="13"/>
        <item sd="0" x="1"/>
        <item sd="0" x="2"/>
        <item sd="0" x="3"/>
        <item t="default"/>
      </items>
    </pivotField>
    <pivotField showAll="0">
      <items count="7">
        <item sd="0" x="1"/>
        <item sd="0" x="2"/>
        <item sd="0" x="3"/>
        <item sd="0" x="4"/>
        <item x="0"/>
        <item x="5"/>
        <item t="default"/>
      </items>
    </pivotField>
    <pivotField showAll="0">
      <items count="5">
        <item x="1"/>
        <item x="2"/>
        <item x="0"/>
        <item x="3"/>
        <item t="default"/>
      </items>
    </pivotField>
  </pivotFields>
  <rowFields count="1">
    <field x="28"/>
  </rowFields>
  <rowItems count="12">
    <i>
      <x v="1"/>
    </i>
    <i>
      <x v="2"/>
    </i>
    <i>
      <x v="3"/>
    </i>
    <i>
      <x v="4"/>
    </i>
    <i>
      <x v="5"/>
    </i>
    <i>
      <x v="6"/>
    </i>
    <i>
      <x v="7"/>
    </i>
    <i>
      <x v="8"/>
    </i>
    <i>
      <x v="9"/>
    </i>
    <i>
      <x v="11"/>
    </i>
    <i>
      <x v="12"/>
    </i>
    <i>
      <x v="13"/>
    </i>
  </rowItems>
  <colFields count="2">
    <field x="3"/>
    <field x="4"/>
  </colFields>
  <colItems count="9">
    <i>
      <x v="2"/>
      <x v="2"/>
    </i>
    <i>
      <x v="3"/>
      <x v="2"/>
    </i>
    <i>
      <x v="5"/>
      <x v="2"/>
    </i>
    <i>
      <x v="6"/>
      <x v="2"/>
    </i>
    <i>
      <x v="22"/>
      <x v="2"/>
    </i>
    <i>
      <x v="23"/>
      <x v="2"/>
    </i>
    <i>
      <x v="24"/>
      <x v="2"/>
    </i>
    <i>
      <x v="25"/>
      <x v="2"/>
    </i>
    <i>
      <x v="26"/>
      <x v="2"/>
    </i>
  </colItems>
  <pageFields count="1">
    <pageField fld="1" hier="-1"/>
  </pageFields>
  <dataFields count="1">
    <dataField name="-INJ/A" fld="12" baseField="30" baseItem="7"/>
  </dataFields>
  <chartFormats count="10">
    <chartFormat chart="33" format="27" series="1">
      <pivotArea type="data" outline="0" fieldPosition="0">
        <references count="3">
          <reference field="4294967294" count="1" selected="0">
            <x v="0"/>
          </reference>
          <reference field="3" count="1" selected="0">
            <x v="2"/>
          </reference>
          <reference field="4" count="1" selected="0">
            <x v="2"/>
          </reference>
        </references>
      </pivotArea>
    </chartFormat>
    <chartFormat chart="33" format="28" series="1">
      <pivotArea type="data" outline="0" fieldPosition="0">
        <references count="3">
          <reference field="4294967294" count="1" selected="0">
            <x v="0"/>
          </reference>
          <reference field="3" count="1" selected="0">
            <x v="3"/>
          </reference>
          <reference field="4" count="1" selected="0">
            <x v="2"/>
          </reference>
        </references>
      </pivotArea>
    </chartFormat>
    <chartFormat chart="33" format="29" series="1">
      <pivotArea type="data" outline="0" fieldPosition="0">
        <references count="3">
          <reference field="4294967294" count="1" selected="0">
            <x v="0"/>
          </reference>
          <reference field="3" count="1" selected="0">
            <x v="5"/>
          </reference>
          <reference field="4" count="1" selected="0">
            <x v="2"/>
          </reference>
        </references>
      </pivotArea>
    </chartFormat>
    <chartFormat chart="33" format="30" series="1">
      <pivotArea type="data" outline="0" fieldPosition="0">
        <references count="3">
          <reference field="4294967294" count="1" selected="0">
            <x v="0"/>
          </reference>
          <reference field="3" count="1" selected="0">
            <x v="6"/>
          </reference>
          <reference field="4" count="1" selected="0">
            <x v="2"/>
          </reference>
        </references>
      </pivotArea>
    </chartFormat>
    <chartFormat chart="33" format="31" series="1">
      <pivotArea type="data" outline="0" fieldPosition="0">
        <references count="3">
          <reference field="4294967294" count="1" selected="0">
            <x v="0"/>
          </reference>
          <reference field="3" count="1" selected="0">
            <x v="22"/>
          </reference>
          <reference field="4" count="1" selected="0">
            <x v="2"/>
          </reference>
        </references>
      </pivotArea>
    </chartFormat>
    <chartFormat chart="33" format="32" series="1">
      <pivotArea type="data" outline="0" fieldPosition="0">
        <references count="3">
          <reference field="4294967294" count="1" selected="0">
            <x v="0"/>
          </reference>
          <reference field="3" count="1" selected="0">
            <x v="23"/>
          </reference>
          <reference field="4" count="1" selected="0">
            <x v="2"/>
          </reference>
        </references>
      </pivotArea>
    </chartFormat>
    <chartFormat chart="33" format="33" series="1">
      <pivotArea type="data" outline="0" fieldPosition="0">
        <references count="3">
          <reference field="4294967294" count="1" selected="0">
            <x v="0"/>
          </reference>
          <reference field="3" count="1" selected="0">
            <x v="24"/>
          </reference>
          <reference field="4" count="1" selected="0">
            <x v="2"/>
          </reference>
        </references>
      </pivotArea>
    </chartFormat>
    <chartFormat chart="33" format="34" series="1">
      <pivotArea type="data" outline="0" fieldPosition="0">
        <references count="3">
          <reference field="4294967294" count="1" selected="0">
            <x v="0"/>
          </reference>
          <reference field="3" count="1" selected="0">
            <x v="25"/>
          </reference>
          <reference field="4" count="1" selected="0">
            <x v="2"/>
          </reference>
        </references>
      </pivotArea>
    </chartFormat>
    <chartFormat chart="33" format="35" series="1">
      <pivotArea type="data" outline="0" fieldPosition="0">
        <references count="3">
          <reference field="4294967294" count="1" selected="0">
            <x v="0"/>
          </reference>
          <reference field="3" count="1" selected="0">
            <x v="26"/>
          </reference>
          <reference field="4" count="1" selected="0">
            <x v="2"/>
          </reference>
        </references>
      </pivotArea>
    </chartFormat>
    <chartFormat chart="33" format="36" series="1">
      <pivotArea type="data" outline="0" fieldPosition="0">
        <references count="2">
          <reference field="4294967294" count="1" selected="0">
            <x v="0"/>
          </reference>
          <reference field="3" count="1" selected="0">
            <x v="2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8B5F91C3-CD12-43C3-B968-12928A97CC80}" name="PivotTable61" cacheId="1" applyNumberFormats="0" applyBorderFormats="0" applyFontFormats="0" applyPatternFormats="0" applyAlignmentFormats="0" applyWidthHeightFormats="1" dataCaption="Values" showMissing="0" updatedVersion="8" minRefreshableVersion="3" showDataTips="0" useAutoFormatting="1" rowGrandTotals="0" colGrandTotals="0" itemPrintTitles="1" createdVersion="8" indent="0" outline="1" outlineData="1" multipleFieldFilters="0" chartFormat="16">
  <location ref="CU91:CX105" firstHeaderRow="1" firstDataRow="3" firstDataCol="1" rowPageCount="1" colPageCount="1"/>
  <pivotFields count="31">
    <pivotField showAll="0"/>
    <pivotField axis="axisPage" multipleItemSelectionAllowed="1" showAll="0">
      <items count="9">
        <item h="1" sd="0" x="3"/>
        <item sd="0" x="0"/>
        <item h="1" sd="0" x="4"/>
        <item h="1" sd="0" x="2"/>
        <item h="1" sd="0" x="1"/>
        <item h="1" sd="0" x="6"/>
        <item h="1" sd="0" x="5"/>
        <item h="1" sd="0" x="7"/>
        <item t="default"/>
      </items>
    </pivotField>
    <pivotField showAll="0"/>
    <pivotField axis="axisCol" showAll="0">
      <items count="29">
        <item h="1" x="26"/>
        <item h="1" sd="0" x="0"/>
        <item h="1" x="12"/>
        <item h="1" x="11"/>
        <item h="1" x="13"/>
        <item h="1" x="14"/>
        <item h="1" x="15"/>
        <item h="1" x="6"/>
        <item h="1" x="24"/>
        <item h="1" x="25"/>
        <item h="1" x="8"/>
        <item h="1" x="9"/>
        <item h="1" x="20"/>
        <item h="1" x="10"/>
        <item h="1" x="2"/>
        <item h="1" x="18"/>
        <item h="1" x="7"/>
        <item h="1" x="1"/>
        <item h="1" x="21"/>
        <item h="1" x="22"/>
        <item h="1" x="23"/>
        <item x="19"/>
        <item sd="0" x="5"/>
        <item x="16"/>
        <item x="17"/>
        <item sd="0" x="3"/>
        <item sd="0" x="4"/>
        <item h="1" x="27"/>
        <item t="default"/>
      </items>
    </pivotField>
    <pivotField axis="axisCol" showAll="0">
      <items count="5">
        <item h="1" x="2"/>
        <item h="1" x="0"/>
        <item x="1"/>
        <item h="1" x="3"/>
        <item t="default"/>
      </items>
    </pivotField>
    <pivotField showAll="0"/>
    <pivotField showAll="0"/>
    <pivotField showAll="0"/>
    <pivotField numFmtId="165" showAll="0">
      <items count="13">
        <item x="0"/>
        <item x="1"/>
        <item x="2"/>
        <item x="3"/>
        <item x="4"/>
        <item x="5"/>
        <item x="6"/>
        <item x="7"/>
        <item x="8"/>
        <item x="9"/>
        <item x="10"/>
        <item x="1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15">
        <item sd="0" x="0"/>
        <item sd="0" x="4"/>
        <item sd="0" x="5"/>
        <item sd="0" x="6"/>
        <item sd="0" x="7"/>
        <item sd="0" x="8"/>
        <item sd="0" x="9"/>
        <item sd="0" x="10"/>
        <item sd="0" x="11"/>
        <item sd="0" x="12"/>
        <item sd="0" x="13"/>
        <item sd="0" x="1"/>
        <item sd="0" x="2"/>
        <item sd="0" x="3"/>
        <item t="default"/>
      </items>
    </pivotField>
    <pivotField showAll="0">
      <items count="7">
        <item sd="0" x="1"/>
        <item sd="0" x="2"/>
        <item sd="0" x="3"/>
        <item sd="0" x="4"/>
        <item x="0"/>
        <item x="5"/>
        <item t="default"/>
      </items>
    </pivotField>
    <pivotField showAll="0">
      <items count="5">
        <item x="1"/>
        <item x="2"/>
        <item x="0"/>
        <item x="3"/>
        <item t="default"/>
      </items>
    </pivotField>
  </pivotFields>
  <rowFields count="1">
    <field x="28"/>
  </rowFields>
  <rowItems count="12">
    <i>
      <x v="1"/>
    </i>
    <i>
      <x v="2"/>
    </i>
    <i>
      <x v="3"/>
    </i>
    <i>
      <x v="4"/>
    </i>
    <i>
      <x v="5"/>
    </i>
    <i>
      <x v="6"/>
    </i>
    <i>
      <x v="7"/>
    </i>
    <i>
      <x v="8"/>
    </i>
    <i>
      <x v="9"/>
    </i>
    <i>
      <x v="11"/>
    </i>
    <i>
      <x v="12"/>
    </i>
    <i>
      <x v="13"/>
    </i>
  </rowItems>
  <colFields count="2">
    <field x="3"/>
    <field x="4"/>
  </colFields>
  <colItems count="3">
    <i>
      <x v="22"/>
    </i>
    <i>
      <x v="25"/>
    </i>
    <i>
      <x v="26"/>
    </i>
  </colItems>
  <pageFields count="1">
    <pageField fld="1" hier="-1"/>
  </pageFields>
  <chartFormats count="3">
    <chartFormat chart="15" format="9" series="1">
      <pivotArea type="data" outline="0" fieldPosition="0">
        <references count="1">
          <reference field="3" count="1" selected="0">
            <x v="22"/>
          </reference>
        </references>
      </pivotArea>
    </chartFormat>
    <chartFormat chart="15" format="10" series="1">
      <pivotArea type="data" outline="0" fieldPosition="0">
        <references count="1">
          <reference field="3" count="1" selected="0">
            <x v="25"/>
          </reference>
        </references>
      </pivotArea>
    </chartFormat>
    <chartFormat chart="15" format="11" series="1">
      <pivotArea type="data" outline="0" fieldPosition="0">
        <references count="1">
          <reference field="3" count="1" selected="0">
            <x v="2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5D28279A-8890-4882-B391-E3F536F72C03}" name="PivotTable35" cacheId="1" applyNumberFormats="0" applyBorderFormats="0" applyFontFormats="0" applyPatternFormats="0" applyAlignmentFormats="0" applyWidthHeightFormats="1" dataCaption="Values" showMissing="0" updatedVersion="8" minRefreshableVersion="3" showDataTips="0" useAutoFormatting="1" rowGrandTotals="0" colGrandTotals="0" itemPrintTitles="1" createdVersion="8" indent="0" outline="1" outlineData="1" multipleFieldFilters="0" chartFormat="16">
  <location ref="AE91:AH105" firstHeaderRow="1" firstDataRow="3" firstDataCol="1" rowPageCount="1" colPageCount="1"/>
  <pivotFields count="31">
    <pivotField showAll="0"/>
    <pivotField axis="axisPage" multipleItemSelectionAllowed="1" showAll="0">
      <items count="9">
        <item h="1" sd="0" x="3"/>
        <item sd="0" x="0"/>
        <item h="1" sd="0" x="4"/>
        <item h="1" sd="0" x="2"/>
        <item h="1" sd="0" x="1"/>
        <item h="1" sd="0" x="6"/>
        <item h="1" sd="0" x="5"/>
        <item h="1" sd="0" x="7"/>
        <item t="default"/>
      </items>
    </pivotField>
    <pivotField showAll="0"/>
    <pivotField axis="axisCol" showAll="0">
      <items count="29">
        <item h="1" x="26"/>
        <item h="1" sd="0" x="0"/>
        <item h="1" x="12"/>
        <item h="1" x="11"/>
        <item h="1" x="13"/>
        <item h="1" x="14"/>
        <item h="1" x="15"/>
        <item h="1" x="6"/>
        <item h="1" x="24"/>
        <item h="1" x="25"/>
        <item h="1" x="8"/>
        <item h="1" x="9"/>
        <item h="1" x="20"/>
        <item h="1" x="10"/>
        <item h="1" x="2"/>
        <item h="1" x="18"/>
        <item h="1" x="7"/>
        <item h="1" x="1"/>
        <item h="1" x="21"/>
        <item h="1" x="22"/>
        <item h="1" x="23"/>
        <item x="19"/>
        <item sd="0" x="5"/>
        <item x="16"/>
        <item x="17"/>
        <item sd="0" x="3"/>
        <item sd="0" x="4"/>
        <item h="1" x="27"/>
        <item t="default"/>
      </items>
    </pivotField>
    <pivotField axis="axisCol" showAll="0">
      <items count="5">
        <item h="1" x="2"/>
        <item h="1" x="0"/>
        <item x="1"/>
        <item h="1" x="3"/>
        <item t="default"/>
      </items>
    </pivotField>
    <pivotField showAll="0"/>
    <pivotField showAll="0"/>
    <pivotField showAll="0"/>
    <pivotField numFmtId="165" showAll="0">
      <items count="13">
        <item x="0"/>
        <item x="1"/>
        <item x="2"/>
        <item x="3"/>
        <item x="4"/>
        <item x="5"/>
        <item x="6"/>
        <item x="7"/>
        <item x="8"/>
        <item x="9"/>
        <item x="10"/>
        <item x="11"/>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15">
        <item sd="0" x="0"/>
        <item sd="0" x="4"/>
        <item sd="0" x="5"/>
        <item sd="0" x="6"/>
        <item sd="0" x="7"/>
        <item sd="0" x="8"/>
        <item sd="0" x="9"/>
        <item sd="0" x="10"/>
        <item sd="0" x="11"/>
        <item sd="0" x="12"/>
        <item sd="0" x="13"/>
        <item sd="0" x="1"/>
        <item sd="0" x="2"/>
        <item sd="0" x="3"/>
        <item t="default"/>
      </items>
    </pivotField>
    <pivotField showAll="0">
      <items count="7">
        <item sd="0" x="1"/>
        <item sd="0" x="2"/>
        <item sd="0" x="3"/>
        <item sd="0" x="4"/>
        <item x="0"/>
        <item x="5"/>
        <item t="default"/>
      </items>
    </pivotField>
    <pivotField showAll="0">
      <items count="5">
        <item x="1"/>
        <item x="2"/>
        <item x="0"/>
        <item x="3"/>
        <item t="default"/>
      </items>
    </pivotField>
  </pivotFields>
  <rowFields count="1">
    <field x="28"/>
  </rowFields>
  <rowItems count="12">
    <i>
      <x v="1"/>
    </i>
    <i>
      <x v="2"/>
    </i>
    <i>
      <x v="3"/>
    </i>
    <i>
      <x v="4"/>
    </i>
    <i>
      <x v="5"/>
    </i>
    <i>
      <x v="6"/>
    </i>
    <i>
      <x v="7"/>
    </i>
    <i>
      <x v="8"/>
    </i>
    <i>
      <x v="9"/>
    </i>
    <i>
      <x v="11"/>
    </i>
    <i>
      <x v="12"/>
    </i>
    <i>
      <x v="13"/>
    </i>
  </rowItems>
  <colFields count="2">
    <field x="3"/>
    <field x="4"/>
  </colFields>
  <colItems count="3">
    <i>
      <x v="22"/>
    </i>
    <i>
      <x v="25"/>
    </i>
    <i>
      <x v="26"/>
    </i>
  </colItems>
  <pageFields count="1">
    <pageField fld="1" hier="-1"/>
  </pageFields>
  <dataFields count="1">
    <dataField name="- UC/M" fld="15" baseField="29" baseItem="5"/>
  </dataFields>
  <chartFormats count="3">
    <chartFormat chart="15" format="6" series="1">
      <pivotArea type="data" outline="0" fieldPosition="0">
        <references count="2">
          <reference field="4294967294" count="1" selected="0">
            <x v="0"/>
          </reference>
          <reference field="3" count="1" selected="0">
            <x v="22"/>
          </reference>
        </references>
      </pivotArea>
    </chartFormat>
    <chartFormat chart="15" format="7" series="1">
      <pivotArea type="data" outline="0" fieldPosition="0">
        <references count="2">
          <reference field="4294967294" count="1" selected="0">
            <x v="0"/>
          </reference>
          <reference field="3" count="1" selected="0">
            <x v="25"/>
          </reference>
        </references>
      </pivotArea>
    </chartFormat>
    <chartFormat chart="15" format="8" series="1">
      <pivotArea type="data" outline="0" fieldPosition="0">
        <references count="2">
          <reference field="4294967294" count="1" selected="0">
            <x v="0"/>
          </reference>
          <reference field="3" count="1" selected="0">
            <x v="2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20305709-B0B3-450F-9F39-ABF7872D2F50}" name="PivotTable54" cacheId="1" applyNumberFormats="0" applyBorderFormats="0" applyFontFormats="0" applyPatternFormats="0" applyAlignmentFormats="0" applyWidthHeightFormats="1" dataCaption="Values" showMissing="0" updatedVersion="8" minRefreshableVersion="3" showDataTips="0" useAutoFormatting="1" rowGrandTotals="0" colGrandTotals="0" itemPrintTitles="1" createdVersion="8" indent="0" outline="1" outlineData="1" multipleFieldFilters="0" chartFormat="12">
  <location ref="BK91:BN105" firstHeaderRow="1" firstDataRow="3" firstDataCol="1" rowPageCount="1" colPageCount="1"/>
  <pivotFields count="31">
    <pivotField showAll="0"/>
    <pivotField axis="axisPage" multipleItemSelectionAllowed="1" showAll="0">
      <items count="9">
        <item h="1" sd="0" x="3"/>
        <item sd="0" x="0"/>
        <item h="1" sd="0" x="4"/>
        <item h="1" sd="0" x="2"/>
        <item h="1" sd="0" x="1"/>
        <item h="1" sd="0" x="6"/>
        <item h="1" sd="0" x="5"/>
        <item h="1" sd="0" x="7"/>
        <item t="default"/>
      </items>
    </pivotField>
    <pivotField showAll="0"/>
    <pivotField axis="axisCol" showAll="0">
      <items count="29">
        <item h="1" x="26"/>
        <item h="1" sd="0" x="0"/>
        <item h="1" x="12"/>
        <item h="1" x="11"/>
        <item h="1" x="13"/>
        <item h="1" x="14"/>
        <item h="1" x="15"/>
        <item h="1" x="6"/>
        <item h="1" x="24"/>
        <item h="1" x="25"/>
        <item h="1" x="8"/>
        <item h="1" x="9"/>
        <item h="1" x="20"/>
        <item h="1" x="10"/>
        <item h="1" x="2"/>
        <item h="1" x="18"/>
        <item h="1" x="7"/>
        <item h="1" x="1"/>
        <item h="1" x="21"/>
        <item h="1" x="22"/>
        <item h="1" x="23"/>
        <item x="19"/>
        <item sd="0" x="5"/>
        <item x="16"/>
        <item x="17"/>
        <item sd="0" x="3"/>
        <item sd="0" x="4"/>
        <item h="1" x="27"/>
        <item t="default"/>
      </items>
    </pivotField>
    <pivotField axis="axisCol" showAll="0">
      <items count="5">
        <item h="1" x="2"/>
        <item h="1" x="0"/>
        <item x="1"/>
        <item h="1" x="3"/>
        <item t="default"/>
      </items>
    </pivotField>
    <pivotField showAll="0"/>
    <pivotField showAll="0"/>
    <pivotField showAll="0"/>
    <pivotField numFmtId="165" showAll="0">
      <items count="13">
        <item x="0"/>
        <item x="1"/>
        <item x="2"/>
        <item x="3"/>
        <item x="4"/>
        <item x="5"/>
        <item x="6"/>
        <item x="7"/>
        <item x="8"/>
        <item x="9"/>
        <item x="10"/>
        <item x="11"/>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axis="axisRow" showAll="0">
      <items count="15">
        <item sd="0" x="0"/>
        <item sd="0" x="4"/>
        <item sd="0" x="5"/>
        <item sd="0" x="6"/>
        <item sd="0" x="7"/>
        <item sd="0" x="8"/>
        <item sd="0" x="9"/>
        <item sd="0" x="10"/>
        <item sd="0" x="11"/>
        <item sd="0" x="12"/>
        <item sd="0" x="13"/>
        <item sd="0" x="1"/>
        <item sd="0" x="2"/>
        <item sd="0" x="3"/>
        <item t="default"/>
      </items>
    </pivotField>
    <pivotField showAll="0">
      <items count="7">
        <item sd="0" x="1"/>
        <item sd="0" x="2"/>
        <item sd="0" x="3"/>
        <item sd="0" x="4"/>
        <item x="0"/>
        <item x="5"/>
        <item t="default"/>
      </items>
    </pivotField>
    <pivotField showAll="0">
      <items count="5">
        <item x="1"/>
        <item x="2"/>
        <item x="0"/>
        <item x="3"/>
        <item t="default"/>
      </items>
    </pivotField>
  </pivotFields>
  <rowFields count="1">
    <field x="28"/>
  </rowFields>
  <rowItems count="12">
    <i>
      <x v="1"/>
    </i>
    <i>
      <x v="2"/>
    </i>
    <i>
      <x v="3"/>
    </i>
    <i>
      <x v="4"/>
    </i>
    <i>
      <x v="5"/>
    </i>
    <i>
      <x v="6"/>
    </i>
    <i>
      <x v="7"/>
    </i>
    <i>
      <x v="8"/>
    </i>
    <i>
      <x v="9"/>
    </i>
    <i>
      <x v="11"/>
    </i>
    <i>
      <x v="12"/>
    </i>
    <i>
      <x v="13"/>
    </i>
  </rowItems>
  <colFields count="2">
    <field x="3"/>
    <field x="4"/>
  </colFields>
  <colItems count="3">
    <i>
      <x v="22"/>
    </i>
    <i>
      <x v="25"/>
    </i>
    <i>
      <x v="26"/>
    </i>
  </colItems>
  <pageFields count="1">
    <pageField fld="1" hier="-1"/>
  </pageFields>
  <dataFields count="1">
    <dataField name="- WH" fld="20" baseField="29" baseItem="7"/>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D046FDA3-99DA-4A4C-8AC7-A0D3BE7036CA}" name="PivotTable36" cacheId="1" applyNumberFormats="0" applyBorderFormats="0" applyFontFormats="0" applyPatternFormats="0" applyAlignmentFormats="0" applyWidthHeightFormats="1" dataCaption="Values" showMissing="0" updatedVersion="8" minRefreshableVersion="3" showDataTips="0" useAutoFormatting="1" rowGrandTotals="0" colGrandTotals="0" itemPrintTitles="1" createdVersion="8" indent="0" outline="1" outlineData="1" multipleFieldFilters="0" chartFormat="16">
  <location ref="AJ91:AM105" firstHeaderRow="1" firstDataRow="3" firstDataCol="1" rowPageCount="1" colPageCount="1"/>
  <pivotFields count="31">
    <pivotField showAll="0"/>
    <pivotField axis="axisPage" multipleItemSelectionAllowed="1" showAll="0">
      <items count="9">
        <item h="1" sd="0" x="3"/>
        <item sd="0" x="0"/>
        <item h="1" sd="0" x="4"/>
        <item h="1" sd="0" x="2"/>
        <item h="1" sd="0" x="1"/>
        <item h="1" sd="0" x="6"/>
        <item h="1" sd="0" x="5"/>
        <item h="1" sd="0" x="7"/>
        <item t="default"/>
      </items>
    </pivotField>
    <pivotField showAll="0"/>
    <pivotField axis="axisCol" showAll="0">
      <items count="29">
        <item h="1" x="26"/>
        <item h="1" sd="0" x="0"/>
        <item h="1" x="12"/>
        <item h="1" x="11"/>
        <item h="1" x="13"/>
        <item h="1" x="14"/>
        <item h="1" x="15"/>
        <item h="1" x="6"/>
        <item h="1" x="24"/>
        <item h="1" x="25"/>
        <item h="1" x="8"/>
        <item h="1" x="9"/>
        <item h="1" x="20"/>
        <item h="1" x="10"/>
        <item h="1" x="2"/>
        <item h="1" x="18"/>
        <item h="1" x="7"/>
        <item h="1" x="1"/>
        <item h="1" x="21"/>
        <item h="1" x="22"/>
        <item h="1" x="23"/>
        <item x="19"/>
        <item sd="0" x="5"/>
        <item x="16"/>
        <item x="17"/>
        <item sd="0" x="3"/>
        <item sd="0" x="4"/>
        <item h="1" x="27"/>
        <item t="default"/>
      </items>
    </pivotField>
    <pivotField axis="axisCol" showAll="0">
      <items count="5">
        <item h="1" x="2"/>
        <item h="1" x="0"/>
        <item x="1"/>
        <item h="1" x="3"/>
        <item t="default"/>
      </items>
    </pivotField>
    <pivotField showAll="0"/>
    <pivotField showAll="0"/>
    <pivotField showAll="0"/>
    <pivotField numFmtId="165" showAll="0">
      <items count="13">
        <item x="0"/>
        <item x="1"/>
        <item x="2"/>
        <item x="3"/>
        <item x="4"/>
        <item x="5"/>
        <item x="6"/>
        <item x="7"/>
        <item x="8"/>
        <item x="9"/>
        <item x="10"/>
        <item x="11"/>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axis="axisRow" showAll="0">
      <items count="15">
        <item sd="0" x="0"/>
        <item sd="0" x="4"/>
        <item sd="0" x="5"/>
        <item sd="0" x="6"/>
        <item sd="0" x="7"/>
        <item sd="0" x="8"/>
        <item sd="0" x="9"/>
        <item sd="0" x="10"/>
        <item sd="0" x="11"/>
        <item sd="0" x="12"/>
        <item sd="0" x="13"/>
        <item sd="0" x="1"/>
        <item sd="0" x="2"/>
        <item sd="0" x="3"/>
        <item t="default"/>
      </items>
    </pivotField>
    <pivotField showAll="0">
      <items count="7">
        <item sd="0" x="1"/>
        <item sd="0" x="2"/>
        <item sd="0" x="3"/>
        <item sd="0" x="4"/>
        <item x="0"/>
        <item x="5"/>
        <item t="default"/>
      </items>
    </pivotField>
    <pivotField showAll="0">
      <items count="5">
        <item x="1"/>
        <item x="2"/>
        <item x="0"/>
        <item x="3"/>
        <item t="default"/>
      </items>
    </pivotField>
  </pivotFields>
  <rowFields count="1">
    <field x="28"/>
  </rowFields>
  <rowItems count="12">
    <i>
      <x v="1"/>
    </i>
    <i>
      <x v="2"/>
    </i>
    <i>
      <x v="3"/>
    </i>
    <i>
      <x v="4"/>
    </i>
    <i>
      <x v="5"/>
    </i>
    <i>
      <x v="6"/>
    </i>
    <i>
      <x v="7"/>
    </i>
    <i>
      <x v="8"/>
    </i>
    <i>
      <x v="9"/>
    </i>
    <i>
      <x v="11"/>
    </i>
    <i>
      <x v="12"/>
    </i>
    <i>
      <x v="13"/>
    </i>
  </rowItems>
  <colFields count="2">
    <field x="3"/>
    <field x="4"/>
  </colFields>
  <colItems count="3">
    <i>
      <x v="22"/>
    </i>
    <i>
      <x v="25"/>
    </i>
    <i>
      <x v="26"/>
    </i>
  </colItems>
  <pageFields count="1">
    <pageField fld="1" hier="-1"/>
  </pageFields>
  <dataFields count="1">
    <dataField name="-UC/A" fld="16" baseField="29" baseItem="6"/>
  </dataFields>
  <chartFormats count="3">
    <chartFormat chart="15" format="6" series="1">
      <pivotArea type="data" outline="0" fieldPosition="0">
        <references count="2">
          <reference field="4294967294" count="1" selected="0">
            <x v="0"/>
          </reference>
          <reference field="3" count="1" selected="0">
            <x v="22"/>
          </reference>
        </references>
      </pivotArea>
    </chartFormat>
    <chartFormat chart="15" format="7" series="1">
      <pivotArea type="data" outline="0" fieldPosition="0">
        <references count="2">
          <reference field="4294967294" count="1" selected="0">
            <x v="0"/>
          </reference>
          <reference field="3" count="1" selected="0">
            <x v="25"/>
          </reference>
        </references>
      </pivotArea>
    </chartFormat>
    <chartFormat chart="15" format="8" series="1">
      <pivotArea type="data" outline="0" fieldPosition="0">
        <references count="2">
          <reference field="4294967294" count="1" selected="0">
            <x v="0"/>
          </reference>
          <reference field="3" count="1" selected="0">
            <x v="2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43899D77-C2A1-42D6-A4BC-479BBBED3A9B}" name="PivotTable18"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DE5:DO19" firstHeaderRow="1" firstDataRow="2" firstDataCol="1" rowPageCount="1" colPageCount="1"/>
  <pivotFields count="31">
    <pivotField showAll="0"/>
    <pivotField showAll="0"/>
    <pivotField showAll="0"/>
    <pivotField axis="axisCol" showAll="0">
      <items count="10">
        <item x="0"/>
        <item x="3"/>
        <item x="4"/>
        <item x="7"/>
        <item x="8"/>
        <item x="6"/>
        <item x="5"/>
        <item x="2"/>
        <item x="1"/>
        <item t="default"/>
      </items>
    </pivotField>
    <pivotField showAll="0"/>
    <pivotField showAll="0"/>
    <pivotField showAll="0"/>
    <pivotField showAll="0"/>
    <pivotField numFmtId="165" showAll="0">
      <items count="13">
        <item x="0"/>
        <item x="1"/>
        <item x="2"/>
        <item x="3"/>
        <item x="4"/>
        <item x="5"/>
        <item x="6"/>
        <item x="7"/>
        <item x="8"/>
        <item x="9"/>
        <item x="10"/>
        <item x="11"/>
        <item t="default"/>
      </items>
    </pivotField>
    <pivotField showAll="0"/>
    <pivotField showAll="0"/>
    <pivotField showAll="0"/>
    <pivotField showAll="0"/>
    <pivotField showAll="0"/>
    <pivotField showAll="0"/>
    <pivotField showAll="0"/>
    <pivotField showAll="0"/>
    <pivotField showAll="0"/>
    <pivotField axis="axisPage" dataField="1" showAll="0">
      <items count="4">
        <item x="0"/>
        <item x="2"/>
        <item x="1"/>
        <item t="default"/>
      </items>
    </pivotField>
    <pivotField showAll="0"/>
    <pivotField showAll="0"/>
    <pivotField showAll="0"/>
    <pivotField showAll="0"/>
    <pivotField showAll="0"/>
    <pivotField showAll="0"/>
    <pivotField showAll="0"/>
    <pivotField showAll="0"/>
    <pivotField showAll="0"/>
    <pivotField axis="axisRow" showAll="0">
      <items count="15">
        <item sd="0" x="0"/>
        <item sd="0" x="4"/>
        <item sd="0" x="5"/>
        <item sd="0" x="6"/>
        <item sd="0" x="7"/>
        <item sd="0" x="8"/>
        <item sd="0" x="9"/>
        <item sd="0" x="10"/>
        <item sd="0" x="11"/>
        <item sd="0" x="12"/>
        <item sd="0" x="13"/>
        <item sd="0" x="1"/>
        <item sd="0" x="2"/>
        <item sd="0" x="3"/>
        <item t="default"/>
      </items>
    </pivotField>
    <pivotField showAll="0">
      <items count="7">
        <item sd="0" x="1"/>
        <item sd="0" x="2"/>
        <item sd="0" x="3"/>
        <item sd="0" x="4"/>
        <item x="0"/>
        <item x="5"/>
        <item t="default"/>
      </items>
    </pivotField>
    <pivotField showAll="0">
      <items count="5">
        <item sd="0" x="1"/>
        <item sd="0" x="2"/>
        <item x="0"/>
        <item x="3"/>
        <item t="default"/>
      </items>
    </pivotField>
  </pivotFields>
  <rowFields count="1">
    <field x="28"/>
  </rowFields>
  <rowItems count="13">
    <i>
      <x v="1"/>
    </i>
    <i>
      <x v="2"/>
    </i>
    <i>
      <x v="3"/>
    </i>
    <i>
      <x v="4"/>
    </i>
    <i>
      <x v="5"/>
    </i>
    <i>
      <x v="6"/>
    </i>
    <i>
      <x v="7"/>
    </i>
    <i>
      <x v="8"/>
    </i>
    <i>
      <x v="9"/>
    </i>
    <i>
      <x v="11"/>
    </i>
    <i>
      <x v="12"/>
    </i>
    <i>
      <x v="13"/>
    </i>
    <i t="grand">
      <x/>
    </i>
  </rowItems>
  <colFields count="1">
    <field x="3"/>
  </colFields>
  <colItems count="10">
    <i>
      <x/>
    </i>
    <i>
      <x v="1"/>
    </i>
    <i>
      <x v="2"/>
    </i>
    <i>
      <x v="3"/>
    </i>
    <i>
      <x v="4"/>
    </i>
    <i>
      <x v="5"/>
    </i>
    <i>
      <x v="6"/>
    </i>
    <i>
      <x v="7"/>
    </i>
    <i>
      <x v="8"/>
    </i>
    <i t="grand">
      <x/>
    </i>
  </colItems>
  <pageFields count="1">
    <pageField fld="18" hier="-1"/>
  </pageFields>
  <dataFields count="1">
    <dataField name="Sum of SIFS/DF" fld="18" baseField="0" baseItem="0"/>
  </dataFields>
  <chartFormats count="9">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0" format="2" series="1">
      <pivotArea type="data" outline="0" fieldPosition="0">
        <references count="2">
          <reference field="4294967294" count="1" selected="0">
            <x v="0"/>
          </reference>
          <reference field="3" count="1" selected="0">
            <x v="2"/>
          </reference>
        </references>
      </pivotArea>
    </chartFormat>
    <chartFormat chart="0" format="3" series="1">
      <pivotArea type="data" outline="0" fieldPosition="0">
        <references count="2">
          <reference field="4294967294" count="1" selected="0">
            <x v="0"/>
          </reference>
          <reference field="3" count="1" selected="0">
            <x v="3"/>
          </reference>
        </references>
      </pivotArea>
    </chartFormat>
    <chartFormat chart="0" format="4" series="1">
      <pivotArea type="data" outline="0" fieldPosition="0">
        <references count="2">
          <reference field="4294967294" count="1" selected="0">
            <x v="0"/>
          </reference>
          <reference field="3" count="1" selected="0">
            <x v="4"/>
          </reference>
        </references>
      </pivotArea>
    </chartFormat>
    <chartFormat chart="0" format="5" series="1">
      <pivotArea type="data" outline="0" fieldPosition="0">
        <references count="2">
          <reference field="4294967294" count="1" selected="0">
            <x v="0"/>
          </reference>
          <reference field="3" count="1" selected="0">
            <x v="5"/>
          </reference>
        </references>
      </pivotArea>
    </chartFormat>
    <chartFormat chart="0" format="6" series="1">
      <pivotArea type="data" outline="0" fieldPosition="0">
        <references count="2">
          <reference field="4294967294" count="1" selected="0">
            <x v="0"/>
          </reference>
          <reference field="3" count="1" selected="0">
            <x v="6"/>
          </reference>
        </references>
      </pivotArea>
    </chartFormat>
    <chartFormat chart="0" format="7" series="1">
      <pivotArea type="data" outline="0" fieldPosition="0">
        <references count="2">
          <reference field="4294967294" count="1" selected="0">
            <x v="0"/>
          </reference>
          <reference field="3" count="1" selected="0">
            <x v="7"/>
          </reference>
        </references>
      </pivotArea>
    </chartFormat>
    <chartFormat chart="0" format="8" series="1">
      <pivotArea type="data" outline="0" fieldPosition="0">
        <references count="2">
          <reference field="4294967294" count="1" selected="0">
            <x v="0"/>
          </reference>
          <reference field="3"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9.xml><?xml version="1.0" encoding="utf-8"?>
<pivotTableDefinition xmlns="http://schemas.openxmlformats.org/spreadsheetml/2006/main" xmlns:mc="http://schemas.openxmlformats.org/markup-compatibility/2006" xmlns:xr="http://schemas.microsoft.com/office/spreadsheetml/2014/revision" mc:Ignorable="xr" xr:uid="{E65FF81D-C121-41DE-B31F-7F085C981E28}" name="PivotTable69"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S129:W144" firstHeaderRow="1" firstDataRow="3" firstDataCol="1" rowPageCount="1" colPageCount="1"/>
  <pivotFields count="23">
    <pivotField showAll="0"/>
    <pivotField axis="axisPage" multipleItemSelectionAllowed="1" showAll="0">
      <items count="4">
        <item x="0"/>
        <item h="1" x="1"/>
        <item h="1" x="2"/>
        <item t="default"/>
      </items>
    </pivotField>
    <pivotField showAll="0"/>
    <pivotField axis="axisCol" showAll="0" defaultSubtotal="0">
      <items count="7">
        <item x="1"/>
        <item x="0"/>
        <item x="3"/>
        <item h="1" x="2"/>
        <item x="5"/>
        <item x="4"/>
        <item x="6"/>
      </items>
    </pivotField>
    <pivotField showAll="0"/>
    <pivotField axis="axisCol" showAll="0">
      <items count="7">
        <item x="2"/>
        <item x="4"/>
        <item x="3"/>
        <item x="0"/>
        <item x="1"/>
        <item x="5"/>
        <item t="default"/>
      </items>
    </pivotField>
    <pivotField showAll="0"/>
    <pivotField showAll="0"/>
    <pivotField showAll="0"/>
    <pivotField showAll="0">
      <items count="14">
        <item x="0"/>
        <item x="1"/>
        <item x="2"/>
        <item x="3"/>
        <item x="4"/>
        <item x="5"/>
        <item x="6"/>
        <item x="7"/>
        <item x="8"/>
        <item x="9"/>
        <item x="10"/>
        <item x="11"/>
        <item x="12"/>
        <item t="default"/>
      </items>
    </pivotField>
    <pivotField showAll="0"/>
    <pivotField showAll="0"/>
    <pivotField dataField="1" showAll="0"/>
    <pivotField showAll="0"/>
    <pivotField showAll="0"/>
    <pivotField showAll="0"/>
    <pivotField showAll="0"/>
    <pivotField showAll="0"/>
    <pivotField showAll="0"/>
    <pivotField showAll="0"/>
    <pivotField axis="axisRow" showAll="0">
      <items count="15">
        <item sd="0" x="0"/>
        <item sd="0" x="4"/>
        <item sd="0" x="5"/>
        <item sd="0" x="6"/>
        <item sd="0" x="7"/>
        <item sd="0" x="8"/>
        <item sd="0" x="9"/>
        <item sd="0" x="10"/>
        <item sd="0" x="11"/>
        <item sd="0" x="12"/>
        <item sd="0" x="13"/>
        <item sd="0" x="1"/>
        <item sd="0" x="2"/>
        <item sd="0" x="3"/>
        <item t="default"/>
      </items>
    </pivotField>
    <pivotField showAll="0">
      <items count="7">
        <item sd="0" x="1"/>
        <item sd="0" x="2"/>
        <item sd="0" x="3"/>
        <item sd="0" x="4"/>
        <item x="0"/>
        <item x="5"/>
        <item t="default"/>
      </items>
    </pivotField>
    <pivotField showAll="0">
      <items count="5">
        <item sd="0" x="1"/>
        <item sd="0" x="2"/>
        <item x="0"/>
        <item x="3"/>
        <item t="default"/>
      </items>
    </pivotField>
  </pivotFields>
  <rowFields count="1">
    <field x="20"/>
  </rowFields>
  <rowItems count="13">
    <i>
      <x v="1"/>
    </i>
    <i>
      <x v="2"/>
    </i>
    <i>
      <x v="3"/>
    </i>
    <i>
      <x v="4"/>
    </i>
    <i>
      <x v="5"/>
    </i>
    <i>
      <x v="6"/>
    </i>
    <i>
      <x v="7"/>
    </i>
    <i>
      <x v="8"/>
    </i>
    <i>
      <x v="9"/>
    </i>
    <i>
      <x v="11"/>
    </i>
    <i>
      <x v="12"/>
    </i>
    <i>
      <x v="13"/>
    </i>
    <i t="grand">
      <x/>
    </i>
  </rowItems>
  <colFields count="2">
    <field x="3"/>
    <field x="5"/>
  </colFields>
  <colItems count="4">
    <i>
      <x/>
      <x v="4"/>
    </i>
    <i>
      <x v="1"/>
      <x v="3"/>
    </i>
    <i>
      <x v="2"/>
      <x v="2"/>
    </i>
    <i t="grand">
      <x/>
    </i>
  </colItems>
  <pageFields count="1">
    <pageField fld="1" hier="-1"/>
  </pageFields>
  <dataFields count="1">
    <dataField name="-UC" fld="12" baseField="0" baseItem="0"/>
  </dataFields>
  <formats count="1">
    <format dxfId="66">
      <pivotArea collapsedLevelsAreSubtotals="1" fieldPosition="0">
        <references count="2">
          <reference field="3" count="1" selected="0" defaultSubtotal="1">
            <x v="1"/>
          </reference>
          <reference field="20" count="2">
            <x v="1"/>
            <x v="2"/>
          </reference>
        </references>
      </pivotArea>
    </format>
  </formats>
  <chartFormats count="8">
    <chartFormat chart="17" format="6" series="1">
      <pivotArea type="data" outline="0" fieldPosition="0">
        <references count="3">
          <reference field="4294967294" count="1" selected="0">
            <x v="0"/>
          </reference>
          <reference field="3" count="1" selected="0">
            <x v="0"/>
          </reference>
          <reference field="5" count="1" selected="0">
            <x v="4"/>
          </reference>
        </references>
      </pivotArea>
    </chartFormat>
    <chartFormat chart="17" format="7" series="1">
      <pivotArea type="data" outline="0" fieldPosition="0">
        <references count="3">
          <reference field="4294967294" count="1" selected="0">
            <x v="0"/>
          </reference>
          <reference field="3" count="1" selected="0">
            <x v="1"/>
          </reference>
          <reference field="5" count="1" selected="0">
            <x v="3"/>
          </reference>
        </references>
      </pivotArea>
    </chartFormat>
    <chartFormat chart="17" format="8" series="1">
      <pivotArea type="data" outline="0" fieldPosition="0">
        <references count="3">
          <reference field="4294967294" count="1" selected="0">
            <x v="0"/>
          </reference>
          <reference field="3" count="1" selected="0">
            <x v="2"/>
          </reference>
          <reference field="5" count="1" selected="0">
            <x v="2"/>
          </reference>
        </references>
      </pivotArea>
    </chartFormat>
    <chartFormat chart="17" format="9">
      <pivotArea type="data" outline="0" fieldPosition="0">
        <references count="4">
          <reference field="4294967294" count="1" selected="0">
            <x v="0"/>
          </reference>
          <reference field="3" count="1" selected="0">
            <x v="2"/>
          </reference>
          <reference field="5" count="1" selected="0">
            <x v="2"/>
          </reference>
          <reference field="20" count="1" selected="0">
            <x v="2"/>
          </reference>
        </references>
      </pivotArea>
    </chartFormat>
    <chartFormat chart="17" format="10">
      <pivotArea type="data" outline="0" fieldPosition="0">
        <references count="4">
          <reference field="4294967294" count="1" selected="0">
            <x v="0"/>
          </reference>
          <reference field="3" count="1" selected="0">
            <x v="2"/>
          </reference>
          <reference field="5" count="1" selected="0">
            <x v="2"/>
          </reference>
          <reference field="20" count="1" selected="0">
            <x v="1"/>
          </reference>
        </references>
      </pivotArea>
    </chartFormat>
    <chartFormat chart="17" format="11">
      <pivotArea type="data" outline="0" fieldPosition="0">
        <references count="4">
          <reference field="4294967294" count="1" selected="0">
            <x v="0"/>
          </reference>
          <reference field="3" count="1" selected="0">
            <x v="0"/>
          </reference>
          <reference field="5" count="1" selected="0">
            <x v="4"/>
          </reference>
          <reference field="20" count="1" selected="0">
            <x v="2"/>
          </reference>
        </references>
      </pivotArea>
    </chartFormat>
    <chartFormat chart="17" format="12">
      <pivotArea type="data" outline="0" fieldPosition="0">
        <references count="4">
          <reference field="4294967294" count="1" selected="0">
            <x v="0"/>
          </reference>
          <reference field="3" count="1" selected="0">
            <x v="1"/>
          </reference>
          <reference field="5" count="1" selected="0">
            <x v="3"/>
          </reference>
          <reference field="20" count="1" selected="0">
            <x v="2"/>
          </reference>
        </references>
      </pivotArea>
    </chartFormat>
    <chartFormat chart="17" format="13">
      <pivotArea type="data" outline="0" fieldPosition="0">
        <references count="4">
          <reference field="4294967294" count="1" selected="0">
            <x v="0"/>
          </reference>
          <reference field="3" count="1" selected="0">
            <x v="1"/>
          </reference>
          <reference field="5" count="1" selected="0">
            <x v="3"/>
          </reference>
          <reference field="2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0.xml><?xml version="1.0" encoding="utf-8"?>
<pivotTableDefinition xmlns="http://schemas.openxmlformats.org/spreadsheetml/2006/main" xmlns:mc="http://schemas.openxmlformats.org/markup-compatibility/2006" xmlns:xr="http://schemas.microsoft.com/office/spreadsheetml/2014/revision" mc:Ignorable="xr" xr:uid="{A9AD946A-F839-4500-9AA7-BEB3BABC1BEE}" name="PivotTable20"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EC5:EM19" firstHeaderRow="1" firstDataRow="2" firstDataCol="1" rowPageCount="1" colPageCount="1"/>
  <pivotFields count="30">
    <pivotField showAll="0"/>
    <pivotField showAll="0"/>
    <pivotField axis="axisCol" showAll="0">
      <items count="11">
        <item x="0"/>
        <item x="3"/>
        <item x="4"/>
        <item x="7"/>
        <item x="8"/>
        <item x="6"/>
        <item x="5"/>
        <item x="2"/>
        <item m="1" x="9"/>
        <item x="1"/>
        <item t="default"/>
      </items>
    </pivotField>
    <pivotField showAll="0"/>
    <pivotField showAll="0"/>
    <pivotField showAll="0"/>
    <pivotField showAll="0"/>
    <pivotField numFmtId="165" showAll="0">
      <items count="13">
        <item x="0"/>
        <item x="1"/>
        <item x="2"/>
        <item x="3"/>
        <item x="4"/>
        <item x="5"/>
        <item x="6"/>
        <item x="7"/>
        <item x="8"/>
        <item x="9"/>
        <item x="10"/>
        <item x="11"/>
        <item t="default"/>
      </items>
    </pivotField>
    <pivotField showAll="0"/>
    <pivotField showAll="0"/>
    <pivotField showAll="0"/>
    <pivotField showAll="0"/>
    <pivotField showAll="0"/>
    <pivotField showAll="0"/>
    <pivotField showAll="0"/>
    <pivotField showAll="0"/>
    <pivotField showAll="0"/>
    <pivotField showAll="0"/>
    <pivotField showAll="0"/>
    <pivotField axis="axisPage" dataField="1" showAll="0">
      <items count="4">
        <item x="0"/>
        <item x="1"/>
        <item x="2"/>
        <item t="default"/>
      </items>
    </pivotField>
    <pivotField showAll="0"/>
    <pivotField showAll="0"/>
    <pivotField showAll="0"/>
    <pivotField showAll="0"/>
    <pivotField showAll="0"/>
    <pivotField showAll="0"/>
    <pivotField showAll="0"/>
    <pivotField axis="axisRow" showAll="0">
      <items count="15">
        <item sd="0" x="0"/>
        <item sd="0" x="4"/>
        <item sd="0" x="5"/>
        <item sd="0" x="6"/>
        <item sd="0" x="7"/>
        <item sd="0" x="8"/>
        <item sd="0" x="9"/>
        <item sd="0" x="10"/>
        <item sd="0" x="11"/>
        <item sd="0" x="12"/>
        <item sd="0" x="13"/>
        <item sd="0" x="1"/>
        <item sd="0" x="2"/>
        <item sd="0" x="3"/>
        <item t="default"/>
      </items>
    </pivotField>
    <pivotField showAll="0">
      <items count="7">
        <item sd="0" x="1"/>
        <item sd="0" x="2"/>
        <item sd="0" x="3"/>
        <item sd="0" x="4"/>
        <item x="0"/>
        <item x="5"/>
        <item t="default"/>
      </items>
    </pivotField>
    <pivotField showAll="0">
      <items count="5">
        <item sd="0" x="1"/>
        <item sd="0" x="2"/>
        <item x="0"/>
        <item x="3"/>
        <item t="default"/>
      </items>
    </pivotField>
  </pivotFields>
  <rowFields count="1">
    <field x="27"/>
  </rowFields>
  <rowItems count="13">
    <i>
      <x v="1"/>
    </i>
    <i>
      <x v="2"/>
    </i>
    <i>
      <x v="3"/>
    </i>
    <i>
      <x v="4"/>
    </i>
    <i>
      <x v="5"/>
    </i>
    <i>
      <x v="6"/>
    </i>
    <i>
      <x v="7"/>
    </i>
    <i>
      <x v="8"/>
    </i>
    <i>
      <x v="9"/>
    </i>
    <i>
      <x v="11"/>
    </i>
    <i>
      <x v="12"/>
    </i>
    <i>
      <x v="13"/>
    </i>
    <i t="grand">
      <x/>
    </i>
  </rowItems>
  <colFields count="1">
    <field x="2"/>
  </colFields>
  <colItems count="10">
    <i>
      <x/>
    </i>
    <i>
      <x v="1"/>
    </i>
    <i>
      <x v="2"/>
    </i>
    <i>
      <x v="3"/>
    </i>
    <i>
      <x v="4"/>
    </i>
    <i>
      <x v="5"/>
    </i>
    <i>
      <x v="6"/>
    </i>
    <i>
      <x v="7"/>
    </i>
    <i>
      <x v="9"/>
    </i>
    <i t="grand">
      <x/>
    </i>
  </colItems>
  <pageFields count="1">
    <pageField fld="19" hier="-1"/>
  </pageFields>
  <dataFields count="1">
    <dataField name="Sum of WH" fld="19" baseField="0" baseItem="0"/>
  </dataFields>
  <chartFormats count="9">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0" format="2" series="1">
      <pivotArea type="data" outline="0" fieldPosition="0">
        <references count="2">
          <reference field="4294967294" count="1" selected="0">
            <x v="0"/>
          </reference>
          <reference field="2" count="1" selected="0">
            <x v="2"/>
          </reference>
        </references>
      </pivotArea>
    </chartFormat>
    <chartFormat chart="0" format="3" series="1">
      <pivotArea type="data" outline="0" fieldPosition="0">
        <references count="2">
          <reference field="4294967294" count="1" selected="0">
            <x v="0"/>
          </reference>
          <reference field="2" count="1" selected="0">
            <x v="3"/>
          </reference>
        </references>
      </pivotArea>
    </chartFormat>
    <chartFormat chart="0" format="4" series="1">
      <pivotArea type="data" outline="0" fieldPosition="0">
        <references count="2">
          <reference field="4294967294" count="1" selected="0">
            <x v="0"/>
          </reference>
          <reference field="2" count="1" selected="0">
            <x v="4"/>
          </reference>
        </references>
      </pivotArea>
    </chartFormat>
    <chartFormat chart="0" format="5" series="1">
      <pivotArea type="data" outline="0" fieldPosition="0">
        <references count="2">
          <reference field="4294967294" count="1" selected="0">
            <x v="0"/>
          </reference>
          <reference field="2" count="1" selected="0">
            <x v="5"/>
          </reference>
        </references>
      </pivotArea>
    </chartFormat>
    <chartFormat chart="0" format="6" series="1">
      <pivotArea type="data" outline="0" fieldPosition="0">
        <references count="2">
          <reference field="4294967294" count="1" selected="0">
            <x v="0"/>
          </reference>
          <reference field="2" count="1" selected="0">
            <x v="6"/>
          </reference>
        </references>
      </pivotArea>
    </chartFormat>
    <chartFormat chart="0" format="7" series="1">
      <pivotArea type="data" outline="0" fieldPosition="0">
        <references count="2">
          <reference field="4294967294" count="1" selected="0">
            <x v="0"/>
          </reference>
          <reference field="2" count="1" selected="0">
            <x v="7"/>
          </reference>
        </references>
      </pivotArea>
    </chartFormat>
    <chartFormat chart="0" format="8" series="1">
      <pivotArea type="data" outline="0" fieldPosition="0">
        <references count="2">
          <reference field="4294967294" count="1" selected="0">
            <x v="0"/>
          </reference>
          <reference field="2"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1.xml><?xml version="1.0" encoding="utf-8"?>
<pivotTableDefinition xmlns="http://schemas.openxmlformats.org/spreadsheetml/2006/main" xmlns:mc="http://schemas.openxmlformats.org/markup-compatibility/2006" xmlns:xr="http://schemas.microsoft.com/office/spreadsheetml/2014/revision" mc:Ignorable="xr" xr:uid="{DF5978A5-1F48-42B4-9148-A98DCBF5AA58}" name="PivotTable33" cacheId="1" applyNumberFormats="0" applyBorderFormats="0" applyFontFormats="0" applyPatternFormats="0" applyAlignmentFormats="0" applyWidthHeightFormats="1" dataCaption="Values" showMissing="0" updatedVersion="8" minRefreshableVersion="3" showDataTips="0" useAutoFormatting="1" rowGrandTotals="0" colGrandTotals="0" itemPrintTitles="1" createdVersion="8" indent="0" outline="1" outlineData="1" multipleFieldFilters="0" chartFormat="19">
  <location ref="U91:X105" firstHeaderRow="1" firstDataRow="3" firstDataCol="1" rowPageCount="1" colPageCount="1"/>
  <pivotFields count="31">
    <pivotField showAll="0"/>
    <pivotField axis="axisPage" multipleItemSelectionAllowed="1" showAll="0">
      <items count="9">
        <item h="1" sd="0" x="3"/>
        <item sd="0" x="0"/>
        <item h="1" sd="0" x="4"/>
        <item h="1" sd="0" x="2"/>
        <item h="1" sd="0" x="1"/>
        <item h="1" sd="0" x="6"/>
        <item h="1" sd="0" x="5"/>
        <item h="1" sd="0" x="7"/>
        <item t="default"/>
      </items>
    </pivotField>
    <pivotField showAll="0"/>
    <pivotField axis="axisCol" showAll="0">
      <items count="29">
        <item h="1" x="26"/>
        <item h="1" sd="0" x="0"/>
        <item h="1" x="12"/>
        <item h="1" x="11"/>
        <item h="1" x="13"/>
        <item h="1" x="14"/>
        <item h="1" x="15"/>
        <item h="1" x="6"/>
        <item h="1" x="24"/>
        <item h="1" x="25"/>
        <item h="1" x="8"/>
        <item h="1" x="9"/>
        <item h="1" x="20"/>
        <item h="1" x="10"/>
        <item h="1" x="2"/>
        <item h="1" x="18"/>
        <item h="1" x="7"/>
        <item h="1" x="1"/>
        <item h="1" x="21"/>
        <item h="1" x="22"/>
        <item h="1" x="23"/>
        <item x="19"/>
        <item sd="0" x="5"/>
        <item x="16"/>
        <item x="17"/>
        <item sd="0" x="3"/>
        <item sd="0" x="4"/>
        <item h="1" x="27"/>
        <item t="default"/>
      </items>
    </pivotField>
    <pivotField axis="axisCol" showAll="0">
      <items count="5">
        <item h="1" x="2"/>
        <item h="1" x="0"/>
        <item x="1"/>
        <item h="1" x="3"/>
        <item t="default"/>
      </items>
    </pivotField>
    <pivotField showAll="0"/>
    <pivotField showAll="0"/>
    <pivotField showAll="0"/>
    <pivotField numFmtId="165" showAll="0">
      <items count="13">
        <item x="0"/>
        <item x="1"/>
        <item x="2"/>
        <item x="3"/>
        <item x="4"/>
        <item x="5"/>
        <item x="6"/>
        <item x="7"/>
        <item x="8"/>
        <item x="9"/>
        <item x="10"/>
        <item x="11"/>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15">
        <item sd="0" x="0"/>
        <item sd="0" x="4"/>
        <item sd="0" x="5"/>
        <item sd="0" x="6"/>
        <item sd="0" x="7"/>
        <item sd="0" x="8"/>
        <item sd="0" x="9"/>
        <item sd="0" x="10"/>
        <item sd="0" x="11"/>
        <item sd="0" x="12"/>
        <item sd="0" x="13"/>
        <item sd="0" x="1"/>
        <item sd="0" x="2"/>
        <item sd="0" x="3"/>
        <item t="default"/>
      </items>
    </pivotField>
    <pivotField showAll="0">
      <items count="7">
        <item sd="0" x="1"/>
        <item sd="0" x="2"/>
        <item sd="0" x="3"/>
        <item sd="0" x="4"/>
        <item x="0"/>
        <item x="5"/>
        <item t="default"/>
      </items>
    </pivotField>
    <pivotField showAll="0">
      <items count="5">
        <item x="1"/>
        <item x="2"/>
        <item x="0"/>
        <item x="3"/>
        <item t="default"/>
      </items>
    </pivotField>
  </pivotFields>
  <rowFields count="1">
    <field x="28"/>
  </rowFields>
  <rowItems count="12">
    <i>
      <x v="1"/>
    </i>
    <i>
      <x v="2"/>
    </i>
    <i>
      <x v="3"/>
    </i>
    <i>
      <x v="4"/>
    </i>
    <i>
      <x v="5"/>
    </i>
    <i>
      <x v="6"/>
    </i>
    <i>
      <x v="7"/>
    </i>
    <i>
      <x v="8"/>
    </i>
    <i>
      <x v="9"/>
    </i>
    <i>
      <x v="11"/>
    </i>
    <i>
      <x v="12"/>
    </i>
    <i>
      <x v="13"/>
    </i>
  </rowItems>
  <colFields count="2">
    <field x="3"/>
    <field x="4"/>
  </colFields>
  <colItems count="3">
    <i>
      <x v="22"/>
    </i>
    <i>
      <x v="25"/>
    </i>
    <i>
      <x v="26"/>
    </i>
  </colItems>
  <pageFields count="1">
    <pageField fld="1" hier="-1"/>
  </pageFields>
  <dataFields count="1">
    <dataField name="-Vavle" fld="13" baseField="29" baseItem="6"/>
  </dataFields>
  <chartFormats count="3">
    <chartFormat chart="18" format="6" series="1">
      <pivotArea type="data" outline="0" fieldPosition="0">
        <references count="2">
          <reference field="4294967294" count="1" selected="0">
            <x v="0"/>
          </reference>
          <reference field="3" count="1" selected="0">
            <x v="22"/>
          </reference>
        </references>
      </pivotArea>
    </chartFormat>
    <chartFormat chart="18" format="7" series="1">
      <pivotArea type="data" outline="0" fieldPosition="0">
        <references count="2">
          <reference field="4294967294" count="1" selected="0">
            <x v="0"/>
          </reference>
          <reference field="3" count="1" selected="0">
            <x v="25"/>
          </reference>
        </references>
      </pivotArea>
    </chartFormat>
    <chartFormat chart="18" format="8" series="1">
      <pivotArea type="data" outline="0" fieldPosition="0">
        <references count="2">
          <reference field="4294967294" count="1" selected="0">
            <x v="0"/>
          </reference>
          <reference field="3" count="1" selected="0">
            <x v="2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2.xml><?xml version="1.0" encoding="utf-8"?>
<pivotTableDefinition xmlns="http://schemas.openxmlformats.org/spreadsheetml/2006/main" xmlns:mc="http://schemas.openxmlformats.org/markup-compatibility/2006" xmlns:xr="http://schemas.microsoft.com/office/spreadsheetml/2014/revision" mc:Ignorable="xr" xr:uid="{54A3D433-47A2-4698-9F82-C3EC15F00CB2}" name="PivotTable105" cacheId="27"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8">
  <location ref="E170:G184" firstHeaderRow="1" firstDataRow="3" firstDataCol="1" rowPageCount="1" colPageCount="1"/>
  <pivotFields count="32">
    <pivotField showAll="0"/>
    <pivotField axis="axisPage" multipleItemSelectionAllowed="1" showAll="0">
      <items count="4">
        <item h="1" x="0"/>
        <item x="1"/>
        <item h="1" x="2"/>
        <item t="default"/>
      </items>
    </pivotField>
    <pivotField showAll="0"/>
    <pivotField showAll="0"/>
    <pivotField axis="axisCol" showAll="0">
      <items count="5">
        <item h="1" x="1"/>
        <item h="1" x="0"/>
        <item x="2"/>
        <item h="1" x="3"/>
        <item t="default"/>
      </items>
    </pivotField>
    <pivotField showAll="0"/>
    <pivotField showAll="0"/>
    <pivotField showAll="0"/>
    <pivotField numFmtId="165" showAll="0">
      <items count="28">
        <item x="0"/>
        <item x="1"/>
        <item x="2"/>
        <item x="3"/>
        <item x="4"/>
        <item x="5"/>
        <item x="6"/>
        <item x="7"/>
        <item x="8"/>
        <item x="9"/>
        <item x="10"/>
        <item x="11"/>
        <item x="12"/>
        <item x="13"/>
        <item x="14"/>
        <item x="15"/>
        <item x="16"/>
        <item x="17"/>
        <item x="18"/>
        <item x="19"/>
        <item x="20"/>
        <item x="21"/>
        <item x="22"/>
        <item x="23"/>
        <item x="24"/>
        <item x="25"/>
        <item x="26"/>
        <item t="default"/>
      </items>
    </pivotField>
    <pivotField showAll="0"/>
    <pivotField dataField="1"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axis="axisRow" showAll="0">
      <items count="15">
        <item sd="0" x="0"/>
        <item sd="0" x="4"/>
        <item sd="0" x="5"/>
        <item sd="0" x="6"/>
        <item sd="0" x="7"/>
        <item sd="0" x="8"/>
        <item sd="0" x="9"/>
        <item sd="0" x="10"/>
        <item sd="0" x="11"/>
        <item sd="0" x="12"/>
        <item sd="0" x="13"/>
        <item sd="0" x="1"/>
        <item sd="0" x="2"/>
        <item sd="0" x="3"/>
        <item t="default"/>
      </items>
    </pivotField>
    <pivotField showAll="0">
      <items count="7">
        <item sd="0" x="1"/>
        <item sd="0" x="2"/>
        <item sd="0" x="3"/>
        <item sd="0" x="4"/>
        <item x="0"/>
        <item x="5"/>
        <item t="default"/>
      </items>
    </pivotField>
    <pivotField showAll="0">
      <items count="5">
        <item sd="0" x="1"/>
        <item sd="0" x="2"/>
        <item x="0"/>
        <item x="3"/>
        <item t="default"/>
      </items>
    </pivotField>
  </pivotFields>
  <rowFields count="1">
    <field x="29"/>
  </rowFields>
  <rowItems count="12">
    <i>
      <x v="1"/>
    </i>
    <i>
      <x v="2"/>
    </i>
    <i>
      <x v="3"/>
    </i>
    <i>
      <x v="4"/>
    </i>
    <i>
      <x v="5"/>
    </i>
    <i>
      <x v="6"/>
    </i>
    <i>
      <x v="7"/>
    </i>
    <i>
      <x v="8"/>
    </i>
    <i>
      <x v="9"/>
    </i>
    <i>
      <x v="11"/>
    </i>
    <i>
      <x v="12"/>
    </i>
    <i>
      <x v="13"/>
    </i>
  </rowItems>
  <colFields count="2">
    <field x="4"/>
    <field x="-2"/>
  </colFields>
  <colItems count="2">
    <i>
      <x v="2"/>
      <x/>
    </i>
    <i r="1" i="1">
      <x v="1"/>
    </i>
  </colItems>
  <pageFields count="1">
    <pageField fld="1" hier="-1"/>
  </pageFields>
  <dataFields count="2">
    <dataField name="Pump/A : Target" fld="20" baseField="0" baseItem="0"/>
    <dataField name="Pump/A : Result" fld="10" baseField="0" baseItem="0"/>
  </dataFields>
  <formats count="2">
    <format dxfId="68">
      <pivotArea collapsedLevelsAreSubtotals="1" fieldPosition="0">
        <references count="1">
          <reference field="29" count="8">
            <x v="1"/>
            <x v="2"/>
            <x v="3"/>
            <x v="4"/>
            <x v="5"/>
            <x v="6"/>
            <x v="7"/>
            <x v="8"/>
          </reference>
        </references>
      </pivotArea>
    </format>
    <format dxfId="67">
      <pivotArea collapsedLevelsAreSubtotals="1" fieldPosition="0">
        <references count="3">
          <reference field="4294967294" count="1" selected="0">
            <x v="0"/>
          </reference>
          <reference field="4" count="0" selected="0"/>
          <reference field="29" count="4">
            <x v="9"/>
            <x v="11"/>
            <x v="12"/>
            <x v="13"/>
          </reference>
        </references>
      </pivotArea>
    </format>
  </formats>
  <chartFormats count="3">
    <chartFormat chart="3" format="7" series="1">
      <pivotArea type="data" outline="0" fieldPosition="0"/>
    </chartFormat>
    <chartFormat chart="7" format="4" series="1">
      <pivotArea type="data" outline="0" fieldPosition="0">
        <references count="2">
          <reference field="4294967294" count="1" selected="0">
            <x v="0"/>
          </reference>
          <reference field="4" count="1" selected="0">
            <x v="2"/>
          </reference>
        </references>
      </pivotArea>
    </chartFormat>
    <chartFormat chart="7" format="5" series="1">
      <pivotArea type="data" outline="0" fieldPosition="0">
        <references count="2">
          <reference field="4294967294" count="1" selected="0">
            <x v="1"/>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3.xml><?xml version="1.0" encoding="utf-8"?>
<pivotTableDefinition xmlns="http://schemas.openxmlformats.org/spreadsheetml/2006/main" xmlns:mc="http://schemas.openxmlformats.org/markup-compatibility/2006" xmlns:xr="http://schemas.microsoft.com/office/spreadsheetml/2014/revision" mc:Ignorable="xr" xr:uid="{8500C3CA-EF19-4BC9-AA78-9761DDEDAD78}" name="PivotTable76"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K129:AO144" firstHeaderRow="1" firstDataRow="3" firstDataCol="1" rowPageCount="1" colPageCount="1"/>
  <pivotFields count="23">
    <pivotField showAll="0"/>
    <pivotField axis="axisPage" multipleItemSelectionAllowed="1" showAll="0">
      <items count="4">
        <item x="0"/>
        <item h="1" x="1"/>
        <item h="1" x="2"/>
        <item t="default"/>
      </items>
    </pivotField>
    <pivotField showAll="0"/>
    <pivotField axis="axisCol" showAll="0" defaultSubtotal="0">
      <items count="7">
        <item x="1"/>
        <item x="0"/>
        <item x="3"/>
        <item h="1" x="2"/>
        <item x="5"/>
        <item x="4"/>
        <item x="6"/>
      </items>
    </pivotField>
    <pivotField showAll="0"/>
    <pivotField axis="axisCol" showAll="0">
      <items count="7">
        <item x="2"/>
        <item x="4"/>
        <item x="3"/>
        <item x="0"/>
        <item x="1"/>
        <item x="5"/>
        <item t="default"/>
      </items>
    </pivotField>
    <pivotField showAll="0"/>
    <pivotField showAll="0"/>
    <pivotField showAll="0"/>
    <pivotField showAll="0">
      <items count="14">
        <item x="0"/>
        <item x="1"/>
        <item x="2"/>
        <item x="3"/>
        <item x="4"/>
        <item x="5"/>
        <item x="6"/>
        <item x="7"/>
        <item x="8"/>
        <item x="9"/>
        <item x="10"/>
        <item x="11"/>
        <item x="12"/>
        <item t="default"/>
      </items>
    </pivotField>
    <pivotField showAll="0"/>
    <pivotField showAll="0"/>
    <pivotField showAll="0"/>
    <pivotField showAll="0"/>
    <pivotField dataField="1" showAll="0"/>
    <pivotField showAll="0"/>
    <pivotField showAll="0"/>
    <pivotField showAll="0"/>
    <pivotField showAll="0"/>
    <pivotField showAll="0"/>
    <pivotField axis="axisRow" showAll="0">
      <items count="15">
        <item sd="0" x="0"/>
        <item sd="0" x="4"/>
        <item sd="0" x="5"/>
        <item sd="0" x="6"/>
        <item sd="0" x="7"/>
        <item sd="0" x="8"/>
        <item sd="0" x="9"/>
        <item sd="0" x="10"/>
        <item sd="0" x="11"/>
        <item sd="0" x="12"/>
        <item sd="0" x="13"/>
        <item sd="0" x="1"/>
        <item sd="0" x="2"/>
        <item sd="0" x="3"/>
        <item t="default"/>
      </items>
    </pivotField>
    <pivotField showAll="0">
      <items count="7">
        <item sd="0" x="1"/>
        <item sd="0" x="2"/>
        <item sd="0" x="3"/>
        <item sd="0" x="4"/>
        <item x="0"/>
        <item x="5"/>
        <item t="default"/>
      </items>
    </pivotField>
    <pivotField showAll="0">
      <items count="5">
        <item sd="0" x="1"/>
        <item sd="0" x="2"/>
        <item x="0"/>
        <item x="3"/>
        <item t="default"/>
      </items>
    </pivotField>
  </pivotFields>
  <rowFields count="1">
    <field x="20"/>
  </rowFields>
  <rowItems count="13">
    <i>
      <x v="1"/>
    </i>
    <i>
      <x v="2"/>
    </i>
    <i>
      <x v="3"/>
    </i>
    <i>
      <x v="4"/>
    </i>
    <i>
      <x v="5"/>
    </i>
    <i>
      <x v="6"/>
    </i>
    <i>
      <x v="7"/>
    </i>
    <i>
      <x v="8"/>
    </i>
    <i>
      <x v="9"/>
    </i>
    <i>
      <x v="11"/>
    </i>
    <i>
      <x v="12"/>
    </i>
    <i>
      <x v="13"/>
    </i>
    <i t="grand">
      <x/>
    </i>
  </rowItems>
  <colFields count="2">
    <field x="3"/>
    <field x="5"/>
  </colFields>
  <colItems count="4">
    <i>
      <x/>
      <x v="4"/>
    </i>
    <i>
      <x v="1"/>
      <x v="3"/>
    </i>
    <i>
      <x v="2"/>
      <x v="2"/>
    </i>
    <i t="grand">
      <x/>
    </i>
  </colItems>
  <pageFields count="1">
    <pageField fld="1" hier="-1"/>
  </pageFields>
  <dataFields count="1">
    <dataField name="-SKD" fld="14" baseField="0" baseItem="0"/>
  </dataFields>
  <formats count="1">
    <format dxfId="69">
      <pivotArea collapsedLevelsAreSubtotals="1" fieldPosition="0">
        <references count="2">
          <reference field="3" count="1" selected="0" defaultSubtotal="1">
            <x v="1"/>
          </reference>
          <reference field="20" count="2">
            <x v="1"/>
            <x v="2"/>
          </reference>
        </references>
      </pivotArea>
    </format>
  </formats>
  <chartFormats count="3">
    <chartFormat chart="15" format="6" series="1">
      <pivotArea type="data" outline="0" fieldPosition="0">
        <references count="3">
          <reference field="4294967294" count="1" selected="0">
            <x v="0"/>
          </reference>
          <reference field="3" count="1" selected="0">
            <x v="0"/>
          </reference>
          <reference field="5" count="1" selected="0">
            <x v="4"/>
          </reference>
        </references>
      </pivotArea>
    </chartFormat>
    <chartFormat chart="15" format="7" series="1">
      <pivotArea type="data" outline="0" fieldPosition="0">
        <references count="3">
          <reference field="4294967294" count="1" selected="0">
            <x v="0"/>
          </reference>
          <reference field="3" count="1" selected="0">
            <x v="1"/>
          </reference>
          <reference field="5" count="1" selected="0">
            <x v="3"/>
          </reference>
        </references>
      </pivotArea>
    </chartFormat>
    <chartFormat chart="15" format="8" series="1">
      <pivotArea type="data" outline="0" fieldPosition="0">
        <references count="3">
          <reference field="4294967294" count="1" selected="0">
            <x v="0"/>
          </reference>
          <reference field="3" count="1" selected="0">
            <x v="2"/>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4.xml><?xml version="1.0" encoding="utf-8"?>
<pivotTableDefinition xmlns="http://schemas.openxmlformats.org/spreadsheetml/2006/main" xmlns:mc="http://schemas.openxmlformats.org/markup-compatibility/2006" xmlns:xr="http://schemas.microsoft.com/office/spreadsheetml/2014/revision" mc:Ignorable="xr" xr:uid="{CE2E0168-7C0F-4A5E-BDAE-C4C338326799}" name="PivotTable45" cacheId="14" applyNumberFormats="0" applyBorderFormats="0" applyFontFormats="0" applyPatternFormats="0" applyAlignmentFormats="0" applyWidthHeightFormats="1" dataCaption="Values" showMissing="0" updatedVersion="8" minRefreshableVersion="3" preserveFormatting="0" rowGrandTotals="0" colGrandTotals="0" itemPrintTitles="1" createdVersion="8" indent="0" outline="1" outlineData="1" multipleFieldFilters="0" chartFormat="51" customListSort="0">
  <location ref="AK49:AN64" firstHeaderRow="1" firstDataRow="4" firstDataCol="1"/>
  <pivotFields count="29">
    <pivotField name="-" axis="axisCol" compact="0" showAll="0">
      <items count="9">
        <item x="3"/>
        <item x="2"/>
        <item x="7"/>
        <item x="0"/>
        <item x="6"/>
        <item x="4"/>
        <item x="5"/>
        <item x="1"/>
        <item t="default"/>
      </items>
    </pivotField>
    <pivotField axis="axisCol" showAll="0" defaultSubtotal="0">
      <items count="3">
        <item h="1" x="1"/>
        <item h="1" x="0"/>
        <item x="2"/>
      </items>
    </pivotField>
    <pivotField showAll="0"/>
    <pivotField showAll="0"/>
    <pivotField showAll="0"/>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axis="axisRow" showAll="0">
      <items count="15">
        <item sd="0" x="0"/>
        <item sd="0" x="4"/>
        <item sd="0" x="5"/>
        <item sd="0" x="6"/>
        <item sd="0" x="7"/>
        <item sd="0" x="8"/>
        <item sd="0" x="9"/>
        <item sd="0" x="10"/>
        <item sd="0" x="11"/>
        <item sd="0" x="12"/>
        <item sd="0" x="13"/>
        <item sd="0" x="1"/>
        <item sd="0" x="2"/>
        <item sd="0" x="3"/>
        <item t="default"/>
      </items>
    </pivotField>
    <pivotField showAll="0">
      <items count="7">
        <item sd="0" x="1"/>
        <item sd="0" x="2"/>
        <item sd="0" x="3"/>
        <item sd="0" x="4"/>
        <item x="0"/>
        <item x="5"/>
        <item t="default"/>
      </items>
    </pivotField>
    <pivotField showAll="0">
      <items count="5">
        <item sd="0" x="1"/>
        <item sd="0" x="2"/>
        <item x="0"/>
        <item x="3"/>
        <item t="default"/>
      </items>
    </pivotField>
  </pivotFields>
  <rowFields count="1">
    <field x="26"/>
  </rowFields>
  <rowItems count="12">
    <i>
      <x v="1"/>
    </i>
    <i>
      <x v="2"/>
    </i>
    <i>
      <x v="3"/>
    </i>
    <i>
      <x v="4"/>
    </i>
    <i>
      <x v="5"/>
    </i>
    <i>
      <x v="6"/>
    </i>
    <i>
      <x v="7"/>
    </i>
    <i>
      <x v="8"/>
    </i>
    <i>
      <x v="9"/>
    </i>
    <i>
      <x v="11"/>
    </i>
    <i>
      <x v="12"/>
    </i>
    <i>
      <x v="13"/>
    </i>
  </rowItems>
  <colFields count="3">
    <field x="1"/>
    <field x="0"/>
    <field x="-2"/>
  </colFields>
  <colItems count="2">
    <i>
      <x v="2"/>
      <x v="2"/>
      <x/>
    </i>
    <i r="2" i="1">
      <x v="1"/>
    </i>
  </colItems>
  <dataFields count="2">
    <dataField name="-T_INJ/A" fld="19" baseField="0" baseItem="0"/>
    <dataField name="-INJ/A" fld="9" baseField="19"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5.xml><?xml version="1.0" encoding="utf-8"?>
<pivotTableDefinition xmlns="http://schemas.openxmlformats.org/spreadsheetml/2006/main" xmlns:mc="http://schemas.openxmlformats.org/markup-compatibility/2006" xmlns:xr="http://schemas.microsoft.com/office/spreadsheetml/2014/revision" mc:Ignorable="xr" xr:uid="{4F931CE1-99B7-4136-B4E0-DDEDFFDF9944}" name="PivotTable6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T68:AX83" firstHeaderRow="1" firstDataRow="3" firstDataCol="1"/>
  <pivotFields count="22">
    <pivotField showAll="0"/>
    <pivotField axis="axisCol" showAll="0" defaultSubtotal="0">
      <items count="5">
        <item x="0"/>
        <item h="1" x="3"/>
        <item h="1" x="2"/>
        <item x="4"/>
        <item x="1"/>
      </items>
    </pivotField>
    <pivotField showAll="0"/>
    <pivotField showAll="0"/>
    <pivotField axis="axisCol" showAll="0">
      <items count="5">
        <item h="1" x="2"/>
        <item x="0"/>
        <item x="1"/>
        <item x="3"/>
        <item t="default"/>
      </items>
    </pivotField>
    <pivotField showAll="0"/>
    <pivotField showAll="0"/>
    <pivotField showAll="0"/>
    <pivotField numFmtId="165" showAll="0">
      <items count="13">
        <item x="0"/>
        <item x="1"/>
        <item x="2"/>
        <item x="3"/>
        <item x="4"/>
        <item x="5"/>
        <item x="6"/>
        <item x="7"/>
        <item x="8"/>
        <item x="9"/>
        <item x="10"/>
        <item x="11"/>
        <item t="default"/>
      </items>
    </pivotField>
    <pivotField showAll="0"/>
    <pivotField showAll="0"/>
    <pivotField showAll="0"/>
    <pivotField showAll="0"/>
    <pivotField showAll="0"/>
    <pivotField dataField="1" showAll="0"/>
    <pivotField showAll="0"/>
    <pivotField showAll="0"/>
    <pivotField showAll="0"/>
    <pivotField showAll="0"/>
    <pivotField axis="axisRow" showAll="0">
      <items count="15">
        <item sd="0" x="0"/>
        <item sd="0" x="4"/>
        <item sd="0" x="5"/>
        <item sd="0" x="6"/>
        <item sd="0" x="7"/>
        <item sd="0" x="8"/>
        <item sd="0" x="9"/>
        <item sd="0" x="10"/>
        <item sd="0" x="11"/>
        <item sd="0" x="12"/>
        <item sd="0" x="13"/>
        <item sd="0" x="1"/>
        <item sd="0" x="2"/>
        <item sd="0" x="3"/>
        <item t="default"/>
      </items>
    </pivotField>
    <pivotField showAll="0">
      <items count="7">
        <item sd="0" x="1"/>
        <item sd="0" x="2"/>
        <item sd="0" x="3"/>
        <item sd="0" x="4"/>
        <item x="0"/>
        <item x="5"/>
        <item t="default"/>
      </items>
    </pivotField>
    <pivotField showAll="0">
      <items count="5">
        <item sd="0" x="1"/>
        <item sd="0" x="2"/>
        <item x="0"/>
        <item x="3"/>
        <item t="default"/>
      </items>
    </pivotField>
  </pivotFields>
  <rowFields count="1">
    <field x="19"/>
  </rowFields>
  <rowItems count="13">
    <i>
      <x v="1"/>
    </i>
    <i>
      <x v="2"/>
    </i>
    <i>
      <x v="3"/>
    </i>
    <i>
      <x v="4"/>
    </i>
    <i>
      <x v="5"/>
    </i>
    <i>
      <x v="6"/>
    </i>
    <i>
      <x v="7"/>
    </i>
    <i>
      <x v="8"/>
    </i>
    <i>
      <x v="9"/>
    </i>
    <i>
      <x v="11"/>
    </i>
    <i>
      <x v="12"/>
    </i>
    <i>
      <x v="13"/>
    </i>
    <i t="grand">
      <x/>
    </i>
  </rowItems>
  <colFields count="2">
    <field x="1"/>
    <field x="4"/>
  </colFields>
  <colItems count="4">
    <i>
      <x/>
      <x v="1"/>
    </i>
    <i>
      <x v="3"/>
      <x v="3"/>
    </i>
    <i>
      <x v="4"/>
      <x v="2"/>
    </i>
    <i t="grand">
      <x/>
    </i>
  </colItems>
  <dataFields count="1">
    <dataField name="-SOL" fld="14" baseField="0" baseItem="0"/>
  </dataFields>
  <chartFormats count="3">
    <chartFormat chart="7" format="6" series="1">
      <pivotArea type="data" outline="0" fieldPosition="0">
        <references count="3">
          <reference field="4294967294" count="1" selected="0">
            <x v="0"/>
          </reference>
          <reference field="1" count="1" selected="0">
            <x v="0"/>
          </reference>
          <reference field="4" count="1" selected="0">
            <x v="1"/>
          </reference>
        </references>
      </pivotArea>
    </chartFormat>
    <chartFormat chart="7" format="7" series="1">
      <pivotArea type="data" outline="0" fieldPosition="0">
        <references count="3">
          <reference field="4294967294" count="1" selected="0">
            <x v="0"/>
          </reference>
          <reference field="1" count="1" selected="0">
            <x v="3"/>
          </reference>
          <reference field="4" count="1" selected="0">
            <x v="3"/>
          </reference>
        </references>
      </pivotArea>
    </chartFormat>
    <chartFormat chart="7" format="8" series="1">
      <pivotArea type="data" outline="0" fieldPosition="0">
        <references count="3">
          <reference field="4294967294" count="1" selected="0">
            <x v="0"/>
          </reference>
          <reference field="1" count="1" selected="0">
            <x v="4"/>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6.xml><?xml version="1.0" encoding="utf-8"?>
<pivotTableDefinition xmlns="http://schemas.openxmlformats.org/spreadsheetml/2006/main" xmlns:mc="http://schemas.openxmlformats.org/markup-compatibility/2006" xmlns:xr="http://schemas.microsoft.com/office/spreadsheetml/2014/revision" mc:Ignorable="xr" xr:uid="{0D0DB3B5-63E3-48C8-97E8-19C71B812542}" name="PivotTable49" cacheId="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4" customListSort="0">
  <location ref="A129:D143" firstHeaderRow="1" firstDataRow="3" firstDataCol="1" rowPageCount="1" colPageCount="1"/>
  <pivotFields count="23">
    <pivotField showAll="0"/>
    <pivotField axis="axisPage" multipleItemSelectionAllowed="1" showAll="0">
      <items count="4">
        <item x="0"/>
        <item h="1" x="1"/>
        <item h="1" x="2"/>
        <item t="default"/>
      </items>
    </pivotField>
    <pivotField showAll="0"/>
    <pivotField axis="axisCol" showAll="0" defaultSubtotal="0">
      <items count="7">
        <item x="1"/>
        <item x="0"/>
        <item x="3"/>
        <item h="1" x="2"/>
        <item x="5"/>
        <item x="4"/>
        <item x="6"/>
      </items>
    </pivotField>
    <pivotField showAll="0"/>
    <pivotField axis="axisCol" showAll="0">
      <items count="7">
        <item x="2"/>
        <item x="4"/>
        <item x="3"/>
        <item x="0"/>
        <item x="1"/>
        <item x="5"/>
        <item t="default"/>
      </items>
    </pivotField>
    <pivotField showAll="0"/>
    <pivotField showAll="0"/>
    <pivotField showAll="0"/>
    <pivotField showAll="0">
      <items count="14">
        <item x="0"/>
        <item x="1"/>
        <item x="2"/>
        <item x="3"/>
        <item x="4"/>
        <item x="5"/>
        <item x="6"/>
        <item x="7"/>
        <item x="8"/>
        <item x="9"/>
        <item x="10"/>
        <item x="11"/>
        <item x="12"/>
        <item t="default"/>
      </items>
    </pivotField>
    <pivotField dataField="1" showAll="0"/>
    <pivotField showAll="0"/>
    <pivotField showAll="0"/>
    <pivotField showAll="0"/>
    <pivotField showAll="0"/>
    <pivotField showAll="0"/>
    <pivotField showAll="0"/>
    <pivotField showAll="0"/>
    <pivotField showAll="0"/>
    <pivotField showAll="0"/>
    <pivotField axis="axisRow" showAll="0">
      <items count="15">
        <item sd="0" x="0"/>
        <item sd="0" x="4"/>
        <item sd="0" x="5"/>
        <item sd="0" x="6"/>
        <item sd="0" x="7"/>
        <item sd="0" x="8"/>
        <item sd="0" x="9"/>
        <item sd="0" x="10"/>
        <item sd="0" x="11"/>
        <item sd="0" x="12"/>
        <item sd="0" x="13"/>
        <item sd="0" x="1"/>
        <item sd="0" x="2"/>
        <item sd="0" x="3"/>
        <item t="default"/>
      </items>
    </pivotField>
    <pivotField showAll="0">
      <items count="7">
        <item sd="0" x="1"/>
        <item sd="0" x="2"/>
        <item sd="0" x="3"/>
        <item sd="0" x="4"/>
        <item x="0"/>
        <item x="5"/>
        <item t="default"/>
      </items>
    </pivotField>
    <pivotField showAll="0">
      <items count="5">
        <item sd="0" x="1"/>
        <item sd="0" x="2"/>
        <item x="0"/>
        <item x="3"/>
        <item t="default"/>
      </items>
    </pivotField>
  </pivotFields>
  <rowFields count="1">
    <field x="20"/>
  </rowFields>
  <rowItems count="12">
    <i>
      <x v="1"/>
    </i>
    <i>
      <x v="2"/>
    </i>
    <i>
      <x v="3"/>
    </i>
    <i>
      <x v="4"/>
    </i>
    <i>
      <x v="5"/>
    </i>
    <i>
      <x v="6"/>
    </i>
    <i>
      <x v="7"/>
    </i>
    <i>
      <x v="8"/>
    </i>
    <i>
      <x v="9"/>
    </i>
    <i>
      <x v="11"/>
    </i>
    <i>
      <x v="12"/>
    </i>
    <i>
      <x v="13"/>
    </i>
  </rowItems>
  <colFields count="2">
    <field x="3"/>
    <field x="5"/>
  </colFields>
  <colItems count="3">
    <i>
      <x/>
      <x v="4"/>
    </i>
    <i>
      <x v="1"/>
      <x v="3"/>
    </i>
    <i>
      <x v="2"/>
      <x v="2"/>
    </i>
  </colItems>
  <pageFields count="1">
    <pageField fld="1" hier="-1"/>
  </pageFields>
  <dataFields count="1">
    <dataField name="-PUMP+CR" fld="10" baseField="20" baseItem="4"/>
  </dataFields>
  <formats count="1">
    <format dxfId="70">
      <pivotArea collapsedLevelsAreSubtotals="1" fieldPosition="0">
        <references count="2">
          <reference field="3" count="1" selected="0" defaultSubtotal="1">
            <x v="1"/>
          </reference>
          <reference field="20" count="2">
            <x v="1"/>
            <x v="2"/>
          </reference>
        </references>
      </pivotArea>
    </format>
  </formats>
  <chartFormats count="6">
    <chartFormat chart="11" format="6" series="1">
      <pivotArea type="data" outline="0" fieldPosition="0">
        <references count="3">
          <reference field="4294967294" count="1" selected="0">
            <x v="0"/>
          </reference>
          <reference field="3" count="1" selected="0">
            <x v="0"/>
          </reference>
          <reference field="5" count="1" selected="0">
            <x v="4"/>
          </reference>
        </references>
      </pivotArea>
    </chartFormat>
    <chartFormat chart="11" format="7" series="1">
      <pivotArea type="data" outline="0" fieldPosition="0">
        <references count="3">
          <reference field="4294967294" count="1" selected="0">
            <x v="0"/>
          </reference>
          <reference field="3" count="1" selected="0">
            <x v="2"/>
          </reference>
          <reference field="5" count="1" selected="0">
            <x v="2"/>
          </reference>
        </references>
      </pivotArea>
    </chartFormat>
    <chartFormat chart="11" format="8" series="1">
      <pivotArea type="data" outline="0" fieldPosition="0">
        <references count="3">
          <reference field="4294967294" count="1" selected="0">
            <x v="0"/>
          </reference>
          <reference field="3" count="1" selected="0">
            <x v="1"/>
          </reference>
          <reference field="5" count="1" selected="0">
            <x v="3"/>
          </reference>
        </references>
      </pivotArea>
    </chartFormat>
    <chartFormat chart="11" format="9">
      <pivotArea type="data" outline="0" fieldPosition="0">
        <references count="4">
          <reference field="4294967294" count="1" selected="0">
            <x v="0"/>
          </reference>
          <reference field="3" count="1" selected="0">
            <x v="2"/>
          </reference>
          <reference field="5" count="1" selected="0">
            <x v="2"/>
          </reference>
          <reference field="20" count="1" selected="0">
            <x v="1"/>
          </reference>
        </references>
      </pivotArea>
    </chartFormat>
    <chartFormat chart="11" format="10">
      <pivotArea type="data" outline="0" fieldPosition="0">
        <references count="4">
          <reference field="4294967294" count="1" selected="0">
            <x v="0"/>
          </reference>
          <reference field="3" count="1" selected="0">
            <x v="2"/>
          </reference>
          <reference field="5" count="1" selected="0">
            <x v="2"/>
          </reference>
          <reference field="20" count="1" selected="0">
            <x v="2"/>
          </reference>
        </references>
      </pivotArea>
    </chartFormat>
    <chartFormat chart="11" format="11" series="1">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7.xml><?xml version="1.0" encoding="utf-8"?>
<pivotTableDefinition xmlns="http://schemas.openxmlformats.org/spreadsheetml/2006/main" xmlns:mc="http://schemas.openxmlformats.org/markup-compatibility/2006" xmlns:xr="http://schemas.microsoft.com/office/spreadsheetml/2014/revision" mc:Ignorable="xr" xr:uid="{8A243CCE-B708-45EE-8B44-3CB9DE7E89BE}" name="PivotTable60" cacheId="1" applyNumberFormats="0" applyBorderFormats="0" applyFontFormats="0" applyPatternFormats="0" applyAlignmentFormats="0" applyWidthHeightFormats="1" dataCaption="Values" showMissing="0" updatedVersion="8" minRefreshableVersion="3" showDataTips="0" useAutoFormatting="1" rowGrandTotals="0" colGrandTotals="0" itemPrintTitles="1" createdVersion="8" indent="0" outline="1" outlineData="1" multipleFieldFilters="0" chartFormat="18">
  <location ref="CP91:CS105" firstHeaderRow="1" firstDataRow="3" firstDataCol="1" rowPageCount="1" colPageCount="1"/>
  <pivotFields count="31">
    <pivotField showAll="0"/>
    <pivotField axis="axisPage" multipleItemSelectionAllowed="1" showAll="0">
      <items count="9">
        <item h="1" sd="0" x="3"/>
        <item sd="0" x="0"/>
        <item h="1" sd="0" x="4"/>
        <item h="1" sd="0" x="2"/>
        <item h="1" sd="0" x="1"/>
        <item h="1" sd="0" x="6"/>
        <item h="1" sd="0" x="5"/>
        <item h="1" sd="0" x="7"/>
        <item t="default"/>
      </items>
    </pivotField>
    <pivotField showAll="0"/>
    <pivotField axis="axisCol" showAll="0">
      <items count="29">
        <item h="1" x="26"/>
        <item h="1" sd="0" x="0"/>
        <item h="1" x="12"/>
        <item h="1" x="11"/>
        <item h="1" x="13"/>
        <item h="1" x="14"/>
        <item h="1" x="15"/>
        <item h="1" x="6"/>
        <item h="1" x="24"/>
        <item h="1" x="25"/>
        <item h="1" x="8"/>
        <item h="1" x="9"/>
        <item h="1" x="20"/>
        <item h="1" x="10"/>
        <item h="1" x="2"/>
        <item h="1" x="18"/>
        <item h="1" x="7"/>
        <item h="1" x="1"/>
        <item h="1" x="21"/>
        <item h="1" x="22"/>
        <item h="1" x="23"/>
        <item x="19"/>
        <item sd="0" x="5"/>
        <item x="16"/>
        <item x="17"/>
        <item sd="0" x="3"/>
        <item sd="0" x="4"/>
        <item h="1" x="27"/>
        <item t="default"/>
      </items>
    </pivotField>
    <pivotField axis="axisCol" showAll="0">
      <items count="5">
        <item h="1" x="2"/>
        <item h="1" x="0"/>
        <item x="1"/>
        <item h="1" x="3"/>
        <item t="default"/>
      </items>
    </pivotField>
    <pivotField showAll="0"/>
    <pivotField showAll="0"/>
    <pivotField showAll="0"/>
    <pivotField numFmtId="165" showAll="0">
      <items count="13">
        <item x="0"/>
        <item x="1"/>
        <item x="2"/>
        <item x="3"/>
        <item x="4"/>
        <item x="5"/>
        <item x="6"/>
        <item x="7"/>
        <item x="8"/>
        <item x="9"/>
        <item x="10"/>
        <item x="1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axis="axisRow" showAll="0">
      <items count="15">
        <item sd="0" x="0"/>
        <item sd="0" x="4"/>
        <item sd="0" x="5"/>
        <item sd="0" x="6"/>
        <item sd="0" x="7"/>
        <item sd="0" x="8"/>
        <item sd="0" x="9"/>
        <item sd="0" x="10"/>
        <item sd="0" x="11"/>
        <item sd="0" x="12"/>
        <item sd="0" x="13"/>
        <item sd="0" x="1"/>
        <item sd="0" x="2"/>
        <item sd="0" x="3"/>
        <item t="default"/>
      </items>
    </pivotField>
    <pivotField showAll="0">
      <items count="7">
        <item sd="0" x="1"/>
        <item sd="0" x="2"/>
        <item sd="0" x="3"/>
        <item sd="0" x="4"/>
        <item x="0"/>
        <item x="5"/>
        <item t="default"/>
      </items>
    </pivotField>
    <pivotField showAll="0">
      <items count="5">
        <item x="1"/>
        <item x="2"/>
        <item x="0"/>
        <item x="3"/>
        <item t="default"/>
      </items>
    </pivotField>
  </pivotFields>
  <rowFields count="1">
    <field x="28"/>
  </rowFields>
  <rowItems count="12">
    <i>
      <x v="1"/>
    </i>
    <i>
      <x v="2"/>
    </i>
    <i>
      <x v="3"/>
    </i>
    <i>
      <x v="4"/>
    </i>
    <i>
      <x v="5"/>
    </i>
    <i>
      <x v="6"/>
    </i>
    <i>
      <x v="7"/>
    </i>
    <i>
      <x v="8"/>
    </i>
    <i>
      <x v="9"/>
    </i>
    <i>
      <x v="11"/>
    </i>
    <i>
      <x v="12"/>
    </i>
    <i>
      <x v="13"/>
    </i>
  </rowItems>
  <colFields count="2">
    <field x="3"/>
    <field x="4"/>
  </colFields>
  <colItems count="3">
    <i>
      <x v="22"/>
    </i>
    <i>
      <x v="25"/>
    </i>
    <i>
      <x v="26"/>
    </i>
  </colItems>
  <pageFields count="1">
    <pageField fld="1" hier="-1"/>
  </pageFields>
  <dataFields count="1">
    <dataField name="-PC" fld="25" baseField="29" baseItem="1"/>
  </dataFields>
  <chartFormats count="3">
    <chartFormat chart="17" format="6" series="1">
      <pivotArea type="data" outline="0" fieldPosition="0">
        <references count="2">
          <reference field="4294967294" count="1" selected="0">
            <x v="0"/>
          </reference>
          <reference field="3" count="1" selected="0">
            <x v="22"/>
          </reference>
        </references>
      </pivotArea>
    </chartFormat>
    <chartFormat chart="17" format="7" series="1">
      <pivotArea type="data" outline="0" fieldPosition="0">
        <references count="2">
          <reference field="4294967294" count="1" selected="0">
            <x v="0"/>
          </reference>
          <reference field="3" count="1" selected="0">
            <x v="25"/>
          </reference>
        </references>
      </pivotArea>
    </chartFormat>
    <chartFormat chart="17" format="8" series="1">
      <pivotArea type="data" outline="0" fieldPosition="0">
        <references count="2">
          <reference field="4294967294" count="1" selected="0">
            <x v="0"/>
          </reference>
          <reference field="3" count="1" selected="0">
            <x v="2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8.xml><?xml version="1.0" encoding="utf-8"?>
<pivotTableDefinition xmlns="http://schemas.openxmlformats.org/spreadsheetml/2006/main" xmlns:mc="http://schemas.openxmlformats.org/markup-compatibility/2006" xmlns:xr="http://schemas.microsoft.com/office/spreadsheetml/2014/revision" mc:Ignorable="xr" xr:uid="{397D0DC7-73CE-42DC-9CB5-5602C00B8938}" name="PivotTable106" cacheId="27"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2">
  <location ref="I170:K184" firstHeaderRow="1" firstDataRow="3" firstDataCol="1" rowPageCount="1" colPageCount="1"/>
  <pivotFields count="32">
    <pivotField showAll="0"/>
    <pivotField axis="axisPage" multipleItemSelectionAllowed="1" showAll="0">
      <items count="4">
        <item h="1" x="0"/>
        <item x="1"/>
        <item h="1" x="2"/>
        <item t="default"/>
      </items>
    </pivotField>
    <pivotField showAll="0"/>
    <pivotField showAll="0"/>
    <pivotField axis="axisCol" showAll="0">
      <items count="5">
        <item h="1" x="1"/>
        <item h="1" x="0"/>
        <item x="2"/>
        <item h="1" x="3"/>
        <item t="default"/>
      </items>
    </pivotField>
    <pivotField showAll="0"/>
    <pivotField showAll="0"/>
    <pivotField showAll="0"/>
    <pivotField numFmtId="165" showAll="0">
      <items count="28">
        <item x="0"/>
        <item x="1"/>
        <item x="2"/>
        <item x="3"/>
        <item x="4"/>
        <item x="5"/>
        <item x="6"/>
        <item x="7"/>
        <item x="8"/>
        <item x="9"/>
        <item x="10"/>
        <item x="11"/>
        <item x="12"/>
        <item x="13"/>
        <item x="14"/>
        <item x="15"/>
        <item x="16"/>
        <item x="17"/>
        <item x="18"/>
        <item x="19"/>
        <item x="20"/>
        <item x="21"/>
        <item x="22"/>
        <item x="23"/>
        <item x="24"/>
        <item x="25"/>
        <item x="26"/>
        <item t="default"/>
      </items>
    </pivotField>
    <pivotField showAll="0"/>
    <pivotField showAll="0"/>
    <pivotField dataField="1"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axis="axisRow" showAll="0">
      <items count="15">
        <item sd="0" x="0"/>
        <item sd="0" x="4"/>
        <item sd="0" x="5"/>
        <item sd="0" x="6"/>
        <item sd="0" x="7"/>
        <item sd="0" x="8"/>
        <item sd="0" x="9"/>
        <item sd="0" x="10"/>
        <item sd="0" x="11"/>
        <item sd="0" x="12"/>
        <item sd="0" x="13"/>
        <item sd="0" x="1"/>
        <item sd="0" x="2"/>
        <item sd="0" x="3"/>
        <item t="default"/>
      </items>
    </pivotField>
    <pivotField showAll="0">
      <items count="7">
        <item sd="0" x="1"/>
        <item sd="0" x="2"/>
        <item sd="0" x="3"/>
        <item sd="0" x="4"/>
        <item x="0"/>
        <item x="5"/>
        <item t="default"/>
      </items>
    </pivotField>
    <pivotField showAll="0">
      <items count="5">
        <item sd="0" x="1"/>
        <item sd="0" x="2"/>
        <item x="0"/>
        <item x="3"/>
        <item t="default"/>
      </items>
    </pivotField>
  </pivotFields>
  <rowFields count="1">
    <field x="29"/>
  </rowFields>
  <rowItems count="12">
    <i>
      <x v="1"/>
    </i>
    <i>
      <x v="2"/>
    </i>
    <i>
      <x v="3"/>
    </i>
    <i>
      <x v="4"/>
    </i>
    <i>
      <x v="5"/>
    </i>
    <i>
      <x v="6"/>
    </i>
    <i>
      <x v="7"/>
    </i>
    <i>
      <x v="8"/>
    </i>
    <i>
      <x v="9"/>
    </i>
    <i>
      <x v="11"/>
    </i>
    <i>
      <x v="12"/>
    </i>
    <i>
      <x v="13"/>
    </i>
  </rowItems>
  <colFields count="2">
    <field x="4"/>
    <field x="-2"/>
  </colFields>
  <colItems count="2">
    <i>
      <x v="2"/>
      <x/>
    </i>
    <i r="1" i="1">
      <x v="1"/>
    </i>
  </colItems>
  <pageFields count="1">
    <pageField fld="1" hier="-1"/>
  </pageFields>
  <dataFields count="2">
    <dataField name="INJ/M : Target" fld="21" baseField="29" baseItem="1"/>
    <dataField name="INJ/M : Result" fld="11" baseField="29" baseItem="1"/>
  </dataFields>
  <formats count="2">
    <format dxfId="72">
      <pivotArea collapsedLevelsAreSubtotals="1" fieldPosition="0">
        <references count="1">
          <reference field="29" count="8">
            <x v="1"/>
            <x v="2"/>
            <x v="3"/>
            <x v="4"/>
            <x v="5"/>
            <x v="6"/>
            <x v="7"/>
            <x v="8"/>
          </reference>
        </references>
      </pivotArea>
    </format>
    <format dxfId="71">
      <pivotArea collapsedLevelsAreSubtotals="1" fieldPosition="0">
        <references count="3">
          <reference field="4294967294" count="1" selected="0">
            <x v="0"/>
          </reference>
          <reference field="4" count="0" selected="0"/>
          <reference field="29" count="4">
            <x v="9"/>
            <x v="11"/>
            <x v="12"/>
            <x v="13"/>
          </reference>
        </references>
      </pivotArea>
    </format>
  </formats>
  <chartFormats count="3">
    <chartFormat chart="3" format="7" series="1">
      <pivotArea type="data" outline="0" fieldPosition="0"/>
    </chartFormat>
    <chartFormat chart="11" format="4" series="1">
      <pivotArea type="data" outline="0" fieldPosition="0">
        <references count="2">
          <reference field="4294967294" count="1" selected="0">
            <x v="0"/>
          </reference>
          <reference field="4" count="1" selected="0">
            <x v="2"/>
          </reference>
        </references>
      </pivotArea>
    </chartFormat>
    <chartFormat chart="11" format="5" series="1">
      <pivotArea type="data" outline="0" fieldPosition="0">
        <references count="2">
          <reference field="4294967294" count="1" selected="0">
            <x v="1"/>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9.xml><?xml version="1.0" encoding="utf-8"?>
<pivotTableDefinition xmlns="http://schemas.openxmlformats.org/spreadsheetml/2006/main" xmlns:mc="http://schemas.openxmlformats.org/markup-compatibility/2006" xmlns:xr="http://schemas.microsoft.com/office/spreadsheetml/2014/revision" mc:Ignorable="xr" xr:uid="{7407CCB1-8A3E-40BC-8D8A-B36E7BE3127F}" name="PivotTable6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8">
  <location ref="AB68:AE82" firstHeaderRow="1" firstDataRow="3" firstDataCol="1"/>
  <pivotFields count="22">
    <pivotField showAll="0"/>
    <pivotField axis="axisCol" showAll="0" defaultSubtotal="0">
      <items count="5">
        <item x="0"/>
        <item h="1" x="3"/>
        <item h="1" x="2"/>
        <item x="4"/>
        <item x="1"/>
      </items>
    </pivotField>
    <pivotField showAll="0"/>
    <pivotField showAll="0"/>
    <pivotField axis="axisCol" showAll="0">
      <items count="5">
        <item h="1" x="2"/>
        <item x="0"/>
        <item x="1"/>
        <item x="3"/>
        <item t="default"/>
      </items>
    </pivotField>
    <pivotField showAll="0"/>
    <pivotField showAll="0"/>
    <pivotField showAll="0"/>
    <pivotField numFmtId="165" showAll="0">
      <items count="13">
        <item x="0"/>
        <item x="1"/>
        <item x="2"/>
        <item x="3"/>
        <item x="4"/>
        <item x="5"/>
        <item x="6"/>
        <item x="7"/>
        <item x="8"/>
        <item x="9"/>
        <item x="10"/>
        <item x="11"/>
        <item t="default"/>
      </items>
    </pivotField>
    <pivotField showAll="0"/>
    <pivotField showAll="0"/>
    <pivotField showAll="0"/>
    <pivotField dataField="1" showAll="0"/>
    <pivotField showAll="0"/>
    <pivotField showAll="0"/>
    <pivotField showAll="0"/>
    <pivotField showAll="0"/>
    <pivotField showAll="0"/>
    <pivotField showAll="0"/>
    <pivotField axis="axisRow" showAll="0">
      <items count="15">
        <item sd="0" x="0"/>
        <item sd="0" x="4"/>
        <item sd="0" x="5"/>
        <item sd="0" x="6"/>
        <item sd="0" x="7"/>
        <item sd="0" x="8"/>
        <item sd="0" x="9"/>
        <item sd="0" x="10"/>
        <item sd="0" x="11"/>
        <item sd="0" x="12"/>
        <item sd="0" x="13"/>
        <item sd="0" x="1"/>
        <item sd="0" x="2"/>
        <item sd="0" x="3"/>
        <item t="default"/>
      </items>
    </pivotField>
    <pivotField showAll="0">
      <items count="7">
        <item sd="0" x="1"/>
        <item sd="0" x="2"/>
        <item sd="0" x="3"/>
        <item sd="0" x="4"/>
        <item x="0"/>
        <item x="5"/>
        <item t="default"/>
      </items>
    </pivotField>
    <pivotField showAll="0">
      <items count="5">
        <item sd="0" x="1"/>
        <item sd="0" x="2"/>
        <item x="0"/>
        <item x="3"/>
        <item t="default"/>
      </items>
    </pivotField>
  </pivotFields>
  <rowFields count="1">
    <field x="19"/>
  </rowFields>
  <rowItems count="12">
    <i>
      <x v="1"/>
    </i>
    <i>
      <x v="2"/>
    </i>
    <i>
      <x v="3"/>
    </i>
    <i>
      <x v="4"/>
    </i>
    <i>
      <x v="5"/>
    </i>
    <i>
      <x v="6"/>
    </i>
    <i>
      <x v="7"/>
    </i>
    <i>
      <x v="8"/>
    </i>
    <i>
      <x v="9"/>
    </i>
    <i>
      <x v="11"/>
    </i>
    <i>
      <x v="12"/>
    </i>
    <i>
      <x v="13"/>
    </i>
  </rowItems>
  <colFields count="2">
    <field x="1"/>
    <field x="4"/>
  </colFields>
  <colItems count="3">
    <i>
      <x/>
      <x v="1"/>
    </i>
    <i>
      <x v="3"/>
      <x v="3"/>
    </i>
    <i>
      <x v="4"/>
      <x v="2"/>
    </i>
  </colItems>
  <dataFields count="1">
    <dataField name="-INJ/A" fld="12" baseField="0" baseItem="0"/>
  </dataFields>
  <chartFormats count="4">
    <chartFormat chart="7" format="6" series="1">
      <pivotArea type="data" outline="0" fieldPosition="0">
        <references count="3">
          <reference field="4294967294" count="1" selected="0">
            <x v="0"/>
          </reference>
          <reference field="1" count="1" selected="0">
            <x v="0"/>
          </reference>
          <reference field="4" count="1" selected="0">
            <x v="1"/>
          </reference>
        </references>
      </pivotArea>
    </chartFormat>
    <chartFormat chart="7" format="7" series="1">
      <pivotArea type="data" outline="0" fieldPosition="0">
        <references count="3">
          <reference field="4294967294" count="1" selected="0">
            <x v="0"/>
          </reference>
          <reference field="1" count="1" selected="0">
            <x v="3"/>
          </reference>
          <reference field="4" count="1" selected="0">
            <x v="3"/>
          </reference>
        </references>
      </pivotArea>
    </chartFormat>
    <chartFormat chart="7" format="8" series="1">
      <pivotArea type="data" outline="0" fieldPosition="0">
        <references count="3">
          <reference field="4294967294" count="1" selected="0">
            <x v="0"/>
          </reference>
          <reference field="1" count="1" selected="0">
            <x v="4"/>
          </reference>
          <reference field="4" count="1" selected="0">
            <x v="2"/>
          </reference>
        </references>
      </pivotArea>
    </chartFormat>
    <chartFormat chart="7" format="9" series="1">
      <pivotArea type="data" outline="0" fieldPosition="0">
        <references count="2">
          <reference field="4294967294" count="1" selected="0">
            <x v="0"/>
          </reference>
          <reference field="1"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0.xml><?xml version="1.0" encoding="utf-8"?>
<pivotTableDefinition xmlns="http://schemas.openxmlformats.org/spreadsheetml/2006/main" xmlns:mc="http://schemas.openxmlformats.org/markup-compatibility/2006" xmlns:xr="http://schemas.microsoft.com/office/spreadsheetml/2014/revision" mc:Ignorable="xr" xr:uid="{9EFFE895-93E5-451A-85CA-5ACF25A08D15}" name="PivotTable79" cacheId="1" applyNumberFormats="0" applyBorderFormats="0" applyFontFormats="0" applyPatternFormats="0" applyAlignmentFormats="0" applyWidthHeightFormats="1" dataCaption="Values" showMissing="0" updatedVersion="8" minRefreshableVersion="3" showDataTips="0" useAutoFormatting="1" rowGrandTotals="0" colGrandTotals="0" itemPrintTitles="1" createdVersion="8" indent="0" outline="1" outlineData="1" multipleFieldFilters="0" chartFormat="37">
  <location ref="CC110:CL124" firstHeaderRow="1" firstDataRow="3" firstDataCol="1" rowPageCount="1" colPageCount="1"/>
  <pivotFields count="31">
    <pivotField showAll="0"/>
    <pivotField axis="axisPage" multipleItemSelectionAllowed="1" showAll="0">
      <items count="9">
        <item sd="0" x="3"/>
        <item sd="0" x="0"/>
        <item sd="0" x="4"/>
        <item sd="0" x="2"/>
        <item sd="0" x="1"/>
        <item sd="0" x="6"/>
        <item sd="0" x="5"/>
        <item sd="0" x="7"/>
        <item t="default"/>
      </items>
    </pivotField>
    <pivotField showAll="0"/>
    <pivotField axis="axisCol" showAll="0" defaultSubtotal="0">
      <items count="28">
        <item h="1" x="26"/>
        <item h="1" sd="0" x="0"/>
        <item x="12"/>
        <item x="11"/>
        <item x="13"/>
        <item x="14"/>
        <item x="15"/>
        <item h="1" x="6"/>
        <item h="1" x="24"/>
        <item h="1" x="25"/>
        <item h="1" x="8"/>
        <item h="1" x="9"/>
        <item h="1" x="20"/>
        <item h="1" x="10"/>
        <item h="1" x="2"/>
        <item h="1" x="18"/>
        <item h="1" x="7"/>
        <item h="1" x="1"/>
        <item h="1" x="21"/>
        <item h="1" x="22"/>
        <item h="1" x="23"/>
        <item h="1" x="19"/>
        <item x="5"/>
        <item x="16"/>
        <item x="17"/>
        <item x="3"/>
        <item x="4"/>
        <item h="1" x="27"/>
      </items>
    </pivotField>
    <pivotField axis="axisCol" showAll="0">
      <items count="5">
        <item h="1" x="2"/>
        <item h="1" x="0"/>
        <item x="1"/>
        <item h="1" x="3"/>
        <item t="default"/>
      </items>
    </pivotField>
    <pivotField showAll="0"/>
    <pivotField showAll="0"/>
    <pivotField showAll="0"/>
    <pivotField numFmtId="165" showAll="0">
      <items count="13">
        <item x="0"/>
        <item x="1"/>
        <item x="2"/>
        <item x="3"/>
        <item x="4"/>
        <item x="5"/>
        <item x="6"/>
        <item x="7"/>
        <item x="8"/>
        <item x="9"/>
        <item x="10"/>
        <item x="11"/>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15">
        <item sd="0" x="0"/>
        <item sd="0" x="4"/>
        <item sd="0" x="5"/>
        <item sd="0" x="6"/>
        <item sd="0" x="7"/>
        <item sd="0" x="8"/>
        <item sd="0" x="9"/>
        <item sd="0" x="10"/>
        <item sd="0" x="11"/>
        <item sd="0" x="12"/>
        <item sd="0" x="13"/>
        <item sd="0" x="1"/>
        <item sd="0" x="2"/>
        <item sd="0" x="3"/>
        <item t="default"/>
      </items>
    </pivotField>
    <pivotField showAll="0">
      <items count="7">
        <item sd="0" x="1"/>
        <item sd="0" x="2"/>
        <item sd="0" x="3"/>
        <item sd="0" x="4"/>
        <item x="0"/>
        <item x="5"/>
        <item t="default"/>
      </items>
    </pivotField>
    <pivotField showAll="0">
      <items count="5">
        <item x="1"/>
        <item x="2"/>
        <item x="0"/>
        <item x="3"/>
        <item t="default"/>
      </items>
    </pivotField>
  </pivotFields>
  <rowFields count="1">
    <field x="28"/>
  </rowFields>
  <rowItems count="12">
    <i>
      <x v="1"/>
    </i>
    <i>
      <x v="2"/>
    </i>
    <i>
      <x v="3"/>
    </i>
    <i>
      <x v="4"/>
    </i>
    <i>
      <x v="5"/>
    </i>
    <i>
      <x v="6"/>
    </i>
    <i>
      <x v="7"/>
    </i>
    <i>
      <x v="8"/>
    </i>
    <i>
      <x v="9"/>
    </i>
    <i>
      <x v="11"/>
    </i>
    <i>
      <x v="12"/>
    </i>
    <i>
      <x v="13"/>
    </i>
  </rowItems>
  <colFields count="2">
    <field x="3"/>
    <field x="4"/>
  </colFields>
  <colItems count="9">
    <i>
      <x v="2"/>
      <x v="2"/>
    </i>
    <i>
      <x v="3"/>
      <x v="2"/>
    </i>
    <i>
      <x v="5"/>
      <x v="2"/>
    </i>
    <i>
      <x v="6"/>
      <x v="2"/>
    </i>
    <i>
      <x v="22"/>
      <x v="2"/>
    </i>
    <i>
      <x v="23"/>
      <x v="2"/>
    </i>
    <i>
      <x v="24"/>
      <x v="2"/>
    </i>
    <i>
      <x v="25"/>
      <x v="2"/>
    </i>
    <i>
      <x v="26"/>
      <x v="2"/>
    </i>
  </colItems>
  <pageFields count="1">
    <pageField fld="1" hier="-1"/>
  </pageFields>
  <dataFields count="1">
    <dataField name="-Vavle" fld="13" baseField="30" baseItem="7"/>
  </dataFields>
  <chartFormats count="10">
    <chartFormat chart="34" format="18" series="1">
      <pivotArea type="data" outline="0" fieldPosition="0">
        <references count="3">
          <reference field="4294967294" count="1" selected="0">
            <x v="0"/>
          </reference>
          <reference field="3" count="1" selected="0">
            <x v="2"/>
          </reference>
          <reference field="4" count="1" selected="0">
            <x v="2"/>
          </reference>
        </references>
      </pivotArea>
    </chartFormat>
    <chartFormat chart="34" format="19" series="1">
      <pivotArea type="data" outline="0" fieldPosition="0">
        <references count="3">
          <reference field="4294967294" count="1" selected="0">
            <x v="0"/>
          </reference>
          <reference field="3" count="1" selected="0">
            <x v="3"/>
          </reference>
          <reference field="4" count="1" selected="0">
            <x v="2"/>
          </reference>
        </references>
      </pivotArea>
    </chartFormat>
    <chartFormat chart="34" format="20" series="1">
      <pivotArea type="data" outline="0" fieldPosition="0">
        <references count="3">
          <reference field="4294967294" count="1" selected="0">
            <x v="0"/>
          </reference>
          <reference field="3" count="1" selected="0">
            <x v="5"/>
          </reference>
          <reference field="4" count="1" selected="0">
            <x v="2"/>
          </reference>
        </references>
      </pivotArea>
    </chartFormat>
    <chartFormat chart="34" format="21" series="1">
      <pivotArea type="data" outline="0" fieldPosition="0">
        <references count="3">
          <reference field="4294967294" count="1" selected="0">
            <x v="0"/>
          </reference>
          <reference field="3" count="1" selected="0">
            <x v="6"/>
          </reference>
          <reference field="4" count="1" selected="0">
            <x v="2"/>
          </reference>
        </references>
      </pivotArea>
    </chartFormat>
    <chartFormat chart="34" format="22" series="1">
      <pivotArea type="data" outline="0" fieldPosition="0">
        <references count="3">
          <reference field="4294967294" count="1" selected="0">
            <x v="0"/>
          </reference>
          <reference field="3" count="1" selected="0">
            <x v="22"/>
          </reference>
          <reference field="4" count="1" selected="0">
            <x v="2"/>
          </reference>
        </references>
      </pivotArea>
    </chartFormat>
    <chartFormat chart="34" format="23" series="1">
      <pivotArea type="data" outline="0" fieldPosition="0">
        <references count="3">
          <reference field="4294967294" count="1" selected="0">
            <x v="0"/>
          </reference>
          <reference field="3" count="1" selected="0">
            <x v="23"/>
          </reference>
          <reference field="4" count="1" selected="0">
            <x v="2"/>
          </reference>
        </references>
      </pivotArea>
    </chartFormat>
    <chartFormat chart="34" format="24" series="1">
      <pivotArea type="data" outline="0" fieldPosition="0">
        <references count="3">
          <reference field="4294967294" count="1" selected="0">
            <x v="0"/>
          </reference>
          <reference field="3" count="1" selected="0">
            <x v="24"/>
          </reference>
          <reference field="4" count="1" selected="0">
            <x v="2"/>
          </reference>
        </references>
      </pivotArea>
    </chartFormat>
    <chartFormat chart="34" format="25" series="1">
      <pivotArea type="data" outline="0" fieldPosition="0">
        <references count="3">
          <reference field="4294967294" count="1" selected="0">
            <x v="0"/>
          </reference>
          <reference field="3" count="1" selected="0">
            <x v="25"/>
          </reference>
          <reference field="4" count="1" selected="0">
            <x v="2"/>
          </reference>
        </references>
      </pivotArea>
    </chartFormat>
    <chartFormat chart="34" format="26" series="1">
      <pivotArea type="data" outline="0" fieldPosition="0">
        <references count="3">
          <reference field="4294967294" count="1" selected="0">
            <x v="0"/>
          </reference>
          <reference field="3" count="1" selected="0">
            <x v="26"/>
          </reference>
          <reference field="4" count="1" selected="0">
            <x v="2"/>
          </reference>
        </references>
      </pivotArea>
    </chartFormat>
    <chartFormat chart="34" format="27" series="1">
      <pivotArea type="data" outline="0" fieldPosition="0">
        <references count="2">
          <reference field="4294967294" count="1" selected="0">
            <x v="0"/>
          </reference>
          <reference field="3" count="1" selected="0">
            <x v="2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1.xml><?xml version="1.0" encoding="utf-8"?>
<pivotTableDefinition xmlns="http://schemas.openxmlformats.org/spreadsheetml/2006/main" xmlns:mc="http://schemas.openxmlformats.org/markup-compatibility/2006" xmlns:xr="http://schemas.microsoft.com/office/spreadsheetml/2014/revision" mc:Ignorable="xr" xr:uid="{C28D33CB-FB9E-4B7C-8651-BEFD5D7E70A7}" name="PivotTable48" cacheId="14" applyNumberFormats="0" applyBorderFormats="0" applyFontFormats="0" applyPatternFormats="0" applyAlignmentFormats="0" applyWidthHeightFormats="1" dataCaption="Values" showMissing="0" updatedVersion="8" minRefreshableVersion="3" enableDrill="0" preserveFormatting="0" rowGrandTotals="0" colGrandTotals="0" createdVersion="8" indent="0" outline="1" outlineData="1" multipleFieldFilters="0" chartFormat="52" customListSort="0">
  <location ref="A49:D64" firstHeaderRow="1" firstDataRow="4" firstDataCol="1"/>
  <pivotFields count="29">
    <pivotField name="-" axis="axisCol" compact="0" showAll="0" defaultSubtotal="0">
      <items count="8">
        <item x="3"/>
        <item x="2"/>
        <item x="7"/>
        <item x="0"/>
        <item x="6"/>
        <item x="4"/>
        <item x="5"/>
        <item x="1"/>
      </items>
    </pivotField>
    <pivotField axis="axisCol" showAll="0" defaultSubtotal="0">
      <items count="3">
        <item h="1" x="1"/>
        <item h="1" x="0"/>
        <item x="2"/>
      </items>
    </pivotField>
    <pivotField showAll="0"/>
    <pivotField showAll="0"/>
    <pivotField showAll="0"/>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dataField="1"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axis="axisRow" showAll="0" defaultSubtotal="0">
      <items count="14">
        <item sd="0" x="0"/>
        <item sd="0" x="4"/>
        <item sd="0" x="5"/>
        <item sd="0" x="6"/>
        <item sd="0" x="7"/>
        <item sd="0" x="8"/>
        <item sd="0" x="9"/>
        <item sd="0" x="10"/>
        <item sd="0" x="11"/>
        <item sd="0" x="12"/>
        <item sd="0" x="13"/>
        <item sd="0" x="1"/>
        <item sd="0" x="2"/>
        <item sd="0" x="3"/>
      </items>
    </pivotField>
    <pivotField showAll="0">
      <items count="7">
        <item sd="0" x="1"/>
        <item sd="0" x="2"/>
        <item sd="0" x="3"/>
        <item sd="0" x="4"/>
        <item x="0"/>
        <item x="5"/>
        <item t="default"/>
      </items>
    </pivotField>
    <pivotField showAll="0">
      <items count="5">
        <item sd="0" x="1"/>
        <item sd="0" x="2"/>
        <item x="0"/>
        <item x="3"/>
        <item t="default"/>
      </items>
    </pivotField>
  </pivotFields>
  <rowFields count="1">
    <field x="26"/>
  </rowFields>
  <rowItems count="12">
    <i>
      <x v="1"/>
    </i>
    <i>
      <x v="2"/>
    </i>
    <i>
      <x v="3"/>
    </i>
    <i>
      <x v="4"/>
    </i>
    <i>
      <x v="5"/>
    </i>
    <i>
      <x v="6"/>
    </i>
    <i>
      <x v="7"/>
    </i>
    <i>
      <x v="8"/>
    </i>
    <i>
      <x v="9"/>
    </i>
    <i>
      <x v="11"/>
    </i>
    <i>
      <x v="12"/>
    </i>
    <i>
      <x v="13"/>
    </i>
  </rowItems>
  <colFields count="3">
    <field x="1"/>
    <field x="0"/>
    <field x="-2"/>
  </colFields>
  <colItems count="2">
    <i>
      <x v="2"/>
      <x v="2"/>
      <x/>
    </i>
    <i r="2" i="1">
      <x v="1"/>
    </i>
  </colItems>
  <dataFields count="2">
    <dataField name="-T_Pump/M" fld="16" baseField="26" baseItem="6"/>
    <dataField name=" Pump/M" fld="6" baseField="26" baseItem="4"/>
  </dataFields>
  <chartFormats count="72">
    <chartFormat chart="22" format="36" series="1">
      <pivotArea type="data" outline="0" fieldPosition="0">
        <references count="3">
          <reference field="4294967294" count="1" selected="0">
            <x v="1"/>
          </reference>
          <reference field="0" count="1" selected="0">
            <x v="0"/>
          </reference>
          <reference field="1" count="1" selected="0">
            <x v="1"/>
          </reference>
        </references>
      </pivotArea>
    </chartFormat>
    <chartFormat chart="22" format="37" series="1">
      <pivotArea type="data" outline="0" fieldPosition="0">
        <references count="3">
          <reference field="4294967294" count="1" selected="0">
            <x v="1"/>
          </reference>
          <reference field="0" count="1" selected="0">
            <x v="1"/>
          </reference>
          <reference field="1" count="1" selected="0">
            <x v="1"/>
          </reference>
        </references>
      </pivotArea>
    </chartFormat>
    <chartFormat chart="22" format="38" series="1">
      <pivotArea type="data" outline="0" fieldPosition="0">
        <references count="3">
          <reference field="4294967294" count="1" selected="0">
            <x v="1"/>
          </reference>
          <reference field="0" count="1" selected="0">
            <x v="3"/>
          </reference>
          <reference field="1" count="1" selected="0">
            <x v="1"/>
          </reference>
        </references>
      </pivotArea>
    </chartFormat>
    <chartFormat chart="22" format="39" series="1">
      <pivotArea type="data" outline="0" fieldPosition="0">
        <references count="3">
          <reference field="4294967294" count="1" selected="0">
            <x v="1"/>
          </reference>
          <reference field="0" count="1" selected="0">
            <x v="4"/>
          </reference>
          <reference field="1" count="1" selected="0">
            <x v="1"/>
          </reference>
        </references>
      </pivotArea>
    </chartFormat>
    <chartFormat chart="22" format="40" series="1">
      <pivotArea type="data" outline="0" fieldPosition="0">
        <references count="3">
          <reference field="4294967294" count="1" selected="0">
            <x v="1"/>
          </reference>
          <reference field="0" count="1" selected="0">
            <x v="5"/>
          </reference>
          <reference field="1" count="1" selected="0">
            <x v="1"/>
          </reference>
        </references>
      </pivotArea>
    </chartFormat>
    <chartFormat chart="22" format="41" series="1">
      <pivotArea type="data" outline="0" fieldPosition="0">
        <references count="3">
          <reference field="4294967294" count="1" selected="0">
            <x v="1"/>
          </reference>
          <reference field="0" count="1" selected="0">
            <x v="6"/>
          </reference>
          <reference field="1" count="1" selected="0">
            <x v="1"/>
          </reference>
        </references>
      </pivotArea>
    </chartFormat>
    <chartFormat chart="22" format="43" series="1">
      <pivotArea type="data" outline="0" fieldPosition="0">
        <references count="3">
          <reference field="4294967294" count="1" selected="0">
            <x v="1"/>
          </reference>
          <reference field="0" count="1" selected="0">
            <x v="2"/>
          </reference>
          <reference field="1" count="1" selected="0">
            <x v="2"/>
          </reference>
        </references>
      </pivotArea>
    </chartFormat>
    <chartFormat chart="23" format="1" series="1">
      <pivotArea type="data" outline="0" fieldPosition="0">
        <references count="3">
          <reference field="4294967294" count="1" selected="0">
            <x v="1"/>
          </reference>
          <reference field="0" count="1" selected="0">
            <x v="2"/>
          </reference>
          <reference field="1" count="1" selected="0">
            <x v="2"/>
          </reference>
        </references>
      </pivotArea>
    </chartFormat>
    <chartFormat chart="23" format="2" series="1">
      <pivotArea type="data" outline="0" fieldPosition="0">
        <references count="3">
          <reference field="4294967294" count="1" selected="0">
            <x v="1"/>
          </reference>
          <reference field="0" count="1" selected="0">
            <x v="3"/>
          </reference>
          <reference field="1" count="1" selected="0">
            <x v="1"/>
          </reference>
        </references>
      </pivotArea>
    </chartFormat>
    <chartFormat chart="23" format="3" series="1">
      <pivotArea type="data" outline="0" fieldPosition="0">
        <references count="3">
          <reference field="4294967294" count="1" selected="0">
            <x v="1"/>
          </reference>
          <reference field="0" count="1" selected="0">
            <x v="4"/>
          </reference>
          <reference field="1" count="1" selected="0">
            <x v="1"/>
          </reference>
        </references>
      </pivotArea>
    </chartFormat>
    <chartFormat chart="23" format="4" series="1">
      <pivotArea type="data" outline="0" fieldPosition="0">
        <references count="3">
          <reference field="4294967294" count="1" selected="0">
            <x v="1"/>
          </reference>
          <reference field="0" count="1" selected="0">
            <x v="5"/>
          </reference>
          <reference field="1" count="1" selected="0">
            <x v="1"/>
          </reference>
        </references>
      </pivotArea>
    </chartFormat>
    <chartFormat chart="23" format="5" series="1">
      <pivotArea type="data" outline="0" fieldPosition="0">
        <references count="3">
          <reference field="4294967294" count="1" selected="0">
            <x v="1"/>
          </reference>
          <reference field="0" count="1" selected="0">
            <x v="6"/>
          </reference>
          <reference field="1" count="1" selected="0">
            <x v="1"/>
          </reference>
        </references>
      </pivotArea>
    </chartFormat>
    <chartFormat chart="23" format="6" series="1">
      <pivotArea type="data" outline="0" fieldPosition="0">
        <references count="3">
          <reference field="4294967294" count="1" selected="0">
            <x v="1"/>
          </reference>
          <reference field="0" count="1" selected="0">
            <x v="0"/>
          </reference>
          <reference field="1" count="1" selected="0">
            <x v="1"/>
          </reference>
        </references>
      </pivotArea>
    </chartFormat>
    <chartFormat chart="23" format="7" series="1">
      <pivotArea type="data" outline="0" fieldPosition="0">
        <references count="3">
          <reference field="4294967294" count="1" selected="0">
            <x v="1"/>
          </reference>
          <reference field="0" count="1" selected="0">
            <x v="1"/>
          </reference>
          <reference field="1" count="1" selected="0">
            <x v="1"/>
          </reference>
        </references>
      </pivotArea>
    </chartFormat>
    <chartFormat chart="24" format="0" series="1">
      <pivotArea type="data" outline="0" fieldPosition="0">
        <references count="3">
          <reference field="4294967294" count="1" selected="0">
            <x v="1"/>
          </reference>
          <reference field="0" count="1" selected="0">
            <x v="0"/>
          </reference>
          <reference field="1" count="1" selected="0">
            <x v="1"/>
          </reference>
        </references>
      </pivotArea>
    </chartFormat>
    <chartFormat chart="24" format="1" series="1">
      <pivotArea type="data" outline="0" fieldPosition="0">
        <references count="3">
          <reference field="4294967294" count="1" selected="0">
            <x v="1"/>
          </reference>
          <reference field="0" count="1" selected="0">
            <x v="1"/>
          </reference>
          <reference field="1" count="1" selected="0">
            <x v="1"/>
          </reference>
        </references>
      </pivotArea>
    </chartFormat>
    <chartFormat chart="24" format="2" series="1">
      <pivotArea type="data" outline="0" fieldPosition="0">
        <references count="3">
          <reference field="4294967294" count="1" selected="0">
            <x v="1"/>
          </reference>
          <reference field="0" count="1" selected="0">
            <x v="3"/>
          </reference>
          <reference field="1" count="1" selected="0">
            <x v="1"/>
          </reference>
        </references>
      </pivotArea>
    </chartFormat>
    <chartFormat chart="24" format="3" series="1">
      <pivotArea type="data" outline="0" fieldPosition="0">
        <references count="3">
          <reference field="4294967294" count="1" selected="0">
            <x v="1"/>
          </reference>
          <reference field="0" count="1" selected="0">
            <x v="4"/>
          </reference>
          <reference field="1" count="1" selected="0">
            <x v="1"/>
          </reference>
        </references>
      </pivotArea>
    </chartFormat>
    <chartFormat chart="24" format="4" series="1">
      <pivotArea type="data" outline="0" fieldPosition="0">
        <references count="3">
          <reference field="4294967294" count="1" selected="0">
            <x v="1"/>
          </reference>
          <reference field="0" count="1" selected="0">
            <x v="5"/>
          </reference>
          <reference field="1" count="1" selected="0">
            <x v="1"/>
          </reference>
        </references>
      </pivotArea>
    </chartFormat>
    <chartFormat chart="24" format="5" series="1">
      <pivotArea type="data" outline="0" fieldPosition="0">
        <references count="3">
          <reference field="4294967294" count="1" selected="0">
            <x v="1"/>
          </reference>
          <reference field="0" count="1" selected="0">
            <x v="6"/>
          </reference>
          <reference field="1" count="1" selected="0">
            <x v="1"/>
          </reference>
        </references>
      </pivotArea>
    </chartFormat>
    <chartFormat chart="24" format="7" series="1">
      <pivotArea type="data" outline="0" fieldPosition="0">
        <references count="3">
          <reference field="4294967294" count="1" selected="0">
            <x v="1"/>
          </reference>
          <reference field="0" count="1" selected="0">
            <x v="2"/>
          </reference>
          <reference field="1" count="1" selected="0">
            <x v="2"/>
          </reference>
        </references>
      </pivotArea>
    </chartFormat>
    <chartFormat chart="24" format="8">
      <pivotArea type="data" outline="0" fieldPosition="0">
        <references count="4">
          <reference field="4294967294" count="1" selected="0">
            <x v="1"/>
          </reference>
          <reference field="0" count="1" selected="0">
            <x v="2"/>
          </reference>
          <reference field="1" count="1" selected="0">
            <x v="2"/>
          </reference>
          <reference field="26" count="1" selected="0">
            <x v="1"/>
          </reference>
        </references>
      </pivotArea>
    </chartFormat>
    <chartFormat chart="24" format="9" series="1">
      <pivotArea type="data" outline="0" fieldPosition="0">
        <references count="2">
          <reference field="4294967294" count="1" selected="0">
            <x v="1"/>
          </reference>
          <reference field="1" count="1" selected="0">
            <x v="1"/>
          </reference>
        </references>
      </pivotArea>
    </chartFormat>
    <chartFormat chart="23" format="8" series="1">
      <pivotArea type="data" outline="0" fieldPosition="0">
        <references count="2">
          <reference field="4294967294" count="1" selected="0">
            <x v="1"/>
          </reference>
          <reference field="1" count="1" selected="0">
            <x v="1"/>
          </reference>
        </references>
      </pivotArea>
    </chartFormat>
    <chartFormat chart="22" format="44" series="1">
      <pivotArea type="data" outline="0" fieldPosition="0">
        <references count="2">
          <reference field="4294967294" count="1" selected="0">
            <x v="1"/>
          </reference>
          <reference field="1" count="1" selected="0">
            <x v="1"/>
          </reference>
        </references>
      </pivotArea>
    </chartFormat>
    <chartFormat chart="39" format="31" series="1">
      <pivotArea type="data" outline="0" fieldPosition="0">
        <references count="3">
          <reference field="4294967294" count="1" selected="0">
            <x v="1"/>
          </reference>
          <reference field="0" count="1" selected="0">
            <x v="2"/>
          </reference>
          <reference field="1" count="1" selected="0">
            <x v="2"/>
          </reference>
        </references>
      </pivotArea>
    </chartFormat>
    <chartFormat chart="39" format="32">
      <pivotArea type="data" outline="0" fieldPosition="0">
        <references count="4">
          <reference field="4294967294" count="1" selected="0">
            <x v="1"/>
          </reference>
          <reference field="0" count="1" selected="0">
            <x v="2"/>
          </reference>
          <reference field="1" count="1" selected="0">
            <x v="2"/>
          </reference>
          <reference field="26" count="1" selected="0">
            <x v="1"/>
          </reference>
        </references>
      </pivotArea>
    </chartFormat>
    <chartFormat chart="40" format="34" series="1">
      <pivotArea type="data" outline="0" fieldPosition="0">
        <references count="3">
          <reference field="4294967294" count="1" selected="0">
            <x v="1"/>
          </reference>
          <reference field="0" count="1" selected="0">
            <x v="2"/>
          </reference>
          <reference field="1" count="1" selected="0">
            <x v="2"/>
          </reference>
        </references>
      </pivotArea>
    </chartFormat>
    <chartFormat chart="40" format="35">
      <pivotArea type="data" outline="0" fieldPosition="0">
        <references count="4">
          <reference field="4294967294" count="1" selected="0">
            <x v="1"/>
          </reference>
          <reference field="0" count="1" selected="0">
            <x v="2"/>
          </reference>
          <reference field="1" count="1" selected="0">
            <x v="2"/>
          </reference>
          <reference field="26" count="1" selected="0">
            <x v="1"/>
          </reference>
        </references>
      </pivotArea>
    </chartFormat>
    <chartFormat chart="0" format="37" series="1">
      <pivotArea type="data" outline="0" fieldPosition="0">
        <references count="3">
          <reference field="4294967294" count="1" selected="0">
            <x v="1"/>
          </reference>
          <reference field="0" count="1" selected="0">
            <x v="2"/>
          </reference>
          <reference field="1" count="1" selected="0">
            <x v="2"/>
          </reference>
        </references>
      </pivotArea>
    </chartFormat>
    <chartFormat chart="40" format="36" series="1">
      <pivotArea type="data" outline="0" fieldPosition="0">
        <references count="1">
          <reference field="4294967294" count="1" selected="0">
            <x v="1"/>
          </reference>
        </references>
      </pivotArea>
    </chartFormat>
    <chartFormat chart="39" format="33" series="1">
      <pivotArea type="data" outline="0" fieldPosition="0">
        <references count="1">
          <reference field="4294967294" count="1" selected="0">
            <x v="1"/>
          </reference>
        </references>
      </pivotArea>
    </chartFormat>
    <chartFormat chart="24" format="10" series="1">
      <pivotArea type="data" outline="0" fieldPosition="0">
        <references count="1">
          <reference field="4294967294" count="1" selected="0">
            <x v="1"/>
          </reference>
        </references>
      </pivotArea>
    </chartFormat>
    <chartFormat chart="0" format="39" series="1">
      <pivotArea type="data" outline="0" fieldPosition="0">
        <references count="1">
          <reference field="4294967294" count="1" selected="0">
            <x v="1"/>
          </reference>
        </references>
      </pivotArea>
    </chartFormat>
    <chartFormat chart="40" format="37" series="1">
      <pivotArea type="data" outline="0" fieldPosition="0">
        <references count="3">
          <reference field="4294967294" count="1" selected="0">
            <x v="1"/>
          </reference>
          <reference field="0" count="1" selected="0">
            <x v="1"/>
          </reference>
          <reference field="1" count="1" selected="0">
            <x v="1"/>
          </reference>
        </references>
      </pivotArea>
    </chartFormat>
    <chartFormat chart="40" format="38" series="1">
      <pivotArea type="data" outline="0" fieldPosition="0">
        <references count="3">
          <reference field="4294967294" count="1" selected="0">
            <x v="1"/>
          </reference>
          <reference field="0" count="1" selected="0">
            <x v="3"/>
          </reference>
          <reference field="1" count="1" selected="0">
            <x v="1"/>
          </reference>
        </references>
      </pivotArea>
    </chartFormat>
    <chartFormat chart="40" format="39" series="1">
      <pivotArea type="data" outline="0" fieldPosition="0">
        <references count="3">
          <reference field="4294967294" count="1" selected="0">
            <x v="1"/>
          </reference>
          <reference field="0" count="1" selected="0">
            <x v="4"/>
          </reference>
          <reference field="1" count="1" selected="0">
            <x v="1"/>
          </reference>
        </references>
      </pivotArea>
    </chartFormat>
    <chartFormat chart="40" format="40" series="1">
      <pivotArea type="data" outline="0" fieldPosition="0">
        <references count="3">
          <reference field="4294967294" count="1" selected="0">
            <x v="1"/>
          </reference>
          <reference field="0" count="1" selected="0">
            <x v="5"/>
          </reference>
          <reference field="1" count="1" selected="0">
            <x v="1"/>
          </reference>
        </references>
      </pivotArea>
    </chartFormat>
    <chartFormat chart="40" format="41" series="1">
      <pivotArea type="data" outline="0" fieldPosition="0">
        <references count="3">
          <reference field="4294967294" count="1" selected="0">
            <x v="1"/>
          </reference>
          <reference field="0" count="1" selected="0">
            <x v="6"/>
          </reference>
          <reference field="1" count="1" selected="0">
            <x v="1"/>
          </reference>
        </references>
      </pivotArea>
    </chartFormat>
    <chartFormat chart="39" format="34" series="1">
      <pivotArea type="data" outline="0" fieldPosition="0">
        <references count="3">
          <reference field="4294967294" count="1" selected="0">
            <x v="1"/>
          </reference>
          <reference field="0" count="1" selected="0">
            <x v="1"/>
          </reference>
          <reference field="1" count="1" selected="0">
            <x v="1"/>
          </reference>
        </references>
      </pivotArea>
    </chartFormat>
    <chartFormat chart="39" format="35" series="1">
      <pivotArea type="data" outline="0" fieldPosition="0">
        <references count="3">
          <reference field="4294967294" count="1" selected="0">
            <x v="1"/>
          </reference>
          <reference field="0" count="1" selected="0">
            <x v="3"/>
          </reference>
          <reference field="1" count="1" selected="0">
            <x v="1"/>
          </reference>
        </references>
      </pivotArea>
    </chartFormat>
    <chartFormat chart="39" format="36" series="1">
      <pivotArea type="data" outline="0" fieldPosition="0">
        <references count="3">
          <reference field="4294967294" count="1" selected="0">
            <x v="1"/>
          </reference>
          <reference field="0" count="1" selected="0">
            <x v="4"/>
          </reference>
          <reference field="1" count="1" selected="0">
            <x v="1"/>
          </reference>
        </references>
      </pivotArea>
    </chartFormat>
    <chartFormat chart="39" format="37" series="1">
      <pivotArea type="data" outline="0" fieldPosition="0">
        <references count="3">
          <reference field="4294967294" count="1" selected="0">
            <x v="1"/>
          </reference>
          <reference field="0" count="1" selected="0">
            <x v="5"/>
          </reference>
          <reference field="1" count="1" selected="0">
            <x v="1"/>
          </reference>
        </references>
      </pivotArea>
    </chartFormat>
    <chartFormat chart="39" format="38" series="1">
      <pivotArea type="data" outline="0" fieldPosition="0">
        <references count="3">
          <reference field="4294967294" count="1" selected="0">
            <x v="1"/>
          </reference>
          <reference field="0" count="1" selected="0">
            <x v="6"/>
          </reference>
          <reference field="1" count="1" selected="0">
            <x v="1"/>
          </reference>
        </references>
      </pivotArea>
    </chartFormat>
    <chartFormat chart="0" format="40" series="1">
      <pivotArea type="data" outline="0" fieldPosition="0">
        <references count="3">
          <reference field="4294967294" count="1" selected="0">
            <x v="1"/>
          </reference>
          <reference field="0" count="1" selected="0">
            <x v="1"/>
          </reference>
          <reference field="1" count="1" selected="0">
            <x v="1"/>
          </reference>
        </references>
      </pivotArea>
    </chartFormat>
    <chartFormat chart="0" format="41" series="1">
      <pivotArea type="data" outline="0" fieldPosition="0">
        <references count="3">
          <reference field="4294967294" count="1" selected="0">
            <x v="1"/>
          </reference>
          <reference field="0" count="1" selected="0">
            <x v="3"/>
          </reference>
          <reference field="1" count="1" selected="0">
            <x v="1"/>
          </reference>
        </references>
      </pivotArea>
    </chartFormat>
    <chartFormat chart="0" format="42" series="1">
      <pivotArea type="data" outline="0" fieldPosition="0">
        <references count="3">
          <reference field="4294967294" count="1" selected="0">
            <x v="1"/>
          </reference>
          <reference field="0" count="1" selected="0">
            <x v="4"/>
          </reference>
          <reference field="1" count="1" selected="0">
            <x v="1"/>
          </reference>
        </references>
      </pivotArea>
    </chartFormat>
    <chartFormat chart="0" format="43" series="1">
      <pivotArea type="data" outline="0" fieldPosition="0">
        <references count="3">
          <reference field="4294967294" count="1" selected="0">
            <x v="1"/>
          </reference>
          <reference field="0" count="1" selected="0">
            <x v="5"/>
          </reference>
          <reference field="1" count="1" selected="0">
            <x v="1"/>
          </reference>
        </references>
      </pivotArea>
    </chartFormat>
    <chartFormat chart="0" format="44" series="1">
      <pivotArea type="data" outline="0" fieldPosition="0">
        <references count="3">
          <reference field="4294967294" count="1" selected="0">
            <x v="1"/>
          </reference>
          <reference field="0" count="1" selected="0">
            <x v="6"/>
          </reference>
          <reference field="1" count="1" selected="0">
            <x v="1"/>
          </reference>
        </references>
      </pivotArea>
    </chartFormat>
    <chartFormat chart="41" format="45" series="1">
      <pivotArea type="data" outline="0" fieldPosition="0">
        <references count="3">
          <reference field="4294967294" count="1" selected="0">
            <x v="1"/>
          </reference>
          <reference field="0" count="1" selected="0">
            <x v="0"/>
          </reference>
          <reference field="1" count="1" selected="0">
            <x v="1"/>
          </reference>
        </references>
      </pivotArea>
    </chartFormat>
    <chartFormat chart="41" format="46" series="1">
      <pivotArea type="data" outline="0" fieldPosition="0">
        <references count="3">
          <reference field="4294967294" count="1" selected="0">
            <x v="1"/>
          </reference>
          <reference field="0" count="1" selected="0">
            <x v="1"/>
          </reference>
          <reference field="1" count="1" selected="0">
            <x v="1"/>
          </reference>
        </references>
      </pivotArea>
    </chartFormat>
    <chartFormat chart="41" format="47" series="1">
      <pivotArea type="data" outline="0" fieldPosition="0">
        <references count="3">
          <reference field="4294967294" count="1" selected="0">
            <x v="1"/>
          </reference>
          <reference field="0" count="1" selected="0">
            <x v="3"/>
          </reference>
          <reference field="1" count="1" selected="0">
            <x v="1"/>
          </reference>
        </references>
      </pivotArea>
    </chartFormat>
    <chartFormat chart="41" format="48" series="1">
      <pivotArea type="data" outline="0" fieldPosition="0">
        <references count="3">
          <reference field="4294967294" count="1" selected="0">
            <x v="1"/>
          </reference>
          <reference field="0" count="1" selected="0">
            <x v="4"/>
          </reference>
          <reference field="1" count="1" selected="0">
            <x v="1"/>
          </reference>
        </references>
      </pivotArea>
    </chartFormat>
    <chartFormat chart="41" format="49" series="1">
      <pivotArea type="data" outline="0" fieldPosition="0">
        <references count="3">
          <reference field="4294967294" count="1" selected="0">
            <x v="1"/>
          </reference>
          <reference field="0" count="1" selected="0">
            <x v="5"/>
          </reference>
          <reference field="1" count="1" selected="0">
            <x v="1"/>
          </reference>
        </references>
      </pivotArea>
    </chartFormat>
    <chartFormat chart="41" format="50" series="1">
      <pivotArea type="data" outline="0" fieldPosition="0">
        <references count="3">
          <reference field="4294967294" count="1" selected="0">
            <x v="1"/>
          </reference>
          <reference field="0" count="1" selected="0">
            <x v="6"/>
          </reference>
          <reference field="1" count="1" selected="0">
            <x v="1"/>
          </reference>
        </references>
      </pivotArea>
    </chartFormat>
    <chartFormat chart="42" format="51" series="1">
      <pivotArea type="data" outline="0" fieldPosition="0">
        <references count="3">
          <reference field="4294967294" count="1" selected="0">
            <x v="1"/>
          </reference>
          <reference field="0" count="1" selected="0">
            <x v="0"/>
          </reference>
          <reference field="1" count="1" selected="0">
            <x v="1"/>
          </reference>
        </references>
      </pivotArea>
    </chartFormat>
    <chartFormat chart="42" format="52" series="1">
      <pivotArea type="data" outline="0" fieldPosition="0">
        <references count="3">
          <reference field="4294967294" count="1" selected="0">
            <x v="1"/>
          </reference>
          <reference field="0" count="1" selected="0">
            <x v="1"/>
          </reference>
          <reference field="1" count="1" selected="0">
            <x v="1"/>
          </reference>
        </references>
      </pivotArea>
    </chartFormat>
    <chartFormat chart="42" format="53" series="1">
      <pivotArea type="data" outline="0" fieldPosition="0">
        <references count="3">
          <reference field="4294967294" count="1" selected="0">
            <x v="1"/>
          </reference>
          <reference field="0" count="1" selected="0">
            <x v="3"/>
          </reference>
          <reference field="1" count="1" selected="0">
            <x v="1"/>
          </reference>
        </references>
      </pivotArea>
    </chartFormat>
    <chartFormat chart="42" format="54" series="1">
      <pivotArea type="data" outline="0" fieldPosition="0">
        <references count="3">
          <reference field="4294967294" count="1" selected="0">
            <x v="1"/>
          </reference>
          <reference field="0" count="1" selected="0">
            <x v="4"/>
          </reference>
          <reference field="1" count="1" selected="0">
            <x v="1"/>
          </reference>
        </references>
      </pivotArea>
    </chartFormat>
    <chartFormat chart="42" format="55" series="1">
      <pivotArea type="data" outline="0" fieldPosition="0">
        <references count="3">
          <reference field="4294967294" count="1" selected="0">
            <x v="1"/>
          </reference>
          <reference field="0" count="1" selected="0">
            <x v="5"/>
          </reference>
          <reference field="1" count="1" selected="0">
            <x v="1"/>
          </reference>
        </references>
      </pivotArea>
    </chartFormat>
    <chartFormat chart="42" format="56" series="1">
      <pivotArea type="data" outline="0" fieldPosition="0">
        <references count="3">
          <reference field="4294967294" count="1" selected="0">
            <x v="1"/>
          </reference>
          <reference field="0" count="1" selected="0">
            <x v="6"/>
          </reference>
          <reference field="1" count="1" selected="0">
            <x v="1"/>
          </reference>
        </references>
      </pivotArea>
    </chartFormat>
    <chartFormat chart="33" format="57" series="1">
      <pivotArea type="data" outline="0" fieldPosition="0">
        <references count="3">
          <reference field="4294967294" count="1" selected="0">
            <x v="1"/>
          </reference>
          <reference field="0" count="1" selected="0">
            <x v="0"/>
          </reference>
          <reference field="1" count="1" selected="0">
            <x v="1"/>
          </reference>
        </references>
      </pivotArea>
    </chartFormat>
    <chartFormat chart="33" format="58" series="1">
      <pivotArea type="data" outline="0" fieldPosition="0">
        <references count="3">
          <reference field="4294967294" count="1" selected="0">
            <x v="1"/>
          </reference>
          <reference field="0" count="1" selected="0">
            <x v="1"/>
          </reference>
          <reference field="1" count="1" selected="0">
            <x v="1"/>
          </reference>
        </references>
      </pivotArea>
    </chartFormat>
    <chartFormat chart="33" format="59" series="1">
      <pivotArea type="data" outline="0" fieldPosition="0">
        <references count="3">
          <reference field="4294967294" count="1" selected="0">
            <x v="1"/>
          </reference>
          <reference field="0" count="1" selected="0">
            <x v="3"/>
          </reference>
          <reference field="1" count="1" selected="0">
            <x v="1"/>
          </reference>
        </references>
      </pivotArea>
    </chartFormat>
    <chartFormat chart="33" format="60" series="1">
      <pivotArea type="data" outline="0" fieldPosition="0">
        <references count="3">
          <reference field="4294967294" count="1" selected="0">
            <x v="1"/>
          </reference>
          <reference field="0" count="1" selected="0">
            <x v="4"/>
          </reference>
          <reference field="1" count="1" selected="0">
            <x v="1"/>
          </reference>
        </references>
      </pivotArea>
    </chartFormat>
    <chartFormat chart="33" format="61" series="1">
      <pivotArea type="data" outline="0" fieldPosition="0">
        <references count="3">
          <reference field="4294967294" count="1" selected="0">
            <x v="1"/>
          </reference>
          <reference field="0" count="1" selected="0">
            <x v="5"/>
          </reference>
          <reference field="1" count="1" selected="0">
            <x v="1"/>
          </reference>
        </references>
      </pivotArea>
    </chartFormat>
    <chartFormat chart="33" format="62" series="1">
      <pivotArea type="data" outline="0" fieldPosition="0">
        <references count="3">
          <reference field="4294967294" count="1" selected="0">
            <x v="1"/>
          </reference>
          <reference field="0" count="1" selected="0">
            <x v="6"/>
          </reference>
          <reference field="1" count="1" selected="0">
            <x v="1"/>
          </reference>
        </references>
      </pivotArea>
    </chartFormat>
    <chartFormat chart="0" format="45" series="1">
      <pivotArea type="data" outline="0" fieldPosition="0">
        <references count="3">
          <reference field="4294967294" count="1" selected="0">
            <x v="1"/>
          </reference>
          <reference field="0" count="1" selected="0">
            <x v="0"/>
          </reference>
          <reference field="1" count="1" selected="0">
            <x v="1"/>
          </reference>
        </references>
      </pivotArea>
    </chartFormat>
    <chartFormat chart="42" format="58" series="1">
      <pivotArea type="data" outline="0" fieldPosition="0">
        <references count="3">
          <reference field="4294967294" count="1" selected="0">
            <x v="1"/>
          </reference>
          <reference field="0" count="1" selected="0">
            <x v="2"/>
          </reference>
          <reference field="1" count="1" selected="0">
            <x v="2"/>
          </reference>
        </references>
      </pivotArea>
    </chartFormat>
    <chartFormat chart="41" format="52" series="1">
      <pivotArea type="data" outline="0" fieldPosition="0">
        <references count="3">
          <reference field="4294967294" count="1" selected="0">
            <x v="1"/>
          </reference>
          <reference field="0" count="1" selected="0">
            <x v="2"/>
          </reference>
          <reference field="1" count="1" selected="0">
            <x v="2"/>
          </reference>
        </references>
      </pivotArea>
    </chartFormat>
    <chartFormat chart="33" format="64" series="1">
      <pivotArea type="data" outline="0" fieldPosition="0">
        <references count="3">
          <reference field="4294967294" count="1" selected="0">
            <x v="1"/>
          </reference>
          <reference field="0" count="1" selected="0">
            <x v="2"/>
          </reference>
          <reference field="1" count="1" selected="0">
            <x v="2"/>
          </reference>
        </references>
      </pivotArea>
    </chartFormat>
    <chartFormat chart="33" format="65">
      <pivotArea type="data" outline="0" fieldPosition="0">
        <references count="4">
          <reference field="4294967294" count="1" selected="0">
            <x v="1"/>
          </reference>
          <reference field="0" count="1" selected="0">
            <x v="2"/>
          </reference>
          <reference field="1" count="1" selected="0">
            <x v="2"/>
          </reference>
          <reference field="2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2.xml><?xml version="1.0" encoding="utf-8"?>
<pivotTableDefinition xmlns="http://schemas.openxmlformats.org/spreadsheetml/2006/main" xmlns:mc="http://schemas.openxmlformats.org/markup-compatibility/2006" xmlns:xr="http://schemas.microsoft.com/office/spreadsheetml/2014/revision" mc:Ignorable="xr" xr:uid="{7349F520-2223-4794-8CDE-D1497D950118}" name="PivotTable85" cacheId="1" applyNumberFormats="0" applyBorderFormats="0" applyFontFormats="0" applyPatternFormats="0" applyAlignmentFormats="0" applyWidthHeightFormats="1" dataCaption="Values" showMissing="0" updatedVersion="8" minRefreshableVersion="3" showDataTips="0" useAutoFormatting="1" rowGrandTotals="0" colGrandTotals="0" itemPrintTitles="1" createdVersion="8" indent="0" outline="1" outlineData="1" multipleFieldFilters="0" chartFormat="35">
  <location ref="FY110:GQ124" firstHeaderRow="1" firstDataRow="3" firstDataCol="1" rowPageCount="1" colPageCount="1"/>
  <pivotFields count="31">
    <pivotField showAll="0"/>
    <pivotField axis="axisPage" multipleItemSelectionAllowed="1" showAll="0">
      <items count="9">
        <item sd="0" x="3"/>
        <item sd="0" x="0"/>
        <item sd="0" x="4"/>
        <item sd="0" x="2"/>
        <item sd="0" x="1"/>
        <item sd="0" x="6"/>
        <item sd="0" x="5"/>
        <item sd="0" x="7"/>
        <item t="default"/>
      </items>
    </pivotField>
    <pivotField showAll="0"/>
    <pivotField axis="axisCol" showAll="0">
      <items count="29">
        <item h="1" x="26"/>
        <item h="1" sd="0" x="0"/>
        <item x="12"/>
        <item x="11"/>
        <item x="13"/>
        <item x="14"/>
        <item x="15"/>
        <item h="1" x="6"/>
        <item h="1" x="24"/>
        <item h="1" x="25"/>
        <item h="1" x="8"/>
        <item h="1" x="9"/>
        <item h="1" x="20"/>
        <item h="1" x="10"/>
        <item h="1" x="2"/>
        <item h="1" x="18"/>
        <item h="1" x="7"/>
        <item h="1" x="1"/>
        <item h="1" x="21"/>
        <item h="1" x="22"/>
        <item h="1" x="23"/>
        <item h="1" x="19"/>
        <item x="5"/>
        <item x="16"/>
        <item x="17"/>
        <item x="3"/>
        <item x="4"/>
        <item h="1" x="27"/>
        <item t="default"/>
      </items>
    </pivotField>
    <pivotField axis="axisCol" showAll="0">
      <items count="5">
        <item h="1" x="2"/>
        <item h="1" x="0"/>
        <item x="1"/>
        <item h="1" x="3"/>
        <item t="default"/>
      </items>
    </pivotField>
    <pivotField showAll="0"/>
    <pivotField showAll="0"/>
    <pivotField showAll="0"/>
    <pivotField numFmtId="165" showAll="0">
      <items count="13">
        <item x="0"/>
        <item x="1"/>
        <item x="2"/>
        <item x="3"/>
        <item x="4"/>
        <item x="5"/>
        <item x="6"/>
        <item x="7"/>
        <item x="8"/>
        <item x="9"/>
        <item x="10"/>
        <item x="1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15">
        <item sd="0" x="0"/>
        <item sd="0" x="4"/>
        <item sd="0" x="5"/>
        <item sd="0" x="6"/>
        <item sd="0" x="7"/>
        <item sd="0" x="8"/>
        <item sd="0" x="9"/>
        <item sd="0" x="10"/>
        <item sd="0" x="11"/>
        <item sd="0" x="12"/>
        <item sd="0" x="13"/>
        <item sd="0" x="1"/>
        <item sd="0" x="2"/>
        <item sd="0" x="3"/>
        <item t="default"/>
      </items>
    </pivotField>
    <pivotField showAll="0">
      <items count="7">
        <item sd="0" x="1"/>
        <item sd="0" x="2"/>
        <item sd="0" x="3"/>
        <item sd="0" x="4"/>
        <item x="0"/>
        <item x="5"/>
        <item t="default"/>
      </items>
    </pivotField>
    <pivotField showAll="0">
      <items count="5">
        <item x="1"/>
        <item x="2"/>
        <item x="0"/>
        <item x="3"/>
        <item t="default"/>
      </items>
    </pivotField>
  </pivotFields>
  <rowFields count="1">
    <field x="28"/>
  </rowFields>
  <rowItems count="12">
    <i>
      <x v="1"/>
    </i>
    <i>
      <x v="2"/>
    </i>
    <i>
      <x v="3"/>
    </i>
    <i>
      <x v="4"/>
    </i>
    <i>
      <x v="5"/>
    </i>
    <i>
      <x v="6"/>
    </i>
    <i>
      <x v="7"/>
    </i>
    <i>
      <x v="8"/>
    </i>
    <i>
      <x v="9"/>
    </i>
    <i>
      <x v="11"/>
    </i>
    <i>
      <x v="12"/>
    </i>
    <i>
      <x v="13"/>
    </i>
  </rowItems>
  <colFields count="2">
    <field x="3"/>
    <field x="4"/>
  </colFields>
  <colItems count="18">
    <i>
      <x v="2"/>
      <x v="2"/>
    </i>
    <i t="default">
      <x v="2"/>
    </i>
    <i>
      <x v="3"/>
      <x v="2"/>
    </i>
    <i t="default">
      <x v="3"/>
    </i>
    <i>
      <x v="5"/>
      <x v="2"/>
    </i>
    <i t="default">
      <x v="5"/>
    </i>
    <i>
      <x v="6"/>
      <x v="2"/>
    </i>
    <i t="default">
      <x v="6"/>
    </i>
    <i>
      <x v="22"/>
      <x v="2"/>
    </i>
    <i t="default">
      <x v="22"/>
    </i>
    <i>
      <x v="23"/>
      <x v="2"/>
    </i>
    <i t="default">
      <x v="23"/>
    </i>
    <i>
      <x v="24"/>
      <x v="2"/>
    </i>
    <i t="default">
      <x v="24"/>
    </i>
    <i>
      <x v="25"/>
      <x v="2"/>
    </i>
    <i t="default">
      <x v="25"/>
    </i>
    <i>
      <x v="26"/>
      <x v="2"/>
    </i>
    <i t="default">
      <x v="26"/>
    </i>
  </colItems>
  <pageFields count="1">
    <pageField fld="1" hier="-1"/>
  </pageFields>
  <chartFormats count="9">
    <chartFormat chart="34" format="27" series="1">
      <pivotArea type="data" outline="0" fieldPosition="0">
        <references count="2">
          <reference field="3" count="1" selected="0">
            <x v="2"/>
          </reference>
          <reference field="4" count="1" selected="0">
            <x v="2"/>
          </reference>
        </references>
      </pivotArea>
    </chartFormat>
    <chartFormat chart="34" format="28" series="1">
      <pivotArea type="data" outline="0" fieldPosition="0">
        <references count="2">
          <reference field="3" count="1" selected="0">
            <x v="3"/>
          </reference>
          <reference field="4" count="1" selected="0">
            <x v="2"/>
          </reference>
        </references>
      </pivotArea>
    </chartFormat>
    <chartFormat chart="34" format="29" series="1">
      <pivotArea type="data" outline="0" fieldPosition="0">
        <references count="2">
          <reference field="3" count="1" selected="0">
            <x v="5"/>
          </reference>
          <reference field="4" count="1" selected="0">
            <x v="2"/>
          </reference>
        </references>
      </pivotArea>
    </chartFormat>
    <chartFormat chart="34" format="30" series="1">
      <pivotArea type="data" outline="0" fieldPosition="0">
        <references count="2">
          <reference field="3" count="1" selected="0">
            <x v="6"/>
          </reference>
          <reference field="4" count="1" selected="0">
            <x v="2"/>
          </reference>
        </references>
      </pivotArea>
    </chartFormat>
    <chartFormat chart="34" format="31" series="1">
      <pivotArea type="data" outline="0" fieldPosition="0">
        <references count="2">
          <reference field="3" count="1" selected="0">
            <x v="22"/>
          </reference>
          <reference field="4" count="1" selected="0">
            <x v="2"/>
          </reference>
        </references>
      </pivotArea>
    </chartFormat>
    <chartFormat chart="34" format="32" series="1">
      <pivotArea type="data" outline="0" fieldPosition="0">
        <references count="2">
          <reference field="3" count="1" selected="0">
            <x v="23"/>
          </reference>
          <reference field="4" count="1" selected="0">
            <x v="2"/>
          </reference>
        </references>
      </pivotArea>
    </chartFormat>
    <chartFormat chart="34" format="33" series="1">
      <pivotArea type="data" outline="0" fieldPosition="0">
        <references count="2">
          <reference field="3" count="1" selected="0">
            <x v="24"/>
          </reference>
          <reference field="4" count="1" selected="0">
            <x v="2"/>
          </reference>
        </references>
      </pivotArea>
    </chartFormat>
    <chartFormat chart="34" format="34" series="1">
      <pivotArea type="data" outline="0" fieldPosition="0">
        <references count="2">
          <reference field="3" count="1" selected="0">
            <x v="25"/>
          </reference>
          <reference field="4" count="1" selected="0">
            <x v="2"/>
          </reference>
        </references>
      </pivotArea>
    </chartFormat>
    <chartFormat chart="34" format="35" series="1">
      <pivotArea type="data" outline="0" fieldPosition="0">
        <references count="2">
          <reference field="3" count="1" selected="0">
            <x v="26"/>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3.xml><?xml version="1.0" encoding="utf-8"?>
<pivotTableDefinition xmlns="http://schemas.openxmlformats.org/spreadsheetml/2006/main" xmlns:mc="http://schemas.openxmlformats.org/markup-compatibility/2006" xmlns:xr="http://schemas.microsoft.com/office/spreadsheetml/2014/revision" mc:Ignorable="xr" xr:uid="{D2361082-B2E2-4215-B0F9-CF272FD5C313}" name="PivotTable107" cacheId="27"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2">
  <location ref="Q170:S184" firstHeaderRow="1" firstDataRow="3" firstDataCol="1" rowPageCount="1" colPageCount="1"/>
  <pivotFields count="32">
    <pivotField showAll="0"/>
    <pivotField axis="axisPage" multipleItemSelectionAllowed="1" showAll="0">
      <items count="4">
        <item h="1" x="0"/>
        <item x="1"/>
        <item h="1" x="2"/>
        <item t="default"/>
      </items>
    </pivotField>
    <pivotField showAll="0"/>
    <pivotField showAll="0"/>
    <pivotField axis="axisCol" showAll="0">
      <items count="5">
        <item h="1" x="1"/>
        <item h="1" x="0"/>
        <item x="2"/>
        <item h="1" x="3"/>
        <item t="default"/>
      </items>
    </pivotField>
    <pivotField showAll="0"/>
    <pivotField showAll="0"/>
    <pivotField showAll="0"/>
    <pivotField numFmtId="165" showAll="0">
      <items count="28">
        <item x="0"/>
        <item x="1"/>
        <item x="2"/>
        <item x="3"/>
        <item x="4"/>
        <item x="5"/>
        <item x="6"/>
        <item x="7"/>
        <item x="8"/>
        <item x="9"/>
        <item x="10"/>
        <item x="11"/>
        <item x="12"/>
        <item x="13"/>
        <item x="14"/>
        <item x="15"/>
        <item x="16"/>
        <item x="17"/>
        <item x="18"/>
        <item x="19"/>
        <item x="20"/>
        <item x="21"/>
        <item x="22"/>
        <item x="23"/>
        <item x="24"/>
        <item x="25"/>
        <item x="26"/>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axis="axisRow" showAll="0">
      <items count="15">
        <item sd="0" x="0"/>
        <item sd="0" x="4"/>
        <item sd="0" x="5"/>
        <item sd="0" x="6"/>
        <item sd="0" x="7"/>
        <item sd="0" x="8"/>
        <item sd="0" x="9"/>
        <item sd="0" x="10"/>
        <item sd="0" x="11"/>
        <item sd="0" x="12"/>
        <item sd="0" x="13"/>
        <item sd="0" x="1"/>
        <item sd="0" x="2"/>
        <item sd="0" x="3"/>
        <item t="default"/>
      </items>
    </pivotField>
    <pivotField showAll="0">
      <items count="7">
        <item sd="0" x="1"/>
        <item sd="0" x="2"/>
        <item sd="0" x="3"/>
        <item sd="0" x="4"/>
        <item x="0"/>
        <item x="5"/>
        <item t="default"/>
      </items>
    </pivotField>
    <pivotField showAll="0">
      <items count="5">
        <item sd="0" x="1"/>
        <item sd="0" x="2"/>
        <item x="0"/>
        <item x="3"/>
        <item t="default"/>
      </items>
    </pivotField>
  </pivotFields>
  <rowFields count="1">
    <field x="29"/>
  </rowFields>
  <rowItems count="12">
    <i>
      <x v="1"/>
    </i>
    <i>
      <x v="2"/>
    </i>
    <i>
      <x v="3"/>
    </i>
    <i>
      <x v="4"/>
    </i>
    <i>
      <x v="5"/>
    </i>
    <i>
      <x v="6"/>
    </i>
    <i>
      <x v="7"/>
    </i>
    <i>
      <x v="8"/>
    </i>
    <i>
      <x v="9"/>
    </i>
    <i>
      <x v="11"/>
    </i>
    <i>
      <x v="12"/>
    </i>
    <i>
      <x v="13"/>
    </i>
  </rowItems>
  <colFields count="2">
    <field x="4"/>
    <field x="-2"/>
  </colFields>
  <colItems count="2">
    <i>
      <x v="2"/>
      <x/>
    </i>
    <i r="1" i="1">
      <x v="1"/>
    </i>
  </colItems>
  <pageFields count="1">
    <pageField fld="1" hier="-1"/>
  </pageFields>
  <dataFields count="2">
    <dataField name="UC/M: Target" fld="25" baseField="0" baseItem="0"/>
    <dataField name="UC/M  : Result" fld="15" baseField="0" baseItem="0"/>
  </dataFields>
  <formats count="2">
    <format dxfId="74">
      <pivotArea collapsedLevelsAreSubtotals="1" fieldPosition="0">
        <references count="1">
          <reference field="29" count="8">
            <x v="1"/>
            <x v="2"/>
            <x v="3"/>
            <x v="4"/>
            <x v="5"/>
            <x v="6"/>
            <x v="7"/>
            <x v="8"/>
          </reference>
        </references>
      </pivotArea>
    </format>
    <format dxfId="73">
      <pivotArea collapsedLevelsAreSubtotals="1" fieldPosition="0">
        <references count="3">
          <reference field="4294967294" count="1" selected="0">
            <x v="0"/>
          </reference>
          <reference field="4" count="0" selected="0"/>
          <reference field="29" count="4">
            <x v="9"/>
            <x v="11"/>
            <x v="12"/>
            <x v="13"/>
          </reference>
        </references>
      </pivotArea>
    </format>
  </formats>
  <chartFormats count="3">
    <chartFormat chart="3" format="7" series="1">
      <pivotArea type="data" outline="0" fieldPosition="0"/>
    </chartFormat>
    <chartFormat chart="11" format="4" series="1">
      <pivotArea type="data" outline="0" fieldPosition="0">
        <references count="2">
          <reference field="4294967294" count="1" selected="0">
            <x v="0"/>
          </reference>
          <reference field="4" count="1" selected="0">
            <x v="2"/>
          </reference>
        </references>
      </pivotArea>
    </chartFormat>
    <chartFormat chart="11" format="5" series="1">
      <pivotArea type="data" outline="0" fieldPosition="0">
        <references count="2">
          <reference field="4294967294" count="1" selected="0">
            <x v="1"/>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4.xml><?xml version="1.0" encoding="utf-8"?>
<pivotTableDefinition xmlns="http://schemas.openxmlformats.org/spreadsheetml/2006/main" xmlns:mc="http://schemas.openxmlformats.org/markup-compatibility/2006" xmlns:xr="http://schemas.microsoft.com/office/spreadsheetml/2014/revision" mc:Ignorable="xr" xr:uid="{2398F896-995B-4DCC-9086-CAFEC7DEA068}" name="PivotTable77" cacheId="1" applyNumberFormats="0" applyBorderFormats="0" applyFontFormats="0" applyPatternFormats="0" applyAlignmentFormats="0" applyWidthHeightFormats="1" dataCaption="Values" showMissing="0" updatedVersion="8" minRefreshableVersion="3" showDataTips="0" useAutoFormatting="1" rowGrandTotals="0" colGrandTotals="0" itemPrintTitles="1" createdVersion="8" indent="0" outline="1" outlineData="1" multipleFieldFilters="0" chartFormat="36">
  <location ref="AO110:AX124" firstHeaderRow="1" firstDataRow="3" firstDataCol="1" rowPageCount="1" colPageCount="1"/>
  <pivotFields count="31">
    <pivotField showAll="0"/>
    <pivotField axis="axisPage" multipleItemSelectionAllowed="1" showAll="0">
      <items count="9">
        <item sd="0" x="3"/>
        <item sd="0" x="0"/>
        <item sd="0" x="4"/>
        <item sd="0" x="2"/>
        <item sd="0" x="1"/>
        <item sd="0" x="6"/>
        <item sd="0" x="5"/>
        <item sd="0" x="7"/>
        <item t="default"/>
      </items>
    </pivotField>
    <pivotField showAll="0"/>
    <pivotField axis="axisCol" showAll="0" defaultSubtotal="0">
      <items count="28">
        <item h="1" x="26"/>
        <item h="1" sd="0" x="0"/>
        <item x="12"/>
        <item x="11"/>
        <item x="13"/>
        <item x="14"/>
        <item x="15"/>
        <item h="1" x="6"/>
        <item h="1" x="24"/>
        <item h="1" x="25"/>
        <item h="1" x="8"/>
        <item h="1" x="9"/>
        <item h="1" x="20"/>
        <item h="1" x="10"/>
        <item h="1" x="2"/>
        <item h="1" x="18"/>
        <item h="1" x="7"/>
        <item h="1" x="1"/>
        <item h="1" x="21"/>
        <item h="1" x="22"/>
        <item h="1" x="23"/>
        <item h="1" x="19"/>
        <item x="5"/>
        <item x="16"/>
        <item x="17"/>
        <item x="3"/>
        <item x="4"/>
        <item h="1" x="27"/>
      </items>
    </pivotField>
    <pivotField axis="axisCol" showAll="0">
      <items count="5">
        <item h="1" x="2"/>
        <item h="1" x="0"/>
        <item x="1"/>
        <item h="1" x="3"/>
        <item t="default"/>
      </items>
    </pivotField>
    <pivotField showAll="0"/>
    <pivotField showAll="0"/>
    <pivotField showAll="0"/>
    <pivotField numFmtId="165" showAll="0">
      <items count="13">
        <item x="0"/>
        <item x="1"/>
        <item x="2"/>
        <item x="3"/>
        <item x="4"/>
        <item x="5"/>
        <item x="6"/>
        <item x="7"/>
        <item x="8"/>
        <item x="9"/>
        <item x="10"/>
        <item x="11"/>
        <item t="default"/>
      </items>
    </pivotField>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15">
        <item sd="0" x="0"/>
        <item sd="0" x="4"/>
        <item sd="0" x="5"/>
        <item sd="0" x="6"/>
        <item sd="0" x="7"/>
        <item sd="0" x="8"/>
        <item sd="0" x="9"/>
        <item sd="0" x="10"/>
        <item sd="0" x="11"/>
        <item sd="0" x="12"/>
        <item sd="0" x="13"/>
        <item sd="0" x="1"/>
        <item sd="0" x="2"/>
        <item sd="0" x="3"/>
        <item t="default"/>
      </items>
    </pivotField>
    <pivotField showAll="0">
      <items count="7">
        <item sd="0" x="1"/>
        <item sd="0" x="2"/>
        <item sd="0" x="3"/>
        <item sd="0" x="4"/>
        <item x="0"/>
        <item x="5"/>
        <item t="default"/>
      </items>
    </pivotField>
    <pivotField showAll="0">
      <items count="5">
        <item x="1"/>
        <item x="2"/>
        <item x="0"/>
        <item x="3"/>
        <item t="default"/>
      </items>
    </pivotField>
  </pivotFields>
  <rowFields count="1">
    <field x="28"/>
  </rowFields>
  <rowItems count="12">
    <i>
      <x v="1"/>
    </i>
    <i>
      <x v="2"/>
    </i>
    <i>
      <x v="3"/>
    </i>
    <i>
      <x v="4"/>
    </i>
    <i>
      <x v="5"/>
    </i>
    <i>
      <x v="6"/>
    </i>
    <i>
      <x v="7"/>
    </i>
    <i>
      <x v="8"/>
    </i>
    <i>
      <x v="9"/>
    </i>
    <i>
      <x v="11"/>
    </i>
    <i>
      <x v="12"/>
    </i>
    <i>
      <x v="13"/>
    </i>
  </rowItems>
  <colFields count="2">
    <field x="3"/>
    <field x="4"/>
  </colFields>
  <colItems count="9">
    <i>
      <x v="2"/>
      <x v="2"/>
    </i>
    <i>
      <x v="3"/>
      <x v="2"/>
    </i>
    <i>
      <x v="5"/>
      <x v="2"/>
    </i>
    <i>
      <x v="6"/>
      <x v="2"/>
    </i>
    <i>
      <x v="22"/>
      <x v="2"/>
    </i>
    <i>
      <x v="23"/>
      <x v="2"/>
    </i>
    <i>
      <x v="24"/>
      <x v="2"/>
    </i>
    <i>
      <x v="25"/>
      <x v="2"/>
    </i>
    <i>
      <x v="26"/>
      <x v="2"/>
    </i>
  </colItems>
  <pageFields count="1">
    <pageField fld="1" hier="-1"/>
  </pageFields>
  <dataFields count="1">
    <dataField name="-INJ/M" fld="11" baseField="30" baseItem="8"/>
  </dataFields>
  <chartFormats count="11">
    <chartFormat chart="33" format="28" series="1">
      <pivotArea type="data" outline="0" fieldPosition="0">
        <references count="3">
          <reference field="4294967294" count="1" selected="0">
            <x v="0"/>
          </reference>
          <reference field="3" count="1" selected="0">
            <x v="2"/>
          </reference>
          <reference field="4" count="1" selected="0">
            <x v="2"/>
          </reference>
        </references>
      </pivotArea>
    </chartFormat>
    <chartFormat chart="33" format="29" series="1">
      <pivotArea type="data" outline="0" fieldPosition="0">
        <references count="3">
          <reference field="4294967294" count="1" selected="0">
            <x v="0"/>
          </reference>
          <reference field="3" count="1" selected="0">
            <x v="3"/>
          </reference>
          <reference field="4" count="1" selected="0">
            <x v="2"/>
          </reference>
        </references>
      </pivotArea>
    </chartFormat>
    <chartFormat chart="33" format="30" series="1">
      <pivotArea type="data" outline="0" fieldPosition="0">
        <references count="3">
          <reference field="4294967294" count="1" selected="0">
            <x v="0"/>
          </reference>
          <reference field="3" count="1" selected="0">
            <x v="5"/>
          </reference>
          <reference field="4" count="1" selected="0">
            <x v="2"/>
          </reference>
        </references>
      </pivotArea>
    </chartFormat>
    <chartFormat chart="33" format="31" series="1">
      <pivotArea type="data" outline="0" fieldPosition="0">
        <references count="3">
          <reference field="4294967294" count="1" selected="0">
            <x v="0"/>
          </reference>
          <reference field="3" count="1" selected="0">
            <x v="6"/>
          </reference>
          <reference field="4" count="1" selected="0">
            <x v="2"/>
          </reference>
        </references>
      </pivotArea>
    </chartFormat>
    <chartFormat chart="33" format="32">
      <pivotArea type="data" outline="0" fieldPosition="0">
        <references count="4">
          <reference field="4294967294" count="1" selected="0">
            <x v="0"/>
          </reference>
          <reference field="3" count="1" selected="0">
            <x v="6"/>
          </reference>
          <reference field="4" count="1" selected="0">
            <x v="2"/>
          </reference>
          <reference field="28" count="1" selected="0">
            <x v="2"/>
          </reference>
        </references>
      </pivotArea>
    </chartFormat>
    <chartFormat chart="33" format="33" series="1">
      <pivotArea type="data" outline="0" fieldPosition="0">
        <references count="3">
          <reference field="4294967294" count="1" selected="0">
            <x v="0"/>
          </reference>
          <reference field="3" count="1" selected="0">
            <x v="22"/>
          </reference>
          <reference field="4" count="1" selected="0">
            <x v="2"/>
          </reference>
        </references>
      </pivotArea>
    </chartFormat>
    <chartFormat chart="33" format="34" series="1">
      <pivotArea type="data" outline="0" fieldPosition="0">
        <references count="3">
          <reference field="4294967294" count="1" selected="0">
            <x v="0"/>
          </reference>
          <reference field="3" count="1" selected="0">
            <x v="23"/>
          </reference>
          <reference field="4" count="1" selected="0">
            <x v="2"/>
          </reference>
        </references>
      </pivotArea>
    </chartFormat>
    <chartFormat chart="33" format="35" series="1">
      <pivotArea type="data" outline="0" fieldPosition="0">
        <references count="3">
          <reference field="4294967294" count="1" selected="0">
            <x v="0"/>
          </reference>
          <reference field="3" count="1" selected="0">
            <x v="24"/>
          </reference>
          <reference field="4" count="1" selected="0">
            <x v="2"/>
          </reference>
        </references>
      </pivotArea>
    </chartFormat>
    <chartFormat chart="33" format="36" series="1">
      <pivotArea type="data" outline="0" fieldPosition="0">
        <references count="3">
          <reference field="4294967294" count="1" selected="0">
            <x v="0"/>
          </reference>
          <reference field="3" count="1" selected="0">
            <x v="25"/>
          </reference>
          <reference field="4" count="1" selected="0">
            <x v="2"/>
          </reference>
        </references>
      </pivotArea>
    </chartFormat>
    <chartFormat chart="33" format="37" series="1">
      <pivotArea type="data" outline="0" fieldPosition="0">
        <references count="3">
          <reference field="4294967294" count="1" selected="0">
            <x v="0"/>
          </reference>
          <reference field="3" count="1" selected="0">
            <x v="26"/>
          </reference>
          <reference field="4" count="1" selected="0">
            <x v="2"/>
          </reference>
        </references>
      </pivotArea>
    </chartFormat>
    <chartFormat chart="33" format="38" series="1">
      <pivotArea type="data" outline="0" fieldPosition="0">
        <references count="2">
          <reference field="4294967294" count="1" selected="0">
            <x v="0"/>
          </reference>
          <reference field="3" count="1" selected="0">
            <x v="2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5.xml><?xml version="1.0" encoding="utf-8"?>
<pivotTableDefinition xmlns="http://schemas.openxmlformats.org/spreadsheetml/2006/main" xmlns:mc="http://schemas.openxmlformats.org/markup-compatibility/2006" xmlns:xr="http://schemas.microsoft.com/office/spreadsheetml/2014/revision" mc:Ignorable="xr" xr:uid="{67CE550B-D159-4EFE-A6DC-BCEC932153B2}" name="PivotTable55" cacheId="1" applyNumberFormats="0" applyBorderFormats="0" applyFontFormats="0" applyPatternFormats="0" applyAlignmentFormats="0" applyWidthHeightFormats="1" dataCaption="Values" showMissing="0" updatedVersion="8" minRefreshableVersion="3" showDataTips="0" useAutoFormatting="1" rowGrandTotals="0" colGrandTotals="0" itemPrintTitles="1" createdVersion="8" indent="0" outline="1" outlineData="1" multipleFieldFilters="0" chartFormat="12">
  <location ref="BQ91:BT105" firstHeaderRow="1" firstDataRow="3" firstDataCol="1" rowPageCount="1" colPageCount="1"/>
  <pivotFields count="31">
    <pivotField showAll="0"/>
    <pivotField axis="axisPage" multipleItemSelectionAllowed="1" showAll="0">
      <items count="9">
        <item h="1" sd="0" x="3"/>
        <item sd="0" x="0"/>
        <item h="1" sd="0" x="4"/>
        <item h="1" sd="0" x="2"/>
        <item h="1" sd="0" x="1"/>
        <item h="1" sd="0" x="6"/>
        <item h="1" sd="0" x="5"/>
        <item h="1" sd="0" x="7"/>
        <item t="default"/>
      </items>
    </pivotField>
    <pivotField showAll="0"/>
    <pivotField axis="axisCol" showAll="0">
      <items count="29">
        <item h="1" x="26"/>
        <item h="1" sd="0" x="0"/>
        <item h="1" x="12"/>
        <item h="1" x="11"/>
        <item h="1" x="13"/>
        <item h="1" x="14"/>
        <item h="1" x="15"/>
        <item h="1" x="6"/>
        <item h="1" x="24"/>
        <item h="1" x="25"/>
        <item h="1" x="8"/>
        <item h="1" x="9"/>
        <item h="1" x="20"/>
        <item h="1" x="10"/>
        <item h="1" x="2"/>
        <item h="1" x="18"/>
        <item h="1" x="7"/>
        <item h="1" x="1"/>
        <item h="1" x="21"/>
        <item h="1" x="22"/>
        <item h="1" x="23"/>
        <item x="19"/>
        <item sd="0" x="5"/>
        <item x="16"/>
        <item x="17"/>
        <item sd="0" x="3"/>
        <item sd="0" x="4"/>
        <item h="1" x="27"/>
        <item t="default"/>
      </items>
    </pivotField>
    <pivotField axis="axisCol" showAll="0">
      <items count="5">
        <item h="1" x="2"/>
        <item h="1" x="0"/>
        <item x="1"/>
        <item h="1" x="3"/>
        <item t="default"/>
      </items>
    </pivotField>
    <pivotField showAll="0"/>
    <pivotField showAll="0"/>
    <pivotField showAll="0"/>
    <pivotField numFmtId="165" showAll="0">
      <items count="13">
        <item x="0"/>
        <item x="1"/>
        <item x="2"/>
        <item x="3"/>
        <item x="4"/>
        <item x="5"/>
        <item x="6"/>
        <item x="7"/>
        <item x="8"/>
        <item x="9"/>
        <item x="10"/>
        <item x="1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15">
        <item sd="0" x="0"/>
        <item sd="0" x="4"/>
        <item sd="0" x="5"/>
        <item sd="0" x="6"/>
        <item sd="0" x="7"/>
        <item sd="0" x="8"/>
        <item sd="0" x="9"/>
        <item sd="0" x="10"/>
        <item sd="0" x="11"/>
        <item sd="0" x="12"/>
        <item sd="0" x="13"/>
        <item sd="0" x="1"/>
        <item sd="0" x="2"/>
        <item sd="0" x="3"/>
        <item t="default"/>
      </items>
    </pivotField>
    <pivotField showAll="0">
      <items count="7">
        <item sd="0" x="1"/>
        <item sd="0" x="2"/>
        <item sd="0" x="3"/>
        <item sd="0" x="4"/>
        <item x="0"/>
        <item x="5"/>
        <item t="default"/>
      </items>
    </pivotField>
    <pivotField showAll="0">
      <items count="5">
        <item x="1"/>
        <item x="2"/>
        <item x="0"/>
        <item x="3"/>
        <item t="default"/>
      </items>
    </pivotField>
  </pivotFields>
  <rowFields count="1">
    <field x="28"/>
  </rowFields>
  <rowItems count="12">
    <i>
      <x v="1"/>
    </i>
    <i>
      <x v="2"/>
    </i>
    <i>
      <x v="3"/>
    </i>
    <i>
      <x v="4"/>
    </i>
    <i>
      <x v="5"/>
    </i>
    <i>
      <x v="6"/>
    </i>
    <i>
      <x v="7"/>
    </i>
    <i>
      <x v="8"/>
    </i>
    <i>
      <x v="9"/>
    </i>
    <i>
      <x v="11"/>
    </i>
    <i>
      <x v="12"/>
    </i>
    <i>
      <x v="13"/>
    </i>
  </rowItems>
  <colFields count="2">
    <field x="3"/>
    <field x="4"/>
  </colFields>
  <colItems count="3">
    <i>
      <x v="22"/>
    </i>
    <i>
      <x v="25"/>
    </i>
    <i>
      <x v="26"/>
    </i>
  </colItems>
  <pageFields count="1">
    <pageField fld="1" hier="-1"/>
  </page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6.xml><?xml version="1.0" encoding="utf-8"?>
<pivotTableDefinition xmlns="http://schemas.openxmlformats.org/spreadsheetml/2006/main" xmlns:mc="http://schemas.openxmlformats.org/markup-compatibility/2006" xmlns:xr="http://schemas.microsoft.com/office/spreadsheetml/2014/revision" mc:Ignorable="xr" xr:uid="{58804AA0-18C4-4200-BFEF-6B4B0917B999}" name="PivotTable97"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CB129:CE144" firstHeaderRow="1" firstDataRow="3" firstDataCol="1" rowPageCount="1" colPageCount="1"/>
  <pivotFields count="23">
    <pivotField showAll="0"/>
    <pivotField axis="axisPage" multipleItemSelectionAllowed="1" showAll="0">
      <items count="4">
        <item h="1" x="0"/>
        <item x="1"/>
        <item h="1" x="2"/>
        <item t="default"/>
      </items>
    </pivotField>
    <pivotField showAll="0"/>
    <pivotField axis="axisCol" showAll="0" defaultSubtotal="0">
      <items count="7">
        <item x="1"/>
        <item x="0"/>
        <item x="3"/>
        <item h="1" x="2"/>
        <item x="5"/>
        <item x="4"/>
        <item x="6"/>
      </items>
    </pivotField>
    <pivotField showAll="0"/>
    <pivotField axis="axisCol" showAll="0">
      <items count="7">
        <item x="2"/>
        <item x="4"/>
        <item x="3"/>
        <item x="0"/>
        <item x="1"/>
        <item x="5"/>
        <item t="default"/>
      </items>
    </pivotField>
    <pivotField showAll="0"/>
    <pivotField showAll="0"/>
    <pivotField showAll="0"/>
    <pivotField showAll="0">
      <items count="14">
        <item x="0"/>
        <item x="1"/>
        <item x="2"/>
        <item x="3"/>
        <item x="4"/>
        <item x="5"/>
        <item x="6"/>
        <item x="7"/>
        <item x="8"/>
        <item x="9"/>
        <item x="10"/>
        <item x="11"/>
        <item x="12"/>
        <item t="default"/>
      </items>
    </pivotField>
    <pivotField showAll="0"/>
    <pivotField showAll="0"/>
    <pivotField showAll="0"/>
    <pivotField showAll="0"/>
    <pivotField showAll="0"/>
    <pivotField showAll="0"/>
    <pivotField showAll="0"/>
    <pivotField showAll="0"/>
    <pivotField showAll="0"/>
    <pivotField dataField="1" showAll="0"/>
    <pivotField axis="axisRow" showAll="0">
      <items count="15">
        <item sd="0" x="0"/>
        <item sd="0" x="4"/>
        <item sd="0" x="5"/>
        <item sd="0" x="6"/>
        <item sd="0" x="7"/>
        <item sd="0" x="8"/>
        <item sd="0" x="9"/>
        <item sd="0" x="10"/>
        <item sd="0" x="11"/>
        <item sd="0" x="12"/>
        <item sd="0" x="13"/>
        <item sd="0" x="1"/>
        <item sd="0" x="2"/>
        <item sd="0" x="3"/>
        <item t="default"/>
      </items>
    </pivotField>
    <pivotField showAll="0">
      <items count="7">
        <item sd="0" x="1"/>
        <item sd="0" x="2"/>
        <item sd="0" x="3"/>
        <item sd="0" x="4"/>
        <item x="0"/>
        <item x="5"/>
        <item t="default"/>
      </items>
    </pivotField>
    <pivotField showAll="0">
      <items count="5">
        <item sd="0" x="1"/>
        <item sd="0" x="2"/>
        <item x="0"/>
        <item x="3"/>
        <item t="default"/>
      </items>
    </pivotField>
  </pivotFields>
  <rowFields count="1">
    <field x="20"/>
  </rowFields>
  <rowItems count="13">
    <i>
      <x v="1"/>
    </i>
    <i>
      <x v="2"/>
    </i>
    <i>
      <x v="3"/>
    </i>
    <i>
      <x v="4"/>
    </i>
    <i>
      <x v="5"/>
    </i>
    <i>
      <x v="6"/>
    </i>
    <i>
      <x v="7"/>
    </i>
    <i>
      <x v="8"/>
    </i>
    <i>
      <x v="9"/>
    </i>
    <i>
      <x v="11"/>
    </i>
    <i>
      <x v="12"/>
    </i>
    <i>
      <x v="13"/>
    </i>
    <i t="grand">
      <x/>
    </i>
  </rowItems>
  <colFields count="2">
    <field x="3"/>
    <field x="5"/>
  </colFields>
  <colItems count="3">
    <i>
      <x v="4"/>
      <x v="2"/>
    </i>
    <i>
      <x v="5"/>
      <x v="1"/>
    </i>
    <i t="grand">
      <x/>
    </i>
  </colItems>
  <pageFields count="1">
    <pageField fld="1" hier="-1"/>
  </pageFields>
  <dataFields count="1">
    <dataField name="Water-Utility" fld="19" baseField="0" baseItem="0"/>
  </dataFields>
  <formats count="1">
    <format dxfId="75">
      <pivotArea collapsedLevelsAreSubtotals="1" fieldPosition="0">
        <references count="2">
          <reference field="3" count="1" selected="0" defaultSubtotal="1">
            <x v="1"/>
          </reference>
          <reference field="20" count="2">
            <x v="1"/>
            <x v="2"/>
          </reference>
        </references>
      </pivotArea>
    </format>
  </formats>
  <chartFormats count="2">
    <chartFormat chart="19" format="4" series="1">
      <pivotArea type="data" outline="0" fieldPosition="0">
        <references count="3">
          <reference field="4294967294" count="1" selected="0">
            <x v="0"/>
          </reference>
          <reference field="3" count="1" selected="0">
            <x v="4"/>
          </reference>
          <reference field="5" count="1" selected="0">
            <x v="2"/>
          </reference>
        </references>
      </pivotArea>
    </chartFormat>
    <chartFormat chart="19" format="5" series="1">
      <pivotArea type="data" outline="0" fieldPosition="0">
        <references count="3">
          <reference field="4294967294" count="1" selected="0">
            <x v="0"/>
          </reference>
          <reference field="3" count="1" selected="0">
            <x v="5"/>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7.xml><?xml version="1.0" encoding="utf-8"?>
<pivotTableDefinition xmlns="http://schemas.openxmlformats.org/spreadsheetml/2006/main" xmlns:mc="http://schemas.openxmlformats.org/markup-compatibility/2006" xmlns:xr="http://schemas.microsoft.com/office/spreadsheetml/2014/revision" mc:Ignorable="xr" xr:uid="{E5513E84-FE1C-46A8-946A-5A29083A246F}" name="PivotTable15"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CG5:CQ19" firstHeaderRow="1" firstDataRow="2" firstDataCol="1" rowPageCount="1" colPageCount="1"/>
  <pivotFields count="31">
    <pivotField showAll="0"/>
    <pivotField showAll="0"/>
    <pivotField showAll="0"/>
    <pivotField axis="axisCol" showAll="0">
      <items count="10">
        <item x="0"/>
        <item x="3"/>
        <item x="4"/>
        <item x="7"/>
        <item x="8"/>
        <item x="6"/>
        <item x="5"/>
        <item x="2"/>
        <item x="1"/>
        <item t="default"/>
      </items>
    </pivotField>
    <pivotField showAll="0"/>
    <pivotField showAll="0"/>
    <pivotField showAll="0"/>
    <pivotField showAll="0"/>
    <pivotField numFmtId="165" showAll="0">
      <items count="13">
        <item x="0"/>
        <item x="1"/>
        <item x="2"/>
        <item x="3"/>
        <item x="4"/>
        <item x="5"/>
        <item x="6"/>
        <item x="7"/>
        <item x="8"/>
        <item x="9"/>
        <item x="10"/>
        <item x="11"/>
        <item t="default"/>
      </items>
    </pivotField>
    <pivotField showAll="0"/>
    <pivotField showAll="0"/>
    <pivotField showAll="0"/>
    <pivotField showAll="0"/>
    <pivotField showAll="0"/>
    <pivotField showAll="0"/>
    <pivotField showAll="0"/>
    <pivotField axis="axisPage" dataField="1"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axis="axisRow" showAll="0">
      <items count="15">
        <item sd="0" x="0"/>
        <item sd="0" x="4"/>
        <item sd="0" x="5"/>
        <item sd="0" x="6"/>
        <item sd="0" x="7"/>
        <item sd="0" x="8"/>
        <item sd="0" x="9"/>
        <item sd="0" x="10"/>
        <item sd="0" x="11"/>
        <item sd="0" x="12"/>
        <item sd="0" x="13"/>
        <item sd="0" x="1"/>
        <item sd="0" x="2"/>
        <item sd="0" x="3"/>
        <item t="default"/>
      </items>
    </pivotField>
    <pivotField showAll="0">
      <items count="7">
        <item sd="0" x="1"/>
        <item sd="0" x="2"/>
        <item sd="0" x="3"/>
        <item sd="0" x="4"/>
        <item x="0"/>
        <item x="5"/>
        <item t="default"/>
      </items>
    </pivotField>
    <pivotField showAll="0">
      <items count="5">
        <item sd="0" x="1"/>
        <item sd="0" x="2"/>
        <item x="0"/>
        <item x="3"/>
        <item t="default"/>
      </items>
    </pivotField>
  </pivotFields>
  <rowFields count="1">
    <field x="28"/>
  </rowFields>
  <rowItems count="13">
    <i>
      <x v="1"/>
    </i>
    <i>
      <x v="2"/>
    </i>
    <i>
      <x v="3"/>
    </i>
    <i>
      <x v="4"/>
    </i>
    <i>
      <x v="5"/>
    </i>
    <i>
      <x v="6"/>
    </i>
    <i>
      <x v="7"/>
    </i>
    <i>
      <x v="8"/>
    </i>
    <i>
      <x v="9"/>
    </i>
    <i>
      <x v="11"/>
    </i>
    <i>
      <x v="12"/>
    </i>
    <i>
      <x v="13"/>
    </i>
    <i t="grand">
      <x/>
    </i>
  </rowItems>
  <colFields count="1">
    <field x="3"/>
  </colFields>
  <colItems count="10">
    <i>
      <x/>
    </i>
    <i>
      <x v="1"/>
    </i>
    <i>
      <x v="2"/>
    </i>
    <i>
      <x v="3"/>
    </i>
    <i>
      <x v="4"/>
    </i>
    <i>
      <x v="5"/>
    </i>
    <i>
      <x v="6"/>
    </i>
    <i>
      <x v="7"/>
    </i>
    <i>
      <x v="8"/>
    </i>
    <i t="grand">
      <x/>
    </i>
  </colItems>
  <pageFields count="1">
    <pageField fld="16" hier="-1"/>
  </pageFields>
  <dataFields count="1">
    <dataField name="Sum of UC/A" fld="16" baseField="0" baseItem="0"/>
  </dataFields>
  <chartFormats count="9">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0" format="2" series="1">
      <pivotArea type="data" outline="0" fieldPosition="0">
        <references count="2">
          <reference field="4294967294" count="1" selected="0">
            <x v="0"/>
          </reference>
          <reference field="3" count="1" selected="0">
            <x v="2"/>
          </reference>
        </references>
      </pivotArea>
    </chartFormat>
    <chartFormat chart="0" format="3" series="1">
      <pivotArea type="data" outline="0" fieldPosition="0">
        <references count="2">
          <reference field="4294967294" count="1" selected="0">
            <x v="0"/>
          </reference>
          <reference field="3" count="1" selected="0">
            <x v="3"/>
          </reference>
        </references>
      </pivotArea>
    </chartFormat>
    <chartFormat chart="0" format="4" series="1">
      <pivotArea type="data" outline="0" fieldPosition="0">
        <references count="2">
          <reference field="4294967294" count="1" selected="0">
            <x v="0"/>
          </reference>
          <reference field="3" count="1" selected="0">
            <x v="4"/>
          </reference>
        </references>
      </pivotArea>
    </chartFormat>
    <chartFormat chart="0" format="5" series="1">
      <pivotArea type="data" outline="0" fieldPosition="0">
        <references count="2">
          <reference field="4294967294" count="1" selected="0">
            <x v="0"/>
          </reference>
          <reference field="3" count="1" selected="0">
            <x v="5"/>
          </reference>
        </references>
      </pivotArea>
    </chartFormat>
    <chartFormat chart="0" format="6" series="1">
      <pivotArea type="data" outline="0" fieldPosition="0">
        <references count="2">
          <reference field="4294967294" count="1" selected="0">
            <x v="0"/>
          </reference>
          <reference field="3" count="1" selected="0">
            <x v="6"/>
          </reference>
        </references>
      </pivotArea>
    </chartFormat>
    <chartFormat chart="0" format="7" series="1">
      <pivotArea type="data" outline="0" fieldPosition="0">
        <references count="2">
          <reference field="4294967294" count="1" selected="0">
            <x v="0"/>
          </reference>
          <reference field="3" count="1" selected="0">
            <x v="7"/>
          </reference>
        </references>
      </pivotArea>
    </chartFormat>
    <chartFormat chart="0" format="8" series="1">
      <pivotArea type="data" outline="0" fieldPosition="0">
        <references count="2">
          <reference field="4294967294" count="1" selected="0">
            <x v="0"/>
          </reference>
          <reference field="3"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8.xml><?xml version="1.0" encoding="utf-8"?>
<pivotTableDefinition xmlns="http://schemas.openxmlformats.org/spreadsheetml/2006/main" xmlns:mc="http://schemas.openxmlformats.org/markup-compatibility/2006" xmlns:xr="http://schemas.microsoft.com/office/spreadsheetml/2014/revision" mc:Ignorable="xr" xr:uid="{FACA091E-D662-4047-AA93-3C452BC72C44}" name="PivotTable59" cacheId="1" applyNumberFormats="0" applyBorderFormats="0" applyFontFormats="0" applyPatternFormats="0" applyAlignmentFormats="0" applyWidthHeightFormats="1" dataCaption="Values" showMissing="0" updatedVersion="8" minRefreshableVersion="3" showDataTips="0" useAutoFormatting="1" rowGrandTotals="0" colGrandTotals="0" itemPrintTitles="1" createdVersion="8" indent="0" outline="1" outlineData="1" multipleFieldFilters="0" chartFormat="18">
  <location ref="CK91:CN105" firstHeaderRow="1" firstDataRow="3" firstDataCol="1" rowPageCount="1" colPageCount="1"/>
  <pivotFields count="31">
    <pivotField showAll="0"/>
    <pivotField axis="axisPage" multipleItemSelectionAllowed="1" showAll="0">
      <items count="9">
        <item h="1" sd="0" x="3"/>
        <item sd="0" x="0"/>
        <item h="1" sd="0" x="4"/>
        <item h="1" sd="0" x="2"/>
        <item h="1" sd="0" x="1"/>
        <item h="1" sd="0" x="6"/>
        <item h="1" sd="0" x="5"/>
        <item h="1" sd="0" x="7"/>
        <item t="default"/>
      </items>
    </pivotField>
    <pivotField showAll="0"/>
    <pivotField axis="axisCol" showAll="0">
      <items count="29">
        <item h="1" x="26"/>
        <item h="1" sd="0" x="0"/>
        <item h="1" x="12"/>
        <item h="1" x="11"/>
        <item h="1" x="13"/>
        <item h="1" x="14"/>
        <item h="1" x="15"/>
        <item h="1" x="6"/>
        <item h="1" x="24"/>
        <item h="1" x="25"/>
        <item h="1" x="8"/>
        <item h="1" x="9"/>
        <item h="1" x="20"/>
        <item h="1" x="10"/>
        <item h="1" x="2"/>
        <item h="1" x="18"/>
        <item h="1" x="7"/>
        <item h="1" x="1"/>
        <item h="1" x="21"/>
        <item h="1" x="22"/>
        <item h="1" x="23"/>
        <item x="19"/>
        <item sd="0" x="5"/>
        <item x="16"/>
        <item x="17"/>
        <item sd="0" x="3"/>
        <item sd="0" x="4"/>
        <item h="1" x="27"/>
        <item t="default"/>
      </items>
    </pivotField>
    <pivotField axis="axisCol" showAll="0">
      <items count="5">
        <item h="1" x="2"/>
        <item h="1" x="0"/>
        <item x="1"/>
        <item h="1" x="3"/>
        <item t="default"/>
      </items>
    </pivotField>
    <pivotField showAll="0"/>
    <pivotField showAll="0"/>
    <pivotField showAll="0"/>
    <pivotField numFmtId="165" showAll="0">
      <items count="13">
        <item x="0"/>
        <item x="1"/>
        <item x="2"/>
        <item x="3"/>
        <item x="4"/>
        <item x="5"/>
        <item x="6"/>
        <item x="7"/>
        <item x="8"/>
        <item x="9"/>
        <item x="10"/>
        <item x="1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axis="axisRow" showAll="0">
      <items count="15">
        <item sd="0" x="0"/>
        <item sd="0" x="4"/>
        <item sd="0" x="5"/>
        <item sd="0" x="6"/>
        <item sd="0" x="7"/>
        <item sd="0" x="8"/>
        <item sd="0" x="9"/>
        <item sd="0" x="10"/>
        <item sd="0" x="11"/>
        <item sd="0" x="12"/>
        <item sd="0" x="13"/>
        <item sd="0" x="1"/>
        <item sd="0" x="2"/>
        <item sd="0" x="3"/>
        <item t="default"/>
      </items>
    </pivotField>
    <pivotField showAll="0">
      <items count="7">
        <item sd="0" x="1"/>
        <item sd="0" x="2"/>
        <item sd="0" x="3"/>
        <item sd="0" x="4"/>
        <item x="0"/>
        <item x="5"/>
        <item t="default"/>
      </items>
    </pivotField>
    <pivotField showAll="0">
      <items count="5">
        <item x="1"/>
        <item x="2"/>
        <item x="0"/>
        <item x="3"/>
        <item t="default"/>
      </items>
    </pivotField>
  </pivotFields>
  <rowFields count="1">
    <field x="28"/>
  </rowFields>
  <rowItems count="12">
    <i>
      <x v="1"/>
    </i>
    <i>
      <x v="2"/>
    </i>
    <i>
      <x v="3"/>
    </i>
    <i>
      <x v="4"/>
    </i>
    <i>
      <x v="5"/>
    </i>
    <i>
      <x v="6"/>
    </i>
    <i>
      <x v="7"/>
    </i>
    <i>
      <x v="8"/>
    </i>
    <i>
      <x v="9"/>
    </i>
    <i>
      <x v="11"/>
    </i>
    <i>
      <x v="12"/>
    </i>
    <i>
      <x v="13"/>
    </i>
  </rowItems>
  <colFields count="2">
    <field x="3"/>
    <field x="4"/>
  </colFields>
  <colItems count="3">
    <i>
      <x v="22"/>
    </i>
    <i>
      <x v="25"/>
    </i>
    <i>
      <x v="26"/>
    </i>
  </colItems>
  <pageFields count="1">
    <pageField fld="1" hier="-1"/>
  </pageFields>
  <dataFields count="1">
    <dataField name="-PE" fld="24" baseField="29" baseItem="1"/>
  </dataFields>
  <chartFormats count="3">
    <chartFormat chart="17" format="6" series="1">
      <pivotArea type="data" outline="0" fieldPosition="0">
        <references count="2">
          <reference field="4294967294" count="1" selected="0">
            <x v="0"/>
          </reference>
          <reference field="3" count="1" selected="0">
            <x v="22"/>
          </reference>
        </references>
      </pivotArea>
    </chartFormat>
    <chartFormat chart="17" format="7" series="1">
      <pivotArea type="data" outline="0" fieldPosition="0">
        <references count="2">
          <reference field="4294967294" count="1" selected="0">
            <x v="0"/>
          </reference>
          <reference field="3" count="1" selected="0">
            <x v="25"/>
          </reference>
        </references>
      </pivotArea>
    </chartFormat>
    <chartFormat chart="17" format="8" series="1">
      <pivotArea type="data" outline="0" fieldPosition="0">
        <references count="2">
          <reference field="4294967294" count="1" selected="0">
            <x v="0"/>
          </reference>
          <reference field="3" count="1" selected="0">
            <x v="2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9.xml><?xml version="1.0" encoding="utf-8"?>
<pivotTableDefinition xmlns="http://schemas.openxmlformats.org/spreadsheetml/2006/main" xmlns:mc="http://schemas.openxmlformats.org/markup-compatibility/2006" xmlns:xr="http://schemas.microsoft.com/office/spreadsheetml/2014/revision" mc:Ignorable="xr" xr:uid="{1C5299E0-76DD-4952-8003-40713C8E4B21}" name="PivotTable82" cacheId="1" applyNumberFormats="0" applyBorderFormats="0" applyFontFormats="0" applyPatternFormats="0" applyAlignmentFormats="0" applyWidthHeightFormats="1" dataCaption="Values" showMissing="0" updatedVersion="8" minRefreshableVersion="3" showDataTips="0" useAutoFormatting="1" rowGrandTotals="0" colGrandTotals="0" itemPrintTitles="1" createdVersion="8" indent="0" outline="1" outlineData="1" multipleFieldFilters="0" chartFormat="37">
  <location ref="EK110:FC124" firstHeaderRow="1" firstDataRow="3" firstDataCol="1" rowPageCount="1" colPageCount="1"/>
  <pivotFields count="31">
    <pivotField showAll="0"/>
    <pivotField axis="axisPage" multipleItemSelectionAllowed="1" showAll="0">
      <items count="9">
        <item sd="0" x="3"/>
        <item sd="0" x="0"/>
        <item sd="0" x="4"/>
        <item sd="0" x="2"/>
        <item sd="0" x="1"/>
        <item sd="0" x="6"/>
        <item sd="0" x="5"/>
        <item sd="0" x="7"/>
        <item t="default"/>
      </items>
    </pivotField>
    <pivotField showAll="0"/>
    <pivotField axis="axisCol" showAll="0">
      <items count="29">
        <item h="1" x="26"/>
        <item h="1" sd="0" x="0"/>
        <item x="12"/>
        <item x="11"/>
        <item x="13"/>
        <item x="14"/>
        <item x="15"/>
        <item h="1" x="6"/>
        <item h="1" x="24"/>
        <item h="1" x="25"/>
        <item h="1" x="8"/>
        <item h="1" x="9"/>
        <item h="1" x="20"/>
        <item h="1" x="10"/>
        <item h="1" x="2"/>
        <item h="1" x="18"/>
        <item h="1" x="7"/>
        <item h="1" x="1"/>
        <item h="1" x="21"/>
        <item h="1" x="22"/>
        <item h="1" x="23"/>
        <item h="1" x="19"/>
        <item x="5"/>
        <item x="16"/>
        <item x="17"/>
        <item x="3"/>
        <item x="4"/>
        <item h="1" x="27"/>
        <item t="default"/>
      </items>
    </pivotField>
    <pivotField axis="axisCol" showAll="0">
      <items count="5">
        <item h="1" x="2"/>
        <item h="1" x="0"/>
        <item x="1"/>
        <item h="1" x="3"/>
        <item t="default"/>
      </items>
    </pivotField>
    <pivotField showAll="0"/>
    <pivotField showAll="0"/>
    <pivotField showAll="0"/>
    <pivotField numFmtId="165" showAll="0">
      <items count="13">
        <item x="0"/>
        <item x="1"/>
        <item x="2"/>
        <item x="3"/>
        <item x="4"/>
        <item x="5"/>
        <item x="6"/>
        <item x="7"/>
        <item x="8"/>
        <item x="9"/>
        <item x="10"/>
        <item x="11"/>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axis="axisRow" showAll="0">
      <items count="15">
        <item sd="0" x="0"/>
        <item sd="0" x="4"/>
        <item sd="0" x="5"/>
        <item sd="0" x="6"/>
        <item sd="0" x="7"/>
        <item sd="0" x="8"/>
        <item sd="0" x="9"/>
        <item sd="0" x="10"/>
        <item sd="0" x="11"/>
        <item sd="0" x="12"/>
        <item sd="0" x="13"/>
        <item sd="0" x="1"/>
        <item sd="0" x="2"/>
        <item sd="0" x="3"/>
        <item t="default"/>
      </items>
    </pivotField>
    <pivotField showAll="0">
      <items count="7">
        <item sd="0" x="1"/>
        <item sd="0" x="2"/>
        <item sd="0" x="3"/>
        <item sd="0" x="4"/>
        <item x="0"/>
        <item x="5"/>
        <item t="default"/>
      </items>
    </pivotField>
    <pivotField showAll="0">
      <items count="5">
        <item x="1"/>
        <item x="2"/>
        <item x="0"/>
        <item x="3"/>
        <item t="default"/>
      </items>
    </pivotField>
  </pivotFields>
  <rowFields count="1">
    <field x="28"/>
  </rowFields>
  <rowItems count="12">
    <i>
      <x v="1"/>
    </i>
    <i>
      <x v="2"/>
    </i>
    <i>
      <x v="3"/>
    </i>
    <i>
      <x v="4"/>
    </i>
    <i>
      <x v="5"/>
    </i>
    <i>
      <x v="6"/>
    </i>
    <i>
      <x v="7"/>
    </i>
    <i>
      <x v="8"/>
    </i>
    <i>
      <x v="9"/>
    </i>
    <i>
      <x v="11"/>
    </i>
    <i>
      <x v="12"/>
    </i>
    <i>
      <x v="13"/>
    </i>
  </rowItems>
  <colFields count="2">
    <field x="3"/>
    <field x="4"/>
  </colFields>
  <colItems count="18">
    <i>
      <x v="2"/>
      <x v="2"/>
    </i>
    <i t="default">
      <x v="2"/>
    </i>
    <i>
      <x v="3"/>
      <x v="2"/>
    </i>
    <i t="default">
      <x v="3"/>
    </i>
    <i>
      <x v="5"/>
      <x v="2"/>
    </i>
    <i t="default">
      <x v="5"/>
    </i>
    <i>
      <x v="6"/>
      <x v="2"/>
    </i>
    <i t="default">
      <x v="6"/>
    </i>
    <i>
      <x v="22"/>
      <x v="2"/>
    </i>
    <i t="default">
      <x v="22"/>
    </i>
    <i>
      <x v="23"/>
      <x v="2"/>
    </i>
    <i t="default">
      <x v="23"/>
    </i>
    <i>
      <x v="24"/>
      <x v="2"/>
    </i>
    <i t="default">
      <x v="24"/>
    </i>
    <i>
      <x v="25"/>
      <x v="2"/>
    </i>
    <i t="default">
      <x v="25"/>
    </i>
    <i>
      <x v="26"/>
      <x v="2"/>
    </i>
    <i t="default">
      <x v="26"/>
    </i>
  </colItems>
  <pageFields count="1">
    <pageField fld="1" hier="-1"/>
  </pageFields>
  <dataFields count="1">
    <dataField name="-UC/A" fld="16" baseField="30" baseItem="5"/>
  </dataFields>
  <chartFormats count="9">
    <chartFormat chart="35" format="27" series="1">
      <pivotArea type="data" outline="0" fieldPosition="0">
        <references count="3">
          <reference field="4294967294" count="1" selected="0">
            <x v="0"/>
          </reference>
          <reference field="3" count="1" selected="0">
            <x v="2"/>
          </reference>
          <reference field="4" count="1" selected="0">
            <x v="2"/>
          </reference>
        </references>
      </pivotArea>
    </chartFormat>
    <chartFormat chart="35" format="28" series="1">
      <pivotArea type="data" outline="0" fieldPosition="0">
        <references count="3">
          <reference field="4294967294" count="1" selected="0">
            <x v="0"/>
          </reference>
          <reference field="3" count="1" selected="0">
            <x v="3"/>
          </reference>
          <reference field="4" count="1" selected="0">
            <x v="2"/>
          </reference>
        </references>
      </pivotArea>
    </chartFormat>
    <chartFormat chart="35" format="29" series="1">
      <pivotArea type="data" outline="0" fieldPosition="0">
        <references count="3">
          <reference field="4294967294" count="1" selected="0">
            <x v="0"/>
          </reference>
          <reference field="3" count="1" selected="0">
            <x v="5"/>
          </reference>
          <reference field="4" count="1" selected="0">
            <x v="2"/>
          </reference>
        </references>
      </pivotArea>
    </chartFormat>
    <chartFormat chart="35" format="30" series="1">
      <pivotArea type="data" outline="0" fieldPosition="0">
        <references count="3">
          <reference field="4294967294" count="1" selected="0">
            <x v="0"/>
          </reference>
          <reference field="3" count="1" selected="0">
            <x v="6"/>
          </reference>
          <reference field="4" count="1" selected="0">
            <x v="2"/>
          </reference>
        </references>
      </pivotArea>
    </chartFormat>
    <chartFormat chart="35" format="31" series="1">
      <pivotArea type="data" outline="0" fieldPosition="0">
        <references count="3">
          <reference field="4294967294" count="1" selected="0">
            <x v="0"/>
          </reference>
          <reference field="3" count="1" selected="0">
            <x v="22"/>
          </reference>
          <reference field="4" count="1" selected="0">
            <x v="2"/>
          </reference>
        </references>
      </pivotArea>
    </chartFormat>
    <chartFormat chart="35" format="32" series="1">
      <pivotArea type="data" outline="0" fieldPosition="0">
        <references count="3">
          <reference field="4294967294" count="1" selected="0">
            <x v="0"/>
          </reference>
          <reference field="3" count="1" selected="0">
            <x v="23"/>
          </reference>
          <reference field="4" count="1" selected="0">
            <x v="2"/>
          </reference>
        </references>
      </pivotArea>
    </chartFormat>
    <chartFormat chart="35" format="33" series="1">
      <pivotArea type="data" outline="0" fieldPosition="0">
        <references count="3">
          <reference field="4294967294" count="1" selected="0">
            <x v="0"/>
          </reference>
          <reference field="3" count="1" selected="0">
            <x v="24"/>
          </reference>
          <reference field="4" count="1" selected="0">
            <x v="2"/>
          </reference>
        </references>
      </pivotArea>
    </chartFormat>
    <chartFormat chart="35" format="34" series="1">
      <pivotArea type="data" outline="0" fieldPosition="0">
        <references count="3">
          <reference field="4294967294" count="1" selected="0">
            <x v="0"/>
          </reference>
          <reference field="3" count="1" selected="0">
            <x v="25"/>
          </reference>
          <reference field="4" count="1" selected="0">
            <x v="2"/>
          </reference>
        </references>
      </pivotArea>
    </chartFormat>
    <chartFormat chart="35" format="35" series="1">
      <pivotArea type="data" outline="0" fieldPosition="0">
        <references count="3">
          <reference field="4294967294" count="1" selected="0">
            <x v="0"/>
          </reference>
          <reference field="3" count="1" selected="0">
            <x v="26"/>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0.xml><?xml version="1.0" encoding="utf-8"?>
<pivotTableDefinition xmlns="http://schemas.openxmlformats.org/spreadsheetml/2006/main" xmlns:mc="http://schemas.openxmlformats.org/markup-compatibility/2006" xmlns:xr="http://schemas.microsoft.com/office/spreadsheetml/2014/revision" mc:Ignorable="xr" xr:uid="{15A9BEEB-EABB-426E-A636-375FE5372063}" name="PivotTable88" cacheId="1" applyNumberFormats="0" applyBorderFormats="0" applyFontFormats="0" applyPatternFormats="0" applyAlignmentFormats="0" applyWidthHeightFormats="1" dataCaption="Values" showMissing="0" updatedVersion="8" minRefreshableVersion="3" showDataTips="0" useAutoFormatting="1" rowGrandTotals="0" colGrandTotals="0" itemPrintTitles="1" createdVersion="8" indent="0" outline="1" outlineData="1" multipleFieldFilters="0" chartFormat="36">
  <location ref="IH110:IZ124" firstHeaderRow="1" firstDataRow="3" firstDataCol="1" rowPageCount="1" colPageCount="1"/>
  <pivotFields count="31">
    <pivotField showAll="0"/>
    <pivotField axis="axisPage" multipleItemSelectionAllowed="1" showAll="0">
      <items count="9">
        <item sd="0" x="3"/>
        <item sd="0" x="0"/>
        <item sd="0" x="4"/>
        <item sd="0" x="2"/>
        <item sd="0" x="1"/>
        <item sd="0" x="6"/>
        <item sd="0" x="5"/>
        <item sd="0" x="7"/>
        <item t="default"/>
      </items>
    </pivotField>
    <pivotField showAll="0"/>
    <pivotField axis="axisCol" showAll="0">
      <items count="29">
        <item h="1" x="26"/>
        <item h="1" sd="0" x="0"/>
        <item x="12"/>
        <item x="11"/>
        <item x="13"/>
        <item x="14"/>
        <item x="15"/>
        <item h="1" x="6"/>
        <item h="1" x="24"/>
        <item h="1" x="25"/>
        <item h="1" x="8"/>
        <item h="1" x="9"/>
        <item h="1" x="20"/>
        <item h="1" x="10"/>
        <item h="1" x="2"/>
        <item h="1" x="18"/>
        <item h="1" x="7"/>
        <item h="1" x="1"/>
        <item h="1" x="21"/>
        <item h="1" x="22"/>
        <item h="1" x="23"/>
        <item h="1" x="19"/>
        <item x="5"/>
        <item x="16"/>
        <item x="17"/>
        <item x="3"/>
        <item x="4"/>
        <item h="1" x="27"/>
        <item t="default"/>
      </items>
    </pivotField>
    <pivotField axis="axisCol" showAll="0">
      <items count="5">
        <item h="1" x="2"/>
        <item h="1" x="0"/>
        <item x="1"/>
        <item h="1" x="3"/>
        <item t="default"/>
      </items>
    </pivotField>
    <pivotField showAll="0"/>
    <pivotField showAll="0"/>
    <pivotField showAll="0"/>
    <pivotField numFmtId="165" showAll="0">
      <items count="13">
        <item x="0"/>
        <item x="1"/>
        <item x="2"/>
        <item x="3"/>
        <item x="4"/>
        <item x="5"/>
        <item x="6"/>
        <item x="7"/>
        <item x="8"/>
        <item x="9"/>
        <item x="10"/>
        <item x="1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15">
        <item sd="0" x="0"/>
        <item sd="0" x="4"/>
        <item sd="0" x="5"/>
        <item sd="0" x="6"/>
        <item sd="0" x="7"/>
        <item sd="0" x="8"/>
        <item sd="0" x="9"/>
        <item sd="0" x="10"/>
        <item sd="0" x="11"/>
        <item sd="0" x="12"/>
        <item sd="0" x="13"/>
        <item sd="0" x="1"/>
        <item sd="0" x="2"/>
        <item sd="0" x="3"/>
        <item t="default"/>
      </items>
    </pivotField>
    <pivotField showAll="0">
      <items count="7">
        <item sd="0" x="1"/>
        <item sd="0" x="2"/>
        <item sd="0" x="3"/>
        <item sd="0" x="4"/>
        <item x="0"/>
        <item x="5"/>
        <item t="default"/>
      </items>
    </pivotField>
    <pivotField showAll="0">
      <items count="5">
        <item x="1"/>
        <item x="2"/>
        <item x="0"/>
        <item x="3"/>
        <item t="default"/>
      </items>
    </pivotField>
  </pivotFields>
  <rowFields count="1">
    <field x="28"/>
  </rowFields>
  <rowItems count="12">
    <i>
      <x v="1"/>
    </i>
    <i>
      <x v="2"/>
    </i>
    <i>
      <x v="3"/>
    </i>
    <i>
      <x v="4"/>
    </i>
    <i>
      <x v="5"/>
    </i>
    <i>
      <x v="6"/>
    </i>
    <i>
      <x v="7"/>
    </i>
    <i>
      <x v="8"/>
    </i>
    <i>
      <x v="9"/>
    </i>
    <i>
      <x v="11"/>
    </i>
    <i>
      <x v="12"/>
    </i>
    <i>
      <x v="13"/>
    </i>
  </rowItems>
  <colFields count="2">
    <field x="3"/>
    <field x="4"/>
  </colFields>
  <colItems count="18">
    <i>
      <x v="2"/>
      <x v="2"/>
    </i>
    <i t="default">
      <x v="2"/>
    </i>
    <i>
      <x v="3"/>
      <x v="2"/>
    </i>
    <i t="default">
      <x v="3"/>
    </i>
    <i>
      <x v="5"/>
      <x v="2"/>
    </i>
    <i t="default">
      <x v="5"/>
    </i>
    <i>
      <x v="6"/>
      <x v="2"/>
    </i>
    <i t="default">
      <x v="6"/>
    </i>
    <i>
      <x v="22"/>
      <x v="2"/>
    </i>
    <i t="default">
      <x v="22"/>
    </i>
    <i>
      <x v="23"/>
      <x v="2"/>
    </i>
    <i t="default">
      <x v="23"/>
    </i>
    <i>
      <x v="24"/>
      <x v="2"/>
    </i>
    <i t="default">
      <x v="24"/>
    </i>
    <i>
      <x v="25"/>
      <x v="2"/>
    </i>
    <i t="default">
      <x v="25"/>
    </i>
    <i>
      <x v="26"/>
      <x v="2"/>
    </i>
    <i t="default">
      <x v="26"/>
    </i>
  </colItems>
  <pageFields count="1">
    <pageField fld="1" hier="-1"/>
  </pageFields>
  <chartFormats count="9">
    <chartFormat chart="33" format="36" series="1">
      <pivotArea type="data" outline="0" fieldPosition="0">
        <references count="2">
          <reference field="3" count="1" selected="0">
            <x v="2"/>
          </reference>
          <reference field="4" count="1" selected="0">
            <x v="2"/>
          </reference>
        </references>
      </pivotArea>
    </chartFormat>
    <chartFormat chart="33" format="37" series="1">
      <pivotArea type="data" outline="0" fieldPosition="0">
        <references count="2">
          <reference field="3" count="1" selected="0">
            <x v="3"/>
          </reference>
          <reference field="4" count="1" selected="0">
            <x v="2"/>
          </reference>
        </references>
      </pivotArea>
    </chartFormat>
    <chartFormat chart="33" format="38" series="1">
      <pivotArea type="data" outline="0" fieldPosition="0">
        <references count="2">
          <reference field="3" count="1" selected="0">
            <x v="5"/>
          </reference>
          <reference field="4" count="1" selected="0">
            <x v="2"/>
          </reference>
        </references>
      </pivotArea>
    </chartFormat>
    <chartFormat chart="33" format="39" series="1">
      <pivotArea type="data" outline="0" fieldPosition="0">
        <references count="2">
          <reference field="3" count="1" selected="0">
            <x v="6"/>
          </reference>
          <reference field="4" count="1" selected="0">
            <x v="2"/>
          </reference>
        </references>
      </pivotArea>
    </chartFormat>
    <chartFormat chart="33" format="40" series="1">
      <pivotArea type="data" outline="0" fieldPosition="0">
        <references count="2">
          <reference field="3" count="1" selected="0">
            <x v="22"/>
          </reference>
          <reference field="4" count="1" selected="0">
            <x v="2"/>
          </reference>
        </references>
      </pivotArea>
    </chartFormat>
    <chartFormat chart="33" format="41" series="1">
      <pivotArea type="data" outline="0" fieldPosition="0">
        <references count="2">
          <reference field="3" count="1" selected="0">
            <x v="23"/>
          </reference>
          <reference field="4" count="1" selected="0">
            <x v="2"/>
          </reference>
        </references>
      </pivotArea>
    </chartFormat>
    <chartFormat chart="33" format="42" series="1">
      <pivotArea type="data" outline="0" fieldPosition="0">
        <references count="2">
          <reference field="3" count="1" selected="0">
            <x v="24"/>
          </reference>
          <reference field="4" count="1" selected="0">
            <x v="2"/>
          </reference>
        </references>
      </pivotArea>
    </chartFormat>
    <chartFormat chart="33" format="43" series="1">
      <pivotArea type="data" outline="0" fieldPosition="0">
        <references count="2">
          <reference field="3" count="1" selected="0">
            <x v="25"/>
          </reference>
          <reference field="4" count="1" selected="0">
            <x v="2"/>
          </reference>
        </references>
      </pivotArea>
    </chartFormat>
    <chartFormat chart="33" format="44" series="1">
      <pivotArea type="data" outline="0" fieldPosition="0">
        <references count="2">
          <reference field="3" count="1" selected="0">
            <x v="26"/>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1.xml><?xml version="1.0" encoding="utf-8"?>
<pivotTableDefinition xmlns="http://schemas.openxmlformats.org/spreadsheetml/2006/main" xmlns:mc="http://schemas.openxmlformats.org/markup-compatibility/2006" xmlns:xr="http://schemas.microsoft.com/office/spreadsheetml/2014/revision" mc:Ignorable="xr" xr:uid="{FEC062E6-C4B8-418A-B69C-8161CD963A1C}" name="PivotTable98" cacheId="32" applyNumberFormats="0" applyBorderFormats="0" applyFontFormats="0" applyPatternFormats="0" applyAlignmentFormats="0" applyWidthHeightFormats="1" dataCaption="Values" updatedVersion="8" minRefreshableVersion="3" useAutoFormatting="1" rowGrandTotals="0" colGrandTotals="0" itemPrintTitles="1" createdVersion="8" indent="0" showHeaders="0" outline="1" outlineData="1" multipleFieldFilters="0" chartFormat="9">
  <location ref="A148:D161" firstHeaderRow="0" firstDataRow="2" firstDataCol="1"/>
  <pivotFields count="24">
    <pivotField showAll="0"/>
    <pivotField axis="axisCol" multipleItemSelectionAllowed="1" showAll="0">
      <items count="2">
        <item x="0"/>
        <item t="default"/>
      </items>
    </pivotField>
    <pivotField showAll="0"/>
    <pivotField showAll="0"/>
    <pivotField showAll="0"/>
    <pivotField showAll="0"/>
    <pivotField showAll="0"/>
    <pivotField showAll="0"/>
    <pivotField numFmtId="165" showAll="0">
      <items count="13">
        <item x="0"/>
        <item x="1"/>
        <item x="2"/>
        <item x="3"/>
        <item x="4"/>
        <item x="5"/>
        <item x="6"/>
        <item x="7"/>
        <item x="8"/>
        <item x="9"/>
        <item x="10"/>
        <item x="11"/>
        <item t="default"/>
      </items>
    </pivotField>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axis="axisRow" showAll="0">
      <items count="15">
        <item sd="0" x="0"/>
        <item sd="0" x="4"/>
        <item sd="0" x="5"/>
        <item sd="0" x="6"/>
        <item sd="0" x="7"/>
        <item sd="0" x="8"/>
        <item sd="0" x="9"/>
        <item sd="0" x="10"/>
        <item sd="0" x="11"/>
        <item sd="0" x="12"/>
        <item sd="0" x="13"/>
        <item sd="0" x="1"/>
        <item sd="0" x="2"/>
        <item sd="0" x="3"/>
        <item t="default"/>
      </items>
    </pivotField>
    <pivotField showAll="0">
      <items count="7">
        <item sd="0" x="1"/>
        <item sd="0" x="2"/>
        <item sd="0" x="3"/>
        <item sd="0" x="4"/>
        <item x="0"/>
        <item x="5"/>
        <item t="default"/>
      </items>
    </pivotField>
    <pivotField showAll="0">
      <items count="5">
        <item x="1"/>
        <item sd="0" x="2"/>
        <item x="0"/>
        <item x="3"/>
        <item t="default"/>
      </items>
    </pivotField>
  </pivotFields>
  <rowFields count="1">
    <field x="21"/>
  </rowFields>
  <rowItems count="12">
    <i>
      <x v="1"/>
    </i>
    <i>
      <x v="2"/>
    </i>
    <i>
      <x v="3"/>
    </i>
    <i>
      <x v="4"/>
    </i>
    <i>
      <x v="5"/>
    </i>
    <i>
      <x v="6"/>
    </i>
    <i>
      <x v="7"/>
    </i>
    <i>
      <x v="8"/>
    </i>
    <i>
      <x v="9"/>
    </i>
    <i>
      <x v="11"/>
    </i>
    <i>
      <x v="12"/>
    </i>
    <i>
      <x v="13"/>
    </i>
  </rowItems>
  <colFields count="2">
    <field x="1"/>
    <field x="-2"/>
  </colFields>
  <colItems count="3">
    <i>
      <x/>
      <x/>
    </i>
    <i r="1" i="1">
      <x v="1"/>
    </i>
    <i r="1" i="2">
      <x v="2"/>
    </i>
  </colItems>
  <dataFields count="3">
    <dataField name="- HP3" fld="9" baseField="21" baseItem="1"/>
    <dataField name="-HP5" fld="10" baseField="0" baseItem="0"/>
    <dataField name="-HP5E" fld="11" baseField="0" baseItem="0"/>
  </dataFields>
  <chartFormats count="3">
    <chartFormat chart="8" format="15" series="1">
      <pivotArea type="data" outline="0" fieldPosition="0">
        <references count="2">
          <reference field="4294967294" count="1" selected="0">
            <x v="0"/>
          </reference>
          <reference field="1" count="1" selected="0">
            <x v="0"/>
          </reference>
        </references>
      </pivotArea>
    </chartFormat>
    <chartFormat chart="8" format="16" series="1">
      <pivotArea type="data" outline="0" fieldPosition="0">
        <references count="2">
          <reference field="4294967294" count="1" selected="0">
            <x v="1"/>
          </reference>
          <reference field="1" count="1" selected="0">
            <x v="0"/>
          </reference>
        </references>
      </pivotArea>
    </chartFormat>
    <chartFormat chart="8" format="17" series="1">
      <pivotArea type="data" outline="0" fieldPosition="0">
        <references count="2">
          <reference field="4294967294" count="1" selected="0">
            <x v="2"/>
          </reference>
          <reference field="1"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2.xml><?xml version="1.0" encoding="utf-8"?>
<pivotTableDefinition xmlns="http://schemas.openxmlformats.org/spreadsheetml/2006/main" xmlns:mc="http://schemas.openxmlformats.org/markup-compatibility/2006" xmlns:xr="http://schemas.microsoft.com/office/spreadsheetml/2014/revision" mc:Ignorable="xr" xr:uid="{16A04DD3-2DC5-4938-A723-C0501B32B0F5}" name="PivotTable50" cacheId="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2">
  <location ref="J129:M143" firstHeaderRow="1" firstDataRow="3" firstDataCol="1" rowPageCount="1" colPageCount="1"/>
  <pivotFields count="23">
    <pivotField showAll="0"/>
    <pivotField axis="axisPage" multipleItemSelectionAllowed="1" showAll="0">
      <items count="4">
        <item x="0"/>
        <item h="1" x="1"/>
        <item h="1" x="2"/>
        <item t="default"/>
      </items>
    </pivotField>
    <pivotField showAll="0"/>
    <pivotField axis="axisCol" showAll="0" defaultSubtotal="0">
      <items count="7">
        <item x="1"/>
        <item x="0"/>
        <item x="3"/>
        <item h="1" x="2"/>
        <item x="5"/>
        <item x="4"/>
        <item x="6"/>
      </items>
    </pivotField>
    <pivotField showAll="0"/>
    <pivotField axis="axisCol" showAll="0">
      <items count="7">
        <item x="2"/>
        <item x="4"/>
        <item x="3"/>
        <item x="0"/>
        <item x="1"/>
        <item x="5"/>
        <item t="default"/>
      </items>
    </pivotField>
    <pivotField showAll="0"/>
    <pivotField showAll="0"/>
    <pivotField showAll="0"/>
    <pivotField showAll="0">
      <items count="14">
        <item x="0"/>
        <item x="1"/>
        <item x="2"/>
        <item x="3"/>
        <item x="4"/>
        <item x="5"/>
        <item x="6"/>
        <item x="7"/>
        <item x="8"/>
        <item x="9"/>
        <item x="10"/>
        <item x="11"/>
        <item x="12"/>
        <item t="default"/>
      </items>
    </pivotField>
    <pivotField showAll="0"/>
    <pivotField dataField="1" showAll="0"/>
    <pivotField showAll="0"/>
    <pivotField showAll="0"/>
    <pivotField showAll="0"/>
    <pivotField showAll="0"/>
    <pivotField showAll="0"/>
    <pivotField showAll="0"/>
    <pivotField showAll="0"/>
    <pivotField showAll="0"/>
    <pivotField axis="axisRow" showAll="0">
      <items count="15">
        <item sd="0" x="0"/>
        <item sd="0" x="4"/>
        <item sd="0" x="5"/>
        <item sd="0" x="6"/>
        <item sd="0" x="7"/>
        <item sd="0" x="8"/>
        <item sd="0" x="9"/>
        <item sd="0" x="10"/>
        <item sd="0" x="11"/>
        <item sd="0" x="12"/>
        <item sd="0" x="13"/>
        <item sd="0" x="1"/>
        <item sd="0" x="2"/>
        <item sd="0" x="3"/>
        <item t="default"/>
      </items>
    </pivotField>
    <pivotField showAll="0">
      <items count="7">
        <item sd="0" x="1"/>
        <item sd="0" x="2"/>
        <item sd="0" x="3"/>
        <item sd="0" x="4"/>
        <item x="0"/>
        <item x="5"/>
        <item t="default"/>
      </items>
    </pivotField>
    <pivotField showAll="0">
      <items count="5">
        <item sd="0" x="1"/>
        <item sd="0" x="2"/>
        <item x="0"/>
        <item x="3"/>
        <item t="default"/>
      </items>
    </pivotField>
  </pivotFields>
  <rowFields count="1">
    <field x="20"/>
  </rowFields>
  <rowItems count="12">
    <i>
      <x v="1"/>
    </i>
    <i>
      <x v="2"/>
    </i>
    <i>
      <x v="3"/>
    </i>
    <i>
      <x v="4"/>
    </i>
    <i>
      <x v="5"/>
    </i>
    <i>
      <x v="6"/>
    </i>
    <i>
      <x v="7"/>
    </i>
    <i>
      <x v="8"/>
    </i>
    <i>
      <x v="9"/>
    </i>
    <i>
      <x v="11"/>
    </i>
    <i>
      <x v="12"/>
    </i>
    <i>
      <x v="13"/>
    </i>
  </rowItems>
  <colFields count="2">
    <field x="3"/>
    <field x="5"/>
  </colFields>
  <colItems count="3">
    <i>
      <x/>
      <x v="4"/>
    </i>
    <i>
      <x v="1"/>
      <x v="3"/>
    </i>
    <i>
      <x v="2"/>
      <x v="2"/>
    </i>
  </colItems>
  <pageFields count="1">
    <pageField fld="1" hier="-1"/>
  </pageFields>
  <dataFields count="1">
    <dataField name="-INJ" fld="11" baseField="0" baseItem="0"/>
  </dataFields>
  <formats count="1">
    <format dxfId="76">
      <pivotArea collapsedLevelsAreSubtotals="1" fieldPosition="0">
        <references count="2">
          <reference field="3" count="1" selected="0" defaultSubtotal="1">
            <x v="1"/>
          </reference>
          <reference field="20" count="2">
            <x v="1"/>
            <x v="2"/>
          </reference>
        </references>
      </pivotArea>
    </format>
  </formats>
  <chartFormats count="4">
    <chartFormat chart="17" format="9" series="1">
      <pivotArea type="data" outline="0" fieldPosition="0">
        <references count="3">
          <reference field="4294967294" count="1" selected="0">
            <x v="0"/>
          </reference>
          <reference field="3" count="1" selected="0">
            <x v="1"/>
          </reference>
          <reference field="5" count="1" selected="0">
            <x v="3"/>
          </reference>
        </references>
      </pivotArea>
    </chartFormat>
    <chartFormat chart="17" format="10" series="1">
      <pivotArea type="data" outline="0" fieldPosition="0">
        <references count="3">
          <reference field="4294967294" count="1" selected="0">
            <x v="0"/>
          </reference>
          <reference field="3" count="1" selected="0">
            <x v="0"/>
          </reference>
          <reference field="5" count="1" selected="0">
            <x v="4"/>
          </reference>
        </references>
      </pivotArea>
    </chartFormat>
    <chartFormat chart="17" format="11" series="1">
      <pivotArea type="data" outline="0" fieldPosition="0">
        <references count="3">
          <reference field="4294967294" count="1" selected="0">
            <x v="0"/>
          </reference>
          <reference field="3" count="1" selected="0">
            <x v="2"/>
          </reference>
          <reference field="5" count="1" selected="0">
            <x v="2"/>
          </reference>
        </references>
      </pivotArea>
    </chartFormat>
    <chartFormat chart="17" format="12" series="1">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3.xml><?xml version="1.0" encoding="utf-8"?>
<pivotTableDefinition xmlns="http://schemas.openxmlformats.org/spreadsheetml/2006/main" xmlns:mc="http://schemas.openxmlformats.org/markup-compatibility/2006" xmlns:xr="http://schemas.microsoft.com/office/spreadsheetml/2014/revision" mc:Ignorable="xr" xr:uid="{67FC6A13-AF15-40F0-81A8-391ECF9FAC30}" name="PivotTable17"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CS5:DC19" firstHeaderRow="1" firstDataRow="2" firstDataCol="1" rowPageCount="1" colPageCount="1"/>
  <pivotFields count="31">
    <pivotField showAll="0"/>
    <pivotField showAll="0"/>
    <pivotField showAll="0"/>
    <pivotField axis="axisCol" showAll="0">
      <items count="10">
        <item x="0"/>
        <item x="3"/>
        <item x="4"/>
        <item x="7"/>
        <item x="8"/>
        <item x="6"/>
        <item x="5"/>
        <item x="2"/>
        <item x="1"/>
        <item t="default"/>
      </items>
    </pivotField>
    <pivotField showAll="0"/>
    <pivotField showAll="0"/>
    <pivotField showAll="0"/>
    <pivotField showAll="0"/>
    <pivotField numFmtId="165" showAll="0">
      <items count="13">
        <item x="0"/>
        <item x="1"/>
        <item x="2"/>
        <item x="3"/>
        <item x="4"/>
        <item x="5"/>
        <item x="6"/>
        <item x="7"/>
        <item x="8"/>
        <item x="9"/>
        <item x="10"/>
        <item x="11"/>
        <item t="default"/>
      </items>
    </pivotField>
    <pivotField showAll="0"/>
    <pivotField showAll="0"/>
    <pivotField showAll="0"/>
    <pivotField showAll="0"/>
    <pivotField showAll="0"/>
    <pivotField showAll="0"/>
    <pivotField showAll="0"/>
    <pivotField showAll="0"/>
    <pivotField axis="axisPage" dataField="1"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axis="axisRow" showAll="0">
      <items count="15">
        <item sd="0" x="0"/>
        <item sd="0" x="4"/>
        <item sd="0" x="5"/>
        <item sd="0" x="6"/>
        <item sd="0" x="7"/>
        <item sd="0" x="8"/>
        <item sd="0" x="9"/>
        <item sd="0" x="10"/>
        <item sd="0" x="11"/>
        <item sd="0" x="12"/>
        <item sd="0" x="13"/>
        <item sd="0" x="1"/>
        <item sd="0" x="2"/>
        <item sd="0" x="3"/>
        <item t="default"/>
      </items>
    </pivotField>
    <pivotField showAll="0">
      <items count="7">
        <item sd="0" x="1"/>
        <item sd="0" x="2"/>
        <item sd="0" x="3"/>
        <item sd="0" x="4"/>
        <item x="0"/>
        <item x="5"/>
        <item t="default"/>
      </items>
    </pivotField>
    <pivotField showAll="0">
      <items count="5">
        <item sd="0" x="1"/>
        <item sd="0" x="2"/>
        <item x="0"/>
        <item x="3"/>
        <item t="default"/>
      </items>
    </pivotField>
  </pivotFields>
  <rowFields count="1">
    <field x="28"/>
  </rowFields>
  <rowItems count="13">
    <i>
      <x v="1"/>
    </i>
    <i>
      <x v="2"/>
    </i>
    <i>
      <x v="3"/>
    </i>
    <i>
      <x v="4"/>
    </i>
    <i>
      <x v="5"/>
    </i>
    <i>
      <x v="6"/>
    </i>
    <i>
      <x v="7"/>
    </i>
    <i>
      <x v="8"/>
    </i>
    <i>
      <x v="9"/>
    </i>
    <i>
      <x v="11"/>
    </i>
    <i>
      <x v="12"/>
    </i>
    <i>
      <x v="13"/>
    </i>
    <i t="grand">
      <x/>
    </i>
  </rowItems>
  <colFields count="1">
    <field x="3"/>
  </colFields>
  <colItems count="10">
    <i>
      <x/>
    </i>
    <i>
      <x v="1"/>
    </i>
    <i>
      <x v="2"/>
    </i>
    <i>
      <x v="3"/>
    </i>
    <i>
      <x v="4"/>
    </i>
    <i>
      <x v="5"/>
    </i>
    <i>
      <x v="6"/>
    </i>
    <i>
      <x v="7"/>
    </i>
    <i>
      <x v="8"/>
    </i>
    <i t="grand">
      <x/>
    </i>
  </colItems>
  <pageFields count="1">
    <pageField fld="17" hier="-1"/>
  </pageFields>
  <dataFields count="1">
    <dataField name="Sum of GDP" fld="17" baseField="0" baseItem="0"/>
  </dataFields>
  <chartFormats count="10">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0" format="2" series="1">
      <pivotArea type="data" outline="0" fieldPosition="0">
        <references count="2">
          <reference field="4294967294" count="1" selected="0">
            <x v="0"/>
          </reference>
          <reference field="3" count="1" selected="0">
            <x v="2"/>
          </reference>
        </references>
      </pivotArea>
    </chartFormat>
    <chartFormat chart="0" format="3" series="1">
      <pivotArea type="data" outline="0" fieldPosition="0">
        <references count="2">
          <reference field="4294967294" count="1" selected="0">
            <x v="0"/>
          </reference>
          <reference field="3" count="1" selected="0">
            <x v="3"/>
          </reference>
        </references>
      </pivotArea>
    </chartFormat>
    <chartFormat chart="0" format="4" series="1">
      <pivotArea type="data" outline="0" fieldPosition="0">
        <references count="2">
          <reference field="4294967294" count="1" selected="0">
            <x v="0"/>
          </reference>
          <reference field="3" count="1" selected="0">
            <x v="4"/>
          </reference>
        </references>
      </pivotArea>
    </chartFormat>
    <chartFormat chart="0" format="5" series="1">
      <pivotArea type="data" outline="0" fieldPosition="0">
        <references count="2">
          <reference field="4294967294" count="1" selected="0">
            <x v="0"/>
          </reference>
          <reference field="3" count="1" selected="0">
            <x v="5"/>
          </reference>
        </references>
      </pivotArea>
    </chartFormat>
    <chartFormat chart="0" format="6" series="1">
      <pivotArea type="data" outline="0" fieldPosition="0">
        <references count="2">
          <reference field="4294967294" count="1" selected="0">
            <x v="0"/>
          </reference>
          <reference field="3" count="1" selected="0">
            <x v="6"/>
          </reference>
        </references>
      </pivotArea>
    </chartFormat>
    <chartFormat chart="0" format="7" series="1">
      <pivotArea type="data" outline="0" fieldPosition="0">
        <references count="2">
          <reference field="4294967294" count="1" selected="0">
            <x v="0"/>
          </reference>
          <reference field="3" count="1" selected="0">
            <x v="7"/>
          </reference>
        </references>
      </pivotArea>
    </chartFormat>
    <chartFormat chart="0" format="8" series="1">
      <pivotArea type="data" outline="0" fieldPosition="0">
        <references count="2">
          <reference field="4294967294" count="1" selected="0">
            <x v="0"/>
          </reference>
          <reference field="3" count="1" selected="0">
            <x v="8"/>
          </reference>
        </references>
      </pivotArea>
    </chartFormat>
    <chartFormat chart="0" format="9">
      <pivotArea type="data" outline="0" fieldPosition="0">
        <references count="3">
          <reference field="4294967294" count="1" selected="0">
            <x v="0"/>
          </reference>
          <reference field="3" count="1" selected="0">
            <x v="8"/>
          </reference>
          <reference field="28"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4.xml><?xml version="1.0" encoding="utf-8"?>
<pivotTableDefinition xmlns="http://schemas.openxmlformats.org/spreadsheetml/2006/main" xmlns:mc="http://schemas.openxmlformats.org/markup-compatibility/2006" xmlns:xr="http://schemas.microsoft.com/office/spreadsheetml/2014/revision" mc:Ignorable="xr" xr:uid="{B240BA8E-732B-4611-9F4D-3836C299ECC7}" name="PivotTable27"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GW5:HG19" firstHeaderRow="1" firstDataRow="2" firstDataCol="1" rowPageCount="1" colPageCount="1"/>
  <pivotFields count="31">
    <pivotField showAll="0"/>
    <pivotField showAll="0"/>
    <pivotField showAll="0"/>
    <pivotField axis="axisCol" showAll="0">
      <items count="10">
        <item x="0"/>
        <item x="3"/>
        <item x="4"/>
        <item x="7"/>
        <item x="8"/>
        <item x="6"/>
        <item x="5"/>
        <item x="2"/>
        <item x="1"/>
        <item t="default"/>
      </items>
    </pivotField>
    <pivotField showAll="0"/>
    <pivotField showAll="0"/>
    <pivotField showAll="0"/>
    <pivotField showAll="0"/>
    <pivotField numFmtId="165" showAll="0">
      <items count="13">
        <item x="0"/>
        <item x="1"/>
        <item x="2"/>
        <item x="3"/>
        <item x="4"/>
        <item x="5"/>
        <item x="6"/>
        <item x="7"/>
        <item x="8"/>
        <item x="9"/>
        <item x="10"/>
        <item x="1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Page" dataField="1" showAll="0">
      <items count="3">
        <item x="0"/>
        <item x="1"/>
        <item t="default"/>
      </items>
    </pivotField>
    <pivotField showAll="0"/>
    <pivotField axis="axisRow" showAll="0">
      <items count="15">
        <item sd="0" x="0"/>
        <item sd="0" x="4"/>
        <item sd="0" x="5"/>
        <item sd="0" x="6"/>
        <item sd="0" x="7"/>
        <item sd="0" x="8"/>
        <item sd="0" x="9"/>
        <item sd="0" x="10"/>
        <item sd="0" x="11"/>
        <item sd="0" x="12"/>
        <item sd="0" x="13"/>
        <item sd="0" x="1"/>
        <item sd="0" x="2"/>
        <item sd="0" x="3"/>
        <item t="default"/>
      </items>
    </pivotField>
    <pivotField showAll="0">
      <items count="7">
        <item sd="0" x="1"/>
        <item sd="0" x="2"/>
        <item sd="0" x="3"/>
        <item sd="0" x="4"/>
        <item x="0"/>
        <item x="5"/>
        <item t="default"/>
      </items>
    </pivotField>
    <pivotField showAll="0">
      <items count="5">
        <item sd="0" x="1"/>
        <item sd="0" x="2"/>
        <item x="0"/>
        <item x="3"/>
        <item t="default"/>
      </items>
    </pivotField>
  </pivotFields>
  <rowFields count="1">
    <field x="28"/>
  </rowFields>
  <rowItems count="13">
    <i>
      <x v="1"/>
    </i>
    <i>
      <x v="2"/>
    </i>
    <i>
      <x v="3"/>
    </i>
    <i>
      <x v="4"/>
    </i>
    <i>
      <x v="5"/>
    </i>
    <i>
      <x v="6"/>
    </i>
    <i>
      <x v="7"/>
    </i>
    <i>
      <x v="8"/>
    </i>
    <i>
      <x v="9"/>
    </i>
    <i>
      <x v="11"/>
    </i>
    <i>
      <x v="12"/>
    </i>
    <i>
      <x v="13"/>
    </i>
    <i t="grand">
      <x/>
    </i>
  </rowItems>
  <colFields count="1">
    <field x="3"/>
  </colFields>
  <colItems count="10">
    <i>
      <x/>
    </i>
    <i>
      <x v="1"/>
    </i>
    <i>
      <x v="2"/>
    </i>
    <i>
      <x v="3"/>
    </i>
    <i>
      <x v="4"/>
    </i>
    <i>
      <x v="5"/>
    </i>
    <i>
      <x v="6"/>
    </i>
    <i>
      <x v="7"/>
    </i>
    <i>
      <x v="8"/>
    </i>
    <i t="grand">
      <x/>
    </i>
  </colItems>
  <pageFields count="1">
    <pageField fld="26" hier="-1"/>
  </pageFields>
  <dataFields count="1">
    <dataField name="Sum of SPD" fld="26" baseField="0" baseItem="0"/>
  </dataFields>
  <chartFormats count="9">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0" format="2" series="1">
      <pivotArea type="data" outline="0" fieldPosition="0">
        <references count="2">
          <reference field="4294967294" count="1" selected="0">
            <x v="0"/>
          </reference>
          <reference field="3" count="1" selected="0">
            <x v="2"/>
          </reference>
        </references>
      </pivotArea>
    </chartFormat>
    <chartFormat chart="0" format="3" series="1">
      <pivotArea type="data" outline="0" fieldPosition="0">
        <references count="2">
          <reference field="4294967294" count="1" selected="0">
            <x v="0"/>
          </reference>
          <reference field="3" count="1" selected="0">
            <x v="3"/>
          </reference>
        </references>
      </pivotArea>
    </chartFormat>
    <chartFormat chart="0" format="4" series="1">
      <pivotArea type="data" outline="0" fieldPosition="0">
        <references count="2">
          <reference field="4294967294" count="1" selected="0">
            <x v="0"/>
          </reference>
          <reference field="3" count="1" selected="0">
            <x v="4"/>
          </reference>
        </references>
      </pivotArea>
    </chartFormat>
    <chartFormat chart="0" format="5" series="1">
      <pivotArea type="data" outline="0" fieldPosition="0">
        <references count="2">
          <reference field="4294967294" count="1" selected="0">
            <x v="0"/>
          </reference>
          <reference field="3" count="1" selected="0">
            <x v="5"/>
          </reference>
        </references>
      </pivotArea>
    </chartFormat>
    <chartFormat chart="0" format="6" series="1">
      <pivotArea type="data" outline="0" fieldPosition="0">
        <references count="2">
          <reference field="4294967294" count="1" selected="0">
            <x v="0"/>
          </reference>
          <reference field="3" count="1" selected="0">
            <x v="6"/>
          </reference>
        </references>
      </pivotArea>
    </chartFormat>
    <chartFormat chart="0" format="7" series="1">
      <pivotArea type="data" outline="0" fieldPosition="0">
        <references count="2">
          <reference field="4294967294" count="1" selected="0">
            <x v="0"/>
          </reference>
          <reference field="3" count="1" selected="0">
            <x v="7"/>
          </reference>
        </references>
      </pivotArea>
    </chartFormat>
    <chartFormat chart="0" format="8" series="1">
      <pivotArea type="data" outline="0" fieldPosition="0">
        <references count="2">
          <reference field="4294967294" count="1" selected="0">
            <x v="0"/>
          </reference>
          <reference field="3"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5.xml><?xml version="1.0" encoding="utf-8"?>
<pivotTableDefinition xmlns="http://schemas.openxmlformats.org/spreadsheetml/2006/main" xmlns:mc="http://schemas.openxmlformats.org/markup-compatibility/2006" xmlns:xr="http://schemas.microsoft.com/office/spreadsheetml/2014/revision" mc:Ignorable="xr" xr:uid="{4303FCCD-5113-45EA-8D2A-1D2C04969122}" name="PivotTable12" cacheId="4"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
  <location ref="AW5:BF18" firstHeaderRow="1" firstDataRow="2" firstDataCol="1" rowPageCount="1" colPageCount="1"/>
  <pivotFields count="31">
    <pivotField showAll="0"/>
    <pivotField showAll="0"/>
    <pivotField showAll="0"/>
    <pivotField axis="axisCol" showAll="0">
      <items count="10">
        <item x="0"/>
        <item x="3"/>
        <item x="4"/>
        <item x="7"/>
        <item x="8"/>
        <item x="6"/>
        <item x="5"/>
        <item x="2"/>
        <item x="1"/>
        <item t="default"/>
      </items>
    </pivotField>
    <pivotField showAll="0"/>
    <pivotField showAll="0"/>
    <pivotField showAll="0"/>
    <pivotField showAll="0"/>
    <pivotField numFmtId="165" showAll="0">
      <items count="13">
        <item x="0"/>
        <item x="1"/>
        <item x="2"/>
        <item x="3"/>
        <item x="4"/>
        <item x="5"/>
        <item x="6"/>
        <item x="7"/>
        <item x="8"/>
        <item x="9"/>
        <item x="10"/>
        <item x="11"/>
        <item t="default"/>
      </items>
    </pivotField>
    <pivotField showAll="0"/>
    <pivotField showAll="0"/>
    <pivotField showAll="0"/>
    <pivotField showAll="0"/>
    <pivotField axis="axisPage" dataField="1" showAll="0">
      <items count="5">
        <item x="0"/>
        <item x="1"/>
        <item x="3"/>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15">
        <item sd="0" x="0"/>
        <item sd="0" x="4"/>
        <item sd="0" x="5"/>
        <item sd="0" x="6"/>
        <item sd="0" x="7"/>
        <item sd="0" x="8"/>
        <item sd="0" x="9"/>
        <item sd="0" x="10"/>
        <item sd="0" x="11"/>
        <item sd="0" x="12"/>
        <item sd="0" x="13"/>
        <item sd="0" x="1"/>
        <item sd="0" x="2"/>
        <item sd="0" x="3"/>
        <item t="default"/>
      </items>
    </pivotField>
    <pivotField showAll="0">
      <items count="7">
        <item sd="0" x="1"/>
        <item sd="0" x="2"/>
        <item sd="0" x="3"/>
        <item sd="0" x="4"/>
        <item x="0"/>
        <item x="5"/>
        <item t="default"/>
      </items>
    </pivotField>
    <pivotField showAll="0">
      <items count="5">
        <item sd="0" x="1"/>
        <item sd="0" x="2"/>
        <item x="0"/>
        <item x="3"/>
        <item t="default"/>
      </items>
    </pivotField>
  </pivotFields>
  <rowFields count="1">
    <field x="28"/>
  </rowFields>
  <rowItems count="12">
    <i>
      <x v="1"/>
    </i>
    <i>
      <x v="2"/>
    </i>
    <i>
      <x v="3"/>
    </i>
    <i>
      <x v="4"/>
    </i>
    <i>
      <x v="5"/>
    </i>
    <i>
      <x v="6"/>
    </i>
    <i>
      <x v="7"/>
    </i>
    <i>
      <x v="8"/>
    </i>
    <i>
      <x v="9"/>
    </i>
    <i>
      <x v="11"/>
    </i>
    <i>
      <x v="12"/>
    </i>
    <i>
      <x v="13"/>
    </i>
  </rowItems>
  <colFields count="1">
    <field x="3"/>
  </colFields>
  <colItems count="9">
    <i>
      <x/>
    </i>
    <i>
      <x v="1"/>
    </i>
    <i>
      <x v="2"/>
    </i>
    <i>
      <x v="3"/>
    </i>
    <i>
      <x v="4"/>
    </i>
    <i>
      <x v="5"/>
    </i>
    <i>
      <x v="6"/>
    </i>
    <i>
      <x v="7"/>
    </i>
    <i>
      <x v="8"/>
    </i>
  </colItems>
  <pageFields count="1">
    <pageField fld="13" hier="-1"/>
  </pageFields>
  <dataFields count="1">
    <dataField name="Sum of Vavle" fld="13" baseField="0" baseItem="0"/>
  </dataFields>
  <chartFormats count="9">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0" format="2" series="1">
      <pivotArea type="data" outline="0" fieldPosition="0">
        <references count="2">
          <reference field="4294967294" count="1" selected="0">
            <x v="0"/>
          </reference>
          <reference field="3" count="1" selected="0">
            <x v="2"/>
          </reference>
        </references>
      </pivotArea>
    </chartFormat>
    <chartFormat chart="0" format="3" series="1">
      <pivotArea type="data" outline="0" fieldPosition="0">
        <references count="2">
          <reference field="4294967294" count="1" selected="0">
            <x v="0"/>
          </reference>
          <reference field="3" count="1" selected="0">
            <x v="3"/>
          </reference>
        </references>
      </pivotArea>
    </chartFormat>
    <chartFormat chart="0" format="4" series="1">
      <pivotArea type="data" outline="0" fieldPosition="0">
        <references count="2">
          <reference field="4294967294" count="1" selected="0">
            <x v="0"/>
          </reference>
          <reference field="3" count="1" selected="0">
            <x v="4"/>
          </reference>
        </references>
      </pivotArea>
    </chartFormat>
    <chartFormat chart="0" format="5" series="1">
      <pivotArea type="data" outline="0" fieldPosition="0">
        <references count="2">
          <reference field="4294967294" count="1" selected="0">
            <x v="0"/>
          </reference>
          <reference field="3" count="1" selected="0">
            <x v="5"/>
          </reference>
        </references>
      </pivotArea>
    </chartFormat>
    <chartFormat chart="0" format="6" series="1">
      <pivotArea type="data" outline="0" fieldPosition="0">
        <references count="2">
          <reference field="4294967294" count="1" selected="0">
            <x v="0"/>
          </reference>
          <reference field="3" count="1" selected="0">
            <x v="6"/>
          </reference>
        </references>
      </pivotArea>
    </chartFormat>
    <chartFormat chart="0" format="7" series="1">
      <pivotArea type="data" outline="0" fieldPosition="0">
        <references count="2">
          <reference field="4294967294" count="1" selected="0">
            <x v="0"/>
          </reference>
          <reference field="3" count="1" selected="0">
            <x v="7"/>
          </reference>
        </references>
      </pivotArea>
    </chartFormat>
    <chartFormat chart="0" format="8" series="1">
      <pivotArea type="data" outline="0" fieldPosition="0">
        <references count="2">
          <reference field="4294967294" count="1" selected="0">
            <x v="0"/>
          </reference>
          <reference field="3"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6.xml><?xml version="1.0" encoding="utf-8"?>
<pivotTableDefinition xmlns="http://schemas.openxmlformats.org/spreadsheetml/2006/main" xmlns:mc="http://schemas.openxmlformats.org/markup-compatibility/2006" xmlns:xr="http://schemas.microsoft.com/office/spreadsheetml/2014/revision" mc:Ignorable="xr" xr:uid="{957E8ACC-60F7-4F13-B589-A18A0F6E71A3}" name="PivotTable108" cacheId="27"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2">
  <location ref="U170:W184" firstHeaderRow="1" firstDataRow="3" firstDataCol="1" rowPageCount="1" colPageCount="1"/>
  <pivotFields count="32">
    <pivotField showAll="0"/>
    <pivotField axis="axisPage" multipleItemSelectionAllowed="1" showAll="0">
      <items count="4">
        <item h="1" x="0"/>
        <item x="1"/>
        <item h="1" x="2"/>
        <item t="default"/>
      </items>
    </pivotField>
    <pivotField showAll="0"/>
    <pivotField showAll="0"/>
    <pivotField axis="axisCol" showAll="0">
      <items count="5">
        <item h="1" x="1"/>
        <item h="1" x="0"/>
        <item x="2"/>
        <item h="1" x="3"/>
        <item t="default"/>
      </items>
    </pivotField>
    <pivotField showAll="0"/>
    <pivotField showAll="0"/>
    <pivotField showAll="0"/>
    <pivotField numFmtId="165" showAll="0">
      <items count="28">
        <item x="0"/>
        <item x="1"/>
        <item x="2"/>
        <item x="3"/>
        <item x="4"/>
        <item x="5"/>
        <item x="6"/>
        <item x="7"/>
        <item x="8"/>
        <item x="9"/>
        <item x="10"/>
        <item x="11"/>
        <item x="12"/>
        <item x="13"/>
        <item x="14"/>
        <item x="15"/>
        <item x="16"/>
        <item x="17"/>
        <item x="18"/>
        <item x="19"/>
        <item x="20"/>
        <item x="21"/>
        <item x="22"/>
        <item x="23"/>
        <item x="24"/>
        <item x="25"/>
        <item x="26"/>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dataField="1" showAll="0"/>
    <pivotField showAll="0"/>
    <pivotField showAll="0"/>
    <pivotField axis="axisRow" showAll="0">
      <items count="15">
        <item sd="0" x="0"/>
        <item sd="0" x="4"/>
        <item sd="0" x="5"/>
        <item sd="0" x="6"/>
        <item sd="0" x="7"/>
        <item sd="0" x="8"/>
        <item sd="0" x="9"/>
        <item sd="0" x="10"/>
        <item sd="0" x="11"/>
        <item sd="0" x="12"/>
        <item sd="0" x="13"/>
        <item sd="0" x="1"/>
        <item sd="0" x="2"/>
        <item sd="0" x="3"/>
        <item t="default"/>
      </items>
    </pivotField>
    <pivotField showAll="0">
      <items count="7">
        <item sd="0" x="1"/>
        <item sd="0" x="2"/>
        <item sd="0" x="3"/>
        <item sd="0" x="4"/>
        <item x="0"/>
        <item x="5"/>
        <item t="default"/>
      </items>
    </pivotField>
    <pivotField showAll="0">
      <items count="5">
        <item sd="0" x="1"/>
        <item sd="0" x="2"/>
        <item x="0"/>
        <item x="3"/>
        <item t="default"/>
      </items>
    </pivotField>
  </pivotFields>
  <rowFields count="1">
    <field x="29"/>
  </rowFields>
  <rowItems count="12">
    <i>
      <x v="1"/>
    </i>
    <i>
      <x v="2"/>
    </i>
    <i>
      <x v="3"/>
    </i>
    <i>
      <x v="4"/>
    </i>
    <i>
      <x v="5"/>
    </i>
    <i>
      <x v="6"/>
    </i>
    <i>
      <x v="7"/>
    </i>
    <i>
      <x v="8"/>
    </i>
    <i>
      <x v="9"/>
    </i>
    <i>
      <x v="11"/>
    </i>
    <i>
      <x v="12"/>
    </i>
    <i>
      <x v="13"/>
    </i>
  </rowItems>
  <colFields count="2">
    <field x="4"/>
    <field x="-2"/>
  </colFields>
  <colItems count="2">
    <i>
      <x v="2"/>
      <x/>
    </i>
    <i r="1" i="1">
      <x v="1"/>
    </i>
  </colItems>
  <pageFields count="1">
    <pageField fld="1" hier="-1"/>
  </pageFields>
  <dataFields count="2">
    <dataField name="UC/A : Target" fld="26" baseField="0" baseItem="0"/>
    <dataField name="UC/A : Result" fld="16" baseField="0" baseItem="0"/>
  </dataFields>
  <formats count="1">
    <format dxfId="77">
      <pivotArea collapsedLevelsAreSubtotals="1" fieldPosition="0">
        <references count="1">
          <reference field="29" count="8">
            <x v="1"/>
            <x v="2"/>
            <x v="3"/>
            <x v="4"/>
            <x v="5"/>
            <x v="6"/>
            <x v="7"/>
            <x v="8"/>
          </reference>
        </references>
      </pivotArea>
    </format>
  </formats>
  <chartFormats count="4">
    <chartFormat chart="3" format="7" series="1">
      <pivotArea type="data" outline="0" fieldPosition="0"/>
    </chartFormat>
    <chartFormat chart="11" format="9" series="1">
      <pivotArea type="data" outline="0" fieldPosition="0">
        <references count="2">
          <reference field="4294967294" count="1" selected="0">
            <x v="0"/>
          </reference>
          <reference field="4" count="1" selected="0">
            <x v="2"/>
          </reference>
        </references>
      </pivotArea>
    </chartFormat>
    <chartFormat chart="11" format="10" series="1">
      <pivotArea type="data" outline="0" fieldPosition="0">
        <references count="1">
          <reference field="4294967294" count="1" selected="0">
            <x v="0"/>
          </reference>
        </references>
      </pivotArea>
    </chartFormat>
    <chartFormat chart="11" format="11" series="1">
      <pivotArea type="data" outline="0" fieldPosition="0">
        <references count="2">
          <reference field="4294967294" count="1" selected="0">
            <x v="1"/>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7.xml><?xml version="1.0" encoding="utf-8"?>
<pivotTableDefinition xmlns="http://schemas.openxmlformats.org/spreadsheetml/2006/main" xmlns:mc="http://schemas.openxmlformats.org/markup-compatibility/2006" xmlns:xr="http://schemas.microsoft.com/office/spreadsheetml/2014/revision" mc:Ignorable="xr" xr:uid="{A475EC0F-97F0-4983-A5B1-64E453067299}" name="PivotTable7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BC68:BG83" firstHeaderRow="1" firstDataRow="3" firstDataCol="1"/>
  <pivotFields count="22">
    <pivotField showAll="0"/>
    <pivotField axis="axisCol" showAll="0" defaultSubtotal="0">
      <items count="5">
        <item x="0"/>
        <item h="1" x="3"/>
        <item h="1" x="2"/>
        <item x="4"/>
        <item x="1"/>
      </items>
    </pivotField>
    <pivotField showAll="0"/>
    <pivotField showAll="0"/>
    <pivotField axis="axisCol" showAll="0">
      <items count="5">
        <item h="1" x="2"/>
        <item x="0"/>
        <item x="1"/>
        <item x="3"/>
        <item t="default"/>
      </items>
    </pivotField>
    <pivotField showAll="0"/>
    <pivotField showAll="0"/>
    <pivotField showAll="0"/>
    <pivotField numFmtId="165" showAll="0">
      <items count="13">
        <item x="0"/>
        <item x="1"/>
        <item x="2"/>
        <item x="3"/>
        <item x="4"/>
        <item x="5"/>
        <item x="6"/>
        <item x="7"/>
        <item x="8"/>
        <item x="9"/>
        <item x="10"/>
        <item x="11"/>
        <item t="default"/>
      </items>
    </pivotField>
    <pivotField showAll="0"/>
    <pivotField showAll="0"/>
    <pivotField showAll="0"/>
    <pivotField showAll="0"/>
    <pivotField showAll="0"/>
    <pivotField showAll="0"/>
    <pivotField dataField="1" showAll="0"/>
    <pivotField showAll="0"/>
    <pivotField showAll="0"/>
    <pivotField showAll="0"/>
    <pivotField axis="axisRow" showAll="0">
      <items count="15">
        <item sd="0" x="0"/>
        <item sd="0" x="4"/>
        <item sd="0" x="5"/>
        <item sd="0" x="6"/>
        <item sd="0" x="7"/>
        <item sd="0" x="8"/>
        <item sd="0" x="9"/>
        <item sd="0" x="10"/>
        <item sd="0" x="11"/>
        <item sd="0" x="12"/>
        <item sd="0" x="13"/>
        <item sd="0" x="1"/>
        <item sd="0" x="2"/>
        <item sd="0" x="3"/>
        <item t="default"/>
      </items>
    </pivotField>
    <pivotField showAll="0">
      <items count="7">
        <item sd="0" x="1"/>
        <item sd="0" x="2"/>
        <item sd="0" x="3"/>
        <item sd="0" x="4"/>
        <item x="0"/>
        <item x="5"/>
        <item t="default"/>
      </items>
    </pivotField>
    <pivotField showAll="0">
      <items count="5">
        <item sd="0" x="1"/>
        <item sd="0" x="2"/>
        <item x="0"/>
        <item x="3"/>
        <item t="default"/>
      </items>
    </pivotField>
  </pivotFields>
  <rowFields count="1">
    <field x="19"/>
  </rowFields>
  <rowItems count="13">
    <i>
      <x v="1"/>
    </i>
    <i>
      <x v="2"/>
    </i>
    <i>
      <x v="3"/>
    </i>
    <i>
      <x v="4"/>
    </i>
    <i>
      <x v="5"/>
    </i>
    <i>
      <x v="6"/>
    </i>
    <i>
      <x v="7"/>
    </i>
    <i>
      <x v="8"/>
    </i>
    <i>
      <x v="9"/>
    </i>
    <i>
      <x v="11"/>
    </i>
    <i>
      <x v="12"/>
    </i>
    <i>
      <x v="13"/>
    </i>
    <i t="grand">
      <x/>
    </i>
  </rowItems>
  <colFields count="2">
    <field x="1"/>
    <field x="4"/>
  </colFields>
  <colItems count="4">
    <i>
      <x/>
      <x v="1"/>
    </i>
    <i>
      <x v="3"/>
      <x v="3"/>
    </i>
    <i>
      <x v="4"/>
      <x v="2"/>
    </i>
    <i t="grand">
      <x/>
    </i>
  </colItems>
  <dataFields count="1">
    <dataField name="-UC/M" fld="15" baseField="0" baseItem="0"/>
  </dataFields>
  <chartFormats count="3">
    <chartFormat chart="7" format="6" series="1">
      <pivotArea type="data" outline="0" fieldPosition="0">
        <references count="3">
          <reference field="4294967294" count="1" selected="0">
            <x v="0"/>
          </reference>
          <reference field="1" count="1" selected="0">
            <x v="0"/>
          </reference>
          <reference field="4" count="1" selected="0">
            <x v="1"/>
          </reference>
        </references>
      </pivotArea>
    </chartFormat>
    <chartFormat chart="7" format="7" series="1">
      <pivotArea type="data" outline="0" fieldPosition="0">
        <references count="3">
          <reference field="4294967294" count="1" selected="0">
            <x v="0"/>
          </reference>
          <reference field="1" count="1" selected="0">
            <x v="3"/>
          </reference>
          <reference field="4" count="1" selected="0">
            <x v="3"/>
          </reference>
        </references>
      </pivotArea>
    </chartFormat>
    <chartFormat chart="7" format="8" series="1">
      <pivotArea type="data" outline="0" fieldPosition="0">
        <references count="3">
          <reference field="4294967294" count="1" selected="0">
            <x v="0"/>
          </reference>
          <reference field="1" count="1" selected="0">
            <x v="4"/>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8.xml><?xml version="1.0" encoding="utf-8"?>
<pivotTableDefinition xmlns="http://schemas.openxmlformats.org/spreadsheetml/2006/main" xmlns:mc="http://schemas.openxmlformats.org/markup-compatibility/2006" xmlns:xr="http://schemas.microsoft.com/office/spreadsheetml/2014/revision" mc:Ignorable="xr" xr:uid="{637323D5-5D9F-49A9-BE06-9055A55FC0B4}" name="PivotTable74" cacheId="1" applyNumberFormats="0" applyBorderFormats="0" applyFontFormats="0" applyPatternFormats="0" applyAlignmentFormats="0" applyWidthHeightFormats="1" dataCaption="Values" showMissing="0" updatedVersion="8" minRefreshableVersion="3" showDataTips="0" useAutoFormatting="1" rowGrandTotals="0" colGrandTotals="0" itemPrintTitles="1" createdVersion="8" indent="0" outline="1" outlineData="1" multipleFieldFilters="0" chartFormat="41">
  <location ref="U110:AD124" firstHeaderRow="1" firstDataRow="3" firstDataCol="1" rowPageCount="1" colPageCount="1"/>
  <pivotFields count="31">
    <pivotField showAll="0"/>
    <pivotField axis="axisPage" multipleItemSelectionAllowed="1" showAll="0">
      <items count="9">
        <item sd="0" x="3"/>
        <item sd="0" x="0"/>
        <item sd="0" x="4"/>
        <item sd="0" x="2"/>
        <item sd="0" x="1"/>
        <item sd="0" x="6"/>
        <item sd="0" x="5"/>
        <item sd="0" x="7"/>
        <item t="default"/>
      </items>
    </pivotField>
    <pivotField showAll="0"/>
    <pivotField axis="axisCol" showAll="0" defaultSubtotal="0">
      <items count="28">
        <item h="1" x="26"/>
        <item h="1" sd="0" x="0"/>
        <item x="12"/>
        <item x="11"/>
        <item x="13"/>
        <item x="14"/>
        <item x="15"/>
        <item h="1" x="6"/>
        <item h="1" x="24"/>
        <item h="1" x="25"/>
        <item h="1" x="8"/>
        <item h="1" x="9"/>
        <item h="1" x="20"/>
        <item h="1" x="10"/>
        <item h="1" x="2"/>
        <item h="1" x="18"/>
        <item h="1" x="7"/>
        <item h="1" x="1"/>
        <item h="1" x="21"/>
        <item h="1" x="22"/>
        <item h="1" x="23"/>
        <item h="1" x="19"/>
        <item x="5"/>
        <item x="16"/>
        <item x="17"/>
        <item x="3"/>
        <item x="4"/>
        <item h="1" x="27"/>
      </items>
    </pivotField>
    <pivotField axis="axisCol" showAll="0">
      <items count="5">
        <item h="1" x="2"/>
        <item h="1" x="0"/>
        <item x="1"/>
        <item h="1" x="3"/>
        <item t="default"/>
      </items>
    </pivotField>
    <pivotField showAll="0"/>
    <pivotField showAll="0"/>
    <pivotField showAll="0"/>
    <pivotField numFmtId="165" showAll="0">
      <items count="13">
        <item x="0"/>
        <item x="1"/>
        <item x="2"/>
        <item x="3"/>
        <item x="4"/>
        <item x="5"/>
        <item x="6"/>
        <item x="7"/>
        <item x="8"/>
        <item x="9"/>
        <item x="10"/>
        <item x="11"/>
        <item t="default"/>
      </items>
    </pivotField>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15">
        <item sd="0" x="0"/>
        <item sd="0" x="4"/>
        <item sd="0" x="5"/>
        <item sd="0" x="6"/>
        <item sd="0" x="7"/>
        <item sd="0" x="8"/>
        <item sd="0" x="9"/>
        <item sd="0" x="10"/>
        <item sd="0" x="11"/>
        <item sd="0" x="12"/>
        <item sd="0" x="13"/>
        <item sd="0" x="1"/>
        <item sd="0" x="2"/>
        <item sd="0" x="3"/>
        <item t="default"/>
      </items>
    </pivotField>
    <pivotField showAll="0">
      <items count="7">
        <item sd="0" x="1"/>
        <item sd="0" x="2"/>
        <item sd="0" x="3"/>
        <item sd="0" x="4"/>
        <item x="0"/>
        <item x="5"/>
        <item t="default"/>
      </items>
    </pivotField>
    <pivotField showAll="0">
      <items count="5">
        <item x="1"/>
        <item x="2"/>
        <item x="0"/>
        <item x="3"/>
        <item t="default"/>
      </items>
    </pivotField>
  </pivotFields>
  <rowFields count="1">
    <field x="28"/>
  </rowFields>
  <rowItems count="12">
    <i>
      <x v="1"/>
    </i>
    <i>
      <x v="2"/>
    </i>
    <i>
      <x v="3"/>
    </i>
    <i>
      <x v="4"/>
    </i>
    <i>
      <x v="5"/>
    </i>
    <i>
      <x v="6"/>
    </i>
    <i>
      <x v="7"/>
    </i>
    <i>
      <x v="8"/>
    </i>
    <i>
      <x v="9"/>
    </i>
    <i>
      <x v="11"/>
    </i>
    <i>
      <x v="12"/>
    </i>
    <i>
      <x v="13"/>
    </i>
  </rowItems>
  <colFields count="2">
    <field x="3"/>
    <field x="4"/>
  </colFields>
  <colItems count="9">
    <i>
      <x v="2"/>
      <x v="2"/>
    </i>
    <i>
      <x v="3"/>
      <x v="2"/>
    </i>
    <i>
      <x v="5"/>
      <x v="2"/>
    </i>
    <i>
      <x v="6"/>
      <x v="2"/>
    </i>
    <i>
      <x v="22"/>
      <x v="2"/>
    </i>
    <i>
      <x v="23"/>
      <x v="2"/>
    </i>
    <i>
      <x v="24"/>
      <x v="2"/>
    </i>
    <i>
      <x v="25"/>
      <x v="2"/>
    </i>
    <i>
      <x v="26"/>
      <x v="2"/>
    </i>
  </colItems>
  <pageFields count="1">
    <pageField fld="1" hier="-1"/>
  </pageFields>
  <dataFields count="1">
    <dataField name="-Pump/A" fld="10" baseField="30" baseItem="7"/>
  </dataFields>
  <chartFormats count="11">
    <chartFormat chart="33" format="18" series="1">
      <pivotArea type="data" outline="0" fieldPosition="0">
        <references count="3">
          <reference field="4294967294" count="1" selected="0">
            <x v="0"/>
          </reference>
          <reference field="3" count="1" selected="0">
            <x v="2"/>
          </reference>
          <reference field="4" count="1" selected="0">
            <x v="2"/>
          </reference>
        </references>
      </pivotArea>
    </chartFormat>
    <chartFormat chart="33" format="19" series="1">
      <pivotArea type="data" outline="0" fieldPosition="0">
        <references count="3">
          <reference field="4294967294" count="1" selected="0">
            <x v="0"/>
          </reference>
          <reference field="3" count="1" selected="0">
            <x v="3"/>
          </reference>
          <reference field="4" count="1" selected="0">
            <x v="2"/>
          </reference>
        </references>
      </pivotArea>
    </chartFormat>
    <chartFormat chart="33" format="20" series="1">
      <pivotArea type="data" outline="0" fieldPosition="0">
        <references count="3">
          <reference field="4294967294" count="1" selected="0">
            <x v="0"/>
          </reference>
          <reference field="3" count="1" selected="0">
            <x v="5"/>
          </reference>
          <reference field="4" count="1" selected="0">
            <x v="2"/>
          </reference>
        </references>
      </pivotArea>
    </chartFormat>
    <chartFormat chart="33" format="21" series="1">
      <pivotArea type="data" outline="0" fieldPosition="0">
        <references count="3">
          <reference field="4294967294" count="1" selected="0">
            <x v="0"/>
          </reference>
          <reference field="3" count="1" selected="0">
            <x v="6"/>
          </reference>
          <reference field="4" count="1" selected="0">
            <x v="2"/>
          </reference>
        </references>
      </pivotArea>
    </chartFormat>
    <chartFormat chart="33" format="22" series="1">
      <pivotArea type="data" outline="0" fieldPosition="0">
        <references count="3">
          <reference field="4294967294" count="1" selected="0">
            <x v="0"/>
          </reference>
          <reference field="3" count="1" selected="0">
            <x v="22"/>
          </reference>
          <reference field="4" count="1" selected="0">
            <x v="2"/>
          </reference>
        </references>
      </pivotArea>
    </chartFormat>
    <chartFormat chart="33" format="23" series="1">
      <pivotArea type="data" outline="0" fieldPosition="0">
        <references count="3">
          <reference field="4294967294" count="1" selected="0">
            <x v="0"/>
          </reference>
          <reference field="3" count="1" selected="0">
            <x v="23"/>
          </reference>
          <reference field="4" count="1" selected="0">
            <x v="2"/>
          </reference>
        </references>
      </pivotArea>
    </chartFormat>
    <chartFormat chart="33" format="24" series="1">
      <pivotArea type="data" outline="0" fieldPosition="0">
        <references count="3">
          <reference field="4294967294" count="1" selected="0">
            <x v="0"/>
          </reference>
          <reference field="3" count="1" selected="0">
            <x v="24"/>
          </reference>
          <reference field="4" count="1" selected="0">
            <x v="2"/>
          </reference>
        </references>
      </pivotArea>
    </chartFormat>
    <chartFormat chart="33" format="25" series="1">
      <pivotArea type="data" outline="0" fieldPosition="0">
        <references count="3">
          <reference field="4294967294" count="1" selected="0">
            <x v="0"/>
          </reference>
          <reference field="3" count="1" selected="0">
            <x v="25"/>
          </reference>
          <reference field="4" count="1" selected="0">
            <x v="2"/>
          </reference>
        </references>
      </pivotArea>
    </chartFormat>
    <chartFormat chart="33" format="26" series="1">
      <pivotArea type="data" outline="0" fieldPosition="0">
        <references count="3">
          <reference field="4294967294" count="1" selected="0">
            <x v="0"/>
          </reference>
          <reference field="3" count="1" selected="0">
            <x v="26"/>
          </reference>
          <reference field="4" count="1" selected="0">
            <x v="2"/>
          </reference>
        </references>
      </pivotArea>
    </chartFormat>
    <chartFormat chart="33" format="27">
      <pivotArea type="data" outline="0" fieldPosition="0">
        <references count="4">
          <reference field="4294967294" count="1" selected="0">
            <x v="0"/>
          </reference>
          <reference field="3" count="1" selected="0">
            <x v="2"/>
          </reference>
          <reference field="4" count="1" selected="0">
            <x v="2"/>
          </reference>
          <reference field="28" count="1" selected="0">
            <x v="2"/>
          </reference>
        </references>
      </pivotArea>
    </chartFormat>
    <chartFormat chart="33" format="28" series="1">
      <pivotArea type="data" outline="0" fieldPosition="0">
        <references count="2">
          <reference field="4294967294" count="1" selected="0">
            <x v="0"/>
          </reference>
          <reference field="3" count="1" selected="0">
            <x v="2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9.xml><?xml version="1.0" encoding="utf-8"?>
<pivotTableDefinition xmlns="http://schemas.openxmlformats.org/spreadsheetml/2006/main" xmlns:mc="http://schemas.openxmlformats.org/markup-compatibility/2006" xmlns:xr="http://schemas.microsoft.com/office/spreadsheetml/2014/revision" mc:Ignorable="xr" xr:uid="{41B52DDF-2147-46D8-A278-BE814801E05B}" name="PivotTable111" cacheId="27"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2">
  <location ref="AG170:AI184" firstHeaderRow="1" firstDataRow="3" firstDataCol="1" rowPageCount="1" colPageCount="1"/>
  <pivotFields count="32">
    <pivotField showAll="0"/>
    <pivotField axis="axisPage" multipleItemSelectionAllowed="1" showAll="0">
      <items count="4">
        <item h="1" x="0"/>
        <item x="1"/>
        <item h="1" x="2"/>
        <item t="default"/>
      </items>
    </pivotField>
    <pivotField showAll="0"/>
    <pivotField showAll="0"/>
    <pivotField axis="axisCol" showAll="0">
      <items count="5">
        <item h="1" x="1"/>
        <item h="1" x="0"/>
        <item x="2"/>
        <item h="1" x="3"/>
        <item t="default"/>
      </items>
    </pivotField>
    <pivotField showAll="0"/>
    <pivotField showAll="0"/>
    <pivotField showAll="0"/>
    <pivotField numFmtId="165" showAll="0">
      <items count="28">
        <item x="0"/>
        <item x="1"/>
        <item x="2"/>
        <item x="3"/>
        <item x="4"/>
        <item x="5"/>
        <item x="6"/>
        <item x="7"/>
        <item x="8"/>
        <item x="9"/>
        <item x="10"/>
        <item x="11"/>
        <item x="12"/>
        <item x="13"/>
        <item x="14"/>
        <item x="15"/>
        <item x="16"/>
        <item x="17"/>
        <item x="18"/>
        <item x="19"/>
        <item x="20"/>
        <item x="21"/>
        <item x="22"/>
        <item x="23"/>
        <item x="24"/>
        <item x="25"/>
        <item x="26"/>
        <item t="default"/>
      </items>
    </pivotField>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axis="axisRow" showAll="0">
      <items count="15">
        <item sd="0" x="0"/>
        <item sd="0" x="4"/>
        <item sd="0" x="5"/>
        <item sd="0" x="6"/>
        <item sd="0" x="7"/>
        <item sd="0" x="8"/>
        <item sd="0" x="9"/>
        <item sd="0" x="10"/>
        <item sd="0" x="11"/>
        <item sd="0" x="12"/>
        <item sd="0" x="13"/>
        <item sd="0" x="1"/>
        <item sd="0" x="2"/>
        <item sd="0" x="3"/>
        <item t="default"/>
      </items>
    </pivotField>
    <pivotField showAll="0">
      <items count="7">
        <item sd="0" x="1"/>
        <item sd="0" x="2"/>
        <item sd="0" x="3"/>
        <item sd="0" x="4"/>
        <item x="0"/>
        <item x="5"/>
        <item t="default"/>
      </items>
    </pivotField>
    <pivotField showAll="0">
      <items count="5">
        <item sd="0" x="1"/>
        <item sd="0" x="2"/>
        <item x="0"/>
        <item x="3"/>
        <item t="default"/>
      </items>
    </pivotField>
  </pivotFields>
  <rowFields count="1">
    <field x="29"/>
  </rowFields>
  <rowItems count="12">
    <i>
      <x v="1"/>
    </i>
    <i>
      <x v="2"/>
    </i>
    <i>
      <x v="3"/>
    </i>
    <i>
      <x v="4"/>
    </i>
    <i>
      <x v="5"/>
    </i>
    <i>
      <x v="6"/>
    </i>
    <i>
      <x v="7"/>
    </i>
    <i>
      <x v="8"/>
    </i>
    <i>
      <x v="9"/>
    </i>
    <i>
      <x v="11"/>
    </i>
    <i>
      <x v="12"/>
    </i>
    <i>
      <x v="13"/>
    </i>
  </rowItems>
  <colFields count="2">
    <field x="4"/>
    <field x="-2"/>
  </colFields>
  <colItems count="2">
    <i>
      <x v="2"/>
      <x/>
    </i>
    <i r="1" i="1">
      <x v="1"/>
    </i>
  </colItems>
  <pageFields count="1">
    <pageField fld="1" hier="-1"/>
  </pageFields>
  <dataFields count="2">
    <dataField name="SOL : Target" fld="24" baseField="0" baseItem="0"/>
    <dataField name="SOL : Result" fld="14" baseField="0" baseItem="0"/>
  </dataFields>
  <formats count="2">
    <format dxfId="79">
      <pivotArea collapsedLevelsAreSubtotals="1" fieldPosition="0">
        <references count="1">
          <reference field="29" count="8">
            <x v="1"/>
            <x v="2"/>
            <x v="3"/>
            <x v="4"/>
            <x v="5"/>
            <x v="6"/>
            <x v="7"/>
            <x v="8"/>
          </reference>
        </references>
      </pivotArea>
    </format>
    <format dxfId="78">
      <pivotArea collapsedLevelsAreSubtotals="1" fieldPosition="0">
        <references count="3">
          <reference field="4294967294" count="1" selected="0">
            <x v="0"/>
          </reference>
          <reference field="4" count="0" selected="0"/>
          <reference field="29" count="4">
            <x v="9"/>
            <x v="11"/>
            <x v="12"/>
            <x v="13"/>
          </reference>
        </references>
      </pivotArea>
    </format>
  </formats>
  <chartFormats count="3">
    <chartFormat chart="3" format="7" series="1">
      <pivotArea type="data" outline="0" fieldPosition="0"/>
    </chartFormat>
    <chartFormat chart="11" format="4" series="1">
      <pivotArea type="data" outline="0" fieldPosition="0">
        <references count="2">
          <reference field="4294967294" count="1" selected="0">
            <x v="0"/>
          </reference>
          <reference field="4" count="1" selected="0">
            <x v="2"/>
          </reference>
        </references>
      </pivotArea>
    </chartFormat>
    <chartFormat chart="11" format="5" series="1">
      <pivotArea type="data" outline="0" fieldPosition="0">
        <references count="2">
          <reference field="4294967294" count="1" selected="0">
            <x v="1"/>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0.xml><?xml version="1.0" encoding="utf-8"?>
<pivotTableDefinition xmlns="http://schemas.openxmlformats.org/spreadsheetml/2006/main" xmlns:mc="http://schemas.openxmlformats.org/markup-compatibility/2006" xmlns:xr="http://schemas.microsoft.com/office/spreadsheetml/2014/revision" mc:Ignorable="xr" xr:uid="{E0E7FC1C-19FE-4DD7-BABD-54608DF1AB3E}" name="PivotTable62" cacheId="1" applyNumberFormats="0" applyBorderFormats="0" applyFontFormats="0" applyPatternFormats="0" applyAlignmentFormats="0" applyWidthHeightFormats="1" dataCaption="Values" showMissing="0" updatedVersion="8" minRefreshableVersion="3" showDataTips="0" useAutoFormatting="1" rowGrandTotals="0" colGrandTotals="0" itemPrintTitles="1" createdVersion="8" indent="0" outline="1" outlineData="1" multipleFieldFilters="0" chartFormat="16">
  <location ref="CZ91:DC105" firstHeaderRow="1" firstDataRow="3" firstDataCol="1" rowPageCount="1" colPageCount="1"/>
  <pivotFields count="31">
    <pivotField showAll="0"/>
    <pivotField axis="axisPage" multipleItemSelectionAllowed="1" showAll="0">
      <items count="9">
        <item h="1" sd="0" x="3"/>
        <item sd="0" x="0"/>
        <item h="1" sd="0" x="4"/>
        <item h="1" sd="0" x="2"/>
        <item h="1" sd="0" x="1"/>
        <item h="1" sd="0" x="6"/>
        <item h="1" sd="0" x="5"/>
        <item h="1" sd="0" x="7"/>
        <item t="default"/>
      </items>
    </pivotField>
    <pivotField showAll="0"/>
    <pivotField axis="axisCol" showAll="0">
      <items count="29">
        <item h="1" x="26"/>
        <item h="1" sd="0" x="0"/>
        <item h="1" x="12"/>
        <item h="1" x="11"/>
        <item h="1" x="13"/>
        <item h="1" x="14"/>
        <item h="1" x="15"/>
        <item h="1" x="6"/>
        <item h="1" x="24"/>
        <item h="1" x="25"/>
        <item h="1" x="8"/>
        <item h="1" x="9"/>
        <item h="1" x="20"/>
        <item h="1" x="10"/>
        <item h="1" x="2"/>
        <item h="1" x="18"/>
        <item h="1" x="7"/>
        <item h="1" x="1"/>
        <item h="1" x="21"/>
        <item h="1" x="22"/>
        <item h="1" x="23"/>
        <item x="19"/>
        <item sd="0" x="5"/>
        <item x="16"/>
        <item x="17"/>
        <item sd="0" x="3"/>
        <item sd="0" x="4"/>
        <item h="1" x="27"/>
        <item t="default"/>
      </items>
    </pivotField>
    <pivotField axis="axisCol" showAll="0">
      <items count="5">
        <item h="1" x="2"/>
        <item h="1" x="0"/>
        <item x="1"/>
        <item h="1" x="3"/>
        <item t="default"/>
      </items>
    </pivotField>
    <pivotField showAll="0"/>
    <pivotField showAll="0"/>
    <pivotField showAll="0"/>
    <pivotField numFmtId="165" showAll="0">
      <items count="13">
        <item x="0"/>
        <item x="1"/>
        <item x="2"/>
        <item x="3"/>
        <item x="4"/>
        <item x="5"/>
        <item x="6"/>
        <item x="7"/>
        <item x="8"/>
        <item x="9"/>
        <item x="10"/>
        <item x="1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axis="axisRow" showAll="0">
      <items count="15">
        <item sd="0" x="0"/>
        <item sd="0" x="4"/>
        <item sd="0" x="5"/>
        <item sd="0" x="6"/>
        <item sd="0" x="7"/>
        <item sd="0" x="8"/>
        <item sd="0" x="9"/>
        <item sd="0" x="10"/>
        <item sd="0" x="11"/>
        <item sd="0" x="12"/>
        <item sd="0" x="13"/>
        <item sd="0" x="1"/>
        <item sd="0" x="2"/>
        <item sd="0" x="3"/>
        <item t="default"/>
      </items>
    </pivotField>
    <pivotField showAll="0">
      <items count="7">
        <item sd="0" x="1"/>
        <item sd="0" x="2"/>
        <item sd="0" x="3"/>
        <item sd="0" x="4"/>
        <item x="0"/>
        <item x="5"/>
        <item t="default"/>
      </items>
    </pivotField>
    <pivotField showAll="0">
      <items count="5">
        <item x="1"/>
        <item x="2"/>
        <item x="0"/>
        <item x="3"/>
        <item t="default"/>
      </items>
    </pivotField>
  </pivotFields>
  <rowFields count="1">
    <field x="28"/>
  </rowFields>
  <rowItems count="12">
    <i>
      <x v="1"/>
    </i>
    <i>
      <x v="2"/>
    </i>
    <i>
      <x v="3"/>
    </i>
    <i>
      <x v="4"/>
    </i>
    <i>
      <x v="5"/>
    </i>
    <i>
      <x v="6"/>
    </i>
    <i>
      <x v="7"/>
    </i>
    <i>
      <x v="8"/>
    </i>
    <i>
      <x v="9"/>
    </i>
    <i>
      <x v="11"/>
    </i>
    <i>
      <x v="12"/>
    </i>
    <i>
      <x v="13"/>
    </i>
  </rowItems>
  <colFields count="2">
    <field x="3"/>
    <field x="4"/>
  </colFields>
  <colItems count="3">
    <i>
      <x v="22"/>
    </i>
    <i>
      <x v="25"/>
    </i>
    <i>
      <x v="26"/>
    </i>
  </colItems>
  <pageFields count="1">
    <pageField fld="1" hier="-1"/>
  </pageFields>
  <dataFields count="1">
    <dataField name="-SE" fld="27" baseField="29" baseItem="1"/>
  </dataFields>
  <chartFormats count="3">
    <chartFormat chart="15" format="6" series="1">
      <pivotArea type="data" outline="0" fieldPosition="0">
        <references count="2">
          <reference field="4294967294" count="1" selected="0">
            <x v="0"/>
          </reference>
          <reference field="3" count="1" selected="0">
            <x v="22"/>
          </reference>
        </references>
      </pivotArea>
    </chartFormat>
    <chartFormat chart="15" format="7" series="1">
      <pivotArea type="data" outline="0" fieldPosition="0">
        <references count="2">
          <reference field="4294967294" count="1" selected="0">
            <x v="0"/>
          </reference>
          <reference field="3" count="1" selected="0">
            <x v="25"/>
          </reference>
        </references>
      </pivotArea>
    </chartFormat>
    <chartFormat chart="15" format="8" series="1">
      <pivotArea type="data" outline="0" fieldPosition="0">
        <references count="2">
          <reference field="4294967294" count="1" selected="0">
            <x v="0"/>
          </reference>
          <reference field="3" count="1" selected="0">
            <x v="2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1.xml><?xml version="1.0" encoding="utf-8"?>
<pivotTableDefinition xmlns="http://schemas.openxmlformats.org/spreadsheetml/2006/main" xmlns:mc="http://schemas.openxmlformats.org/markup-compatibility/2006" xmlns:xr="http://schemas.microsoft.com/office/spreadsheetml/2014/revision" mc:Ignorable="xr" xr:uid="{42A84318-D188-4018-8EEB-FC7F18910E22}" name="PivotTable43" cacheId="14" applyNumberFormats="0" applyBorderFormats="0" applyFontFormats="0" applyPatternFormats="0" applyAlignmentFormats="0" applyWidthHeightFormats="1" dataCaption="Values" showMissing="0" updatedVersion="8" minRefreshableVersion="3" preserveFormatting="0" rowGrandTotals="0" colGrandTotals="0" itemPrintTitles="1" createdVersion="8" indent="0" outline="1" outlineData="1" multipleFieldFilters="0" chartFormat="51" customListSort="0">
  <location ref="BI49:BL64" firstHeaderRow="1" firstDataRow="4" firstDataCol="1"/>
  <pivotFields count="29">
    <pivotField name="-" axis="axisCol" compact="0" showAll="0">
      <items count="9">
        <item x="3"/>
        <item x="2"/>
        <item x="7"/>
        <item x="0"/>
        <item x="6"/>
        <item x="4"/>
        <item x="5"/>
        <item x="1"/>
        <item t="default"/>
      </items>
    </pivotField>
    <pivotField axis="axisCol" showAll="0" defaultSubtotal="0">
      <items count="3">
        <item h="1" x="1"/>
        <item h="1" x="0"/>
        <item x="2"/>
      </items>
    </pivotField>
    <pivotField showAll="0"/>
    <pivotField showAll="0"/>
    <pivotField showAll="0"/>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axis="axisRow" showAll="0">
      <items count="15">
        <item sd="0" x="0"/>
        <item sd="0" x="4"/>
        <item sd="0" x="5"/>
        <item sd="0" x="6"/>
        <item sd="0" x="7"/>
        <item sd="0" x="8"/>
        <item sd="0" x="9"/>
        <item sd="0" x="10"/>
        <item sd="0" x="11"/>
        <item sd="0" x="12"/>
        <item sd="0" x="13"/>
        <item sd="0" x="1"/>
        <item sd="0" x="2"/>
        <item sd="0" x="3"/>
        <item t="default"/>
      </items>
    </pivotField>
    <pivotField showAll="0">
      <items count="7">
        <item sd="0" x="1"/>
        <item sd="0" x="2"/>
        <item sd="0" x="3"/>
        <item sd="0" x="4"/>
        <item x="0"/>
        <item x="5"/>
        <item t="default"/>
      </items>
    </pivotField>
    <pivotField showAll="0">
      <items count="5">
        <item sd="0" x="1"/>
        <item sd="0" x="2"/>
        <item x="0"/>
        <item x="3"/>
        <item t="default"/>
      </items>
    </pivotField>
  </pivotFields>
  <rowFields count="1">
    <field x="26"/>
  </rowFields>
  <rowItems count="12">
    <i>
      <x v="1"/>
    </i>
    <i>
      <x v="2"/>
    </i>
    <i>
      <x v="3"/>
    </i>
    <i>
      <x v="4"/>
    </i>
    <i>
      <x v="5"/>
    </i>
    <i>
      <x v="6"/>
    </i>
    <i>
      <x v="7"/>
    </i>
    <i>
      <x v="8"/>
    </i>
    <i>
      <x v="9"/>
    </i>
    <i>
      <x v="11"/>
    </i>
    <i>
      <x v="12"/>
    </i>
    <i>
      <x v="13"/>
    </i>
  </rowItems>
  <colFields count="3">
    <field x="1"/>
    <field x="0"/>
    <field x="-2"/>
  </colFields>
  <colItems count="2">
    <i>
      <x v="2"/>
      <x v="2"/>
      <x/>
    </i>
    <i r="2" i="1">
      <x v="1"/>
    </i>
  </colItems>
  <dataFields count="2">
    <dataField name="-T_SOL" fld="21" baseField="26" baseItem="1"/>
    <dataField name="-SOL" fld="1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2.xml><?xml version="1.0" encoding="utf-8"?>
<pivotTableDefinition xmlns="http://schemas.openxmlformats.org/spreadsheetml/2006/main" xmlns:mc="http://schemas.openxmlformats.org/markup-compatibility/2006" xmlns:xr="http://schemas.microsoft.com/office/spreadsheetml/2014/revision" mc:Ignorable="xr" xr:uid="{67082486-ECAC-4D49-9023-6CE7F7E221EA}" name="PivotTable41" cacheId="14" applyNumberFormats="0" applyBorderFormats="0" applyFontFormats="0" applyPatternFormats="0" applyAlignmentFormats="0" applyWidthHeightFormats="1" dataCaption="Values" showMissing="0" updatedVersion="8" minRefreshableVersion="3" preserveFormatting="0" rowGrandTotals="0" colGrandTotals="0" itemPrintTitles="1" createdVersion="8" indent="0" outline="1" outlineData="1" multipleFieldFilters="0" chartFormat="54" customListSort="0">
  <location ref="CG49:CJ64" firstHeaderRow="1" firstDataRow="4" firstDataCol="1"/>
  <pivotFields count="29">
    <pivotField name="-" axis="axisCol" compact="0" showAll="0">
      <items count="9">
        <item x="3"/>
        <item x="2"/>
        <item x="7"/>
        <item x="0"/>
        <item x="6"/>
        <item x="4"/>
        <item x="5"/>
        <item x="1"/>
        <item t="default"/>
      </items>
    </pivotField>
    <pivotField axis="axisCol" showAll="0" defaultSubtotal="0">
      <items count="3">
        <item h="1" x="1"/>
        <item h="1" x="0"/>
        <item x="2"/>
      </items>
    </pivotField>
    <pivotField showAll="0"/>
    <pivotField showAll="0"/>
    <pivotField showAll="0"/>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dataField="1" showAll="0"/>
    <pivotField showAll="0"/>
    <pivotField showAll="0"/>
    <pivotField axis="axisRow" showAll="0">
      <items count="15">
        <item sd="0" x="0"/>
        <item sd="0" x="4"/>
        <item sd="0" x="5"/>
        <item sd="0" x="6"/>
        <item sd="0" x="7"/>
        <item sd="0" x="8"/>
        <item sd="0" x="9"/>
        <item sd="0" x="10"/>
        <item sd="0" x="11"/>
        <item sd="0" x="12"/>
        <item sd="0" x="13"/>
        <item sd="0" x="1"/>
        <item sd="0" x="2"/>
        <item sd="0" x="3"/>
        <item t="default"/>
      </items>
    </pivotField>
    <pivotField showAll="0">
      <items count="7">
        <item sd="0" x="1"/>
        <item sd="0" x="2"/>
        <item sd="0" x="3"/>
        <item sd="0" x="4"/>
        <item x="0"/>
        <item x="5"/>
        <item t="default"/>
      </items>
    </pivotField>
    <pivotField showAll="0">
      <items count="5">
        <item sd="0" x="1"/>
        <item sd="0" x="2"/>
        <item x="0"/>
        <item x="3"/>
        <item t="default"/>
      </items>
    </pivotField>
  </pivotFields>
  <rowFields count="1">
    <field x="26"/>
  </rowFields>
  <rowItems count="12">
    <i>
      <x v="1"/>
    </i>
    <i>
      <x v="2"/>
    </i>
    <i>
      <x v="3"/>
    </i>
    <i>
      <x v="4"/>
    </i>
    <i>
      <x v="5"/>
    </i>
    <i>
      <x v="6"/>
    </i>
    <i>
      <x v="7"/>
    </i>
    <i>
      <x v="8"/>
    </i>
    <i>
      <x v="9"/>
    </i>
    <i>
      <x v="11"/>
    </i>
    <i>
      <x v="12"/>
    </i>
    <i>
      <x v="13"/>
    </i>
  </rowItems>
  <colFields count="3">
    <field x="1"/>
    <field x="0"/>
    <field x="-2"/>
  </colFields>
  <colItems count="2">
    <i>
      <x v="2"/>
      <x v="2"/>
      <x/>
    </i>
    <i r="2" i="1">
      <x v="1"/>
    </i>
  </colItems>
  <dataFields count="2">
    <dataField name="-T_UC/A" fld="23" baseField="0" baseItem="0"/>
    <dataField name="- UC/A" fld="13" baseField="19" baseItem="1"/>
  </dataFields>
  <chartFormats count="4">
    <chartFormat chart="44" format="1" series="1">
      <pivotArea type="data" outline="0" fieldPosition="0">
        <references count="3">
          <reference field="4294967294" count="1" selected="0">
            <x v="1"/>
          </reference>
          <reference field="0" count="1" selected="0">
            <x v="2"/>
          </reference>
          <reference field="1" count="1" selected="0">
            <x v="2"/>
          </reference>
        </references>
      </pivotArea>
    </chartFormat>
    <chartFormat chart="45" format="3" series="1">
      <pivotArea type="data" outline="0" fieldPosition="0">
        <references count="3">
          <reference field="4294967294" count="1" selected="0">
            <x v="1"/>
          </reference>
          <reference field="0" count="1" selected="0">
            <x v="2"/>
          </reference>
          <reference field="1" count="1" selected="0">
            <x v="2"/>
          </reference>
        </references>
      </pivotArea>
    </chartFormat>
    <chartFormat chart="46" format="5" series="1">
      <pivotArea type="data" outline="0" fieldPosition="0">
        <references count="3">
          <reference field="4294967294" count="1" selected="0">
            <x v="1"/>
          </reference>
          <reference field="0" count="1" selected="0">
            <x v="2"/>
          </reference>
          <reference field="1" count="1" selected="0">
            <x v="2"/>
          </reference>
        </references>
      </pivotArea>
    </chartFormat>
    <chartFormat chart="48" format="1" series="1">
      <pivotArea type="data" outline="0" fieldPosition="0">
        <references count="3">
          <reference field="4294967294" count="1" selected="0">
            <x v="1"/>
          </reference>
          <reference field="0" count="1" selected="0">
            <x v="2"/>
          </reference>
          <reference field="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3.xml><?xml version="1.0" encoding="utf-8"?>
<pivotTableDefinition xmlns="http://schemas.openxmlformats.org/spreadsheetml/2006/main" xmlns:mc="http://schemas.openxmlformats.org/markup-compatibility/2006" xmlns:xr="http://schemas.microsoft.com/office/spreadsheetml/2014/revision" mc:Ignorable="xr" xr:uid="{776F892B-47CC-43EB-A6B5-0F2316E24D08}" name="PivotTable7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B129:AF144" firstHeaderRow="1" firstDataRow="3" firstDataCol="1" rowPageCount="1" colPageCount="1"/>
  <pivotFields count="23">
    <pivotField showAll="0"/>
    <pivotField axis="axisPage" multipleItemSelectionAllowed="1" showAll="0">
      <items count="4">
        <item x="0"/>
        <item h="1" x="1"/>
        <item h="1" x="2"/>
        <item t="default"/>
      </items>
    </pivotField>
    <pivotField showAll="0"/>
    <pivotField axis="axisCol" showAll="0" defaultSubtotal="0">
      <items count="7">
        <item x="1"/>
        <item x="0"/>
        <item x="3"/>
        <item h="1" x="2"/>
        <item x="5"/>
        <item x="4"/>
        <item x="6"/>
      </items>
    </pivotField>
    <pivotField showAll="0"/>
    <pivotField axis="axisCol" showAll="0">
      <items count="7">
        <item x="2"/>
        <item x="4"/>
        <item x="3"/>
        <item x="0"/>
        <item x="1"/>
        <item x="5"/>
        <item t="default"/>
      </items>
    </pivotField>
    <pivotField showAll="0"/>
    <pivotField showAll="0"/>
    <pivotField showAll="0"/>
    <pivotField showAll="0">
      <items count="14">
        <item x="0"/>
        <item x="1"/>
        <item x="2"/>
        <item x="3"/>
        <item x="4"/>
        <item x="5"/>
        <item x="6"/>
        <item x="7"/>
        <item x="8"/>
        <item x="9"/>
        <item x="10"/>
        <item x="11"/>
        <item x="12"/>
        <item t="default"/>
      </items>
    </pivotField>
    <pivotField showAll="0"/>
    <pivotField showAll="0"/>
    <pivotField showAll="0"/>
    <pivotField dataField="1" showAll="0"/>
    <pivotField showAll="0"/>
    <pivotField showAll="0"/>
    <pivotField showAll="0"/>
    <pivotField showAll="0"/>
    <pivotField showAll="0"/>
    <pivotField showAll="0"/>
    <pivotField axis="axisRow" showAll="0">
      <items count="15">
        <item sd="0" x="0"/>
        <item sd="0" x="4"/>
        <item sd="0" x="5"/>
        <item sd="0" x="6"/>
        <item sd="0" x="7"/>
        <item sd="0" x="8"/>
        <item sd="0" x="9"/>
        <item sd="0" x="10"/>
        <item sd="0" x="11"/>
        <item sd="0" x="12"/>
        <item sd="0" x="13"/>
        <item sd="0" x="1"/>
        <item sd="0" x="2"/>
        <item sd="0" x="3"/>
        <item t="default"/>
      </items>
    </pivotField>
    <pivotField showAll="0">
      <items count="7">
        <item sd="0" x="1"/>
        <item sd="0" x="2"/>
        <item sd="0" x="3"/>
        <item sd="0" x="4"/>
        <item x="0"/>
        <item x="5"/>
        <item t="default"/>
      </items>
    </pivotField>
    <pivotField showAll="0">
      <items count="5">
        <item sd="0" x="1"/>
        <item sd="0" x="2"/>
        <item x="0"/>
        <item x="3"/>
        <item t="default"/>
      </items>
    </pivotField>
  </pivotFields>
  <rowFields count="1">
    <field x="20"/>
  </rowFields>
  <rowItems count="13">
    <i>
      <x v="1"/>
    </i>
    <i>
      <x v="2"/>
    </i>
    <i>
      <x v="3"/>
    </i>
    <i>
      <x v="4"/>
    </i>
    <i>
      <x v="5"/>
    </i>
    <i>
      <x v="6"/>
    </i>
    <i>
      <x v="7"/>
    </i>
    <i>
      <x v="8"/>
    </i>
    <i>
      <x v="9"/>
    </i>
    <i>
      <x v="11"/>
    </i>
    <i>
      <x v="12"/>
    </i>
    <i>
      <x v="13"/>
    </i>
    <i t="grand">
      <x/>
    </i>
  </rowItems>
  <colFields count="2">
    <field x="3"/>
    <field x="5"/>
  </colFields>
  <colItems count="4">
    <i>
      <x/>
      <x v="4"/>
    </i>
    <i>
      <x v="1"/>
      <x v="3"/>
    </i>
    <i>
      <x v="2"/>
      <x v="2"/>
    </i>
    <i t="grand">
      <x/>
    </i>
  </colItems>
  <pageFields count="1">
    <pageField fld="1" hier="-1"/>
  </pageFields>
  <dataFields count="1">
    <dataField name="-GDP" fld="13" baseField="0" baseItem="0"/>
  </dataFields>
  <formats count="1">
    <format dxfId="80">
      <pivotArea collapsedLevelsAreSubtotals="1" fieldPosition="0">
        <references count="2">
          <reference field="3" count="1" selected="0" defaultSubtotal="1">
            <x v="1"/>
          </reference>
          <reference field="20" count="2">
            <x v="1"/>
            <x v="2"/>
          </reference>
        </references>
      </pivotArea>
    </format>
  </formats>
  <chartFormats count="6">
    <chartFormat chart="15" format="6" series="1">
      <pivotArea type="data" outline="0" fieldPosition="0">
        <references count="3">
          <reference field="4294967294" count="1" selected="0">
            <x v="0"/>
          </reference>
          <reference field="3" count="1" selected="0">
            <x v="0"/>
          </reference>
          <reference field="5" count="1" selected="0">
            <x v="4"/>
          </reference>
        </references>
      </pivotArea>
    </chartFormat>
    <chartFormat chart="15" format="7" series="1">
      <pivotArea type="data" outline="0" fieldPosition="0">
        <references count="3">
          <reference field="4294967294" count="1" selected="0">
            <x v="0"/>
          </reference>
          <reference field="3" count="1" selected="0">
            <x v="1"/>
          </reference>
          <reference field="5" count="1" selected="0">
            <x v="3"/>
          </reference>
        </references>
      </pivotArea>
    </chartFormat>
    <chartFormat chart="15" format="8" series="1">
      <pivotArea type="data" outline="0" fieldPosition="0">
        <references count="3">
          <reference field="4294967294" count="1" selected="0">
            <x v="0"/>
          </reference>
          <reference field="3" count="1" selected="0">
            <x v="2"/>
          </reference>
          <reference field="5" count="1" selected="0">
            <x v="2"/>
          </reference>
        </references>
      </pivotArea>
    </chartFormat>
    <chartFormat chart="15" format="9">
      <pivotArea type="data" outline="0" fieldPosition="0">
        <references count="4">
          <reference field="4294967294" count="1" selected="0">
            <x v="0"/>
          </reference>
          <reference field="3" count="1" selected="0">
            <x v="2"/>
          </reference>
          <reference field="5" count="1" selected="0">
            <x v="2"/>
          </reference>
          <reference field="20" count="1" selected="0">
            <x v="1"/>
          </reference>
        </references>
      </pivotArea>
    </chartFormat>
    <chartFormat chart="15" format="10">
      <pivotArea type="data" outline="0" fieldPosition="0">
        <references count="4">
          <reference field="4294967294" count="1" selected="0">
            <x v="0"/>
          </reference>
          <reference field="3" count="1" selected="0">
            <x v="1"/>
          </reference>
          <reference field="5" count="1" selected="0">
            <x v="3"/>
          </reference>
          <reference field="20" count="1" selected="0">
            <x v="2"/>
          </reference>
        </references>
      </pivotArea>
    </chartFormat>
    <chartFormat chart="15" format="11">
      <pivotArea type="data" outline="0" fieldPosition="0">
        <references count="4">
          <reference field="4294967294" count="1" selected="0">
            <x v="0"/>
          </reference>
          <reference field="3" count="1" selected="0">
            <x v="1"/>
          </reference>
          <reference field="5" count="1" selected="0">
            <x v="3"/>
          </reference>
          <reference field="2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4.xml><?xml version="1.0" encoding="utf-8"?>
<pivotTableDefinition xmlns="http://schemas.openxmlformats.org/spreadsheetml/2006/main" xmlns:mc="http://schemas.openxmlformats.org/markup-compatibility/2006" xmlns:xr="http://schemas.microsoft.com/office/spreadsheetml/2014/revision" mc:Ignorable="xr" xr:uid="{288A3A12-E914-45F6-8731-F4BD8DE2A033}" name="PivotTable94" cacheId="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2">
  <location ref="BC129:BF143" firstHeaderRow="1" firstDataRow="3" firstDataCol="1" rowPageCount="1" colPageCount="1"/>
  <pivotFields count="23">
    <pivotField showAll="0"/>
    <pivotField axis="axisPage" multipleItemSelectionAllowed="1" showAll="0">
      <items count="4">
        <item x="0"/>
        <item h="1" x="1"/>
        <item h="1" x="2"/>
        <item t="default"/>
      </items>
    </pivotField>
    <pivotField showAll="0"/>
    <pivotField axis="axisCol" showAll="0" defaultSubtotal="0">
      <items count="7">
        <item x="1"/>
        <item x="0"/>
        <item x="3"/>
        <item h="1" x="2"/>
        <item x="5"/>
        <item x="4"/>
        <item x="6"/>
      </items>
    </pivotField>
    <pivotField showAll="0"/>
    <pivotField axis="axisCol" showAll="0">
      <items count="7">
        <item x="2"/>
        <item x="4"/>
        <item x="3"/>
        <item x="0"/>
        <item x="1"/>
        <item x="5"/>
        <item t="default"/>
      </items>
    </pivotField>
    <pivotField showAll="0"/>
    <pivotField showAll="0"/>
    <pivotField showAll="0"/>
    <pivotField showAll="0">
      <items count="14">
        <item x="0"/>
        <item x="1"/>
        <item x="2"/>
        <item x="3"/>
        <item x="4"/>
        <item x="5"/>
        <item x="6"/>
        <item x="7"/>
        <item x="8"/>
        <item x="9"/>
        <item x="10"/>
        <item x="11"/>
        <item x="12"/>
        <item t="default"/>
      </items>
    </pivotField>
    <pivotField showAll="0"/>
    <pivotField showAll="0"/>
    <pivotField showAll="0"/>
    <pivotField showAll="0"/>
    <pivotField showAll="0"/>
    <pivotField showAll="0"/>
    <pivotField dataField="1" showAll="0"/>
    <pivotField showAll="0"/>
    <pivotField showAll="0"/>
    <pivotField showAll="0"/>
    <pivotField axis="axisRow" showAll="0">
      <items count="15">
        <item sd="0" x="0"/>
        <item sd="0" x="4"/>
        <item sd="0" x="5"/>
        <item sd="0" x="6"/>
        <item sd="0" x="7"/>
        <item sd="0" x="8"/>
        <item sd="0" x="9"/>
        <item sd="0" x="10"/>
        <item sd="0" x="11"/>
        <item sd="0" x="12"/>
        <item sd="0" x="13"/>
        <item sd="0" x="1"/>
        <item sd="0" x="2"/>
        <item sd="0" x="3"/>
        <item t="default"/>
      </items>
    </pivotField>
    <pivotField showAll="0">
      <items count="7">
        <item sd="0" x="1"/>
        <item sd="0" x="2"/>
        <item sd="0" x="3"/>
        <item sd="0" x="4"/>
        <item x="0"/>
        <item x="5"/>
        <item t="default"/>
      </items>
    </pivotField>
    <pivotField showAll="0">
      <items count="5">
        <item sd="0" x="1"/>
        <item sd="0" x="2"/>
        <item x="0"/>
        <item x="3"/>
        <item t="default"/>
      </items>
    </pivotField>
  </pivotFields>
  <rowFields count="1">
    <field x="20"/>
  </rowFields>
  <rowItems count="12">
    <i>
      <x v="1"/>
    </i>
    <i>
      <x v="2"/>
    </i>
    <i>
      <x v="3"/>
    </i>
    <i>
      <x v="4"/>
    </i>
    <i>
      <x v="5"/>
    </i>
    <i>
      <x v="6"/>
    </i>
    <i>
      <x v="7"/>
    </i>
    <i>
      <x v="8"/>
    </i>
    <i>
      <x v="9"/>
    </i>
    <i>
      <x v="11"/>
    </i>
    <i>
      <x v="12"/>
    </i>
    <i>
      <x v="13"/>
    </i>
  </rowItems>
  <colFields count="2">
    <field x="3"/>
    <field x="5"/>
  </colFields>
  <colItems count="3">
    <i>
      <x/>
      <x v="4"/>
    </i>
    <i>
      <x v="1"/>
      <x v="3"/>
    </i>
    <i>
      <x v="2"/>
      <x v="2"/>
    </i>
  </colItems>
  <pageFields count="1">
    <pageField fld="1" hier="-1"/>
  </pageFields>
  <dataFields count="1">
    <dataField name="-Warehouse Fac#2" fld="16" baseField="0" baseItem="0"/>
  </dataFields>
  <formats count="1">
    <format dxfId="81">
      <pivotArea collapsedLevelsAreSubtotals="1" fieldPosition="0">
        <references count="2">
          <reference field="3" count="1" selected="0" defaultSubtotal="1">
            <x v="1"/>
          </reference>
          <reference field="20" count="2">
            <x v="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5.xml><?xml version="1.0" encoding="utf-8"?>
<pivotTableDefinition xmlns="http://schemas.openxmlformats.org/spreadsheetml/2006/main" xmlns:mc="http://schemas.openxmlformats.org/markup-compatibility/2006" xmlns:xr="http://schemas.microsoft.com/office/spreadsheetml/2014/revision" mc:Ignorable="xr" xr:uid="{C11DE906-2835-4D3F-9B6B-2D7C50986FD5}" name="PivotTable13"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BI5:BS19" firstHeaderRow="1" firstDataRow="2" firstDataCol="1" rowPageCount="1" colPageCount="1"/>
  <pivotFields count="31">
    <pivotField showAll="0"/>
    <pivotField showAll="0"/>
    <pivotField showAll="0"/>
    <pivotField axis="axisCol" showAll="0">
      <items count="10">
        <item x="0"/>
        <item x="3"/>
        <item x="4"/>
        <item x="7"/>
        <item x="8"/>
        <item x="6"/>
        <item x="5"/>
        <item x="2"/>
        <item x="1"/>
        <item t="default"/>
      </items>
    </pivotField>
    <pivotField showAll="0"/>
    <pivotField showAll="0"/>
    <pivotField showAll="0"/>
    <pivotField showAll="0"/>
    <pivotField numFmtId="165" showAll="0">
      <items count="13">
        <item x="0"/>
        <item x="1"/>
        <item x="2"/>
        <item x="3"/>
        <item x="4"/>
        <item x="5"/>
        <item x="6"/>
        <item x="7"/>
        <item x="8"/>
        <item x="9"/>
        <item x="10"/>
        <item x="11"/>
        <item t="default"/>
      </items>
    </pivotField>
    <pivotField showAll="0"/>
    <pivotField showAll="0"/>
    <pivotField showAll="0"/>
    <pivotField showAll="0"/>
    <pivotField showAll="0"/>
    <pivotField axis="axisPage" dataField="1"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15">
        <item sd="0" x="0"/>
        <item sd="0" x="4"/>
        <item sd="0" x="5"/>
        <item sd="0" x="6"/>
        <item sd="0" x="7"/>
        <item sd="0" x="8"/>
        <item sd="0" x="9"/>
        <item sd="0" x="10"/>
        <item sd="0" x="11"/>
        <item sd="0" x="12"/>
        <item sd="0" x="13"/>
        <item sd="0" x="1"/>
        <item sd="0" x="2"/>
        <item sd="0" x="3"/>
        <item t="default"/>
      </items>
    </pivotField>
    <pivotField showAll="0">
      <items count="7">
        <item sd="0" x="1"/>
        <item sd="0" x="2"/>
        <item sd="0" x="3"/>
        <item sd="0" x="4"/>
        <item x="0"/>
        <item x="5"/>
        <item t="default"/>
      </items>
    </pivotField>
    <pivotField showAll="0">
      <items count="5">
        <item sd="0" x="1"/>
        <item sd="0" x="2"/>
        <item x="0"/>
        <item x="3"/>
        <item t="default"/>
      </items>
    </pivotField>
  </pivotFields>
  <rowFields count="1">
    <field x="28"/>
  </rowFields>
  <rowItems count="13">
    <i>
      <x v="1"/>
    </i>
    <i>
      <x v="2"/>
    </i>
    <i>
      <x v="3"/>
    </i>
    <i>
      <x v="4"/>
    </i>
    <i>
      <x v="5"/>
    </i>
    <i>
      <x v="6"/>
    </i>
    <i>
      <x v="7"/>
    </i>
    <i>
      <x v="8"/>
    </i>
    <i>
      <x v="9"/>
    </i>
    <i>
      <x v="11"/>
    </i>
    <i>
      <x v="12"/>
    </i>
    <i>
      <x v="13"/>
    </i>
    <i t="grand">
      <x/>
    </i>
  </rowItems>
  <colFields count="1">
    <field x="3"/>
  </colFields>
  <colItems count="10">
    <i>
      <x/>
    </i>
    <i>
      <x v="1"/>
    </i>
    <i>
      <x v="2"/>
    </i>
    <i>
      <x v="3"/>
    </i>
    <i>
      <x v="4"/>
    </i>
    <i>
      <x v="5"/>
    </i>
    <i>
      <x v="6"/>
    </i>
    <i>
      <x v="7"/>
    </i>
    <i>
      <x v="8"/>
    </i>
    <i t="grand">
      <x/>
    </i>
  </colItems>
  <pageFields count="1">
    <pageField fld="14" hier="-1"/>
  </pageFields>
  <dataFields count="1">
    <dataField name="Sum of SOL" fld="14" baseField="0" baseItem="0"/>
  </dataFields>
  <chartFormats count="9">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0" format="2" series="1">
      <pivotArea type="data" outline="0" fieldPosition="0">
        <references count="2">
          <reference field="4294967294" count="1" selected="0">
            <x v="0"/>
          </reference>
          <reference field="3" count="1" selected="0">
            <x v="2"/>
          </reference>
        </references>
      </pivotArea>
    </chartFormat>
    <chartFormat chart="0" format="3" series="1">
      <pivotArea type="data" outline="0" fieldPosition="0">
        <references count="2">
          <reference field="4294967294" count="1" selected="0">
            <x v="0"/>
          </reference>
          <reference field="3" count="1" selected="0">
            <x v="3"/>
          </reference>
        </references>
      </pivotArea>
    </chartFormat>
    <chartFormat chart="0" format="4" series="1">
      <pivotArea type="data" outline="0" fieldPosition="0">
        <references count="2">
          <reference field="4294967294" count="1" selected="0">
            <x v="0"/>
          </reference>
          <reference field="3" count="1" selected="0">
            <x v="4"/>
          </reference>
        </references>
      </pivotArea>
    </chartFormat>
    <chartFormat chart="0" format="5" series="1">
      <pivotArea type="data" outline="0" fieldPosition="0">
        <references count="2">
          <reference field="4294967294" count="1" selected="0">
            <x v="0"/>
          </reference>
          <reference field="3" count="1" selected="0">
            <x v="5"/>
          </reference>
        </references>
      </pivotArea>
    </chartFormat>
    <chartFormat chart="0" format="6" series="1">
      <pivotArea type="data" outline="0" fieldPosition="0">
        <references count="2">
          <reference field="4294967294" count="1" selected="0">
            <x v="0"/>
          </reference>
          <reference field="3" count="1" selected="0">
            <x v="6"/>
          </reference>
        </references>
      </pivotArea>
    </chartFormat>
    <chartFormat chart="0" format="7" series="1">
      <pivotArea type="data" outline="0" fieldPosition="0">
        <references count="2">
          <reference field="4294967294" count="1" selected="0">
            <x v="0"/>
          </reference>
          <reference field="3" count="1" selected="0">
            <x v="7"/>
          </reference>
        </references>
      </pivotArea>
    </chartFormat>
    <chartFormat chart="0" format="8" series="1">
      <pivotArea type="data" outline="0" fieldPosition="0">
        <references count="2">
          <reference field="4294967294" count="1" selected="0">
            <x v="0"/>
          </reference>
          <reference field="3"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6.xml><?xml version="1.0" encoding="utf-8"?>
<pivotTableDefinition xmlns="http://schemas.openxmlformats.org/spreadsheetml/2006/main" xmlns:mc="http://schemas.openxmlformats.org/markup-compatibility/2006" xmlns:xr="http://schemas.microsoft.com/office/spreadsheetml/2014/revision" mc:Ignorable="xr" xr:uid="{0A91EE88-6393-4790-9F74-1B691FA1C58F}" name="PivotTable96"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BU129:BX144" firstHeaderRow="1" firstDataRow="3" firstDataCol="1" rowPageCount="1" colPageCount="1"/>
  <pivotFields count="23">
    <pivotField showAll="0"/>
    <pivotField axis="axisPage" multipleItemSelectionAllowed="1" showAll="0">
      <items count="4">
        <item h="1" x="0"/>
        <item x="1"/>
        <item h="1" x="2"/>
        <item t="default"/>
      </items>
    </pivotField>
    <pivotField showAll="0"/>
    <pivotField axis="axisCol" showAll="0" defaultSubtotal="0">
      <items count="7">
        <item x="1"/>
        <item x="0"/>
        <item x="3"/>
        <item h="1" x="2"/>
        <item x="5"/>
        <item x="4"/>
        <item x="6"/>
      </items>
    </pivotField>
    <pivotField showAll="0"/>
    <pivotField axis="axisCol" showAll="0">
      <items count="7">
        <item x="2"/>
        <item x="4"/>
        <item x="3"/>
        <item x="0"/>
        <item x="1"/>
        <item x="5"/>
        <item t="default"/>
      </items>
    </pivotField>
    <pivotField showAll="0"/>
    <pivotField showAll="0"/>
    <pivotField showAll="0"/>
    <pivotField showAll="0">
      <items count="14">
        <item x="0"/>
        <item x="1"/>
        <item x="2"/>
        <item x="3"/>
        <item x="4"/>
        <item x="5"/>
        <item x="6"/>
        <item x="7"/>
        <item x="8"/>
        <item x="9"/>
        <item x="10"/>
        <item x="11"/>
        <item x="12"/>
        <item t="default"/>
      </items>
    </pivotField>
    <pivotField showAll="0"/>
    <pivotField showAll="0"/>
    <pivotField showAll="0"/>
    <pivotField showAll="0"/>
    <pivotField showAll="0"/>
    <pivotField showAll="0"/>
    <pivotField showAll="0"/>
    <pivotField showAll="0"/>
    <pivotField dataField="1" showAll="0"/>
    <pivotField showAll="0"/>
    <pivotField axis="axisRow" showAll="0">
      <items count="15">
        <item sd="0" x="0"/>
        <item sd="0" x="4"/>
        <item sd="0" x="5"/>
        <item sd="0" x="6"/>
        <item sd="0" x="7"/>
        <item sd="0" x="8"/>
        <item sd="0" x="9"/>
        <item sd="0" x="10"/>
        <item sd="0" x="11"/>
        <item sd="0" x="12"/>
        <item sd="0" x="13"/>
        <item sd="0" x="1"/>
        <item sd="0" x="2"/>
        <item sd="0" x="3"/>
        <item t="default"/>
      </items>
    </pivotField>
    <pivotField showAll="0">
      <items count="7">
        <item sd="0" x="1"/>
        <item sd="0" x="2"/>
        <item sd="0" x="3"/>
        <item sd="0" x="4"/>
        <item x="0"/>
        <item x="5"/>
        <item t="default"/>
      </items>
    </pivotField>
    <pivotField showAll="0">
      <items count="5">
        <item sd="0" x="1"/>
        <item sd="0" x="2"/>
        <item x="0"/>
        <item x="3"/>
        <item t="default"/>
      </items>
    </pivotField>
  </pivotFields>
  <rowFields count="1">
    <field x="20"/>
  </rowFields>
  <rowItems count="13">
    <i>
      <x v="1"/>
    </i>
    <i>
      <x v="2"/>
    </i>
    <i>
      <x v="3"/>
    </i>
    <i>
      <x v="4"/>
    </i>
    <i>
      <x v="5"/>
    </i>
    <i>
      <x v="6"/>
    </i>
    <i>
      <x v="7"/>
    </i>
    <i>
      <x v="8"/>
    </i>
    <i>
      <x v="9"/>
    </i>
    <i>
      <x v="11"/>
    </i>
    <i>
      <x v="12"/>
    </i>
    <i>
      <x v="13"/>
    </i>
    <i t="grand">
      <x/>
    </i>
  </rowItems>
  <colFields count="2">
    <field x="3"/>
    <field x="5"/>
  </colFields>
  <colItems count="3">
    <i>
      <x v="4"/>
      <x v="2"/>
    </i>
    <i>
      <x v="5"/>
      <x v="1"/>
    </i>
    <i t="grand">
      <x/>
    </i>
  </colItems>
  <pageFields count="1">
    <pageField fld="1" hier="-1"/>
  </pageFields>
  <dataFields count="1">
    <dataField name="Water -PD" fld="18" baseField="0" baseItem="0"/>
  </dataFields>
  <formats count="1">
    <format dxfId="82">
      <pivotArea collapsedLevelsAreSubtotals="1" fieldPosition="0">
        <references count="2">
          <reference field="3" count="1" selected="0" defaultSubtotal="1">
            <x v="1"/>
          </reference>
          <reference field="20" count="2">
            <x v="1"/>
            <x v="2"/>
          </reference>
        </references>
      </pivotArea>
    </format>
  </formats>
  <chartFormats count="2">
    <chartFormat chart="20" format="4" series="1">
      <pivotArea type="data" outline="0" fieldPosition="0">
        <references count="3">
          <reference field="4294967294" count="1" selected="0">
            <x v="0"/>
          </reference>
          <reference field="3" count="1" selected="0">
            <x v="4"/>
          </reference>
          <reference field="5" count="1" selected="0">
            <x v="2"/>
          </reference>
        </references>
      </pivotArea>
    </chartFormat>
    <chartFormat chart="20" format="5" series="1">
      <pivotArea type="data" outline="0" fieldPosition="0">
        <references count="3">
          <reference field="4294967294" count="1" selected="0">
            <x v="0"/>
          </reference>
          <reference field="3" count="1" selected="0">
            <x v="5"/>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7.xml><?xml version="1.0" encoding="utf-8"?>
<pivotTableDefinition xmlns="http://schemas.openxmlformats.org/spreadsheetml/2006/main" xmlns:mc="http://schemas.openxmlformats.org/markup-compatibility/2006" xmlns:xr="http://schemas.microsoft.com/office/spreadsheetml/2014/revision" mc:Ignorable="xr" xr:uid="{FE318E66-0B96-4DD8-A8DF-0C297D558A5B}" name="PivotTable83" cacheId="1" applyNumberFormats="0" applyBorderFormats="0" applyFontFormats="0" applyPatternFormats="0" applyAlignmentFormats="0" applyWidthHeightFormats="1" dataCaption="Values" showMissing="0" updatedVersion="8" minRefreshableVersion="3" showDataTips="0" useAutoFormatting="1" rowGrandTotals="0" colGrandTotals="0" itemPrintTitles="1" createdVersion="8" indent="0" outline="1" outlineData="1" multipleFieldFilters="0" chartFormat="35">
  <location ref="FE110:FW124" firstHeaderRow="1" firstDataRow="3" firstDataCol="1" rowPageCount="1" colPageCount="1"/>
  <pivotFields count="31">
    <pivotField showAll="0"/>
    <pivotField axis="axisPage" multipleItemSelectionAllowed="1" showAll="0">
      <items count="9">
        <item sd="0" x="3"/>
        <item sd="0" x="0"/>
        <item sd="0" x="4"/>
        <item sd="0" x="2"/>
        <item sd="0" x="1"/>
        <item sd="0" x="6"/>
        <item sd="0" x="5"/>
        <item sd="0" x="7"/>
        <item t="default"/>
      </items>
    </pivotField>
    <pivotField showAll="0"/>
    <pivotField axis="axisCol" showAll="0">
      <items count="29">
        <item h="1" x="26"/>
        <item h="1" sd="0" x="0"/>
        <item x="12"/>
        <item x="11"/>
        <item x="13"/>
        <item x="14"/>
        <item x="15"/>
        <item h="1" x="6"/>
        <item h="1" x="24"/>
        <item h="1" x="25"/>
        <item h="1" x="8"/>
        <item h="1" x="9"/>
        <item h="1" x="20"/>
        <item h="1" x="10"/>
        <item h="1" x="2"/>
        <item h="1" x="18"/>
        <item h="1" x="7"/>
        <item h="1" x="1"/>
        <item h="1" x="21"/>
        <item h="1" x="22"/>
        <item h="1" x="23"/>
        <item h="1" x="19"/>
        <item x="5"/>
        <item x="16"/>
        <item x="17"/>
        <item x="3"/>
        <item x="4"/>
        <item h="1" x="27"/>
        <item t="default"/>
      </items>
    </pivotField>
    <pivotField axis="axisCol" showAll="0">
      <items count="5">
        <item h="1" x="2"/>
        <item h="1" x="0"/>
        <item x="1"/>
        <item h="1" x="3"/>
        <item t="default"/>
      </items>
    </pivotField>
    <pivotField showAll="0"/>
    <pivotField showAll="0"/>
    <pivotField showAll="0"/>
    <pivotField numFmtId="165" showAll="0">
      <items count="13">
        <item x="0"/>
        <item x="1"/>
        <item x="2"/>
        <item x="3"/>
        <item x="4"/>
        <item x="5"/>
        <item x="6"/>
        <item x="7"/>
        <item x="8"/>
        <item x="9"/>
        <item x="10"/>
        <item x="1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axis="axisRow" showAll="0">
      <items count="15">
        <item sd="0" x="0"/>
        <item sd="0" x="4"/>
        <item sd="0" x="5"/>
        <item sd="0" x="6"/>
        <item sd="0" x="7"/>
        <item sd="0" x="8"/>
        <item sd="0" x="9"/>
        <item sd="0" x="10"/>
        <item sd="0" x="11"/>
        <item sd="0" x="12"/>
        <item sd="0" x="13"/>
        <item sd="0" x="1"/>
        <item sd="0" x="2"/>
        <item sd="0" x="3"/>
        <item t="default"/>
      </items>
    </pivotField>
    <pivotField showAll="0">
      <items count="7">
        <item sd="0" x="1"/>
        <item sd="0" x="2"/>
        <item sd="0" x="3"/>
        <item sd="0" x="4"/>
        <item x="0"/>
        <item x="5"/>
        <item t="default"/>
      </items>
    </pivotField>
    <pivotField showAll="0">
      <items count="5">
        <item x="1"/>
        <item x="2"/>
        <item x="0"/>
        <item x="3"/>
        <item t="default"/>
      </items>
    </pivotField>
  </pivotFields>
  <rowFields count="1">
    <field x="28"/>
  </rowFields>
  <rowItems count="12">
    <i>
      <x v="1"/>
    </i>
    <i>
      <x v="2"/>
    </i>
    <i>
      <x v="3"/>
    </i>
    <i>
      <x v="4"/>
    </i>
    <i>
      <x v="5"/>
    </i>
    <i>
      <x v="6"/>
    </i>
    <i>
      <x v="7"/>
    </i>
    <i>
      <x v="8"/>
    </i>
    <i>
      <x v="9"/>
    </i>
    <i>
      <x v="11"/>
    </i>
    <i>
      <x v="12"/>
    </i>
    <i>
      <x v="13"/>
    </i>
  </rowItems>
  <colFields count="2">
    <field x="3"/>
    <field x="4"/>
  </colFields>
  <colItems count="18">
    <i>
      <x v="2"/>
      <x v="2"/>
    </i>
    <i t="default">
      <x v="2"/>
    </i>
    <i>
      <x v="3"/>
      <x v="2"/>
    </i>
    <i t="default">
      <x v="3"/>
    </i>
    <i>
      <x v="5"/>
      <x v="2"/>
    </i>
    <i t="default">
      <x v="5"/>
    </i>
    <i>
      <x v="6"/>
      <x v="2"/>
    </i>
    <i t="default">
      <x v="6"/>
    </i>
    <i>
      <x v="22"/>
      <x v="2"/>
    </i>
    <i t="default">
      <x v="22"/>
    </i>
    <i>
      <x v="23"/>
      <x v="2"/>
    </i>
    <i t="default">
      <x v="23"/>
    </i>
    <i>
      <x v="24"/>
      <x v="2"/>
    </i>
    <i t="default">
      <x v="24"/>
    </i>
    <i>
      <x v="25"/>
      <x v="2"/>
    </i>
    <i t="default">
      <x v="25"/>
    </i>
    <i>
      <x v="26"/>
      <x v="2"/>
    </i>
    <i t="default">
      <x v="26"/>
    </i>
  </colItems>
  <pageFields count="1">
    <pageField fld="1" hier="-1"/>
  </pageFields>
  <dataFields count="1">
    <dataField name="-GDP" fld="17" baseField="30" baseItem="4"/>
  </dataFields>
  <chartFormats count="9">
    <chartFormat chart="33" format="18" series="1">
      <pivotArea type="data" outline="0" fieldPosition="0">
        <references count="3">
          <reference field="4294967294" count="1" selected="0">
            <x v="0"/>
          </reference>
          <reference field="3" count="1" selected="0">
            <x v="2"/>
          </reference>
          <reference field="4" count="1" selected="0">
            <x v="2"/>
          </reference>
        </references>
      </pivotArea>
    </chartFormat>
    <chartFormat chart="33" format="19" series="1">
      <pivotArea type="data" outline="0" fieldPosition="0">
        <references count="3">
          <reference field="4294967294" count="1" selected="0">
            <x v="0"/>
          </reference>
          <reference field="3" count="1" selected="0">
            <x v="3"/>
          </reference>
          <reference field="4" count="1" selected="0">
            <x v="2"/>
          </reference>
        </references>
      </pivotArea>
    </chartFormat>
    <chartFormat chart="33" format="20" series="1">
      <pivotArea type="data" outline="0" fieldPosition="0">
        <references count="3">
          <reference field="4294967294" count="1" selected="0">
            <x v="0"/>
          </reference>
          <reference field="3" count="1" selected="0">
            <x v="5"/>
          </reference>
          <reference field="4" count="1" selected="0">
            <x v="2"/>
          </reference>
        </references>
      </pivotArea>
    </chartFormat>
    <chartFormat chart="33" format="21" series="1">
      <pivotArea type="data" outline="0" fieldPosition="0">
        <references count="3">
          <reference field="4294967294" count="1" selected="0">
            <x v="0"/>
          </reference>
          <reference field="3" count="1" selected="0">
            <x v="6"/>
          </reference>
          <reference field="4" count="1" selected="0">
            <x v="2"/>
          </reference>
        </references>
      </pivotArea>
    </chartFormat>
    <chartFormat chart="33" format="22" series="1">
      <pivotArea type="data" outline="0" fieldPosition="0">
        <references count="3">
          <reference field="4294967294" count="1" selected="0">
            <x v="0"/>
          </reference>
          <reference field="3" count="1" selected="0">
            <x v="22"/>
          </reference>
          <reference field="4" count="1" selected="0">
            <x v="2"/>
          </reference>
        </references>
      </pivotArea>
    </chartFormat>
    <chartFormat chart="33" format="23" series="1">
      <pivotArea type="data" outline="0" fieldPosition="0">
        <references count="3">
          <reference field="4294967294" count="1" selected="0">
            <x v="0"/>
          </reference>
          <reference field="3" count="1" selected="0">
            <x v="23"/>
          </reference>
          <reference field="4" count="1" selected="0">
            <x v="2"/>
          </reference>
        </references>
      </pivotArea>
    </chartFormat>
    <chartFormat chart="33" format="24" series="1">
      <pivotArea type="data" outline="0" fieldPosition="0">
        <references count="3">
          <reference field="4294967294" count="1" selected="0">
            <x v="0"/>
          </reference>
          <reference field="3" count="1" selected="0">
            <x v="24"/>
          </reference>
          <reference field="4" count="1" selected="0">
            <x v="2"/>
          </reference>
        </references>
      </pivotArea>
    </chartFormat>
    <chartFormat chart="33" format="25" series="1">
      <pivotArea type="data" outline="0" fieldPosition="0">
        <references count="3">
          <reference field="4294967294" count="1" selected="0">
            <x v="0"/>
          </reference>
          <reference field="3" count="1" selected="0">
            <x v="25"/>
          </reference>
          <reference field="4" count="1" selected="0">
            <x v="2"/>
          </reference>
        </references>
      </pivotArea>
    </chartFormat>
    <chartFormat chart="33" format="26" series="1">
      <pivotArea type="data" outline="0" fieldPosition="0">
        <references count="3">
          <reference field="4294967294" count="1" selected="0">
            <x v="0"/>
          </reference>
          <reference field="3" count="1" selected="0">
            <x v="26"/>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8.xml><?xml version="1.0" encoding="utf-8"?>
<pivotTableDefinition xmlns="http://schemas.openxmlformats.org/spreadsheetml/2006/main" xmlns:mc="http://schemas.openxmlformats.org/markup-compatibility/2006" xmlns:xr="http://schemas.microsoft.com/office/spreadsheetml/2014/revision" mc:Ignorable="xr" xr:uid="{52D016BC-672A-48AC-8DBC-611A60A24804}" name="PivotTable93" cacheId="1" applyNumberFormats="0" applyBorderFormats="0" applyFontFormats="0" applyPatternFormats="0" applyAlignmentFormats="0" applyWidthHeightFormats="1" dataCaption="Values" showMissing="0" updatedVersion="8" minRefreshableVersion="3" showDataTips="0" useAutoFormatting="1" rowGrandTotals="0" colGrandTotals="0" itemPrintTitles="1" createdVersion="8" indent="0" outline="1" outlineData="1" multipleFieldFilters="0" chartFormat="35">
  <location ref="MD110:MV124" firstHeaderRow="1" firstDataRow="3" firstDataCol="1" rowPageCount="1" colPageCount="1"/>
  <pivotFields count="31">
    <pivotField showAll="0"/>
    <pivotField axis="axisPage" multipleItemSelectionAllowed="1" showAll="0">
      <items count="9">
        <item sd="0" x="3"/>
        <item sd="0" x="0"/>
        <item sd="0" x="4"/>
        <item sd="0" x="2"/>
        <item sd="0" x="1"/>
        <item sd="0" x="6"/>
        <item sd="0" x="5"/>
        <item sd="0" x="7"/>
        <item t="default"/>
      </items>
    </pivotField>
    <pivotField showAll="0"/>
    <pivotField axis="axisCol" showAll="0">
      <items count="29">
        <item h="1" x="26"/>
        <item h="1" sd="0" x="0"/>
        <item x="12"/>
        <item x="11"/>
        <item x="13"/>
        <item x="14"/>
        <item x="15"/>
        <item h="1" x="6"/>
        <item h="1" x="24"/>
        <item h="1" x="25"/>
        <item h="1" x="8"/>
        <item h="1" x="9"/>
        <item h="1" x="20"/>
        <item h="1" x="10"/>
        <item h="1" x="2"/>
        <item h="1" x="18"/>
        <item h="1" x="7"/>
        <item h="1" x="1"/>
        <item h="1" x="21"/>
        <item h="1" x="22"/>
        <item h="1" x="23"/>
        <item h="1" x="19"/>
        <item x="5"/>
        <item x="16"/>
        <item x="17"/>
        <item x="3"/>
        <item x="4"/>
        <item h="1" x="27"/>
        <item t="default"/>
      </items>
    </pivotField>
    <pivotField axis="axisCol" showAll="0">
      <items count="5">
        <item h="1" x="2"/>
        <item h="1" x="0"/>
        <item x="1"/>
        <item h="1" x="3"/>
        <item t="default"/>
      </items>
    </pivotField>
    <pivotField showAll="0"/>
    <pivotField showAll="0"/>
    <pivotField showAll="0"/>
    <pivotField numFmtId="165" showAll="0">
      <items count="13">
        <item x="0"/>
        <item x="1"/>
        <item x="2"/>
        <item x="3"/>
        <item x="4"/>
        <item x="5"/>
        <item x="6"/>
        <item x="7"/>
        <item x="8"/>
        <item x="9"/>
        <item x="10"/>
        <item x="1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axis="axisRow" showAll="0">
      <items count="15">
        <item sd="0" x="0"/>
        <item sd="0" x="4"/>
        <item sd="0" x="5"/>
        <item sd="0" x="6"/>
        <item sd="0" x="7"/>
        <item sd="0" x="8"/>
        <item sd="0" x="9"/>
        <item sd="0" x="10"/>
        <item sd="0" x="11"/>
        <item sd="0" x="12"/>
        <item sd="0" x="13"/>
        <item sd="0" x="1"/>
        <item sd="0" x="2"/>
        <item sd="0" x="3"/>
        <item t="default"/>
      </items>
    </pivotField>
    <pivotField showAll="0">
      <items count="7">
        <item sd="0" x="1"/>
        <item sd="0" x="2"/>
        <item sd="0" x="3"/>
        <item sd="0" x="4"/>
        <item x="0"/>
        <item x="5"/>
        <item t="default"/>
      </items>
    </pivotField>
    <pivotField showAll="0">
      <items count="5">
        <item x="1"/>
        <item x="2"/>
        <item x="0"/>
        <item x="3"/>
        <item t="default"/>
      </items>
    </pivotField>
  </pivotFields>
  <rowFields count="1">
    <field x="28"/>
  </rowFields>
  <rowItems count="12">
    <i>
      <x v="1"/>
    </i>
    <i>
      <x v="2"/>
    </i>
    <i>
      <x v="3"/>
    </i>
    <i>
      <x v="4"/>
    </i>
    <i>
      <x v="5"/>
    </i>
    <i>
      <x v="6"/>
    </i>
    <i>
      <x v="7"/>
    </i>
    <i>
      <x v="8"/>
    </i>
    <i>
      <x v="9"/>
    </i>
    <i>
      <x v="11"/>
    </i>
    <i>
      <x v="12"/>
    </i>
    <i>
      <x v="13"/>
    </i>
  </rowItems>
  <colFields count="2">
    <field x="3"/>
    <field x="4"/>
  </colFields>
  <colItems count="18">
    <i>
      <x v="2"/>
      <x v="2"/>
    </i>
    <i t="default">
      <x v="2"/>
    </i>
    <i>
      <x v="3"/>
      <x v="2"/>
    </i>
    <i t="default">
      <x v="3"/>
    </i>
    <i>
      <x v="5"/>
      <x v="2"/>
    </i>
    <i t="default">
      <x v="5"/>
    </i>
    <i>
      <x v="6"/>
      <x v="2"/>
    </i>
    <i t="default">
      <x v="6"/>
    </i>
    <i>
      <x v="22"/>
      <x v="2"/>
    </i>
    <i t="default">
      <x v="22"/>
    </i>
    <i>
      <x v="23"/>
      <x v="2"/>
    </i>
    <i t="default">
      <x v="23"/>
    </i>
    <i>
      <x v="24"/>
      <x v="2"/>
    </i>
    <i t="default">
      <x v="24"/>
    </i>
    <i>
      <x v="25"/>
      <x v="2"/>
    </i>
    <i t="default">
      <x v="25"/>
    </i>
    <i>
      <x v="26"/>
      <x v="2"/>
    </i>
    <i t="default">
      <x v="26"/>
    </i>
  </colItems>
  <pageFields count="1">
    <pageField fld="1" hier="-1"/>
  </pageFields>
  <dataFields count="1">
    <dataField name="-SE" fld="27" baseField="30" baseItem="1"/>
  </dataFields>
  <chartFormats count="10">
    <chartFormat chart="33" format="28" series="1">
      <pivotArea type="data" outline="0" fieldPosition="0">
        <references count="3">
          <reference field="4294967294" count="1" selected="0">
            <x v="0"/>
          </reference>
          <reference field="3" count="1" selected="0">
            <x v="2"/>
          </reference>
          <reference field="4" count="1" selected="0">
            <x v="2"/>
          </reference>
        </references>
      </pivotArea>
    </chartFormat>
    <chartFormat chart="33" format="29" series="1">
      <pivotArea type="data" outline="0" fieldPosition="0">
        <references count="3">
          <reference field="4294967294" count="1" selected="0">
            <x v="0"/>
          </reference>
          <reference field="3" count="1" selected="0">
            <x v="3"/>
          </reference>
          <reference field="4" count="1" selected="0">
            <x v="2"/>
          </reference>
        </references>
      </pivotArea>
    </chartFormat>
    <chartFormat chart="33" format="30" series="1">
      <pivotArea type="data" outline="0" fieldPosition="0">
        <references count="3">
          <reference field="4294967294" count="1" selected="0">
            <x v="0"/>
          </reference>
          <reference field="3" count="1" selected="0">
            <x v="5"/>
          </reference>
          <reference field="4" count="1" selected="0">
            <x v="2"/>
          </reference>
        </references>
      </pivotArea>
    </chartFormat>
    <chartFormat chart="33" format="31" series="1">
      <pivotArea type="data" outline="0" fieldPosition="0">
        <references count="3">
          <reference field="4294967294" count="1" selected="0">
            <x v="0"/>
          </reference>
          <reference field="3" count="1" selected="0">
            <x v="6"/>
          </reference>
          <reference field="4" count="1" selected="0">
            <x v="2"/>
          </reference>
        </references>
      </pivotArea>
    </chartFormat>
    <chartFormat chart="33" format="32" series="1">
      <pivotArea type="data" outline="0" fieldPosition="0">
        <references count="3">
          <reference field="4294967294" count="1" selected="0">
            <x v="0"/>
          </reference>
          <reference field="3" count="1" selected="0">
            <x v="22"/>
          </reference>
          <reference field="4" count="1" selected="0">
            <x v="2"/>
          </reference>
        </references>
      </pivotArea>
    </chartFormat>
    <chartFormat chart="33" format="33" series="1">
      <pivotArea type="data" outline="0" fieldPosition="0">
        <references count="3">
          <reference field="4294967294" count="1" selected="0">
            <x v="0"/>
          </reference>
          <reference field="3" count="1" selected="0">
            <x v="23"/>
          </reference>
          <reference field="4" count="1" selected="0">
            <x v="2"/>
          </reference>
        </references>
      </pivotArea>
    </chartFormat>
    <chartFormat chart="33" format="34">
      <pivotArea type="data" outline="0" fieldPosition="0">
        <references count="4">
          <reference field="4294967294" count="1" selected="0">
            <x v="0"/>
          </reference>
          <reference field="3" count="1" selected="0">
            <x v="23"/>
          </reference>
          <reference field="4" count="1" selected="0">
            <x v="2"/>
          </reference>
          <reference field="28" count="1" selected="0">
            <x v="1"/>
          </reference>
        </references>
      </pivotArea>
    </chartFormat>
    <chartFormat chart="33" format="35" series="1">
      <pivotArea type="data" outline="0" fieldPosition="0">
        <references count="3">
          <reference field="4294967294" count="1" selected="0">
            <x v="0"/>
          </reference>
          <reference field="3" count="1" selected="0">
            <x v="24"/>
          </reference>
          <reference field="4" count="1" selected="0">
            <x v="2"/>
          </reference>
        </references>
      </pivotArea>
    </chartFormat>
    <chartFormat chart="33" format="36" series="1">
      <pivotArea type="data" outline="0" fieldPosition="0">
        <references count="3">
          <reference field="4294967294" count="1" selected="0">
            <x v="0"/>
          </reference>
          <reference field="3" count="1" selected="0">
            <x v="25"/>
          </reference>
          <reference field="4" count="1" selected="0">
            <x v="2"/>
          </reference>
        </references>
      </pivotArea>
    </chartFormat>
    <chartFormat chart="33" format="37" series="1">
      <pivotArea type="data" outline="0" fieldPosition="0">
        <references count="3">
          <reference field="4294967294" count="1" selected="0">
            <x v="0"/>
          </reference>
          <reference field="3" count="1" selected="0">
            <x v="26"/>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9.xml><?xml version="1.0" encoding="utf-8"?>
<pivotTableDefinition xmlns="http://schemas.openxmlformats.org/spreadsheetml/2006/main" xmlns:mc="http://schemas.openxmlformats.org/markup-compatibility/2006" xmlns:xr="http://schemas.microsoft.com/office/spreadsheetml/2014/revision" mc:Ignorable="xr" xr:uid="{C6FFE079-0F66-4795-A59D-2E3263A85424}" name="PivotTable6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8">
  <location ref="J68:M82" firstHeaderRow="1" firstDataRow="3" firstDataCol="1"/>
  <pivotFields count="22">
    <pivotField showAll="0"/>
    <pivotField axis="axisCol" showAll="0" defaultSubtotal="0">
      <items count="5">
        <item x="0"/>
        <item h="1" x="3"/>
        <item h="1" x="2"/>
        <item x="4"/>
        <item x="1"/>
      </items>
    </pivotField>
    <pivotField showAll="0"/>
    <pivotField showAll="0"/>
    <pivotField axis="axisCol" showAll="0">
      <items count="5">
        <item h="1" x="2"/>
        <item x="0"/>
        <item x="1"/>
        <item x="3"/>
        <item t="default"/>
      </items>
    </pivotField>
    <pivotField showAll="0"/>
    <pivotField showAll="0"/>
    <pivotField showAll="0"/>
    <pivotField numFmtId="165" showAll="0">
      <items count="13">
        <item x="0"/>
        <item x="1"/>
        <item x="2"/>
        <item x="3"/>
        <item x="4"/>
        <item x="5"/>
        <item x="6"/>
        <item x="7"/>
        <item x="8"/>
        <item x="9"/>
        <item x="10"/>
        <item x="11"/>
        <item t="default"/>
      </items>
    </pivotField>
    <pivotField showAll="0"/>
    <pivotField dataField="1" showAll="0"/>
    <pivotField showAll="0"/>
    <pivotField showAll="0"/>
    <pivotField showAll="0"/>
    <pivotField showAll="0"/>
    <pivotField showAll="0"/>
    <pivotField showAll="0"/>
    <pivotField showAll="0"/>
    <pivotField showAll="0"/>
    <pivotField axis="axisRow" showAll="0">
      <items count="15">
        <item sd="0" x="0"/>
        <item sd="0" x="4"/>
        <item sd="0" x="5"/>
        <item sd="0" x="6"/>
        <item sd="0" x="7"/>
        <item sd="0" x="8"/>
        <item sd="0" x="9"/>
        <item sd="0" x="10"/>
        <item sd="0" x="11"/>
        <item sd="0" x="12"/>
        <item sd="0" x="13"/>
        <item sd="0" x="1"/>
        <item sd="0" x="2"/>
        <item sd="0" x="3"/>
        <item t="default"/>
      </items>
    </pivotField>
    <pivotField showAll="0">
      <items count="7">
        <item sd="0" x="1"/>
        <item sd="0" x="2"/>
        <item sd="0" x="3"/>
        <item sd="0" x="4"/>
        <item x="0"/>
        <item x="5"/>
        <item t="default"/>
      </items>
    </pivotField>
    <pivotField showAll="0">
      <items count="5">
        <item sd="0" x="1"/>
        <item sd="0" x="2"/>
        <item x="0"/>
        <item x="3"/>
        <item t="default"/>
      </items>
    </pivotField>
  </pivotFields>
  <rowFields count="1">
    <field x="19"/>
  </rowFields>
  <rowItems count="12">
    <i>
      <x v="1"/>
    </i>
    <i>
      <x v="2"/>
    </i>
    <i>
      <x v="3"/>
    </i>
    <i>
      <x v="4"/>
    </i>
    <i>
      <x v="5"/>
    </i>
    <i>
      <x v="6"/>
    </i>
    <i>
      <x v="7"/>
    </i>
    <i>
      <x v="8"/>
    </i>
    <i>
      <x v="9"/>
    </i>
    <i>
      <x v="11"/>
    </i>
    <i>
      <x v="12"/>
    </i>
    <i>
      <x v="13"/>
    </i>
  </rowItems>
  <colFields count="2">
    <field x="1"/>
    <field x="4"/>
  </colFields>
  <colItems count="3">
    <i>
      <x/>
      <x v="1"/>
    </i>
    <i>
      <x v="3"/>
      <x v="3"/>
    </i>
    <i>
      <x v="4"/>
      <x v="2"/>
    </i>
  </colItems>
  <dataFields count="1">
    <dataField name="-Pump/A" fld="10" baseField="0" baseItem="0"/>
  </dataFields>
  <formats count="1">
    <format dxfId="83">
      <pivotArea collapsedLevelsAreSubtotals="1" fieldPosition="0">
        <references count="3">
          <reference field="1" count="1" selected="0">
            <x v="3"/>
          </reference>
          <reference field="4" count="1" selected="0">
            <x v="3"/>
          </reference>
          <reference field="19" count="10">
            <x v="1"/>
            <x v="2"/>
            <x v="3"/>
            <x v="4"/>
            <x v="5"/>
            <x v="6"/>
            <x v="7"/>
            <x v="8"/>
            <x v="9"/>
            <x v="11"/>
          </reference>
        </references>
      </pivotArea>
    </format>
  </formats>
  <chartFormats count="4">
    <chartFormat chart="7" format="6" series="1">
      <pivotArea type="data" outline="0" fieldPosition="0">
        <references count="3">
          <reference field="4294967294" count="1" selected="0">
            <x v="0"/>
          </reference>
          <reference field="1" count="1" selected="0">
            <x v="0"/>
          </reference>
          <reference field="4" count="1" selected="0">
            <x v="1"/>
          </reference>
        </references>
      </pivotArea>
    </chartFormat>
    <chartFormat chart="7" format="7" series="1">
      <pivotArea type="data" outline="0" fieldPosition="0">
        <references count="3">
          <reference field="4294967294" count="1" selected="0">
            <x v="0"/>
          </reference>
          <reference field="1" count="1" selected="0">
            <x v="3"/>
          </reference>
          <reference field="4" count="1" selected="0">
            <x v="3"/>
          </reference>
        </references>
      </pivotArea>
    </chartFormat>
    <chartFormat chart="7" format="8" series="1">
      <pivotArea type="data" outline="0" fieldPosition="0">
        <references count="3">
          <reference field="4294967294" count="1" selected="0">
            <x v="0"/>
          </reference>
          <reference field="1" count="1" selected="0">
            <x v="4"/>
          </reference>
          <reference field="4" count="1" selected="0">
            <x v="2"/>
          </reference>
        </references>
      </pivotArea>
    </chartFormat>
    <chartFormat chart="7" format="9" series="1">
      <pivotArea type="data" outline="0" fieldPosition="0">
        <references count="2">
          <reference field="4294967294" count="1" selected="0">
            <x v="0"/>
          </reference>
          <reference field="1"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0.xml><?xml version="1.0" encoding="utf-8"?>
<pivotTableDefinition xmlns="http://schemas.openxmlformats.org/spreadsheetml/2006/main" xmlns:mc="http://schemas.openxmlformats.org/markup-compatibility/2006" xmlns:xr="http://schemas.microsoft.com/office/spreadsheetml/2014/revision" mc:Ignorable="xr" xr:uid="{15928564-5918-4931-965F-CA1A8450E735}" name="PivotTable57" cacheId="1" applyNumberFormats="0" applyBorderFormats="0" applyFontFormats="0" applyPatternFormats="0" applyAlignmentFormats="0" applyWidthHeightFormats="1" dataCaption="Values" showMissing="0" updatedVersion="8" minRefreshableVersion="3" showDataTips="0" useAutoFormatting="1" rowGrandTotals="0" colGrandTotals="0" itemPrintTitles="1" createdVersion="8" indent="0" outline="1" outlineData="1" multipleFieldFilters="0" chartFormat="16">
  <location ref="CA91:CD105" firstHeaderRow="1" firstDataRow="3" firstDataCol="1" rowPageCount="1" colPageCount="1"/>
  <pivotFields count="31">
    <pivotField showAll="0"/>
    <pivotField axis="axisPage" multipleItemSelectionAllowed="1" showAll="0">
      <items count="9">
        <item h="1" sd="0" x="3"/>
        <item sd="0" x="0"/>
        <item h="1" sd="0" x="4"/>
        <item h="1" sd="0" x="2"/>
        <item h="1" sd="0" x="1"/>
        <item h="1" sd="0" x="6"/>
        <item h="1" sd="0" x="5"/>
        <item h="1" sd="0" x="7"/>
        <item t="default"/>
      </items>
    </pivotField>
    <pivotField showAll="0"/>
    <pivotField axis="axisCol" showAll="0">
      <items count="29">
        <item h="1" x="26"/>
        <item h="1" sd="0" x="0"/>
        <item h="1" x="12"/>
        <item h="1" x="11"/>
        <item h="1" x="13"/>
        <item h="1" x="14"/>
        <item h="1" x="15"/>
        <item h="1" x="6"/>
        <item h="1" x="24"/>
        <item h="1" x="25"/>
        <item h="1" x="8"/>
        <item h="1" x="9"/>
        <item h="1" x="20"/>
        <item h="1" x="10"/>
        <item h="1" x="2"/>
        <item h="1" x="18"/>
        <item h="1" x="7"/>
        <item h="1" x="1"/>
        <item h="1" x="21"/>
        <item h="1" x="22"/>
        <item h="1" x="23"/>
        <item x="19"/>
        <item sd="0" x="5"/>
        <item x="16"/>
        <item x="17"/>
        <item sd="0" x="3"/>
        <item sd="0" x="4"/>
        <item h="1" x="27"/>
        <item t="default"/>
      </items>
    </pivotField>
    <pivotField axis="axisCol" showAll="0">
      <items count="5">
        <item h="1" x="2"/>
        <item h="1" x="0"/>
        <item x="1"/>
        <item h="1" x="3"/>
        <item t="default"/>
      </items>
    </pivotField>
    <pivotField showAll="0"/>
    <pivotField showAll="0"/>
    <pivotField showAll="0"/>
    <pivotField numFmtId="165" showAll="0">
      <items count="13">
        <item x="0"/>
        <item x="1"/>
        <item x="2"/>
        <item x="3"/>
        <item x="4"/>
        <item x="5"/>
        <item x="6"/>
        <item x="7"/>
        <item x="8"/>
        <item x="9"/>
        <item x="10"/>
        <item x="1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axis="axisRow" showAll="0">
      <items count="15">
        <item sd="0" x="0"/>
        <item sd="0" x="4"/>
        <item sd="0" x="5"/>
        <item sd="0" x="6"/>
        <item sd="0" x="7"/>
        <item sd="0" x="8"/>
        <item sd="0" x="9"/>
        <item sd="0" x="10"/>
        <item sd="0" x="11"/>
        <item sd="0" x="12"/>
        <item sd="0" x="13"/>
        <item sd="0" x="1"/>
        <item sd="0" x="2"/>
        <item sd="0" x="3"/>
        <item t="default"/>
      </items>
    </pivotField>
    <pivotField showAll="0">
      <items count="7">
        <item sd="0" x="1"/>
        <item sd="0" x="2"/>
        <item sd="0" x="3"/>
        <item sd="0" x="4"/>
        <item x="0"/>
        <item x="5"/>
        <item t="default"/>
      </items>
    </pivotField>
    <pivotField showAll="0">
      <items count="5">
        <item x="1"/>
        <item x="2"/>
        <item x="0"/>
        <item x="3"/>
        <item t="default"/>
      </items>
    </pivotField>
  </pivotFields>
  <rowFields count="1">
    <field x="28"/>
  </rowFields>
  <rowItems count="12">
    <i>
      <x v="1"/>
    </i>
    <i>
      <x v="2"/>
    </i>
    <i>
      <x v="3"/>
    </i>
    <i>
      <x v="4"/>
    </i>
    <i>
      <x v="5"/>
    </i>
    <i>
      <x v="6"/>
    </i>
    <i>
      <x v="7"/>
    </i>
    <i>
      <x v="8"/>
    </i>
    <i>
      <x v="9"/>
    </i>
    <i>
      <x v="11"/>
    </i>
    <i>
      <x v="12"/>
    </i>
    <i>
      <x v="13"/>
    </i>
  </rowItems>
  <colFields count="2">
    <field x="3"/>
    <field x="4"/>
  </colFields>
  <colItems count="3">
    <i>
      <x v="22"/>
    </i>
    <i>
      <x v="25"/>
    </i>
    <i>
      <x v="26"/>
    </i>
  </colItems>
  <pageFields count="1">
    <pageField fld="1" hier="-1"/>
  </pageFields>
  <dataFields count="1">
    <dataField name="-QA&amp;QC" fld="22" baseField="29" baseItem="3"/>
  </dataFields>
  <chartFormats count="3">
    <chartFormat chart="15" format="6" series="1">
      <pivotArea type="data" outline="0" fieldPosition="0">
        <references count="2">
          <reference field="4294967294" count="1" selected="0">
            <x v="0"/>
          </reference>
          <reference field="3" count="1" selected="0">
            <x v="22"/>
          </reference>
        </references>
      </pivotArea>
    </chartFormat>
    <chartFormat chart="15" format="7" series="1">
      <pivotArea type="data" outline="0" fieldPosition="0">
        <references count="2">
          <reference field="4294967294" count="1" selected="0">
            <x v="0"/>
          </reference>
          <reference field="3" count="1" selected="0">
            <x v="25"/>
          </reference>
        </references>
      </pivotArea>
    </chartFormat>
    <chartFormat chart="15" format="8" series="1">
      <pivotArea type="data" outline="0" fieldPosition="0">
        <references count="2">
          <reference field="4294967294" count="1" selected="0">
            <x v="0"/>
          </reference>
          <reference field="3" count="1" selected="0">
            <x v="2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1.xml><?xml version="1.0" encoding="utf-8"?>
<pivotTableDefinition xmlns="http://schemas.openxmlformats.org/spreadsheetml/2006/main" xmlns:mc="http://schemas.openxmlformats.org/markup-compatibility/2006" xmlns:xr="http://schemas.microsoft.com/office/spreadsheetml/2014/revision" mc:Ignorable="xr" xr:uid="{67DD8BE2-F8A9-42E5-9DFC-1571430EF2B4}" name="PivotTable81" cacheId="1" applyNumberFormats="0" applyBorderFormats="0" applyFontFormats="0" applyPatternFormats="0" applyAlignmentFormats="0" applyWidthHeightFormats="1" dataCaption="Values" showMissing="0" updatedVersion="8" minRefreshableVersion="3" showDataTips="0" useAutoFormatting="1" rowGrandTotals="0" colGrandTotals="0" itemPrintTitles="1" createdVersion="8" indent="0" outline="1" outlineData="1" multipleFieldFilters="0" chartFormat="35">
  <location ref="DQ110:EI124" firstHeaderRow="1" firstDataRow="3" firstDataCol="1" rowPageCount="1" colPageCount="1"/>
  <pivotFields count="31">
    <pivotField showAll="0"/>
    <pivotField axis="axisPage" multipleItemSelectionAllowed="1" showAll="0">
      <items count="9">
        <item sd="0" x="3"/>
        <item sd="0" x="0"/>
        <item sd="0" x="4"/>
        <item sd="0" x="2"/>
        <item sd="0" x="1"/>
        <item sd="0" x="6"/>
        <item sd="0" x="5"/>
        <item sd="0" x="7"/>
        <item t="default"/>
      </items>
    </pivotField>
    <pivotField showAll="0"/>
    <pivotField axis="axisCol" showAll="0">
      <items count="29">
        <item h="1" x="26"/>
        <item h="1" sd="0" x="0"/>
        <item x="12"/>
        <item x="11"/>
        <item x="13"/>
        <item x="14"/>
        <item x="15"/>
        <item h="1" x="6"/>
        <item h="1" x="24"/>
        <item h="1" x="25"/>
        <item h="1" x="8"/>
        <item h="1" x="9"/>
        <item h="1" x="20"/>
        <item h="1" x="10"/>
        <item h="1" x="2"/>
        <item h="1" x="18"/>
        <item h="1" x="7"/>
        <item h="1" x="1"/>
        <item h="1" x="21"/>
        <item h="1" x="22"/>
        <item h="1" x="23"/>
        <item h="1" x="19"/>
        <item x="5"/>
        <item x="16"/>
        <item x="17"/>
        <item x="3"/>
        <item x="4"/>
        <item h="1" x="27"/>
        <item t="default"/>
      </items>
    </pivotField>
    <pivotField axis="axisCol" showAll="0">
      <items count="5">
        <item h="1" x="2"/>
        <item h="1" x="0"/>
        <item x="1"/>
        <item h="1" x="3"/>
        <item t="default"/>
      </items>
    </pivotField>
    <pivotField showAll="0"/>
    <pivotField showAll="0"/>
    <pivotField showAll="0"/>
    <pivotField numFmtId="165" showAll="0">
      <items count="13">
        <item x="0"/>
        <item x="1"/>
        <item x="2"/>
        <item x="3"/>
        <item x="4"/>
        <item x="5"/>
        <item x="6"/>
        <item x="7"/>
        <item x="8"/>
        <item x="9"/>
        <item x="10"/>
        <item x="11"/>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15">
        <item sd="0" x="0"/>
        <item sd="0" x="4"/>
        <item sd="0" x="5"/>
        <item sd="0" x="6"/>
        <item sd="0" x="7"/>
        <item sd="0" x="8"/>
        <item sd="0" x="9"/>
        <item sd="0" x="10"/>
        <item sd="0" x="11"/>
        <item sd="0" x="12"/>
        <item sd="0" x="13"/>
        <item sd="0" x="1"/>
        <item sd="0" x="2"/>
        <item sd="0" x="3"/>
        <item t="default"/>
      </items>
    </pivotField>
    <pivotField showAll="0">
      <items count="7">
        <item sd="0" x="1"/>
        <item sd="0" x="2"/>
        <item sd="0" x="3"/>
        <item sd="0" x="4"/>
        <item x="0"/>
        <item x="5"/>
        <item t="default"/>
      </items>
    </pivotField>
    <pivotField showAll="0">
      <items count="5">
        <item x="1"/>
        <item x="2"/>
        <item x="0"/>
        <item x="3"/>
        <item t="default"/>
      </items>
    </pivotField>
  </pivotFields>
  <rowFields count="1">
    <field x="28"/>
  </rowFields>
  <rowItems count="12">
    <i>
      <x v="1"/>
    </i>
    <i>
      <x v="2"/>
    </i>
    <i>
      <x v="3"/>
    </i>
    <i>
      <x v="4"/>
    </i>
    <i>
      <x v="5"/>
    </i>
    <i>
      <x v="6"/>
    </i>
    <i>
      <x v="7"/>
    </i>
    <i>
      <x v="8"/>
    </i>
    <i>
      <x v="9"/>
    </i>
    <i>
      <x v="11"/>
    </i>
    <i>
      <x v="12"/>
    </i>
    <i>
      <x v="13"/>
    </i>
  </rowItems>
  <colFields count="2">
    <field x="3"/>
    <field x="4"/>
  </colFields>
  <colItems count="18">
    <i>
      <x v="2"/>
      <x v="2"/>
    </i>
    <i t="default">
      <x v="2"/>
    </i>
    <i>
      <x v="3"/>
      <x v="2"/>
    </i>
    <i t="default">
      <x v="3"/>
    </i>
    <i>
      <x v="5"/>
      <x v="2"/>
    </i>
    <i t="default">
      <x v="5"/>
    </i>
    <i>
      <x v="6"/>
      <x v="2"/>
    </i>
    <i t="default">
      <x v="6"/>
    </i>
    <i>
      <x v="22"/>
      <x v="2"/>
    </i>
    <i t="default">
      <x v="22"/>
    </i>
    <i>
      <x v="23"/>
      <x v="2"/>
    </i>
    <i t="default">
      <x v="23"/>
    </i>
    <i>
      <x v="24"/>
      <x v="2"/>
    </i>
    <i t="default">
      <x v="24"/>
    </i>
    <i>
      <x v="25"/>
      <x v="2"/>
    </i>
    <i t="default">
      <x v="25"/>
    </i>
    <i>
      <x v="26"/>
      <x v="2"/>
    </i>
    <i t="default">
      <x v="26"/>
    </i>
  </colItems>
  <pageFields count="1">
    <pageField fld="1" hier="-1"/>
  </pageFields>
  <dataFields count="1">
    <dataField name="-UC/M" fld="15" baseField="30" baseItem="6"/>
  </dataFields>
  <chartFormats count="9">
    <chartFormat chart="33" format="18" series="1">
      <pivotArea type="data" outline="0" fieldPosition="0">
        <references count="3">
          <reference field="4294967294" count="1" selected="0">
            <x v="0"/>
          </reference>
          <reference field="3" count="1" selected="0">
            <x v="2"/>
          </reference>
          <reference field="4" count="1" selected="0">
            <x v="2"/>
          </reference>
        </references>
      </pivotArea>
    </chartFormat>
    <chartFormat chart="33" format="19" series="1">
      <pivotArea type="data" outline="0" fieldPosition="0">
        <references count="3">
          <reference field="4294967294" count="1" selected="0">
            <x v="0"/>
          </reference>
          <reference field="3" count="1" selected="0">
            <x v="3"/>
          </reference>
          <reference field="4" count="1" selected="0">
            <x v="2"/>
          </reference>
        </references>
      </pivotArea>
    </chartFormat>
    <chartFormat chart="33" format="20" series="1">
      <pivotArea type="data" outline="0" fieldPosition="0">
        <references count="3">
          <reference field="4294967294" count="1" selected="0">
            <x v="0"/>
          </reference>
          <reference field="3" count="1" selected="0">
            <x v="5"/>
          </reference>
          <reference field="4" count="1" selected="0">
            <x v="2"/>
          </reference>
        </references>
      </pivotArea>
    </chartFormat>
    <chartFormat chart="33" format="21" series="1">
      <pivotArea type="data" outline="0" fieldPosition="0">
        <references count="3">
          <reference field="4294967294" count="1" selected="0">
            <x v="0"/>
          </reference>
          <reference field="3" count="1" selected="0">
            <x v="6"/>
          </reference>
          <reference field="4" count="1" selected="0">
            <x v="2"/>
          </reference>
        </references>
      </pivotArea>
    </chartFormat>
    <chartFormat chart="33" format="22" series="1">
      <pivotArea type="data" outline="0" fieldPosition="0">
        <references count="3">
          <reference field="4294967294" count="1" selected="0">
            <x v="0"/>
          </reference>
          <reference field="3" count="1" selected="0">
            <x v="22"/>
          </reference>
          <reference field="4" count="1" selected="0">
            <x v="2"/>
          </reference>
        </references>
      </pivotArea>
    </chartFormat>
    <chartFormat chart="33" format="23" series="1">
      <pivotArea type="data" outline="0" fieldPosition="0">
        <references count="3">
          <reference field="4294967294" count="1" selected="0">
            <x v="0"/>
          </reference>
          <reference field="3" count="1" selected="0">
            <x v="23"/>
          </reference>
          <reference field="4" count="1" selected="0">
            <x v="2"/>
          </reference>
        </references>
      </pivotArea>
    </chartFormat>
    <chartFormat chart="33" format="24" series="1">
      <pivotArea type="data" outline="0" fieldPosition="0">
        <references count="3">
          <reference field="4294967294" count="1" selected="0">
            <x v="0"/>
          </reference>
          <reference field="3" count="1" selected="0">
            <x v="24"/>
          </reference>
          <reference field="4" count="1" selected="0">
            <x v="2"/>
          </reference>
        </references>
      </pivotArea>
    </chartFormat>
    <chartFormat chart="33" format="25" series="1">
      <pivotArea type="data" outline="0" fieldPosition="0">
        <references count="3">
          <reference field="4294967294" count="1" selected="0">
            <x v="0"/>
          </reference>
          <reference field="3" count="1" selected="0">
            <x v="25"/>
          </reference>
          <reference field="4" count="1" selected="0">
            <x v="2"/>
          </reference>
        </references>
      </pivotArea>
    </chartFormat>
    <chartFormat chart="33" format="26" series="1">
      <pivotArea type="data" outline="0" fieldPosition="0">
        <references count="3">
          <reference field="4294967294" count="1" selected="0">
            <x v="0"/>
          </reference>
          <reference field="3" count="1" selected="0">
            <x v="26"/>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2.xml><?xml version="1.0" encoding="utf-8"?>
<pivotTableDefinition xmlns="http://schemas.openxmlformats.org/spreadsheetml/2006/main" xmlns:mc="http://schemas.openxmlformats.org/markup-compatibility/2006" xmlns:xr="http://schemas.microsoft.com/office/spreadsheetml/2014/revision" mc:Ignorable="xr" xr:uid="{B1CAE682-37D1-487D-A996-A8901BEDCDE2}" name="PivotTable46" cacheId="14" applyNumberFormats="0" applyBorderFormats="0" applyFontFormats="0" applyPatternFormats="0" applyAlignmentFormats="0" applyWidthHeightFormats="1" dataCaption="Values" showMissing="0" updatedVersion="8" minRefreshableVersion="3" preserveFormatting="0" rowGrandTotals="0" colGrandTotals="0" itemPrintTitles="1" createdVersion="8" indent="0" outline="1" outlineData="1" multipleFieldFilters="0" chartFormat="55" customListSort="0">
  <location ref="Y49:AB64" firstHeaderRow="1" firstDataRow="4" firstDataCol="1"/>
  <pivotFields count="29">
    <pivotField name="-" axis="axisCol" compact="0" showAll="0" defaultSubtotal="0">
      <items count="8">
        <item x="3"/>
        <item x="2"/>
        <item x="7"/>
        <item x="0"/>
        <item x="6"/>
        <item x="4"/>
        <item x="5"/>
        <item x="1"/>
      </items>
    </pivotField>
    <pivotField axis="axisCol" showAll="0" defaultSubtotal="0">
      <items count="3">
        <item h="1" x="1"/>
        <item h="1" x="0"/>
        <item x="2"/>
      </items>
    </pivotField>
    <pivotField showAll="0"/>
    <pivotField showAll="0"/>
    <pivotField showAll="0"/>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pivotField showAll="0"/>
    <pivotField dataField="1"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axis="axisRow" showAll="0">
      <items count="15">
        <item sd="0" x="0"/>
        <item sd="0" x="4"/>
        <item sd="0" x="5"/>
        <item sd="0" x="6"/>
        <item sd="0" x="7"/>
        <item sd="0" x="8"/>
        <item sd="0" x="9"/>
        <item sd="0" x="10"/>
        <item sd="0" x="11"/>
        <item sd="0" x="12"/>
        <item sd="0" x="13"/>
        <item sd="0" x="1"/>
        <item sd="0" x="2"/>
        <item sd="0" x="3"/>
        <item t="default"/>
      </items>
    </pivotField>
    <pivotField showAll="0">
      <items count="7">
        <item sd="0" x="1"/>
        <item sd="0" x="2"/>
        <item sd="0" x="3"/>
        <item sd="0" x="4"/>
        <item x="0"/>
        <item x="5"/>
        <item t="default"/>
      </items>
    </pivotField>
    <pivotField showAll="0">
      <items count="5">
        <item sd="0" x="1"/>
        <item sd="0" x="2"/>
        <item x="0"/>
        <item x="3"/>
        <item t="default"/>
      </items>
    </pivotField>
  </pivotFields>
  <rowFields count="1">
    <field x="26"/>
  </rowFields>
  <rowItems count="12">
    <i>
      <x v="1"/>
    </i>
    <i>
      <x v="2"/>
    </i>
    <i>
      <x v="3"/>
    </i>
    <i>
      <x v="4"/>
    </i>
    <i>
      <x v="5"/>
    </i>
    <i>
      <x v="6"/>
    </i>
    <i>
      <x v="7"/>
    </i>
    <i>
      <x v="8"/>
    </i>
    <i>
      <x v="9"/>
    </i>
    <i>
      <x v="11"/>
    </i>
    <i>
      <x v="12"/>
    </i>
    <i>
      <x v="13"/>
    </i>
  </rowItems>
  <colFields count="3">
    <field x="1"/>
    <field x="0"/>
    <field x="-2"/>
  </colFields>
  <colItems count="2">
    <i>
      <x v="2"/>
      <x v="2"/>
      <x/>
    </i>
    <i r="2" i="1">
      <x v="1"/>
    </i>
  </colItems>
  <dataFields count="2">
    <dataField name="-T_INJ/M" fld="18" baseField="26" baseItem="1"/>
    <dataField name="-INJ/M" fld="8" baseField="19"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3.xml><?xml version="1.0" encoding="utf-8"?>
<pivotTableDefinition xmlns="http://schemas.openxmlformats.org/spreadsheetml/2006/main" xmlns:mc="http://schemas.openxmlformats.org/markup-compatibility/2006" xmlns:xr="http://schemas.microsoft.com/office/spreadsheetml/2014/revision" mc:Ignorable="xr" xr:uid="{9A9D2C49-7C4C-4F73-B6BE-9465F4C6AFF2}" name="PivotTable84" cacheId="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8">
  <location ref="AT129:AW143" firstHeaderRow="1" firstDataRow="3" firstDataCol="1" rowPageCount="1" colPageCount="1"/>
  <pivotFields count="23">
    <pivotField showAll="0"/>
    <pivotField axis="axisPage" multipleItemSelectionAllowed="1" showAll="0">
      <items count="4">
        <item x="0"/>
        <item h="1" x="1"/>
        <item h="1" x="2"/>
        <item t="default"/>
      </items>
    </pivotField>
    <pivotField showAll="0"/>
    <pivotField axis="axisCol" showAll="0" defaultSubtotal="0">
      <items count="7">
        <item x="1"/>
        <item x="0"/>
        <item x="3"/>
        <item h="1" x="2"/>
        <item x="5"/>
        <item x="4"/>
        <item x="6"/>
      </items>
    </pivotField>
    <pivotField showAll="0"/>
    <pivotField axis="axisCol" showAll="0">
      <items count="7">
        <item x="2"/>
        <item x="4"/>
        <item x="3"/>
        <item x="0"/>
        <item x="1"/>
        <item x="5"/>
        <item t="default"/>
      </items>
    </pivotField>
    <pivotField showAll="0"/>
    <pivotField showAll="0"/>
    <pivotField showAll="0"/>
    <pivotField showAll="0">
      <items count="14">
        <item x="0"/>
        <item x="1"/>
        <item x="2"/>
        <item x="3"/>
        <item x="4"/>
        <item x="5"/>
        <item x="6"/>
        <item x="7"/>
        <item x="8"/>
        <item x="9"/>
        <item x="10"/>
        <item x="11"/>
        <item x="12"/>
        <item t="default"/>
      </items>
    </pivotField>
    <pivotField showAll="0"/>
    <pivotField showAll="0"/>
    <pivotField showAll="0"/>
    <pivotField showAll="0"/>
    <pivotField showAll="0"/>
    <pivotField dataField="1" showAll="0"/>
    <pivotField showAll="0"/>
    <pivotField showAll="0"/>
    <pivotField showAll="0"/>
    <pivotField showAll="0"/>
    <pivotField axis="axisRow" showAll="0">
      <items count="15">
        <item sd="0" x="0"/>
        <item sd="0" x="4"/>
        <item sd="0" x="5"/>
        <item sd="0" x="6"/>
        <item sd="0" x="7"/>
        <item sd="0" x="8"/>
        <item sd="0" x="9"/>
        <item sd="0" x="10"/>
        <item sd="0" x="11"/>
        <item sd="0" x="12"/>
        <item sd="0" x="13"/>
        <item sd="0" x="1"/>
        <item sd="0" x="2"/>
        <item sd="0" x="3"/>
        <item t="default"/>
      </items>
    </pivotField>
    <pivotField showAll="0">
      <items count="7">
        <item sd="0" x="1"/>
        <item sd="0" x="2"/>
        <item sd="0" x="3"/>
        <item sd="0" x="4"/>
        <item x="0"/>
        <item x="5"/>
        <item t="default"/>
      </items>
    </pivotField>
    <pivotField showAll="0">
      <items count="5">
        <item sd="0" x="1"/>
        <item sd="0" x="2"/>
        <item x="0"/>
        <item x="3"/>
        <item t="default"/>
      </items>
    </pivotField>
  </pivotFields>
  <rowFields count="1">
    <field x="20"/>
  </rowFields>
  <rowItems count="12">
    <i>
      <x v="1"/>
    </i>
    <i>
      <x v="2"/>
    </i>
    <i>
      <x v="3"/>
    </i>
    <i>
      <x v="4"/>
    </i>
    <i>
      <x v="5"/>
    </i>
    <i>
      <x v="6"/>
    </i>
    <i>
      <x v="7"/>
    </i>
    <i>
      <x v="8"/>
    </i>
    <i>
      <x v="9"/>
    </i>
    <i>
      <x v="11"/>
    </i>
    <i>
      <x v="12"/>
    </i>
    <i>
      <x v="13"/>
    </i>
  </rowItems>
  <colFields count="2">
    <field x="3"/>
    <field x="5"/>
  </colFields>
  <colItems count="3">
    <i>
      <x/>
      <x v="4"/>
    </i>
    <i>
      <x v="1"/>
      <x v="3"/>
    </i>
    <i>
      <x v="2"/>
      <x v="2"/>
    </i>
  </colItems>
  <pageFields count="1">
    <pageField fld="1" hier="-1"/>
  </pageFields>
  <dataFields count="1">
    <dataField name="-Warehouse Fac#1" fld="15" baseField="0" baseItem="0"/>
  </dataFields>
  <formats count="1">
    <format dxfId="84">
      <pivotArea collapsedLevelsAreSubtotals="1" fieldPosition="0">
        <references count="2">
          <reference field="3" count="1" selected="0" defaultSubtotal="1">
            <x v="1"/>
          </reference>
          <reference field="20" count="2">
            <x v="1"/>
            <x v="2"/>
          </reference>
        </references>
      </pivotArea>
    </format>
  </formats>
  <chartFormats count="4">
    <chartFormat chart="15" format="6" series="1">
      <pivotArea type="data" outline="0" fieldPosition="0">
        <references count="3">
          <reference field="4294967294" count="1" selected="0">
            <x v="0"/>
          </reference>
          <reference field="3" count="1" selected="0">
            <x v="0"/>
          </reference>
          <reference field="5" count="1" selected="0">
            <x v="4"/>
          </reference>
        </references>
      </pivotArea>
    </chartFormat>
    <chartFormat chart="15" format="7" series="1">
      <pivotArea type="data" outline="0" fieldPosition="0">
        <references count="3">
          <reference field="4294967294" count="1" selected="0">
            <x v="0"/>
          </reference>
          <reference field="3" count="1" selected="0">
            <x v="1"/>
          </reference>
          <reference field="5" count="1" selected="0">
            <x v="3"/>
          </reference>
        </references>
      </pivotArea>
    </chartFormat>
    <chartFormat chart="15" format="8" series="1">
      <pivotArea type="data" outline="0" fieldPosition="0">
        <references count="3">
          <reference field="4294967294" count="1" selected="0">
            <x v="0"/>
          </reference>
          <reference field="3" count="1" selected="0">
            <x v="2"/>
          </reference>
          <reference field="5" count="1" selected="0">
            <x v="2"/>
          </reference>
        </references>
      </pivotArea>
    </chartFormat>
    <chartFormat chart="15" format="9" series="1">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4.xml><?xml version="1.0" encoding="utf-8"?>
<pivotTableDefinition xmlns="http://schemas.openxmlformats.org/spreadsheetml/2006/main" xmlns:mc="http://schemas.openxmlformats.org/markup-compatibility/2006" xmlns:xr="http://schemas.microsoft.com/office/spreadsheetml/2014/revision" mc:Ignorable="xr" xr:uid="{4C9F383F-1518-4E8A-AC35-2AC51E39CF9A}" name="PivotTable51" cacheId="1" applyNumberFormats="0" applyBorderFormats="0" applyFontFormats="0" applyPatternFormats="0" applyAlignmentFormats="0" applyWidthHeightFormats="1" dataCaption="Values" showMissing="0" updatedVersion="8" minRefreshableVersion="3" showDataTips="0" useAutoFormatting="1" rowGrandTotals="0" colGrandTotals="0" itemPrintTitles="1" createdVersion="8" indent="0" outline="1" outlineData="1" multipleFieldFilters="0" chartFormat="17">
  <location ref="AU91:AX105" firstHeaderRow="1" firstDataRow="3" firstDataCol="1" rowPageCount="1" colPageCount="1"/>
  <pivotFields count="31">
    <pivotField showAll="0"/>
    <pivotField axis="axisPage" multipleItemSelectionAllowed="1" showAll="0">
      <items count="9">
        <item h="1" sd="0" x="3"/>
        <item sd="0" x="0"/>
        <item h="1" sd="0" x="4"/>
        <item h="1" sd="0" x="2"/>
        <item h="1" sd="0" x="1"/>
        <item h="1" sd="0" x="6"/>
        <item h="1" sd="0" x="5"/>
        <item h="1" sd="0" x="7"/>
        <item t="default"/>
      </items>
    </pivotField>
    <pivotField showAll="0"/>
    <pivotField axis="axisCol" showAll="0">
      <items count="29">
        <item h="1" x="26"/>
        <item h="1" sd="0" x="0"/>
        <item h="1" x="12"/>
        <item h="1" x="11"/>
        <item h="1" x="13"/>
        <item h="1" x="14"/>
        <item h="1" x="15"/>
        <item h="1" x="6"/>
        <item h="1" x="24"/>
        <item h="1" x="25"/>
        <item h="1" x="8"/>
        <item h="1" x="9"/>
        <item h="1" x="20"/>
        <item h="1" x="10"/>
        <item h="1" x="2"/>
        <item h="1" x="18"/>
        <item h="1" x="7"/>
        <item h="1" x="1"/>
        <item h="1" x="21"/>
        <item h="1" x="22"/>
        <item h="1" x="23"/>
        <item x="19"/>
        <item sd="0" x="5"/>
        <item x="16"/>
        <item x="17"/>
        <item sd="0" x="3"/>
        <item sd="0" x="4"/>
        <item h="1" x="27"/>
        <item t="default"/>
      </items>
    </pivotField>
    <pivotField axis="axisCol" showAll="0">
      <items count="5">
        <item h="1" x="2"/>
        <item h="1" x="0"/>
        <item x="1"/>
        <item h="1" x="3"/>
        <item t="default"/>
      </items>
    </pivotField>
    <pivotField showAll="0"/>
    <pivotField showAll="0"/>
    <pivotField showAll="0"/>
    <pivotField numFmtId="165" showAll="0">
      <items count="13">
        <item x="0"/>
        <item x="1"/>
        <item x="2"/>
        <item x="3"/>
        <item x="4"/>
        <item x="5"/>
        <item x="6"/>
        <item x="7"/>
        <item x="8"/>
        <item x="9"/>
        <item x="10"/>
        <item x="1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axis="axisRow" showAll="0">
      <items count="15">
        <item sd="0" x="0"/>
        <item sd="0" x="4"/>
        <item sd="0" x="5"/>
        <item sd="0" x="6"/>
        <item sd="0" x="7"/>
        <item sd="0" x="8"/>
        <item sd="0" x="9"/>
        <item sd="0" x="10"/>
        <item sd="0" x="11"/>
        <item sd="0" x="12"/>
        <item sd="0" x="13"/>
        <item sd="0" x="1"/>
        <item sd="0" x="2"/>
        <item sd="0" x="3"/>
        <item t="default"/>
      </items>
    </pivotField>
    <pivotField showAll="0">
      <items count="7">
        <item sd="0" x="1"/>
        <item sd="0" x="2"/>
        <item sd="0" x="3"/>
        <item sd="0" x="4"/>
        <item x="0"/>
        <item x="5"/>
        <item t="default"/>
      </items>
    </pivotField>
    <pivotField showAll="0">
      <items count="5">
        <item x="1"/>
        <item x="2"/>
        <item x="0"/>
        <item x="3"/>
        <item t="default"/>
      </items>
    </pivotField>
  </pivotFields>
  <rowFields count="1">
    <field x="28"/>
  </rowFields>
  <rowItems count="12">
    <i>
      <x v="1"/>
    </i>
    <i>
      <x v="2"/>
    </i>
    <i>
      <x v="3"/>
    </i>
    <i>
      <x v="4"/>
    </i>
    <i>
      <x v="5"/>
    </i>
    <i>
      <x v="6"/>
    </i>
    <i>
      <x v="7"/>
    </i>
    <i>
      <x v="8"/>
    </i>
    <i>
      <x v="9"/>
    </i>
    <i>
      <x v="11"/>
    </i>
    <i>
      <x v="12"/>
    </i>
    <i>
      <x v="13"/>
    </i>
  </rowItems>
  <colFields count="2">
    <field x="3"/>
    <field x="4"/>
  </colFields>
  <colItems count="3">
    <i>
      <x v="22"/>
    </i>
    <i>
      <x v="25"/>
    </i>
    <i>
      <x v="26"/>
    </i>
  </colItems>
  <pageFields count="1">
    <pageField fld="1" hier="-1"/>
  </pageFields>
  <dataFields count="1">
    <dataField name="-GDP" fld="17" baseField="29" baseItem="5"/>
  </dataFields>
  <chartFormats count="3">
    <chartFormat chart="15" format="6" series="1">
      <pivotArea type="data" outline="0" fieldPosition="0">
        <references count="2">
          <reference field="4294967294" count="1" selected="0">
            <x v="0"/>
          </reference>
          <reference field="3" count="1" selected="0">
            <x v="22"/>
          </reference>
        </references>
      </pivotArea>
    </chartFormat>
    <chartFormat chart="15" format="7" series="1">
      <pivotArea type="data" outline="0" fieldPosition="0">
        <references count="2">
          <reference field="4294967294" count="1" selected="0">
            <x v="0"/>
          </reference>
          <reference field="3" count="1" selected="0">
            <x v="25"/>
          </reference>
        </references>
      </pivotArea>
    </chartFormat>
    <chartFormat chart="15" format="8" series="1">
      <pivotArea type="data" outline="0" fieldPosition="0">
        <references count="2">
          <reference field="4294967294" count="1" selected="0">
            <x v="0"/>
          </reference>
          <reference field="3" count="1" selected="0">
            <x v="2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5.xml><?xml version="1.0" encoding="utf-8"?>
<pivotTableDefinition xmlns="http://schemas.openxmlformats.org/spreadsheetml/2006/main" xmlns:mc="http://schemas.openxmlformats.org/markup-compatibility/2006" xmlns:xr="http://schemas.microsoft.com/office/spreadsheetml/2014/revision" mc:Ignorable="xr" xr:uid="{2D0D92BD-3055-41AE-BE24-D604B4A4E7BF}" name="PivotTable2" cacheId="21" applyNumberFormats="0" applyBorderFormats="0" applyFontFormats="0" applyPatternFormats="0" applyAlignmentFormats="0" applyWidthHeightFormats="1" dataCaption="Values" showMissing="0" updatedVersion="8" minRefreshableVersion="3" preserveFormatting="0" rowGrandTotals="0" colGrandTotals="0" itemPrintTitles="1" createdVersion="8" indent="0" outline="1" outlineData="1" multipleFieldFilters="0" chartFormat="48" customListSort="0">
  <location ref="M30:T44" firstHeaderRow="1" firstDataRow="3" firstDataCol="1" rowPageCount="1" colPageCount="1"/>
  <pivotFields count="32">
    <pivotField showAll="0"/>
    <pivotField axis="axisPage" multipleItemSelectionAllowed="1" showAll="0">
      <items count="3">
        <item x="0"/>
        <item h="1" x="1"/>
        <item t="default"/>
      </items>
    </pivotField>
    <pivotField showAll="0"/>
    <pivotField name="-" axis="axisCol" compact="0" showAll="0">
      <items count="9">
        <item x="3"/>
        <item x="2"/>
        <item x="7"/>
        <item x="0"/>
        <item x="6"/>
        <item x="4"/>
        <item x="5"/>
        <item x="1"/>
        <item t="default"/>
      </items>
    </pivotField>
    <pivotField axis="axisCol" showAll="0" defaultSubtotal="0">
      <items count="3">
        <item h="1" x="1"/>
        <item x="0"/>
        <item x="2"/>
      </items>
    </pivotField>
    <pivotField showAll="0"/>
    <pivotField showAll="0"/>
    <pivotField showAll="0"/>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15">
        <item sd="0" x="0"/>
        <item sd="0" x="4"/>
        <item sd="0" x="5"/>
        <item sd="0" x="6"/>
        <item sd="0" x="7"/>
        <item sd="0" x="8"/>
        <item sd="0" x="9"/>
        <item sd="0" x="10"/>
        <item sd="0" x="11"/>
        <item sd="0" x="12"/>
        <item sd="0" x="13"/>
        <item sd="0" x="1"/>
        <item sd="0" x="2"/>
        <item sd="0" x="3"/>
        <item t="default"/>
      </items>
    </pivotField>
    <pivotField showAll="0">
      <items count="7">
        <item sd="0" x="1"/>
        <item sd="0" x="2"/>
        <item sd="0" x="3"/>
        <item sd="0" x="4"/>
        <item x="0"/>
        <item x="5"/>
        <item t="default"/>
      </items>
    </pivotField>
    <pivotField showAll="0">
      <items count="5">
        <item sd="0" x="1"/>
        <item sd="0" x="2"/>
        <item x="0"/>
        <item x="3"/>
        <item t="default"/>
      </items>
    </pivotField>
  </pivotFields>
  <rowFields count="1">
    <field x="29"/>
  </rowFields>
  <rowItems count="12">
    <i>
      <x v="1"/>
    </i>
    <i>
      <x v="2"/>
    </i>
    <i>
      <x v="3"/>
    </i>
    <i>
      <x v="4"/>
    </i>
    <i>
      <x v="5"/>
    </i>
    <i>
      <x v="6"/>
    </i>
    <i>
      <x v="7"/>
    </i>
    <i>
      <x v="8"/>
    </i>
    <i>
      <x v="9"/>
    </i>
    <i>
      <x v="11"/>
    </i>
    <i>
      <x v="12"/>
    </i>
    <i>
      <x v="13"/>
    </i>
  </rowItems>
  <colFields count="2">
    <field x="4"/>
    <field x="3"/>
  </colFields>
  <colItems count="7">
    <i>
      <x v="1"/>
      <x/>
    </i>
    <i r="1">
      <x v="1"/>
    </i>
    <i r="1">
      <x v="3"/>
    </i>
    <i r="1">
      <x v="4"/>
    </i>
    <i r="1">
      <x v="5"/>
    </i>
    <i r="1">
      <x v="6"/>
    </i>
    <i r="1">
      <x v="7"/>
    </i>
  </colItems>
  <pageFields count="1">
    <pageField fld="1" hier="-1"/>
  </pageFields>
  <dataFields count="1">
    <dataField name=" Pump/A" fld="10" baseField="0" baseItem="0"/>
  </dataFields>
  <chartFormats count="21">
    <chartFormat chart="45" format="0" series="1">
      <pivotArea type="data" outline="0" fieldPosition="0">
        <references count="3">
          <reference field="4294967294" count="1" selected="0">
            <x v="0"/>
          </reference>
          <reference field="3" count="1" selected="0">
            <x v="0"/>
          </reference>
          <reference field="4" count="1" selected="0">
            <x v="1"/>
          </reference>
        </references>
      </pivotArea>
    </chartFormat>
    <chartFormat chart="45" format="1" series="1">
      <pivotArea type="data" outline="0" fieldPosition="0">
        <references count="3">
          <reference field="4294967294" count="1" selected="0">
            <x v="0"/>
          </reference>
          <reference field="3" count="1" selected="0">
            <x v="1"/>
          </reference>
          <reference field="4" count="1" selected="0">
            <x v="1"/>
          </reference>
        </references>
      </pivotArea>
    </chartFormat>
    <chartFormat chart="45" format="2" series="1">
      <pivotArea type="data" outline="0" fieldPosition="0">
        <references count="3">
          <reference field="4294967294" count="1" selected="0">
            <x v="0"/>
          </reference>
          <reference field="3" count="1" selected="0">
            <x v="3"/>
          </reference>
          <reference field="4" count="1" selected="0">
            <x v="1"/>
          </reference>
        </references>
      </pivotArea>
    </chartFormat>
    <chartFormat chart="45" format="3" series="1">
      <pivotArea type="data" outline="0" fieldPosition="0">
        <references count="3">
          <reference field="4294967294" count="1" selected="0">
            <x v="0"/>
          </reference>
          <reference field="3" count="1" selected="0">
            <x v="4"/>
          </reference>
          <reference field="4" count="1" selected="0">
            <x v="1"/>
          </reference>
        </references>
      </pivotArea>
    </chartFormat>
    <chartFormat chart="45" format="4" series="1">
      <pivotArea type="data" outline="0" fieldPosition="0">
        <references count="3">
          <reference field="4294967294" count="1" selected="0">
            <x v="0"/>
          </reference>
          <reference field="3" count="1" selected="0">
            <x v="5"/>
          </reference>
          <reference field="4" count="1" selected="0">
            <x v="1"/>
          </reference>
        </references>
      </pivotArea>
    </chartFormat>
    <chartFormat chart="45" format="5" series="1">
      <pivotArea type="data" outline="0" fieldPosition="0">
        <references count="3">
          <reference field="4294967294" count="1" selected="0">
            <x v="0"/>
          </reference>
          <reference field="3" count="1" selected="0">
            <x v="6"/>
          </reference>
          <reference field="4" count="1" selected="0">
            <x v="1"/>
          </reference>
        </references>
      </pivotArea>
    </chartFormat>
    <chartFormat chart="46" format="6" series="1">
      <pivotArea type="data" outline="0" fieldPosition="0">
        <references count="3">
          <reference field="4294967294" count="1" selected="0">
            <x v="0"/>
          </reference>
          <reference field="3" count="1" selected="0">
            <x v="0"/>
          </reference>
          <reference field="4" count="1" selected="0">
            <x v="1"/>
          </reference>
        </references>
      </pivotArea>
    </chartFormat>
    <chartFormat chart="46" format="7" series="1">
      <pivotArea type="data" outline="0" fieldPosition="0">
        <references count="3">
          <reference field="4294967294" count="1" selected="0">
            <x v="0"/>
          </reference>
          <reference field="3" count="1" selected="0">
            <x v="1"/>
          </reference>
          <reference field="4" count="1" selected="0">
            <x v="1"/>
          </reference>
        </references>
      </pivotArea>
    </chartFormat>
    <chartFormat chart="46" format="8" series="1">
      <pivotArea type="data" outline="0" fieldPosition="0">
        <references count="3">
          <reference field="4294967294" count="1" selected="0">
            <x v="0"/>
          </reference>
          <reference field="3" count="1" selected="0">
            <x v="3"/>
          </reference>
          <reference field="4" count="1" selected="0">
            <x v="1"/>
          </reference>
        </references>
      </pivotArea>
    </chartFormat>
    <chartFormat chart="46" format="9" series="1">
      <pivotArea type="data" outline="0" fieldPosition="0">
        <references count="3">
          <reference field="4294967294" count="1" selected="0">
            <x v="0"/>
          </reference>
          <reference field="3" count="1" selected="0">
            <x v="4"/>
          </reference>
          <reference field="4" count="1" selected="0">
            <x v="1"/>
          </reference>
        </references>
      </pivotArea>
    </chartFormat>
    <chartFormat chart="46" format="10" series="1">
      <pivotArea type="data" outline="0" fieldPosition="0">
        <references count="3">
          <reference field="4294967294" count="1" selected="0">
            <x v="0"/>
          </reference>
          <reference field="3" count="1" selected="0">
            <x v="5"/>
          </reference>
          <reference field="4" count="1" selected="0">
            <x v="1"/>
          </reference>
        </references>
      </pivotArea>
    </chartFormat>
    <chartFormat chart="46" format="11" series="1">
      <pivotArea type="data" outline="0" fieldPosition="0">
        <references count="3">
          <reference field="4294967294" count="1" selected="0">
            <x v="0"/>
          </reference>
          <reference field="3" count="1" selected="0">
            <x v="6"/>
          </reference>
          <reference field="4" count="1" selected="0">
            <x v="1"/>
          </reference>
        </references>
      </pivotArea>
    </chartFormat>
    <chartFormat chart="47" format="21" series="1">
      <pivotArea type="data" outline="0" fieldPosition="0">
        <references count="3">
          <reference field="4294967294" count="1" selected="0">
            <x v="0"/>
          </reference>
          <reference field="3" count="1" selected="0">
            <x v="0"/>
          </reference>
          <reference field="4" count="1" selected="0">
            <x v="1"/>
          </reference>
        </references>
      </pivotArea>
    </chartFormat>
    <chartFormat chart="47" format="22" series="1">
      <pivotArea type="data" outline="0" fieldPosition="0">
        <references count="3">
          <reference field="4294967294" count="1" selected="0">
            <x v="0"/>
          </reference>
          <reference field="3" count="1" selected="0">
            <x v="1"/>
          </reference>
          <reference field="4" count="1" selected="0">
            <x v="1"/>
          </reference>
        </references>
      </pivotArea>
    </chartFormat>
    <chartFormat chart="47" format="23" series="1">
      <pivotArea type="data" outline="0" fieldPosition="0">
        <references count="3">
          <reference field="4294967294" count="1" selected="0">
            <x v="0"/>
          </reference>
          <reference field="3" count="1" selected="0">
            <x v="3"/>
          </reference>
          <reference field="4" count="1" selected="0">
            <x v="1"/>
          </reference>
        </references>
      </pivotArea>
    </chartFormat>
    <chartFormat chart="47" format="24" series="1">
      <pivotArea type="data" outline="0" fieldPosition="0">
        <references count="3">
          <reference field="4294967294" count="1" selected="0">
            <x v="0"/>
          </reference>
          <reference field="3" count="1" selected="0">
            <x v="4"/>
          </reference>
          <reference field="4" count="1" selected="0">
            <x v="1"/>
          </reference>
        </references>
      </pivotArea>
    </chartFormat>
    <chartFormat chart="47" format="25" series="1">
      <pivotArea type="data" outline="0" fieldPosition="0">
        <references count="3">
          <reference field="4294967294" count="1" selected="0">
            <x v="0"/>
          </reference>
          <reference field="3" count="1" selected="0">
            <x v="5"/>
          </reference>
          <reference field="4" count="1" selected="0">
            <x v="1"/>
          </reference>
        </references>
      </pivotArea>
    </chartFormat>
    <chartFormat chart="47" format="26" series="1">
      <pivotArea type="data" outline="0" fieldPosition="0">
        <references count="3">
          <reference field="4294967294" count="1" selected="0">
            <x v="0"/>
          </reference>
          <reference field="3" count="1" selected="0">
            <x v="6"/>
          </reference>
          <reference field="4" count="1" selected="0">
            <x v="1"/>
          </reference>
        </references>
      </pivotArea>
    </chartFormat>
    <chartFormat chart="47" format="27" series="1">
      <pivotArea type="data" outline="0" fieldPosition="0">
        <references count="3">
          <reference field="4294967294" count="1" selected="0">
            <x v="0"/>
          </reference>
          <reference field="3" count="1" selected="0">
            <x v="7"/>
          </reference>
          <reference field="4" count="1" selected="0">
            <x v="1"/>
          </reference>
        </references>
      </pivotArea>
    </chartFormat>
    <chartFormat chart="47" format="28">
      <pivotArea type="data" outline="0" fieldPosition="0">
        <references count="4">
          <reference field="4294967294" count="1" selected="0">
            <x v="0"/>
          </reference>
          <reference field="3" count="1" selected="0">
            <x v="7"/>
          </reference>
          <reference field="4" count="1" selected="0">
            <x v="1"/>
          </reference>
          <reference field="29" count="1" selected="0">
            <x v="2"/>
          </reference>
        </references>
      </pivotArea>
    </chartFormat>
    <chartFormat chart="47" format="29">
      <pivotArea type="data" outline="0" fieldPosition="0">
        <references count="4">
          <reference field="4294967294" count="1" selected="0">
            <x v="0"/>
          </reference>
          <reference field="3" count="1" selected="0">
            <x v="7"/>
          </reference>
          <reference field="4" count="1" selected="0">
            <x v="1"/>
          </reference>
          <reference field="29"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6.xml><?xml version="1.0" encoding="utf-8"?>
<pivotTableDefinition xmlns="http://schemas.openxmlformats.org/spreadsheetml/2006/main" xmlns:mc="http://schemas.openxmlformats.org/markup-compatibility/2006" xmlns:xr="http://schemas.microsoft.com/office/spreadsheetml/2014/revision" mc:Ignorable="xr" xr:uid="{9553F192-DF6C-4F1C-B877-8D7C799CE980}" name="PivotTable30" cacheId="1" applyNumberFormats="0" applyBorderFormats="0" applyFontFormats="0" applyPatternFormats="0" applyAlignmentFormats="0" applyWidthHeightFormats="1" dataCaption="Values" showMissing="0" updatedVersion="8" minRefreshableVersion="3" showDataTips="0" useAutoFormatting="1" rowGrandTotals="0" colGrandTotals="0" itemPrintTitles="1" createdVersion="8" indent="0" outline="1" outlineData="1" multipleFieldFilters="0" chartFormat="17">
  <location ref="F91:I105" firstHeaderRow="1" firstDataRow="3" firstDataCol="1" rowPageCount="1" colPageCount="1"/>
  <pivotFields count="31">
    <pivotField showAll="0"/>
    <pivotField axis="axisPage" multipleItemSelectionAllowed="1" showAll="0">
      <items count="9">
        <item h="1" sd="0" x="3"/>
        <item sd="0" x="0"/>
        <item h="1" sd="0" x="4"/>
        <item h="1" sd="0" x="2"/>
        <item h="1" sd="0" x="1"/>
        <item h="1" sd="0" x="6"/>
        <item h="1" sd="0" x="5"/>
        <item h="1" sd="0" x="7"/>
        <item t="default"/>
      </items>
    </pivotField>
    <pivotField showAll="0"/>
    <pivotField axis="axisCol" showAll="0">
      <items count="29">
        <item h="1" x="26"/>
        <item h="1" sd="0" x="0"/>
        <item h="1" x="12"/>
        <item h="1" x="11"/>
        <item h="1" x="13"/>
        <item h="1" x="14"/>
        <item h="1" x="15"/>
        <item h="1" x="6"/>
        <item h="1" x="24"/>
        <item h="1" x="25"/>
        <item h="1" x="8"/>
        <item h="1" x="9"/>
        <item h="1" x="20"/>
        <item h="1" x="10"/>
        <item h="1" x="2"/>
        <item h="1" x="18"/>
        <item h="1" x="7"/>
        <item h="1" x="1"/>
        <item h="1" x="21"/>
        <item h="1" x="22"/>
        <item h="1" x="23"/>
        <item x="19"/>
        <item sd="0" x="5"/>
        <item x="16"/>
        <item x="17"/>
        <item sd="0" x="3"/>
        <item sd="0" x="4"/>
        <item h="1" x="27"/>
        <item t="default"/>
      </items>
    </pivotField>
    <pivotField axis="axisCol" showAll="0">
      <items count="5">
        <item h="1" x="2"/>
        <item h="1" x="0"/>
        <item x="1"/>
        <item h="1" x="3"/>
        <item t="default"/>
      </items>
    </pivotField>
    <pivotField showAll="0"/>
    <pivotField showAll="0"/>
    <pivotField showAll="0"/>
    <pivotField numFmtId="165" showAll="0">
      <items count="13">
        <item x="0"/>
        <item x="1"/>
        <item x="2"/>
        <item x="3"/>
        <item x="4"/>
        <item x="5"/>
        <item x="6"/>
        <item x="7"/>
        <item x="8"/>
        <item x="9"/>
        <item x="10"/>
        <item x="11"/>
        <item t="default"/>
      </items>
    </pivotField>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15">
        <item sd="0" x="0"/>
        <item sd="0" x="4"/>
        <item sd="0" x="5"/>
        <item sd="0" x="6"/>
        <item sd="0" x="7"/>
        <item sd="0" x="8"/>
        <item sd="0" x="9"/>
        <item sd="0" x="10"/>
        <item sd="0" x="11"/>
        <item sd="0" x="12"/>
        <item sd="0" x="13"/>
        <item sd="0" x="1"/>
        <item sd="0" x="2"/>
        <item sd="0" x="3"/>
        <item t="default"/>
      </items>
    </pivotField>
    <pivotField showAll="0">
      <items count="7">
        <item sd="0" x="1"/>
        <item sd="0" x="2"/>
        <item sd="0" x="3"/>
        <item sd="0" x="4"/>
        <item x="0"/>
        <item x="5"/>
        <item t="default"/>
      </items>
    </pivotField>
    <pivotField showAll="0">
      <items count="5">
        <item x="1"/>
        <item x="2"/>
        <item x="0"/>
        <item x="3"/>
        <item t="default"/>
      </items>
    </pivotField>
  </pivotFields>
  <rowFields count="1">
    <field x="28"/>
  </rowFields>
  <rowItems count="12">
    <i>
      <x v="1"/>
    </i>
    <i>
      <x v="2"/>
    </i>
    <i>
      <x v="3"/>
    </i>
    <i>
      <x v="4"/>
    </i>
    <i>
      <x v="5"/>
    </i>
    <i>
      <x v="6"/>
    </i>
    <i>
      <x v="7"/>
    </i>
    <i>
      <x v="8"/>
    </i>
    <i>
      <x v="9"/>
    </i>
    <i>
      <x v="11"/>
    </i>
    <i>
      <x v="12"/>
    </i>
    <i>
      <x v="13"/>
    </i>
  </rowItems>
  <colFields count="2">
    <field x="3"/>
    <field x="4"/>
  </colFields>
  <colItems count="3">
    <i>
      <x v="22"/>
    </i>
    <i>
      <x v="25"/>
    </i>
    <i>
      <x v="26"/>
    </i>
  </colItems>
  <pageFields count="1">
    <pageField fld="1" hier="-1"/>
  </pageFields>
  <dataFields count="1">
    <dataField name="-Pump/A" fld="10" baseField="29" baseItem="1"/>
  </dataFields>
  <chartFormats count="3">
    <chartFormat chart="16" format="6" series="1">
      <pivotArea type="data" outline="0" fieldPosition="0">
        <references count="2">
          <reference field="4294967294" count="1" selected="0">
            <x v="0"/>
          </reference>
          <reference field="3" count="1" selected="0">
            <x v="22"/>
          </reference>
        </references>
      </pivotArea>
    </chartFormat>
    <chartFormat chart="16" format="7" series="1">
      <pivotArea type="data" outline="0" fieldPosition="0">
        <references count="2">
          <reference field="4294967294" count="1" selected="0">
            <x v="0"/>
          </reference>
          <reference field="3" count="1" selected="0">
            <x v="25"/>
          </reference>
        </references>
      </pivotArea>
    </chartFormat>
    <chartFormat chart="16" format="8" series="1">
      <pivotArea type="data" outline="0" fieldPosition="0">
        <references count="2">
          <reference field="4294967294" count="1" selected="0">
            <x v="0"/>
          </reference>
          <reference field="3" count="1" selected="0">
            <x v="2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7.xml><?xml version="1.0" encoding="utf-8"?>
<pivotTableDefinition xmlns="http://schemas.openxmlformats.org/spreadsheetml/2006/main" xmlns:mc="http://schemas.openxmlformats.org/markup-compatibility/2006" xmlns:xr="http://schemas.microsoft.com/office/spreadsheetml/2014/revision" mc:Ignorable="xr" xr:uid="{ACCC4398-AA46-403D-83FF-72013B45B80A}" name="PivotTable14"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BU5:CE19" firstHeaderRow="1" firstDataRow="2" firstDataCol="1" rowPageCount="1" colPageCount="1"/>
  <pivotFields count="31">
    <pivotField showAll="0"/>
    <pivotField showAll="0"/>
    <pivotField showAll="0"/>
    <pivotField axis="axisCol" showAll="0">
      <items count="10">
        <item x="0"/>
        <item x="3"/>
        <item x="4"/>
        <item x="7"/>
        <item x="8"/>
        <item x="6"/>
        <item x="5"/>
        <item x="2"/>
        <item x="1"/>
        <item t="default"/>
      </items>
    </pivotField>
    <pivotField showAll="0"/>
    <pivotField showAll="0"/>
    <pivotField showAll="0"/>
    <pivotField showAll="0"/>
    <pivotField numFmtId="165" showAll="0">
      <items count="13">
        <item x="0"/>
        <item x="1"/>
        <item x="2"/>
        <item x="3"/>
        <item x="4"/>
        <item x="5"/>
        <item x="6"/>
        <item x="7"/>
        <item x="8"/>
        <item x="9"/>
        <item x="10"/>
        <item x="11"/>
        <item t="default"/>
      </items>
    </pivotField>
    <pivotField showAll="0"/>
    <pivotField showAll="0"/>
    <pivotField showAll="0"/>
    <pivotField showAll="0"/>
    <pivotField showAll="0"/>
    <pivotField showAll="0"/>
    <pivotField axis="axisPage" dataField="1"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15">
        <item sd="0" x="0"/>
        <item sd="0" x="4"/>
        <item sd="0" x="5"/>
        <item sd="0" x="6"/>
        <item sd="0" x="7"/>
        <item sd="0" x="8"/>
        <item sd="0" x="9"/>
        <item sd="0" x="10"/>
        <item sd="0" x="11"/>
        <item sd="0" x="12"/>
        <item sd="0" x="13"/>
        <item sd="0" x="1"/>
        <item sd="0" x="2"/>
        <item sd="0" x="3"/>
        <item t="default"/>
      </items>
    </pivotField>
    <pivotField showAll="0">
      <items count="7">
        <item sd="0" x="1"/>
        <item sd="0" x="2"/>
        <item sd="0" x="3"/>
        <item sd="0" x="4"/>
        <item x="0"/>
        <item x="5"/>
        <item t="default"/>
      </items>
    </pivotField>
    <pivotField showAll="0">
      <items count="5">
        <item sd="0" x="1"/>
        <item sd="0" x="2"/>
        <item x="0"/>
        <item x="3"/>
        <item t="default"/>
      </items>
    </pivotField>
  </pivotFields>
  <rowFields count="1">
    <field x="28"/>
  </rowFields>
  <rowItems count="13">
    <i>
      <x v="1"/>
    </i>
    <i>
      <x v="2"/>
    </i>
    <i>
      <x v="3"/>
    </i>
    <i>
      <x v="4"/>
    </i>
    <i>
      <x v="5"/>
    </i>
    <i>
      <x v="6"/>
    </i>
    <i>
      <x v="7"/>
    </i>
    <i>
      <x v="8"/>
    </i>
    <i>
      <x v="9"/>
    </i>
    <i>
      <x v="11"/>
    </i>
    <i>
      <x v="12"/>
    </i>
    <i>
      <x v="13"/>
    </i>
    <i t="grand">
      <x/>
    </i>
  </rowItems>
  <colFields count="1">
    <field x="3"/>
  </colFields>
  <colItems count="10">
    <i>
      <x/>
    </i>
    <i>
      <x v="1"/>
    </i>
    <i>
      <x v="2"/>
    </i>
    <i>
      <x v="3"/>
    </i>
    <i>
      <x v="4"/>
    </i>
    <i>
      <x v="5"/>
    </i>
    <i>
      <x v="6"/>
    </i>
    <i>
      <x v="7"/>
    </i>
    <i>
      <x v="8"/>
    </i>
    <i t="grand">
      <x/>
    </i>
  </colItems>
  <pageFields count="1">
    <pageField fld="15" hier="-1"/>
  </pageFields>
  <dataFields count="1">
    <dataField name="Sum of UC/M" fld="15" baseField="0" baseItem="0"/>
  </dataFields>
  <chartFormats count="9">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0" format="2" series="1">
      <pivotArea type="data" outline="0" fieldPosition="0">
        <references count="2">
          <reference field="4294967294" count="1" selected="0">
            <x v="0"/>
          </reference>
          <reference field="3" count="1" selected="0">
            <x v="2"/>
          </reference>
        </references>
      </pivotArea>
    </chartFormat>
    <chartFormat chart="0" format="3" series="1">
      <pivotArea type="data" outline="0" fieldPosition="0">
        <references count="2">
          <reference field="4294967294" count="1" selected="0">
            <x v="0"/>
          </reference>
          <reference field="3" count="1" selected="0">
            <x v="3"/>
          </reference>
        </references>
      </pivotArea>
    </chartFormat>
    <chartFormat chart="0" format="4" series="1">
      <pivotArea type="data" outline="0" fieldPosition="0">
        <references count="2">
          <reference field="4294967294" count="1" selected="0">
            <x v="0"/>
          </reference>
          <reference field="3" count="1" selected="0">
            <x v="4"/>
          </reference>
        </references>
      </pivotArea>
    </chartFormat>
    <chartFormat chart="0" format="5" series="1">
      <pivotArea type="data" outline="0" fieldPosition="0">
        <references count="2">
          <reference field="4294967294" count="1" selected="0">
            <x v="0"/>
          </reference>
          <reference field="3" count="1" selected="0">
            <x v="5"/>
          </reference>
        </references>
      </pivotArea>
    </chartFormat>
    <chartFormat chart="0" format="6" series="1">
      <pivotArea type="data" outline="0" fieldPosition="0">
        <references count="2">
          <reference field="4294967294" count="1" selected="0">
            <x v="0"/>
          </reference>
          <reference field="3" count="1" selected="0">
            <x v="6"/>
          </reference>
        </references>
      </pivotArea>
    </chartFormat>
    <chartFormat chart="0" format="7" series="1">
      <pivotArea type="data" outline="0" fieldPosition="0">
        <references count="2">
          <reference field="4294967294" count="1" selected="0">
            <x v="0"/>
          </reference>
          <reference field="3" count="1" selected="0">
            <x v="7"/>
          </reference>
        </references>
      </pivotArea>
    </chartFormat>
    <chartFormat chart="0" format="8" series="1">
      <pivotArea type="data" outline="0" fieldPosition="0">
        <references count="2">
          <reference field="4294967294" count="1" selected="0">
            <x v="0"/>
          </reference>
          <reference field="3"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8.xml><?xml version="1.0" encoding="utf-8"?>
<pivotTableDefinition xmlns="http://schemas.openxmlformats.org/spreadsheetml/2006/main" xmlns:mc="http://schemas.openxmlformats.org/markup-compatibility/2006" xmlns:xr="http://schemas.microsoft.com/office/spreadsheetml/2014/revision" mc:Ignorable="xr" xr:uid="{D6165F78-5055-435A-8188-E9A3D03B4C5C}" name="PivotTable6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S68:W83" firstHeaderRow="1" firstDataRow="3" firstDataCol="1"/>
  <pivotFields count="22">
    <pivotField showAll="0"/>
    <pivotField axis="axisCol" showAll="0" defaultSubtotal="0">
      <items count="5">
        <item x="0"/>
        <item h="1" x="3"/>
        <item h="1" x="2"/>
        <item x="4"/>
        <item x="1"/>
      </items>
    </pivotField>
    <pivotField showAll="0"/>
    <pivotField showAll="0"/>
    <pivotField axis="axisCol" showAll="0">
      <items count="5">
        <item h="1" x="2"/>
        <item x="0"/>
        <item x="1"/>
        <item x="3"/>
        <item t="default"/>
      </items>
    </pivotField>
    <pivotField showAll="0"/>
    <pivotField showAll="0"/>
    <pivotField showAll="0"/>
    <pivotField numFmtId="165" showAll="0">
      <items count="13">
        <item x="0"/>
        <item x="1"/>
        <item x="2"/>
        <item x="3"/>
        <item x="4"/>
        <item x="5"/>
        <item x="6"/>
        <item x="7"/>
        <item x="8"/>
        <item x="9"/>
        <item x="10"/>
        <item x="11"/>
        <item t="default"/>
      </items>
    </pivotField>
    <pivotField showAll="0"/>
    <pivotField showAll="0"/>
    <pivotField dataField="1" showAll="0"/>
    <pivotField showAll="0"/>
    <pivotField showAll="0"/>
    <pivotField showAll="0"/>
    <pivotField showAll="0"/>
    <pivotField showAll="0"/>
    <pivotField showAll="0"/>
    <pivotField showAll="0"/>
    <pivotField axis="axisRow" showAll="0">
      <items count="15">
        <item sd="0" x="0"/>
        <item sd="0" x="4"/>
        <item sd="0" x="5"/>
        <item sd="0" x="6"/>
        <item sd="0" x="7"/>
        <item sd="0" x="8"/>
        <item sd="0" x="9"/>
        <item sd="0" x="10"/>
        <item sd="0" x="11"/>
        <item sd="0" x="12"/>
        <item sd="0" x="13"/>
        <item sd="0" x="1"/>
        <item sd="0" x="2"/>
        <item sd="0" x="3"/>
        <item t="default"/>
      </items>
    </pivotField>
    <pivotField showAll="0">
      <items count="7">
        <item sd="0" x="1"/>
        <item sd="0" x="2"/>
        <item sd="0" x="3"/>
        <item sd="0" x="4"/>
        <item x="0"/>
        <item x="5"/>
        <item t="default"/>
      </items>
    </pivotField>
    <pivotField showAll="0">
      <items count="5">
        <item sd="0" x="1"/>
        <item sd="0" x="2"/>
        <item x="0"/>
        <item x="3"/>
        <item t="default"/>
      </items>
    </pivotField>
  </pivotFields>
  <rowFields count="1">
    <field x="19"/>
  </rowFields>
  <rowItems count="13">
    <i>
      <x v="1"/>
    </i>
    <i>
      <x v="2"/>
    </i>
    <i>
      <x v="3"/>
    </i>
    <i>
      <x v="4"/>
    </i>
    <i>
      <x v="5"/>
    </i>
    <i>
      <x v="6"/>
    </i>
    <i>
      <x v="7"/>
    </i>
    <i>
      <x v="8"/>
    </i>
    <i>
      <x v="9"/>
    </i>
    <i>
      <x v="11"/>
    </i>
    <i>
      <x v="12"/>
    </i>
    <i>
      <x v="13"/>
    </i>
    <i t="grand">
      <x/>
    </i>
  </rowItems>
  <colFields count="2">
    <field x="1"/>
    <field x="4"/>
  </colFields>
  <colItems count="4">
    <i>
      <x/>
      <x v="1"/>
    </i>
    <i>
      <x v="3"/>
      <x v="3"/>
    </i>
    <i>
      <x v="4"/>
      <x v="2"/>
    </i>
    <i t="grand">
      <x/>
    </i>
  </colItems>
  <dataFields count="1">
    <dataField name="- INJ/M" fld="11" baseField="19" baseItem="1"/>
  </dataFields>
  <chartFormats count="3">
    <chartFormat chart="7" format="6" series="1">
      <pivotArea type="data" outline="0" fieldPosition="0">
        <references count="3">
          <reference field="4294967294" count="1" selected="0">
            <x v="0"/>
          </reference>
          <reference field="1" count="1" selected="0">
            <x v="0"/>
          </reference>
          <reference field="4" count="1" selected="0">
            <x v="1"/>
          </reference>
        </references>
      </pivotArea>
    </chartFormat>
    <chartFormat chart="7" format="7" series="1">
      <pivotArea type="data" outline="0" fieldPosition="0">
        <references count="3">
          <reference field="4294967294" count="1" selected="0">
            <x v="0"/>
          </reference>
          <reference field="1" count="1" selected="0">
            <x v="3"/>
          </reference>
          <reference field="4" count="1" selected="0">
            <x v="3"/>
          </reference>
        </references>
      </pivotArea>
    </chartFormat>
    <chartFormat chart="7" format="8" series="1">
      <pivotArea type="data" outline="0" fieldPosition="0">
        <references count="3">
          <reference field="4294967294" count="1" selected="0">
            <x v="0"/>
          </reference>
          <reference field="1" count="1" selected="0">
            <x v="4"/>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9.xml><?xml version="1.0" encoding="utf-8"?>
<pivotTableDefinition xmlns="http://schemas.openxmlformats.org/spreadsheetml/2006/main" xmlns:mc="http://schemas.openxmlformats.org/markup-compatibility/2006" xmlns:xr="http://schemas.microsoft.com/office/spreadsheetml/2014/revision" mc:Ignorable="xr" xr:uid="{C0120F19-6CDE-4239-996D-B533D61DF3BA}" name="PivotTable7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CD68:CH83" firstHeaderRow="1" firstDataRow="3" firstDataCol="1"/>
  <pivotFields count="22">
    <pivotField showAll="0"/>
    <pivotField axis="axisCol" showAll="0" defaultSubtotal="0">
      <items count="5">
        <item x="0"/>
        <item h="1" x="3"/>
        <item h="1" x="2"/>
        <item x="4"/>
        <item x="1"/>
      </items>
    </pivotField>
    <pivotField showAll="0"/>
    <pivotField showAll="0"/>
    <pivotField axis="axisCol" showAll="0">
      <items count="5">
        <item h="1" x="2"/>
        <item x="0"/>
        <item x="1"/>
        <item x="3"/>
        <item t="default"/>
      </items>
    </pivotField>
    <pivotField showAll="0"/>
    <pivotField showAll="0"/>
    <pivotField showAll="0"/>
    <pivotField numFmtId="165" showAll="0">
      <items count="13">
        <item x="0"/>
        <item x="1"/>
        <item x="2"/>
        <item x="3"/>
        <item x="4"/>
        <item x="5"/>
        <item x="6"/>
        <item x="7"/>
        <item x="8"/>
        <item x="9"/>
        <item x="10"/>
        <item x="11"/>
        <item t="default"/>
      </items>
    </pivotField>
    <pivotField showAll="0"/>
    <pivotField showAll="0"/>
    <pivotField showAll="0"/>
    <pivotField showAll="0"/>
    <pivotField showAll="0"/>
    <pivotField showAll="0"/>
    <pivotField showAll="0"/>
    <pivotField showAll="0"/>
    <pivotField showAll="0"/>
    <pivotField dataField="1" showAll="0"/>
    <pivotField axis="axisRow" showAll="0">
      <items count="15">
        <item sd="0" x="0"/>
        <item sd="0" x="4"/>
        <item sd="0" x="5"/>
        <item sd="0" x="6"/>
        <item sd="0" x="7"/>
        <item sd="0" x="8"/>
        <item sd="0" x="9"/>
        <item sd="0" x="10"/>
        <item sd="0" x="11"/>
        <item sd="0" x="12"/>
        <item sd="0" x="13"/>
        <item sd="0" x="1"/>
        <item sd="0" x="2"/>
        <item sd="0" x="3"/>
        <item t="default"/>
      </items>
    </pivotField>
    <pivotField showAll="0">
      <items count="7">
        <item sd="0" x="1"/>
        <item sd="0" x="2"/>
        <item sd="0" x="3"/>
        <item sd="0" x="4"/>
        <item x="0"/>
        <item x="5"/>
        <item t="default"/>
      </items>
    </pivotField>
    <pivotField showAll="0">
      <items count="5">
        <item sd="0" x="1"/>
        <item sd="0" x="2"/>
        <item x="0"/>
        <item x="3"/>
        <item t="default"/>
      </items>
    </pivotField>
  </pivotFields>
  <rowFields count="1">
    <field x="19"/>
  </rowFields>
  <rowItems count="13">
    <i>
      <x v="1"/>
    </i>
    <i>
      <x v="2"/>
    </i>
    <i>
      <x v="3"/>
    </i>
    <i>
      <x v="4"/>
    </i>
    <i>
      <x v="5"/>
    </i>
    <i>
      <x v="6"/>
    </i>
    <i>
      <x v="7"/>
    </i>
    <i>
      <x v="8"/>
    </i>
    <i>
      <x v="9"/>
    </i>
    <i>
      <x v="11"/>
    </i>
    <i>
      <x v="12"/>
    </i>
    <i>
      <x v="13"/>
    </i>
    <i t="grand">
      <x/>
    </i>
  </rowItems>
  <colFields count="2">
    <field x="1"/>
    <field x="4"/>
  </colFields>
  <colItems count="4">
    <i>
      <x/>
      <x v="1"/>
    </i>
    <i>
      <x v="3"/>
      <x v="3"/>
    </i>
    <i>
      <x v="4"/>
      <x v="2"/>
    </i>
    <i t="grand">
      <x/>
    </i>
  </colItems>
  <dataFields count="1">
    <dataField name="-SIFS/DF" fld="18" baseField="0" baseItem="0"/>
  </dataFields>
  <chartFormats count="3">
    <chartFormat chart="7" format="6" series="1">
      <pivotArea type="data" outline="0" fieldPosition="0">
        <references count="3">
          <reference field="4294967294" count="1" selected="0">
            <x v="0"/>
          </reference>
          <reference field="1" count="1" selected="0">
            <x v="0"/>
          </reference>
          <reference field="4" count="1" selected="0">
            <x v="1"/>
          </reference>
        </references>
      </pivotArea>
    </chartFormat>
    <chartFormat chart="7" format="7" series="1">
      <pivotArea type="data" outline="0" fieldPosition="0">
        <references count="3">
          <reference field="4294967294" count="1" selected="0">
            <x v="0"/>
          </reference>
          <reference field="1" count="1" selected="0">
            <x v="3"/>
          </reference>
          <reference field="4" count="1" selected="0">
            <x v="3"/>
          </reference>
        </references>
      </pivotArea>
    </chartFormat>
    <chartFormat chart="7" format="8" series="1">
      <pivotArea type="data" outline="0" fieldPosition="0">
        <references count="3">
          <reference field="4294967294" count="1" selected="0">
            <x v="0"/>
          </reference>
          <reference field="1" count="1" selected="0">
            <x v="4"/>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0.xml><?xml version="1.0" encoding="utf-8"?>
<pivotTableDefinition xmlns="http://schemas.openxmlformats.org/spreadsheetml/2006/main" xmlns:mc="http://schemas.openxmlformats.org/markup-compatibility/2006" xmlns:xr="http://schemas.microsoft.com/office/spreadsheetml/2014/revision" mc:Ignorable="xr" xr:uid="{44839432-591D-436F-9CF8-8D17E6D89E25}" name="PivotTable25"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FY5:GI19" firstHeaderRow="1" firstDataRow="2" firstDataCol="1" rowPageCount="1" colPageCount="1"/>
  <pivotFields count="31">
    <pivotField showAll="0"/>
    <pivotField showAll="0"/>
    <pivotField showAll="0"/>
    <pivotField axis="axisCol" showAll="0">
      <items count="10">
        <item x="0"/>
        <item x="3"/>
        <item x="4"/>
        <item x="7"/>
        <item x="8"/>
        <item x="6"/>
        <item x="5"/>
        <item x="2"/>
        <item x="1"/>
        <item t="default"/>
      </items>
    </pivotField>
    <pivotField showAll="0"/>
    <pivotField showAll="0"/>
    <pivotField showAll="0"/>
    <pivotField showAll="0"/>
    <pivotField numFmtId="165" showAll="0">
      <items count="13">
        <item x="0"/>
        <item x="1"/>
        <item x="2"/>
        <item x="3"/>
        <item x="4"/>
        <item x="5"/>
        <item x="6"/>
        <item x="7"/>
        <item x="8"/>
        <item x="9"/>
        <item x="10"/>
        <item x="1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Page" dataField="1" showAll="0">
      <items count="3">
        <item x="0"/>
        <item x="1"/>
        <item t="default"/>
      </items>
    </pivotField>
    <pivotField showAll="0"/>
    <pivotField showAll="0"/>
    <pivotField showAll="0"/>
    <pivotField axis="axisRow" showAll="0">
      <items count="15">
        <item sd="0" x="0"/>
        <item sd="0" x="4"/>
        <item sd="0" x="5"/>
        <item sd="0" x="6"/>
        <item sd="0" x="7"/>
        <item sd="0" x="8"/>
        <item sd="0" x="9"/>
        <item sd="0" x="10"/>
        <item sd="0" x="11"/>
        <item sd="0" x="12"/>
        <item sd="0" x="13"/>
        <item sd="0" x="1"/>
        <item sd="0" x="2"/>
        <item sd="0" x="3"/>
        <item t="default"/>
      </items>
    </pivotField>
    <pivotField showAll="0">
      <items count="7">
        <item sd="0" x="1"/>
        <item sd="0" x="2"/>
        <item sd="0" x="3"/>
        <item sd="0" x="4"/>
        <item x="0"/>
        <item x="5"/>
        <item t="default"/>
      </items>
    </pivotField>
    <pivotField showAll="0">
      <items count="5">
        <item sd="0" x="1"/>
        <item sd="0" x="2"/>
        <item x="0"/>
        <item x="3"/>
        <item t="default"/>
      </items>
    </pivotField>
  </pivotFields>
  <rowFields count="1">
    <field x="28"/>
  </rowFields>
  <rowItems count="13">
    <i>
      <x v="1"/>
    </i>
    <i>
      <x v="2"/>
    </i>
    <i>
      <x v="3"/>
    </i>
    <i>
      <x v="4"/>
    </i>
    <i>
      <x v="5"/>
    </i>
    <i>
      <x v="6"/>
    </i>
    <i>
      <x v="7"/>
    </i>
    <i>
      <x v="8"/>
    </i>
    <i>
      <x v="9"/>
    </i>
    <i>
      <x v="11"/>
    </i>
    <i>
      <x v="12"/>
    </i>
    <i>
      <x v="13"/>
    </i>
    <i t="grand">
      <x/>
    </i>
  </rowItems>
  <colFields count="1">
    <field x="3"/>
  </colFields>
  <colItems count="10">
    <i>
      <x/>
    </i>
    <i>
      <x v="1"/>
    </i>
    <i>
      <x v="2"/>
    </i>
    <i>
      <x v="3"/>
    </i>
    <i>
      <x v="4"/>
    </i>
    <i>
      <x v="5"/>
    </i>
    <i>
      <x v="6"/>
    </i>
    <i>
      <x v="7"/>
    </i>
    <i>
      <x v="8"/>
    </i>
    <i t="grand">
      <x/>
    </i>
  </colItems>
  <pageFields count="1">
    <pageField fld="24" hier="-1"/>
  </pageFields>
  <dataFields count="1">
    <dataField name="Sum of PE" fld="24" baseField="0" baseItem="0"/>
  </dataFields>
  <chartFormats count="9">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0" format="2" series="1">
      <pivotArea type="data" outline="0" fieldPosition="0">
        <references count="2">
          <reference field="4294967294" count="1" selected="0">
            <x v="0"/>
          </reference>
          <reference field="3" count="1" selected="0">
            <x v="2"/>
          </reference>
        </references>
      </pivotArea>
    </chartFormat>
    <chartFormat chart="0" format="3" series="1">
      <pivotArea type="data" outline="0" fieldPosition="0">
        <references count="2">
          <reference field="4294967294" count="1" selected="0">
            <x v="0"/>
          </reference>
          <reference field="3" count="1" selected="0">
            <x v="3"/>
          </reference>
        </references>
      </pivotArea>
    </chartFormat>
    <chartFormat chart="0" format="4" series="1">
      <pivotArea type="data" outline="0" fieldPosition="0">
        <references count="2">
          <reference field="4294967294" count="1" selected="0">
            <x v="0"/>
          </reference>
          <reference field="3" count="1" selected="0">
            <x v="4"/>
          </reference>
        </references>
      </pivotArea>
    </chartFormat>
    <chartFormat chart="0" format="5" series="1">
      <pivotArea type="data" outline="0" fieldPosition="0">
        <references count="2">
          <reference field="4294967294" count="1" selected="0">
            <x v="0"/>
          </reference>
          <reference field="3" count="1" selected="0">
            <x v="5"/>
          </reference>
        </references>
      </pivotArea>
    </chartFormat>
    <chartFormat chart="0" format="6" series="1">
      <pivotArea type="data" outline="0" fieldPosition="0">
        <references count="2">
          <reference field="4294967294" count="1" selected="0">
            <x v="0"/>
          </reference>
          <reference field="3" count="1" selected="0">
            <x v="6"/>
          </reference>
        </references>
      </pivotArea>
    </chartFormat>
    <chartFormat chart="0" format="7" series="1">
      <pivotArea type="data" outline="0" fieldPosition="0">
        <references count="2">
          <reference field="4294967294" count="1" selected="0">
            <x v="0"/>
          </reference>
          <reference field="3" count="1" selected="0">
            <x v="7"/>
          </reference>
        </references>
      </pivotArea>
    </chartFormat>
    <chartFormat chart="0" format="8" series="1">
      <pivotArea type="data" outline="0" fieldPosition="0">
        <references count="2">
          <reference field="4294967294" count="1" selected="0">
            <x v="0"/>
          </reference>
          <reference field="3"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1.xml><?xml version="1.0" encoding="utf-8"?>
<pivotTableDefinition xmlns="http://schemas.openxmlformats.org/spreadsheetml/2006/main" xmlns:mc="http://schemas.openxmlformats.org/markup-compatibility/2006" xmlns:xr="http://schemas.microsoft.com/office/spreadsheetml/2014/revision" mc:Ignorable="xr" xr:uid="{1C91259B-84B1-4F48-8F64-CCC5A55B7D88}" name="PivotTable10" cacheId="4"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0">
  <location ref="M5:V18" firstHeaderRow="1" firstDataRow="2" firstDataCol="1" rowPageCount="1" colPageCount="1"/>
  <pivotFields count="31">
    <pivotField showAll="0"/>
    <pivotField showAll="0"/>
    <pivotField showAll="0"/>
    <pivotField axis="axisCol" showAll="0">
      <items count="10">
        <item x="0"/>
        <item x="3"/>
        <item x="4"/>
        <item x="7"/>
        <item x="8"/>
        <item x="6"/>
        <item x="5"/>
        <item x="2"/>
        <item x="1"/>
        <item t="default"/>
      </items>
    </pivotField>
    <pivotField showAll="0"/>
    <pivotField showAll="0"/>
    <pivotField showAll="0"/>
    <pivotField showAll="0"/>
    <pivotField numFmtId="165" showAll="0">
      <items count="13">
        <item x="0"/>
        <item x="1"/>
        <item x="2"/>
        <item x="3"/>
        <item x="4"/>
        <item x="5"/>
        <item x="6"/>
        <item x="7"/>
        <item x="8"/>
        <item x="9"/>
        <item x="10"/>
        <item x="11"/>
        <item t="default"/>
      </items>
    </pivotField>
    <pivotField showAll="0"/>
    <pivotField axis="axisPage" dataField="1"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15">
        <item sd="0" x="0"/>
        <item sd="0" x="4"/>
        <item sd="0" x="5"/>
        <item sd="0" x="6"/>
        <item sd="0" x="7"/>
        <item sd="0" x="8"/>
        <item sd="0" x="9"/>
        <item sd="0" x="10"/>
        <item sd="0" x="11"/>
        <item sd="0" x="12"/>
        <item sd="0" x="13"/>
        <item sd="0" x="1"/>
        <item sd="0" x="2"/>
        <item sd="0" x="3"/>
        <item t="default"/>
      </items>
    </pivotField>
    <pivotField showAll="0">
      <items count="7">
        <item sd="0" x="1"/>
        <item sd="0" x="2"/>
        <item sd="0" x="3"/>
        <item sd="0" x="4"/>
        <item x="0"/>
        <item x="5"/>
        <item t="default"/>
      </items>
    </pivotField>
    <pivotField showAll="0">
      <items count="5">
        <item sd="0" x="1"/>
        <item sd="0" x="2"/>
        <item x="0"/>
        <item x="3"/>
        <item t="default"/>
      </items>
    </pivotField>
  </pivotFields>
  <rowFields count="1">
    <field x="28"/>
  </rowFields>
  <rowItems count="12">
    <i>
      <x v="1"/>
    </i>
    <i>
      <x v="2"/>
    </i>
    <i>
      <x v="3"/>
    </i>
    <i>
      <x v="4"/>
    </i>
    <i>
      <x v="5"/>
    </i>
    <i>
      <x v="6"/>
    </i>
    <i>
      <x v="7"/>
    </i>
    <i>
      <x v="8"/>
    </i>
    <i>
      <x v="9"/>
    </i>
    <i>
      <x v="11"/>
    </i>
    <i>
      <x v="12"/>
    </i>
    <i>
      <x v="13"/>
    </i>
  </rowItems>
  <colFields count="1">
    <field x="3"/>
  </colFields>
  <colItems count="9">
    <i>
      <x/>
    </i>
    <i>
      <x v="1"/>
    </i>
    <i>
      <x v="2"/>
    </i>
    <i>
      <x v="3"/>
    </i>
    <i>
      <x v="4"/>
    </i>
    <i>
      <x v="5"/>
    </i>
    <i>
      <x v="6"/>
    </i>
    <i>
      <x v="7"/>
    </i>
    <i>
      <x v="8"/>
    </i>
  </colItems>
  <pageFields count="1">
    <pageField fld="10" hier="-1"/>
  </pageFields>
  <dataFields count="1">
    <dataField name="Sum of Pump/A" fld="10" baseField="0" baseItem="0"/>
  </dataFields>
  <chartFormats count="9">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0" format="2" series="1">
      <pivotArea type="data" outline="0" fieldPosition="0">
        <references count="2">
          <reference field="4294967294" count="1" selected="0">
            <x v="0"/>
          </reference>
          <reference field="3" count="1" selected="0">
            <x v="2"/>
          </reference>
        </references>
      </pivotArea>
    </chartFormat>
    <chartFormat chart="0" format="3" series="1">
      <pivotArea type="data" outline="0" fieldPosition="0">
        <references count="2">
          <reference field="4294967294" count="1" selected="0">
            <x v="0"/>
          </reference>
          <reference field="3" count="1" selected="0">
            <x v="3"/>
          </reference>
        </references>
      </pivotArea>
    </chartFormat>
    <chartFormat chart="0" format="4" series="1">
      <pivotArea type="data" outline="0" fieldPosition="0">
        <references count="2">
          <reference field="4294967294" count="1" selected="0">
            <x v="0"/>
          </reference>
          <reference field="3" count="1" selected="0">
            <x v="4"/>
          </reference>
        </references>
      </pivotArea>
    </chartFormat>
    <chartFormat chart="0" format="5" series="1">
      <pivotArea type="data" outline="0" fieldPosition="0">
        <references count="2">
          <reference field="4294967294" count="1" selected="0">
            <x v="0"/>
          </reference>
          <reference field="3" count="1" selected="0">
            <x v="5"/>
          </reference>
        </references>
      </pivotArea>
    </chartFormat>
    <chartFormat chart="0" format="6" series="1">
      <pivotArea type="data" outline="0" fieldPosition="0">
        <references count="2">
          <reference field="4294967294" count="1" selected="0">
            <x v="0"/>
          </reference>
          <reference field="3" count="1" selected="0">
            <x v="6"/>
          </reference>
        </references>
      </pivotArea>
    </chartFormat>
    <chartFormat chart="0" format="7" series="1">
      <pivotArea type="data" outline="0" fieldPosition="0">
        <references count="2">
          <reference field="4294967294" count="1" selected="0">
            <x v="0"/>
          </reference>
          <reference field="3" count="1" selected="0">
            <x v="7"/>
          </reference>
        </references>
      </pivotArea>
    </chartFormat>
    <chartFormat chart="0" format="9" series="1">
      <pivotArea type="data" outline="0" fieldPosition="0">
        <references count="2">
          <reference field="4294967294" count="1" selected="0">
            <x v="0"/>
          </reference>
          <reference field="3"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2.xml><?xml version="1.0" encoding="utf-8"?>
<pivotTableDefinition xmlns="http://schemas.openxmlformats.org/spreadsheetml/2006/main" xmlns:mc="http://schemas.openxmlformats.org/markup-compatibility/2006" xmlns:xr="http://schemas.microsoft.com/office/spreadsheetml/2014/revision" mc:Ignorable="xr" xr:uid="{6FA4BD90-C1F2-4724-B99A-C64968768052}" name="PivotTable7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BL68:BP83" firstHeaderRow="1" firstDataRow="3" firstDataCol="1"/>
  <pivotFields count="22">
    <pivotField showAll="0"/>
    <pivotField axis="axisCol" showAll="0" defaultSubtotal="0">
      <items count="5">
        <item x="0"/>
        <item h="1" x="3"/>
        <item h="1" x="2"/>
        <item x="4"/>
        <item x="1"/>
      </items>
    </pivotField>
    <pivotField showAll="0"/>
    <pivotField showAll="0"/>
    <pivotField axis="axisCol" showAll="0">
      <items count="5">
        <item h="1" x="2"/>
        <item x="0"/>
        <item x="1"/>
        <item x="3"/>
        <item t="default"/>
      </items>
    </pivotField>
    <pivotField showAll="0"/>
    <pivotField showAll="0"/>
    <pivotField showAll="0"/>
    <pivotField numFmtId="165" showAll="0">
      <items count="13">
        <item x="0"/>
        <item x="1"/>
        <item x="2"/>
        <item x="3"/>
        <item x="4"/>
        <item x="5"/>
        <item x="6"/>
        <item x="7"/>
        <item x="8"/>
        <item x="9"/>
        <item x="10"/>
        <item x="11"/>
        <item t="default"/>
      </items>
    </pivotField>
    <pivotField showAll="0"/>
    <pivotField showAll="0"/>
    <pivotField showAll="0"/>
    <pivotField showAll="0"/>
    <pivotField showAll="0"/>
    <pivotField showAll="0"/>
    <pivotField showAll="0"/>
    <pivotField dataField="1" showAll="0"/>
    <pivotField showAll="0"/>
    <pivotField showAll="0"/>
    <pivotField axis="axisRow" showAll="0">
      <items count="15">
        <item sd="0" x="0"/>
        <item sd="0" x="4"/>
        <item sd="0" x="5"/>
        <item sd="0" x="6"/>
        <item sd="0" x="7"/>
        <item sd="0" x="8"/>
        <item sd="0" x="9"/>
        <item sd="0" x="10"/>
        <item sd="0" x="11"/>
        <item sd="0" x="12"/>
        <item sd="0" x="13"/>
        <item sd="0" x="1"/>
        <item sd="0" x="2"/>
        <item sd="0" x="3"/>
        <item t="default"/>
      </items>
    </pivotField>
    <pivotField showAll="0">
      <items count="7">
        <item sd="0" x="1"/>
        <item sd="0" x="2"/>
        <item sd="0" x="3"/>
        <item sd="0" x="4"/>
        <item x="0"/>
        <item x="5"/>
        <item t="default"/>
      </items>
    </pivotField>
    <pivotField showAll="0">
      <items count="5">
        <item sd="0" x="1"/>
        <item sd="0" x="2"/>
        <item x="0"/>
        <item x="3"/>
        <item t="default"/>
      </items>
    </pivotField>
  </pivotFields>
  <rowFields count="1">
    <field x="19"/>
  </rowFields>
  <rowItems count="13">
    <i>
      <x v="1"/>
    </i>
    <i>
      <x v="2"/>
    </i>
    <i>
      <x v="3"/>
    </i>
    <i>
      <x v="4"/>
    </i>
    <i>
      <x v="5"/>
    </i>
    <i>
      <x v="6"/>
    </i>
    <i>
      <x v="7"/>
    </i>
    <i>
      <x v="8"/>
    </i>
    <i>
      <x v="9"/>
    </i>
    <i>
      <x v="11"/>
    </i>
    <i>
      <x v="12"/>
    </i>
    <i>
      <x v="13"/>
    </i>
    <i t="grand">
      <x/>
    </i>
  </rowItems>
  <colFields count="2">
    <field x="1"/>
    <field x="4"/>
  </colFields>
  <colItems count="4">
    <i>
      <x/>
      <x v="1"/>
    </i>
    <i>
      <x v="3"/>
      <x v="3"/>
    </i>
    <i>
      <x v="4"/>
      <x v="2"/>
    </i>
    <i t="grand">
      <x/>
    </i>
  </colItems>
  <dataFields count="1">
    <dataField name="-UC/A" fld="16" baseField="0" baseItem="0"/>
  </dataFields>
  <chartFormats count="3">
    <chartFormat chart="8" format="6" series="1">
      <pivotArea type="data" outline="0" fieldPosition="0">
        <references count="3">
          <reference field="4294967294" count="1" selected="0">
            <x v="0"/>
          </reference>
          <reference field="1" count="1" selected="0">
            <x v="0"/>
          </reference>
          <reference field="4" count="1" selected="0">
            <x v="1"/>
          </reference>
        </references>
      </pivotArea>
    </chartFormat>
    <chartFormat chart="8" format="7" series="1">
      <pivotArea type="data" outline="0" fieldPosition="0">
        <references count="3">
          <reference field="4294967294" count="1" selected="0">
            <x v="0"/>
          </reference>
          <reference field="1" count="1" selected="0">
            <x v="3"/>
          </reference>
          <reference field="4" count="1" selected="0">
            <x v="3"/>
          </reference>
        </references>
      </pivotArea>
    </chartFormat>
    <chartFormat chart="8" format="8" series="1">
      <pivotArea type="data" outline="0" fieldPosition="0">
        <references count="3">
          <reference field="4294967294" count="1" selected="0">
            <x v="0"/>
          </reference>
          <reference field="1" count="1" selected="0">
            <x v="4"/>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3.xml><?xml version="1.0" encoding="utf-8"?>
<pivotTableDefinition xmlns="http://schemas.openxmlformats.org/spreadsheetml/2006/main" xmlns:mc="http://schemas.openxmlformats.org/markup-compatibility/2006" xmlns:xr="http://schemas.microsoft.com/office/spreadsheetml/2014/revision" mc:Ignorable="xr" xr:uid="{D9EC67C4-02EA-4629-BBE8-6A2783816ED8}" name="PivotTable6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K68:AO83" firstHeaderRow="1" firstDataRow="3" firstDataCol="1"/>
  <pivotFields count="22">
    <pivotField showAll="0"/>
    <pivotField axis="axisCol" showAll="0" defaultSubtotal="0">
      <items count="5">
        <item x="0"/>
        <item h="1" x="3"/>
        <item h="1" x="2"/>
        <item x="4"/>
        <item x="1"/>
      </items>
    </pivotField>
    <pivotField showAll="0"/>
    <pivotField showAll="0"/>
    <pivotField axis="axisCol" showAll="0">
      <items count="5">
        <item h="1" x="2"/>
        <item x="0"/>
        <item x="1"/>
        <item x="3"/>
        <item t="default"/>
      </items>
    </pivotField>
    <pivotField showAll="0"/>
    <pivotField showAll="0"/>
    <pivotField showAll="0"/>
    <pivotField numFmtId="165" showAll="0">
      <items count="13">
        <item x="0"/>
        <item x="1"/>
        <item x="2"/>
        <item x="3"/>
        <item x="4"/>
        <item x="5"/>
        <item x="6"/>
        <item x="7"/>
        <item x="8"/>
        <item x="9"/>
        <item x="10"/>
        <item x="11"/>
        <item t="default"/>
      </items>
    </pivotField>
    <pivotField showAll="0"/>
    <pivotField showAll="0"/>
    <pivotField showAll="0"/>
    <pivotField showAll="0"/>
    <pivotField dataField="1" showAll="0"/>
    <pivotField showAll="0"/>
    <pivotField showAll="0"/>
    <pivotField showAll="0"/>
    <pivotField showAll="0"/>
    <pivotField showAll="0"/>
    <pivotField axis="axisRow" showAll="0">
      <items count="15">
        <item sd="0" x="0"/>
        <item sd="0" x="4"/>
        <item sd="0" x="5"/>
        <item sd="0" x="6"/>
        <item sd="0" x="7"/>
        <item sd="0" x="8"/>
        <item sd="0" x="9"/>
        <item sd="0" x="10"/>
        <item sd="0" x="11"/>
        <item sd="0" x="12"/>
        <item sd="0" x="13"/>
        <item sd="0" x="1"/>
        <item sd="0" x="2"/>
        <item sd="0" x="3"/>
        <item t="default"/>
      </items>
    </pivotField>
    <pivotField showAll="0">
      <items count="7">
        <item sd="0" x="1"/>
        <item sd="0" x="2"/>
        <item sd="0" x="3"/>
        <item sd="0" x="4"/>
        <item x="0"/>
        <item x="5"/>
        <item t="default"/>
      </items>
    </pivotField>
    <pivotField showAll="0">
      <items count="5">
        <item sd="0" x="1"/>
        <item sd="0" x="2"/>
        <item x="0"/>
        <item x="3"/>
        <item t="default"/>
      </items>
    </pivotField>
  </pivotFields>
  <rowFields count="1">
    <field x="19"/>
  </rowFields>
  <rowItems count="13">
    <i>
      <x v="1"/>
    </i>
    <i>
      <x v="2"/>
    </i>
    <i>
      <x v="3"/>
    </i>
    <i>
      <x v="4"/>
    </i>
    <i>
      <x v="5"/>
    </i>
    <i>
      <x v="6"/>
    </i>
    <i>
      <x v="7"/>
    </i>
    <i>
      <x v="8"/>
    </i>
    <i>
      <x v="9"/>
    </i>
    <i>
      <x v="11"/>
    </i>
    <i>
      <x v="12"/>
    </i>
    <i>
      <x v="13"/>
    </i>
    <i t="grand">
      <x/>
    </i>
  </rowItems>
  <colFields count="2">
    <field x="1"/>
    <field x="4"/>
  </colFields>
  <colItems count="4">
    <i>
      <x/>
      <x v="1"/>
    </i>
    <i>
      <x v="3"/>
      <x v="3"/>
    </i>
    <i>
      <x v="4"/>
      <x v="2"/>
    </i>
    <i t="grand">
      <x/>
    </i>
  </colItems>
  <dataFields count="1">
    <dataField name="-Vavle" fld="13" baseField="0" baseItem="0"/>
  </dataFields>
  <chartFormats count="3">
    <chartFormat chart="8" format="6" series="1">
      <pivotArea type="data" outline="0" fieldPosition="0">
        <references count="3">
          <reference field="4294967294" count="1" selected="0">
            <x v="0"/>
          </reference>
          <reference field="1" count="1" selected="0">
            <x v="0"/>
          </reference>
          <reference field="4" count="1" selected="0">
            <x v="1"/>
          </reference>
        </references>
      </pivotArea>
    </chartFormat>
    <chartFormat chart="8" format="7" series="1">
      <pivotArea type="data" outline="0" fieldPosition="0">
        <references count="3">
          <reference field="4294967294" count="1" selected="0">
            <x v="0"/>
          </reference>
          <reference field="1" count="1" selected="0">
            <x v="3"/>
          </reference>
          <reference field="4" count="1" selected="0">
            <x v="3"/>
          </reference>
        </references>
      </pivotArea>
    </chartFormat>
    <chartFormat chart="8" format="8" series="1">
      <pivotArea type="data" outline="0" fieldPosition="0">
        <references count="3">
          <reference field="4294967294" count="1" selected="0">
            <x v="0"/>
          </reference>
          <reference field="1" count="1" selected="0">
            <x v="4"/>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4.xml><?xml version="1.0" encoding="utf-8"?>
<pivotTableDefinition xmlns="http://schemas.openxmlformats.org/spreadsheetml/2006/main" xmlns:mc="http://schemas.openxmlformats.org/markup-compatibility/2006" xmlns:xr="http://schemas.microsoft.com/office/spreadsheetml/2014/revision" mc:Ignorable="xr" xr:uid="{ED6AE994-073F-41C9-92DC-025135D38CC6}" name="PivotTable58" cacheId="1" applyNumberFormats="0" applyBorderFormats="0" applyFontFormats="0" applyPatternFormats="0" applyAlignmentFormats="0" applyWidthHeightFormats="1" dataCaption="Values" showMissing="0" updatedVersion="8" minRefreshableVersion="3" showDataTips="0" useAutoFormatting="1" rowGrandTotals="0" colGrandTotals="0" itemPrintTitles="1" createdVersion="8" indent="0" outline="1" outlineData="1" multipleFieldFilters="0" chartFormat="16">
  <location ref="CF91:CI105" firstHeaderRow="1" firstDataRow="3" firstDataCol="1" rowPageCount="1" colPageCount="1"/>
  <pivotFields count="31">
    <pivotField showAll="0"/>
    <pivotField axis="axisPage" multipleItemSelectionAllowed="1" showAll="0">
      <items count="9">
        <item h="1" sd="0" x="3"/>
        <item sd="0" x="0"/>
        <item h="1" sd="0" x="4"/>
        <item h="1" sd="0" x="2"/>
        <item h="1" sd="0" x="1"/>
        <item h="1" sd="0" x="6"/>
        <item h="1" sd="0" x="5"/>
        <item h="1" sd="0" x="7"/>
        <item t="default"/>
      </items>
    </pivotField>
    <pivotField showAll="0"/>
    <pivotField axis="axisCol" showAll="0">
      <items count="29">
        <item h="1" x="26"/>
        <item h="1" sd="0" x="0"/>
        <item h="1" x="12"/>
        <item h="1" x="11"/>
        <item h="1" x="13"/>
        <item h="1" x="14"/>
        <item h="1" x="15"/>
        <item h="1" x="6"/>
        <item h="1" x="24"/>
        <item h="1" x="25"/>
        <item h="1" x="8"/>
        <item h="1" x="9"/>
        <item h="1" x="20"/>
        <item h="1" x="10"/>
        <item h="1" x="2"/>
        <item h="1" x="18"/>
        <item h="1" x="7"/>
        <item h="1" x="1"/>
        <item h="1" x="21"/>
        <item h="1" x="22"/>
        <item h="1" x="23"/>
        <item x="19"/>
        <item sd="0" x="5"/>
        <item x="16"/>
        <item x="17"/>
        <item sd="0" x="3"/>
        <item sd="0" x="4"/>
        <item h="1" x="27"/>
        <item t="default"/>
      </items>
    </pivotField>
    <pivotField axis="axisCol" showAll="0">
      <items count="5">
        <item h="1" x="2"/>
        <item h="1" x="0"/>
        <item x="1"/>
        <item h="1" x="3"/>
        <item t="default"/>
      </items>
    </pivotField>
    <pivotField showAll="0"/>
    <pivotField showAll="0"/>
    <pivotField showAll="0"/>
    <pivotField numFmtId="165" showAll="0">
      <items count="13">
        <item x="0"/>
        <item x="1"/>
        <item x="2"/>
        <item x="3"/>
        <item x="4"/>
        <item x="5"/>
        <item x="6"/>
        <item x="7"/>
        <item x="8"/>
        <item x="9"/>
        <item x="10"/>
        <item x="1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axis="axisRow" showAll="0">
      <items count="15">
        <item sd="0" x="0"/>
        <item sd="0" x="4"/>
        <item sd="0" x="5"/>
        <item sd="0" x="6"/>
        <item sd="0" x="7"/>
        <item sd="0" x="8"/>
        <item sd="0" x="9"/>
        <item sd="0" x="10"/>
        <item sd="0" x="11"/>
        <item sd="0" x="12"/>
        <item sd="0" x="13"/>
        <item sd="0" x="1"/>
        <item sd="0" x="2"/>
        <item sd="0" x="3"/>
        <item t="default"/>
      </items>
    </pivotField>
    <pivotField showAll="0">
      <items count="7">
        <item sd="0" x="1"/>
        <item sd="0" x="2"/>
        <item sd="0" x="3"/>
        <item sd="0" x="4"/>
        <item x="0"/>
        <item x="5"/>
        <item t="default"/>
      </items>
    </pivotField>
    <pivotField showAll="0">
      <items count="5">
        <item x="1"/>
        <item x="2"/>
        <item x="0"/>
        <item x="3"/>
        <item t="default"/>
      </items>
    </pivotField>
  </pivotFields>
  <rowFields count="1">
    <field x="28"/>
  </rowFields>
  <rowItems count="12">
    <i>
      <x v="1"/>
    </i>
    <i>
      <x v="2"/>
    </i>
    <i>
      <x v="3"/>
    </i>
    <i>
      <x v="4"/>
    </i>
    <i>
      <x v="5"/>
    </i>
    <i>
      <x v="6"/>
    </i>
    <i>
      <x v="7"/>
    </i>
    <i>
      <x v="8"/>
    </i>
    <i>
      <x v="9"/>
    </i>
    <i>
      <x v="11"/>
    </i>
    <i>
      <x v="12"/>
    </i>
    <i>
      <x v="13"/>
    </i>
  </rowItems>
  <colFields count="2">
    <field x="3"/>
    <field x="4"/>
  </colFields>
  <colItems count="3">
    <i>
      <x v="22"/>
    </i>
    <i>
      <x v="25"/>
    </i>
    <i>
      <x v="26"/>
    </i>
  </colItems>
  <pageFields count="1">
    <pageField fld="1" hier="-1"/>
  </pageFields>
  <dataFields count="1">
    <dataField name="-ADM" fld="23" baseField="29" baseItem="5"/>
  </dataFields>
  <chartFormats count="3">
    <chartFormat chart="15" format="6" series="1">
      <pivotArea type="data" outline="0" fieldPosition="0">
        <references count="2">
          <reference field="4294967294" count="1" selected="0">
            <x v="0"/>
          </reference>
          <reference field="3" count="1" selected="0">
            <x v="22"/>
          </reference>
        </references>
      </pivotArea>
    </chartFormat>
    <chartFormat chart="15" format="7" series="1">
      <pivotArea type="data" outline="0" fieldPosition="0">
        <references count="2">
          <reference field="4294967294" count="1" selected="0">
            <x v="0"/>
          </reference>
          <reference field="3" count="1" selected="0">
            <x v="25"/>
          </reference>
        </references>
      </pivotArea>
    </chartFormat>
    <chartFormat chart="15" format="8" series="1">
      <pivotArea type="data" outline="0" fieldPosition="0">
        <references count="2">
          <reference field="4294967294" count="1" selected="0">
            <x v="0"/>
          </reference>
          <reference field="3" count="1" selected="0">
            <x v="2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5.xml><?xml version="1.0" encoding="utf-8"?>
<pivotTableDefinition xmlns="http://schemas.openxmlformats.org/spreadsheetml/2006/main" xmlns:mc="http://schemas.openxmlformats.org/markup-compatibility/2006" xmlns:xr="http://schemas.microsoft.com/office/spreadsheetml/2014/revision" mc:Ignorable="xr" xr:uid="{3FA13090-7FA0-4DAC-A3CB-C4782110D7F1}" name="PivotTable44" cacheId="14" applyNumberFormats="0" applyBorderFormats="0" applyFontFormats="0" applyPatternFormats="0" applyAlignmentFormats="0" applyWidthHeightFormats="1" dataCaption="Values" showMissing="0" updatedVersion="8" minRefreshableVersion="3" preserveFormatting="0" rowGrandTotals="0" colGrandTotals="0" itemPrintTitles="1" createdVersion="8" indent="0" outline="1" outlineData="1" multipleFieldFilters="0" chartFormat="53" customListSort="0">
  <location ref="AW49:AZ64" firstHeaderRow="1" firstDataRow="4" firstDataCol="1"/>
  <pivotFields count="29">
    <pivotField name="-" axis="axisCol" compact="0" showAll="0">
      <items count="9">
        <item x="3"/>
        <item x="2"/>
        <item x="7"/>
        <item x="0"/>
        <item x="6"/>
        <item x="4"/>
        <item x="5"/>
        <item x="1"/>
        <item t="default"/>
      </items>
    </pivotField>
    <pivotField axis="axisCol" showAll="0" defaultSubtotal="0">
      <items count="3">
        <item h="1" x="1"/>
        <item h="1" x="0"/>
        <item x="2"/>
      </items>
    </pivotField>
    <pivotField showAll="0"/>
    <pivotField showAll="0"/>
    <pivotField showAll="0"/>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axis="axisRow" showAll="0">
      <items count="15">
        <item sd="0" x="0"/>
        <item sd="0" x="4"/>
        <item sd="0" x="5"/>
        <item sd="0" x="6"/>
        <item sd="0" x="7"/>
        <item sd="0" x="8"/>
        <item sd="0" x="9"/>
        <item sd="0" x="10"/>
        <item sd="0" x="11"/>
        <item sd="0" x="12"/>
        <item sd="0" x="13"/>
        <item sd="0" x="1"/>
        <item sd="0" x="2"/>
        <item sd="0" x="3"/>
        <item t="default"/>
      </items>
    </pivotField>
    <pivotField showAll="0">
      <items count="7">
        <item sd="0" x="1"/>
        <item sd="0" x="2"/>
        <item sd="0" x="3"/>
        <item sd="0" x="4"/>
        <item x="0"/>
        <item x="5"/>
        <item t="default"/>
      </items>
    </pivotField>
    <pivotField showAll="0">
      <items count="5">
        <item sd="0" x="1"/>
        <item sd="0" x="2"/>
        <item x="0"/>
        <item x="3"/>
        <item t="default"/>
      </items>
    </pivotField>
  </pivotFields>
  <rowFields count="1">
    <field x="26"/>
  </rowFields>
  <rowItems count="12">
    <i>
      <x v="1"/>
    </i>
    <i>
      <x v="2"/>
    </i>
    <i>
      <x v="3"/>
    </i>
    <i>
      <x v="4"/>
    </i>
    <i>
      <x v="5"/>
    </i>
    <i>
      <x v="6"/>
    </i>
    <i>
      <x v="7"/>
    </i>
    <i>
      <x v="8"/>
    </i>
    <i>
      <x v="9"/>
    </i>
    <i>
      <x v="11"/>
    </i>
    <i>
      <x v="12"/>
    </i>
    <i>
      <x v="13"/>
    </i>
  </rowItems>
  <colFields count="3">
    <field x="1"/>
    <field x="0"/>
    <field x="-2"/>
  </colFields>
  <colItems count="2">
    <i>
      <x v="2"/>
      <x v="2"/>
      <x/>
    </i>
    <i r="2" i="1">
      <x v="1"/>
    </i>
  </colItems>
  <dataFields count="2">
    <dataField name="- T_Vavle" fld="20" baseField="0" baseItem="0"/>
    <dataField name="-Vavle" fld="10" baseField="0" baseItem="0"/>
  </dataFields>
  <chartFormats count="4">
    <chartFormat chart="44" format="1" series="1">
      <pivotArea type="data" outline="0" fieldPosition="0">
        <references count="3">
          <reference field="4294967294" count="1" selected="0">
            <x v="1"/>
          </reference>
          <reference field="0" count="1" selected="0">
            <x v="2"/>
          </reference>
          <reference field="1" count="1" selected="0">
            <x v="2"/>
          </reference>
        </references>
      </pivotArea>
    </chartFormat>
    <chartFormat chart="45" format="3" series="1">
      <pivotArea type="data" outline="0" fieldPosition="0">
        <references count="3">
          <reference field="4294967294" count="1" selected="0">
            <x v="1"/>
          </reference>
          <reference field="0" count="1" selected="0">
            <x v="2"/>
          </reference>
          <reference field="1" count="1" selected="0">
            <x v="2"/>
          </reference>
        </references>
      </pivotArea>
    </chartFormat>
    <chartFormat chart="47" format="1" series="1">
      <pivotArea type="data" outline="0" fieldPosition="0">
        <references count="3">
          <reference field="4294967294" count="1" selected="0">
            <x v="1"/>
          </reference>
          <reference field="0" count="1" selected="0">
            <x v="2"/>
          </reference>
          <reference field="1" count="1" selected="0">
            <x v="2"/>
          </reference>
        </references>
      </pivotArea>
    </chartFormat>
    <chartFormat chart="49" format="3" series="1">
      <pivotArea type="data" outline="0" fieldPosition="0">
        <references count="3">
          <reference field="4294967294" count="1" selected="0">
            <x v="1"/>
          </reference>
          <reference field="0" count="1" selected="0">
            <x v="2"/>
          </reference>
          <reference field="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6.xml><?xml version="1.0" encoding="utf-8"?>
<pivotTableDefinition xmlns="http://schemas.openxmlformats.org/spreadsheetml/2006/main" xmlns:mc="http://schemas.openxmlformats.org/markup-compatibility/2006" xmlns:xr="http://schemas.microsoft.com/office/spreadsheetml/2014/revision" mc:Ignorable="xr" xr:uid="{D3E486FD-F635-4562-A811-3D7B79C4F0AA}" name="PivotTable37" cacheId="1" applyNumberFormats="0" applyBorderFormats="0" applyFontFormats="0" applyPatternFormats="0" applyAlignmentFormats="0" applyWidthHeightFormats="1" dataCaption="Values" showMissing="0" updatedVersion="8" minRefreshableVersion="3" showDataTips="0" useAutoFormatting="1" rowGrandTotals="0" colGrandTotals="0" itemPrintTitles="1" createdVersion="8" indent="0" outline="1" outlineData="1" multipleFieldFilters="0" chartFormat="16">
  <location ref="AO91:AR105" firstHeaderRow="1" firstDataRow="3" firstDataCol="1" rowPageCount="1" colPageCount="1"/>
  <pivotFields count="31">
    <pivotField showAll="0"/>
    <pivotField axis="axisPage" multipleItemSelectionAllowed="1" showAll="0">
      <items count="9">
        <item h="1" sd="0" x="3"/>
        <item sd="0" x="0"/>
        <item h="1" sd="0" x="4"/>
        <item h="1" sd="0" x="2"/>
        <item h="1" sd="0" x="1"/>
        <item h="1" sd="0" x="6"/>
        <item h="1" sd="0" x="5"/>
        <item h="1" sd="0" x="7"/>
        <item t="default"/>
      </items>
    </pivotField>
    <pivotField showAll="0"/>
    <pivotField axis="axisCol" showAll="0">
      <items count="29">
        <item h="1" x="26"/>
        <item h="1" sd="0" x="0"/>
        <item h="1" x="12"/>
        <item h="1" x="11"/>
        <item h="1" x="13"/>
        <item h="1" x="14"/>
        <item h="1" x="15"/>
        <item h="1" x="6"/>
        <item h="1" x="24"/>
        <item h="1" x="25"/>
        <item h="1" x="8"/>
        <item h="1" x="9"/>
        <item h="1" x="20"/>
        <item h="1" x="10"/>
        <item h="1" x="2"/>
        <item h="1" x="18"/>
        <item h="1" x="7"/>
        <item h="1" x="1"/>
        <item h="1" x="21"/>
        <item h="1" x="22"/>
        <item h="1" x="23"/>
        <item x="19"/>
        <item sd="0" x="5"/>
        <item x="16"/>
        <item x="17"/>
        <item sd="0" x="3"/>
        <item sd="0" x="4"/>
        <item h="1" x="27"/>
        <item t="default"/>
      </items>
    </pivotField>
    <pivotField axis="axisCol" showAll="0">
      <items count="5">
        <item h="1" x="2"/>
        <item h="1" x="0"/>
        <item x="1"/>
        <item h="1" x="3"/>
        <item t="default"/>
      </items>
    </pivotField>
    <pivotField showAll="0"/>
    <pivotField showAll="0"/>
    <pivotField showAll="0"/>
    <pivotField numFmtId="165" showAll="0">
      <items count="13">
        <item x="0"/>
        <item x="1"/>
        <item x="2"/>
        <item x="3"/>
        <item x="4"/>
        <item x="5"/>
        <item x="6"/>
        <item x="7"/>
        <item x="8"/>
        <item x="9"/>
        <item x="10"/>
        <item x="11"/>
        <item t="default"/>
      </items>
    </pivotField>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15">
        <item sd="0" x="0"/>
        <item sd="0" x="4"/>
        <item sd="0" x="5"/>
        <item sd="0" x="6"/>
        <item sd="0" x="7"/>
        <item sd="0" x="8"/>
        <item sd="0" x="9"/>
        <item sd="0" x="10"/>
        <item sd="0" x="11"/>
        <item sd="0" x="12"/>
        <item sd="0" x="13"/>
        <item sd="0" x="1"/>
        <item sd="0" x="2"/>
        <item sd="0" x="3"/>
        <item t="default"/>
      </items>
    </pivotField>
    <pivotField showAll="0">
      <items count="7">
        <item sd="0" x="1"/>
        <item sd="0" x="2"/>
        <item sd="0" x="3"/>
        <item sd="0" x="4"/>
        <item x="0"/>
        <item x="5"/>
        <item t="default"/>
      </items>
    </pivotField>
    <pivotField showAll="0">
      <items count="5">
        <item x="1"/>
        <item x="2"/>
        <item x="0"/>
        <item x="3"/>
        <item t="default"/>
      </items>
    </pivotField>
  </pivotFields>
  <rowFields count="1">
    <field x="28"/>
  </rowFields>
  <rowItems count="12">
    <i>
      <x v="1"/>
    </i>
    <i>
      <x v="2"/>
    </i>
    <i>
      <x v="3"/>
    </i>
    <i>
      <x v="4"/>
    </i>
    <i>
      <x v="5"/>
    </i>
    <i>
      <x v="6"/>
    </i>
    <i>
      <x v="7"/>
    </i>
    <i>
      <x v="8"/>
    </i>
    <i>
      <x v="9"/>
    </i>
    <i>
      <x v="11"/>
    </i>
    <i>
      <x v="12"/>
    </i>
    <i>
      <x v="13"/>
    </i>
  </rowItems>
  <colFields count="2">
    <field x="3"/>
    <field x="4"/>
  </colFields>
  <colItems count="3">
    <i>
      <x v="22"/>
    </i>
    <i>
      <x v="25"/>
    </i>
    <i>
      <x v="26"/>
    </i>
  </colItems>
  <pageFields count="1">
    <pageField fld="1" hier="-1"/>
  </pageFields>
  <dataFields count="1">
    <dataField name="-SOL" fld="14" baseField="29" baseItem="6"/>
  </dataFields>
  <chartFormats count="3">
    <chartFormat chart="15" format="6" series="1">
      <pivotArea type="data" outline="0" fieldPosition="0">
        <references count="2">
          <reference field="4294967294" count="1" selected="0">
            <x v="0"/>
          </reference>
          <reference field="3" count="1" selected="0">
            <x v="22"/>
          </reference>
        </references>
      </pivotArea>
    </chartFormat>
    <chartFormat chart="15" format="7" series="1">
      <pivotArea type="data" outline="0" fieldPosition="0">
        <references count="2">
          <reference field="4294967294" count="1" selected="0">
            <x v="0"/>
          </reference>
          <reference field="3" count="1" selected="0">
            <x v="25"/>
          </reference>
        </references>
      </pivotArea>
    </chartFormat>
    <chartFormat chart="15" format="8" series="1">
      <pivotArea type="data" outline="0" fieldPosition="0">
        <references count="2">
          <reference field="4294967294" count="1" selected="0">
            <x v="0"/>
          </reference>
          <reference field="3" count="1" selected="0">
            <x v="2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7.xml><?xml version="1.0" encoding="utf-8"?>
<pivotTableDefinition xmlns="http://schemas.openxmlformats.org/spreadsheetml/2006/main" xmlns:mc="http://schemas.openxmlformats.org/markup-compatibility/2006" xmlns:xr="http://schemas.microsoft.com/office/spreadsheetml/2014/revision" mc:Ignorable="xr" xr:uid="{F3CEEA00-342F-4DA6-8D87-303DA14CC72E}" name="PivotTable89" cacheId="1" applyNumberFormats="0" applyBorderFormats="0" applyFontFormats="0" applyPatternFormats="0" applyAlignmentFormats="0" applyWidthHeightFormats="1" dataCaption="Values" showMissing="0" updatedVersion="8" minRefreshableVersion="3" showDataTips="0" useAutoFormatting="1" rowGrandTotals="0" colGrandTotals="0" itemPrintTitles="1" createdVersion="8" indent="0" outline="1" outlineData="1" multipleFieldFilters="0" chartFormat="37">
  <location ref="JB110:JT124" firstHeaderRow="1" firstDataRow="3" firstDataCol="1" rowPageCount="1" colPageCount="1"/>
  <pivotFields count="31">
    <pivotField showAll="0"/>
    <pivotField axis="axisPage" multipleItemSelectionAllowed="1" showAll="0">
      <items count="9">
        <item sd="0" x="3"/>
        <item sd="0" x="0"/>
        <item sd="0" x="4"/>
        <item sd="0" x="2"/>
        <item sd="0" x="1"/>
        <item sd="0" x="6"/>
        <item sd="0" x="5"/>
        <item sd="0" x="7"/>
        <item t="default"/>
      </items>
    </pivotField>
    <pivotField showAll="0"/>
    <pivotField axis="axisCol" showAll="0">
      <items count="29">
        <item h="1" x="26"/>
        <item h="1" sd="0" x="0"/>
        <item x="12"/>
        <item x="11"/>
        <item x="13"/>
        <item x="14"/>
        <item x="15"/>
        <item h="1" x="6"/>
        <item h="1" x="24"/>
        <item h="1" x="25"/>
        <item h="1" x="8"/>
        <item h="1" x="9"/>
        <item h="1" x="20"/>
        <item h="1" x="10"/>
        <item h="1" x="2"/>
        <item h="1" x="18"/>
        <item h="1" x="7"/>
        <item h="1" x="1"/>
        <item h="1" x="21"/>
        <item h="1" x="22"/>
        <item h="1" x="23"/>
        <item h="1" x="19"/>
        <item x="5"/>
        <item x="16"/>
        <item x="17"/>
        <item x="3"/>
        <item x="4"/>
        <item h="1" x="27"/>
        <item t="default"/>
      </items>
    </pivotField>
    <pivotField axis="axisCol" showAll="0">
      <items count="5">
        <item h="1" x="2"/>
        <item h="1" x="0"/>
        <item x="1"/>
        <item h="1" x="3"/>
        <item t="default"/>
      </items>
    </pivotField>
    <pivotField showAll="0"/>
    <pivotField showAll="0"/>
    <pivotField showAll="0"/>
    <pivotField numFmtId="165" showAll="0">
      <items count="13">
        <item x="0"/>
        <item x="1"/>
        <item x="2"/>
        <item x="3"/>
        <item x="4"/>
        <item x="5"/>
        <item x="6"/>
        <item x="7"/>
        <item x="8"/>
        <item x="9"/>
        <item x="10"/>
        <item x="1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axis="axisRow" showAll="0">
      <items count="15">
        <item sd="0" x="0"/>
        <item sd="0" x="4"/>
        <item sd="0" x="5"/>
        <item sd="0" x="6"/>
        <item sd="0" x="7"/>
        <item sd="0" x="8"/>
        <item sd="0" x="9"/>
        <item sd="0" x="10"/>
        <item sd="0" x="11"/>
        <item sd="0" x="12"/>
        <item sd="0" x="13"/>
        <item sd="0" x="1"/>
        <item sd="0" x="2"/>
        <item sd="0" x="3"/>
        <item t="default"/>
      </items>
    </pivotField>
    <pivotField showAll="0">
      <items count="7">
        <item sd="0" x="1"/>
        <item sd="0" x="2"/>
        <item sd="0" x="3"/>
        <item sd="0" x="4"/>
        <item x="0"/>
        <item x="5"/>
        <item t="default"/>
      </items>
    </pivotField>
    <pivotField showAll="0">
      <items count="5">
        <item x="1"/>
        <item x="2"/>
        <item x="0"/>
        <item x="3"/>
        <item t="default"/>
      </items>
    </pivotField>
  </pivotFields>
  <rowFields count="1">
    <field x="28"/>
  </rowFields>
  <rowItems count="12">
    <i>
      <x v="1"/>
    </i>
    <i>
      <x v="2"/>
    </i>
    <i>
      <x v="3"/>
    </i>
    <i>
      <x v="4"/>
    </i>
    <i>
      <x v="5"/>
    </i>
    <i>
      <x v="6"/>
    </i>
    <i>
      <x v="7"/>
    </i>
    <i>
      <x v="8"/>
    </i>
    <i>
      <x v="9"/>
    </i>
    <i>
      <x v="11"/>
    </i>
    <i>
      <x v="12"/>
    </i>
    <i>
      <x v="13"/>
    </i>
  </rowItems>
  <colFields count="2">
    <field x="3"/>
    <field x="4"/>
  </colFields>
  <colItems count="18">
    <i>
      <x v="2"/>
      <x v="2"/>
    </i>
    <i t="default">
      <x v="2"/>
    </i>
    <i>
      <x v="3"/>
      <x v="2"/>
    </i>
    <i t="default">
      <x v="3"/>
    </i>
    <i>
      <x v="5"/>
      <x v="2"/>
    </i>
    <i t="default">
      <x v="5"/>
    </i>
    <i>
      <x v="6"/>
      <x v="2"/>
    </i>
    <i t="default">
      <x v="6"/>
    </i>
    <i>
      <x v="22"/>
      <x v="2"/>
    </i>
    <i t="default">
      <x v="22"/>
    </i>
    <i>
      <x v="23"/>
      <x v="2"/>
    </i>
    <i t="default">
      <x v="23"/>
    </i>
    <i>
      <x v="24"/>
      <x v="2"/>
    </i>
    <i t="default">
      <x v="24"/>
    </i>
    <i>
      <x v="25"/>
      <x v="2"/>
    </i>
    <i t="default">
      <x v="25"/>
    </i>
    <i>
      <x v="26"/>
      <x v="2"/>
    </i>
    <i t="default">
      <x v="26"/>
    </i>
  </colItems>
  <pageFields count="1">
    <pageField fld="1" hier="-1"/>
  </pageFields>
  <dataFields count="1">
    <dataField name="-QA&amp;QC" fld="22" baseField="30" baseItem="4"/>
  </dataFields>
  <chartFormats count="9">
    <chartFormat chart="34" format="18" series="1">
      <pivotArea type="data" outline="0" fieldPosition="0">
        <references count="3">
          <reference field="4294967294" count="1" selected="0">
            <x v="0"/>
          </reference>
          <reference field="3" count="1" selected="0">
            <x v="2"/>
          </reference>
          <reference field="4" count="1" selected="0">
            <x v="2"/>
          </reference>
        </references>
      </pivotArea>
    </chartFormat>
    <chartFormat chart="34" format="19" series="1">
      <pivotArea type="data" outline="0" fieldPosition="0">
        <references count="3">
          <reference field="4294967294" count="1" selected="0">
            <x v="0"/>
          </reference>
          <reference field="3" count="1" selected="0">
            <x v="3"/>
          </reference>
          <reference field="4" count="1" selected="0">
            <x v="2"/>
          </reference>
        </references>
      </pivotArea>
    </chartFormat>
    <chartFormat chart="34" format="20" series="1">
      <pivotArea type="data" outline="0" fieldPosition="0">
        <references count="3">
          <reference field="4294967294" count="1" selected="0">
            <x v="0"/>
          </reference>
          <reference field="3" count="1" selected="0">
            <x v="5"/>
          </reference>
          <reference field="4" count="1" selected="0">
            <x v="2"/>
          </reference>
        </references>
      </pivotArea>
    </chartFormat>
    <chartFormat chart="34" format="21" series="1">
      <pivotArea type="data" outline="0" fieldPosition="0">
        <references count="3">
          <reference field="4294967294" count="1" selected="0">
            <x v="0"/>
          </reference>
          <reference field="3" count="1" selected="0">
            <x v="6"/>
          </reference>
          <reference field="4" count="1" selected="0">
            <x v="2"/>
          </reference>
        </references>
      </pivotArea>
    </chartFormat>
    <chartFormat chart="34" format="22" series="1">
      <pivotArea type="data" outline="0" fieldPosition="0">
        <references count="3">
          <reference field="4294967294" count="1" selected="0">
            <x v="0"/>
          </reference>
          <reference field="3" count="1" selected="0">
            <x v="22"/>
          </reference>
          <reference field="4" count="1" selected="0">
            <x v="2"/>
          </reference>
        </references>
      </pivotArea>
    </chartFormat>
    <chartFormat chart="34" format="23" series="1">
      <pivotArea type="data" outline="0" fieldPosition="0">
        <references count="3">
          <reference field="4294967294" count="1" selected="0">
            <x v="0"/>
          </reference>
          <reference field="3" count="1" selected="0">
            <x v="23"/>
          </reference>
          <reference field="4" count="1" selected="0">
            <x v="2"/>
          </reference>
        </references>
      </pivotArea>
    </chartFormat>
    <chartFormat chart="34" format="24" series="1">
      <pivotArea type="data" outline="0" fieldPosition="0">
        <references count="3">
          <reference field="4294967294" count="1" selected="0">
            <x v="0"/>
          </reference>
          <reference field="3" count="1" selected="0">
            <x v="24"/>
          </reference>
          <reference field="4" count="1" selected="0">
            <x v="2"/>
          </reference>
        </references>
      </pivotArea>
    </chartFormat>
    <chartFormat chart="34" format="25" series="1">
      <pivotArea type="data" outline="0" fieldPosition="0">
        <references count="3">
          <reference field="4294967294" count="1" selected="0">
            <x v="0"/>
          </reference>
          <reference field="3" count="1" selected="0">
            <x v="25"/>
          </reference>
          <reference field="4" count="1" selected="0">
            <x v="2"/>
          </reference>
        </references>
      </pivotArea>
    </chartFormat>
    <chartFormat chart="34" format="26" series="1">
      <pivotArea type="data" outline="0" fieldPosition="0">
        <references count="3">
          <reference field="4294967294" count="1" selected="0">
            <x v="0"/>
          </reference>
          <reference field="3" count="1" selected="0">
            <x v="26"/>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8.xml><?xml version="1.0" encoding="utf-8"?>
<pivotTableDefinition xmlns="http://schemas.openxmlformats.org/spreadsheetml/2006/main" xmlns:mc="http://schemas.openxmlformats.org/markup-compatibility/2006" xmlns:xr="http://schemas.microsoft.com/office/spreadsheetml/2014/revision" mc:Ignorable="xr" xr:uid="{5170617D-71CB-4690-A669-DF213A37A585}" name="PivotTable86" cacheId="1" applyNumberFormats="0" applyBorderFormats="0" applyFontFormats="0" applyPatternFormats="0" applyAlignmentFormats="0" applyWidthHeightFormats="1" dataCaption="Values" showMissing="0" updatedVersion="8" minRefreshableVersion="3" showDataTips="0" useAutoFormatting="1" rowGrandTotals="0" colGrandTotals="0" itemPrintTitles="1" createdVersion="8" indent="0" outline="1" outlineData="1" multipleFieldFilters="0" chartFormat="34">
  <location ref="GS110:HK124" firstHeaderRow="1" firstDataRow="3" firstDataCol="1" rowPageCount="1" colPageCount="1"/>
  <pivotFields count="31">
    <pivotField showAll="0"/>
    <pivotField axis="axisPage" multipleItemSelectionAllowed="1" showAll="0">
      <items count="9">
        <item sd="0" x="3"/>
        <item sd="0" x="0"/>
        <item sd="0" x="4"/>
        <item sd="0" x="2"/>
        <item sd="0" x="1"/>
        <item sd="0" x="6"/>
        <item sd="0" x="5"/>
        <item sd="0" x="7"/>
        <item t="default"/>
      </items>
    </pivotField>
    <pivotField showAll="0"/>
    <pivotField axis="axisCol" showAll="0">
      <items count="29">
        <item h="1" x="26"/>
        <item h="1" sd="0" x="0"/>
        <item x="12"/>
        <item x="11"/>
        <item x="13"/>
        <item x="14"/>
        <item x="15"/>
        <item h="1" x="6"/>
        <item h="1" x="24"/>
        <item h="1" x="25"/>
        <item h="1" x="8"/>
        <item h="1" x="9"/>
        <item h="1" x="20"/>
        <item h="1" x="10"/>
        <item h="1" x="2"/>
        <item h="1" x="18"/>
        <item h="1" x="7"/>
        <item h="1" x="1"/>
        <item h="1" x="21"/>
        <item h="1" x="22"/>
        <item h="1" x="23"/>
        <item h="1" x="19"/>
        <item x="5"/>
        <item x="16"/>
        <item x="17"/>
        <item x="3"/>
        <item x="4"/>
        <item h="1" x="27"/>
        <item t="default"/>
      </items>
    </pivotField>
    <pivotField axis="axisCol" showAll="0">
      <items count="5">
        <item h="1" x="2"/>
        <item h="1" x="0"/>
        <item x="1"/>
        <item h="1" x="3"/>
        <item t="default"/>
      </items>
    </pivotField>
    <pivotField showAll="0"/>
    <pivotField showAll="0"/>
    <pivotField showAll="0"/>
    <pivotField numFmtId="165" showAll="0">
      <items count="13">
        <item x="0"/>
        <item x="1"/>
        <item x="2"/>
        <item x="3"/>
        <item x="4"/>
        <item x="5"/>
        <item x="6"/>
        <item x="7"/>
        <item x="8"/>
        <item x="9"/>
        <item x="10"/>
        <item x="11"/>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axis="axisRow" showAll="0">
      <items count="15">
        <item sd="0" x="0"/>
        <item sd="0" x="4"/>
        <item sd="0" x="5"/>
        <item sd="0" x="6"/>
        <item sd="0" x="7"/>
        <item sd="0" x="8"/>
        <item sd="0" x="9"/>
        <item sd="0" x="10"/>
        <item sd="0" x="11"/>
        <item sd="0" x="12"/>
        <item sd="0" x="13"/>
        <item sd="0" x="1"/>
        <item sd="0" x="2"/>
        <item sd="0" x="3"/>
        <item t="default"/>
      </items>
    </pivotField>
    <pivotField showAll="0">
      <items count="7">
        <item sd="0" x="1"/>
        <item sd="0" x="2"/>
        <item sd="0" x="3"/>
        <item sd="0" x="4"/>
        <item x="0"/>
        <item x="5"/>
        <item t="default"/>
      </items>
    </pivotField>
    <pivotField showAll="0">
      <items count="5">
        <item x="1"/>
        <item x="2"/>
        <item x="0"/>
        <item x="3"/>
        <item t="default"/>
      </items>
    </pivotField>
  </pivotFields>
  <rowFields count="1">
    <field x="28"/>
  </rowFields>
  <rowItems count="12">
    <i>
      <x v="1"/>
    </i>
    <i>
      <x v="2"/>
    </i>
    <i>
      <x v="3"/>
    </i>
    <i>
      <x v="4"/>
    </i>
    <i>
      <x v="5"/>
    </i>
    <i>
      <x v="6"/>
    </i>
    <i>
      <x v="7"/>
    </i>
    <i>
      <x v="8"/>
    </i>
    <i>
      <x v="9"/>
    </i>
    <i>
      <x v="11"/>
    </i>
    <i>
      <x v="12"/>
    </i>
    <i>
      <x v="13"/>
    </i>
  </rowItems>
  <colFields count="2">
    <field x="3"/>
    <field x="4"/>
  </colFields>
  <colItems count="18">
    <i>
      <x v="2"/>
      <x v="2"/>
    </i>
    <i t="default">
      <x v="2"/>
    </i>
    <i>
      <x v="3"/>
      <x v="2"/>
    </i>
    <i t="default">
      <x v="3"/>
    </i>
    <i>
      <x v="5"/>
      <x v="2"/>
    </i>
    <i t="default">
      <x v="5"/>
    </i>
    <i>
      <x v="6"/>
      <x v="2"/>
    </i>
    <i t="default">
      <x v="6"/>
    </i>
    <i>
      <x v="22"/>
      <x v="2"/>
    </i>
    <i t="default">
      <x v="22"/>
    </i>
    <i>
      <x v="23"/>
      <x v="2"/>
    </i>
    <i t="default">
      <x v="23"/>
    </i>
    <i>
      <x v="24"/>
      <x v="2"/>
    </i>
    <i t="default">
      <x v="24"/>
    </i>
    <i>
      <x v="25"/>
      <x v="2"/>
    </i>
    <i t="default">
      <x v="25"/>
    </i>
    <i>
      <x v="26"/>
      <x v="2"/>
    </i>
    <i t="default">
      <x v="26"/>
    </i>
  </colItems>
  <pageFields count="1">
    <pageField fld="1" hier="-1"/>
  </pageFields>
  <dataFields count="1">
    <dataField name="-TIE" fld="19" baseField="30" baseItem="6"/>
  </dataFields>
  <chartFormats count="9">
    <chartFormat chart="33" format="27" series="1">
      <pivotArea type="data" outline="0" fieldPosition="0">
        <references count="3">
          <reference field="4294967294" count="1" selected="0">
            <x v="0"/>
          </reference>
          <reference field="3" count="1" selected="0">
            <x v="2"/>
          </reference>
          <reference field="4" count="1" selected="0">
            <x v="2"/>
          </reference>
        </references>
      </pivotArea>
    </chartFormat>
    <chartFormat chart="33" format="28" series="1">
      <pivotArea type="data" outline="0" fieldPosition="0">
        <references count="3">
          <reference field="4294967294" count="1" selected="0">
            <x v="0"/>
          </reference>
          <reference field="3" count="1" selected="0">
            <x v="3"/>
          </reference>
          <reference field="4" count="1" selected="0">
            <x v="2"/>
          </reference>
        </references>
      </pivotArea>
    </chartFormat>
    <chartFormat chart="33" format="29" series="1">
      <pivotArea type="data" outline="0" fieldPosition="0">
        <references count="3">
          <reference field="4294967294" count="1" selected="0">
            <x v="0"/>
          </reference>
          <reference field="3" count="1" selected="0">
            <x v="5"/>
          </reference>
          <reference field="4" count="1" selected="0">
            <x v="2"/>
          </reference>
        </references>
      </pivotArea>
    </chartFormat>
    <chartFormat chart="33" format="30" series="1">
      <pivotArea type="data" outline="0" fieldPosition="0">
        <references count="3">
          <reference field="4294967294" count="1" selected="0">
            <x v="0"/>
          </reference>
          <reference field="3" count="1" selected="0">
            <x v="6"/>
          </reference>
          <reference field="4" count="1" selected="0">
            <x v="2"/>
          </reference>
        </references>
      </pivotArea>
    </chartFormat>
    <chartFormat chart="33" format="31" series="1">
      <pivotArea type="data" outline="0" fieldPosition="0">
        <references count="3">
          <reference field="4294967294" count="1" selected="0">
            <x v="0"/>
          </reference>
          <reference field="3" count="1" selected="0">
            <x v="22"/>
          </reference>
          <reference field="4" count="1" selected="0">
            <x v="2"/>
          </reference>
        </references>
      </pivotArea>
    </chartFormat>
    <chartFormat chart="33" format="32" series="1">
      <pivotArea type="data" outline="0" fieldPosition="0">
        <references count="3">
          <reference field="4294967294" count="1" selected="0">
            <x v="0"/>
          </reference>
          <reference field="3" count="1" selected="0">
            <x v="23"/>
          </reference>
          <reference field="4" count="1" selected="0">
            <x v="2"/>
          </reference>
        </references>
      </pivotArea>
    </chartFormat>
    <chartFormat chart="33" format="33" series="1">
      <pivotArea type="data" outline="0" fieldPosition="0">
        <references count="3">
          <reference field="4294967294" count="1" selected="0">
            <x v="0"/>
          </reference>
          <reference field="3" count="1" selected="0">
            <x v="24"/>
          </reference>
          <reference field="4" count="1" selected="0">
            <x v="2"/>
          </reference>
        </references>
      </pivotArea>
    </chartFormat>
    <chartFormat chart="33" format="34" series="1">
      <pivotArea type="data" outline="0" fieldPosition="0">
        <references count="3">
          <reference field="4294967294" count="1" selected="0">
            <x v="0"/>
          </reference>
          <reference field="3" count="1" selected="0">
            <x v="25"/>
          </reference>
          <reference field="4" count="1" selected="0">
            <x v="2"/>
          </reference>
        </references>
      </pivotArea>
    </chartFormat>
    <chartFormat chart="33" format="35" series="1">
      <pivotArea type="data" outline="0" fieldPosition="0">
        <references count="3">
          <reference field="4294967294" count="1" selected="0">
            <x v="0"/>
          </reference>
          <reference field="3" count="1" selected="0">
            <x v="26"/>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9.xml><?xml version="1.0" encoding="utf-8"?>
<pivotTableDefinition xmlns="http://schemas.openxmlformats.org/spreadsheetml/2006/main" xmlns:mc="http://schemas.openxmlformats.org/markup-compatibility/2006" xmlns:xr="http://schemas.microsoft.com/office/spreadsheetml/2014/revision" mc:Ignorable="xr" xr:uid="{A91A45DE-ECCE-4F30-BC03-512361A156DC}" name="PivotTable7" cacheId="21" applyNumberFormats="0" applyBorderFormats="0" applyFontFormats="0" applyPatternFormats="0" applyAlignmentFormats="0" applyWidthHeightFormats="1" dataCaption="Values" showMissing="0" updatedVersion="8" minRefreshableVersion="3" preserveFormatting="0" rowGrandTotals="0" colGrandTotals="0" itemPrintTitles="1" createdVersion="8" indent="0" outline="1" outlineData="1" multipleFieldFilters="0" chartFormat="49" customListSort="0">
  <location ref="BU30:CB44" firstHeaderRow="1" firstDataRow="3" firstDataCol="1" rowPageCount="1" colPageCount="1"/>
  <pivotFields count="32">
    <pivotField showAll="0"/>
    <pivotField axis="axisPage" multipleItemSelectionAllowed="1" showAll="0">
      <items count="3">
        <item x="0"/>
        <item h="1" x="1"/>
        <item t="default"/>
      </items>
    </pivotField>
    <pivotField showAll="0"/>
    <pivotField name="-" axis="axisCol" compact="0" showAll="0">
      <items count="9">
        <item x="3"/>
        <item x="2"/>
        <item x="7"/>
        <item x="0"/>
        <item x="6"/>
        <item x="4"/>
        <item x="5"/>
        <item x="1"/>
        <item t="default"/>
      </items>
    </pivotField>
    <pivotField axis="axisCol" showAll="0" defaultSubtotal="0">
      <items count="3">
        <item h="1" x="1"/>
        <item x="0"/>
        <item x="2"/>
      </items>
    </pivotField>
    <pivotField showAll="0"/>
    <pivotField showAll="0"/>
    <pivotField showAll="0"/>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15">
        <item sd="0" x="0"/>
        <item sd="0" x="4"/>
        <item sd="0" x="5"/>
        <item sd="0" x="6"/>
        <item sd="0" x="7"/>
        <item sd="0" x="8"/>
        <item sd="0" x="9"/>
        <item sd="0" x="10"/>
        <item sd="0" x="11"/>
        <item sd="0" x="12"/>
        <item sd="0" x="13"/>
        <item sd="0" x="1"/>
        <item sd="0" x="2"/>
        <item sd="0" x="3"/>
        <item t="default"/>
      </items>
    </pivotField>
    <pivotField showAll="0">
      <items count="7">
        <item sd="0" x="1"/>
        <item sd="0" x="2"/>
        <item sd="0" x="3"/>
        <item sd="0" x="4"/>
        <item x="0"/>
        <item x="5"/>
        <item t="default"/>
      </items>
    </pivotField>
    <pivotField showAll="0">
      <items count="5">
        <item sd="0" x="1"/>
        <item sd="0" x="2"/>
        <item x="0"/>
        <item x="3"/>
        <item t="default"/>
      </items>
    </pivotField>
  </pivotFields>
  <rowFields count="1">
    <field x="29"/>
  </rowFields>
  <rowItems count="12">
    <i>
      <x v="1"/>
    </i>
    <i>
      <x v="2"/>
    </i>
    <i>
      <x v="3"/>
    </i>
    <i>
      <x v="4"/>
    </i>
    <i>
      <x v="5"/>
    </i>
    <i>
      <x v="6"/>
    </i>
    <i>
      <x v="7"/>
    </i>
    <i>
      <x v="8"/>
    </i>
    <i>
      <x v="9"/>
    </i>
    <i>
      <x v="11"/>
    </i>
    <i>
      <x v="12"/>
    </i>
    <i>
      <x v="13"/>
    </i>
  </rowItems>
  <colFields count="2">
    <field x="4"/>
    <field x="3"/>
  </colFields>
  <colItems count="7">
    <i>
      <x v="1"/>
      <x/>
    </i>
    <i r="1">
      <x v="1"/>
    </i>
    <i r="1">
      <x v="3"/>
    </i>
    <i r="1">
      <x v="4"/>
    </i>
    <i r="1">
      <x v="5"/>
    </i>
    <i r="1">
      <x v="6"/>
    </i>
    <i r="1">
      <x v="7"/>
    </i>
  </colItems>
  <pageFields count="1">
    <pageField fld="1" hier="-1"/>
  </pageFields>
  <dataFields count="1">
    <dataField name=" UC/M" fld="15" baseField="0" baseItem="0"/>
  </dataFields>
  <chartFormats count="13">
    <chartFormat chart="46" format="0" series="1">
      <pivotArea type="data" outline="0" fieldPosition="0">
        <references count="3">
          <reference field="4294967294" count="1" selected="0">
            <x v="0"/>
          </reference>
          <reference field="3" count="1" selected="0">
            <x v="0"/>
          </reference>
          <reference field="4" count="1" selected="0">
            <x v="1"/>
          </reference>
        </references>
      </pivotArea>
    </chartFormat>
    <chartFormat chart="46" format="1" series="1">
      <pivotArea type="data" outline="0" fieldPosition="0">
        <references count="3">
          <reference field="4294967294" count="1" selected="0">
            <x v="0"/>
          </reference>
          <reference field="3" count="1" selected="0">
            <x v="1"/>
          </reference>
          <reference field="4" count="1" selected="0">
            <x v="1"/>
          </reference>
        </references>
      </pivotArea>
    </chartFormat>
    <chartFormat chart="46" format="2" series="1">
      <pivotArea type="data" outline="0" fieldPosition="0">
        <references count="3">
          <reference field="4294967294" count="1" selected="0">
            <x v="0"/>
          </reference>
          <reference field="3" count="1" selected="0">
            <x v="3"/>
          </reference>
          <reference field="4" count="1" selected="0">
            <x v="1"/>
          </reference>
        </references>
      </pivotArea>
    </chartFormat>
    <chartFormat chart="46" format="3" series="1">
      <pivotArea type="data" outline="0" fieldPosition="0">
        <references count="3">
          <reference field="4294967294" count="1" selected="0">
            <x v="0"/>
          </reference>
          <reference field="3" count="1" selected="0">
            <x v="4"/>
          </reference>
          <reference field="4" count="1" selected="0">
            <x v="1"/>
          </reference>
        </references>
      </pivotArea>
    </chartFormat>
    <chartFormat chart="46" format="4" series="1">
      <pivotArea type="data" outline="0" fieldPosition="0">
        <references count="3">
          <reference field="4294967294" count="1" selected="0">
            <x v="0"/>
          </reference>
          <reference field="3" count="1" selected="0">
            <x v="5"/>
          </reference>
          <reference field="4" count="1" selected="0">
            <x v="1"/>
          </reference>
        </references>
      </pivotArea>
    </chartFormat>
    <chartFormat chart="46" format="5" series="1">
      <pivotArea type="data" outline="0" fieldPosition="0">
        <references count="3">
          <reference field="4294967294" count="1" selected="0">
            <x v="0"/>
          </reference>
          <reference field="3" count="1" selected="0">
            <x v="6"/>
          </reference>
          <reference field="4" count="1" selected="0">
            <x v="1"/>
          </reference>
        </references>
      </pivotArea>
    </chartFormat>
    <chartFormat chart="48" format="12" series="1">
      <pivotArea type="data" outline="0" fieldPosition="0">
        <references count="3">
          <reference field="4294967294" count="1" selected="0">
            <x v="0"/>
          </reference>
          <reference field="3" count="1" selected="0">
            <x v="0"/>
          </reference>
          <reference field="4" count="1" selected="0">
            <x v="1"/>
          </reference>
        </references>
      </pivotArea>
    </chartFormat>
    <chartFormat chart="48" format="13" series="1">
      <pivotArea type="data" outline="0" fieldPosition="0">
        <references count="3">
          <reference field="4294967294" count="1" selected="0">
            <x v="0"/>
          </reference>
          <reference field="3" count="1" selected="0">
            <x v="1"/>
          </reference>
          <reference field="4" count="1" selected="0">
            <x v="1"/>
          </reference>
        </references>
      </pivotArea>
    </chartFormat>
    <chartFormat chart="48" format="14" series="1">
      <pivotArea type="data" outline="0" fieldPosition="0">
        <references count="3">
          <reference field="4294967294" count="1" selected="0">
            <x v="0"/>
          </reference>
          <reference field="3" count="1" selected="0">
            <x v="3"/>
          </reference>
          <reference field="4" count="1" selected="0">
            <x v="1"/>
          </reference>
        </references>
      </pivotArea>
    </chartFormat>
    <chartFormat chart="48" format="15" series="1">
      <pivotArea type="data" outline="0" fieldPosition="0">
        <references count="3">
          <reference field="4294967294" count="1" selected="0">
            <x v="0"/>
          </reference>
          <reference field="3" count="1" selected="0">
            <x v="4"/>
          </reference>
          <reference field="4" count="1" selected="0">
            <x v="1"/>
          </reference>
        </references>
      </pivotArea>
    </chartFormat>
    <chartFormat chart="48" format="16" series="1">
      <pivotArea type="data" outline="0" fieldPosition="0">
        <references count="3">
          <reference field="4294967294" count="1" selected="0">
            <x v="0"/>
          </reference>
          <reference field="3" count="1" selected="0">
            <x v="5"/>
          </reference>
          <reference field="4" count="1" selected="0">
            <x v="1"/>
          </reference>
        </references>
      </pivotArea>
    </chartFormat>
    <chartFormat chart="48" format="17" series="1">
      <pivotArea type="data" outline="0" fieldPosition="0">
        <references count="3">
          <reference field="4294967294" count="1" selected="0">
            <x v="0"/>
          </reference>
          <reference field="3" count="1" selected="0">
            <x v="6"/>
          </reference>
          <reference field="4" count="1" selected="0">
            <x v="1"/>
          </reference>
        </references>
      </pivotArea>
    </chartFormat>
    <chartFormat chart="48" format="18" series="1">
      <pivotArea type="data" outline="0" fieldPosition="0">
        <references count="3">
          <reference field="4294967294" count="1" selected="0">
            <x v="0"/>
          </reference>
          <reference field="3" count="1" selected="0">
            <x v="7"/>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0.xml><?xml version="1.0" encoding="utf-8"?>
<pivotTableDefinition xmlns="http://schemas.openxmlformats.org/spreadsheetml/2006/main" xmlns:mc="http://schemas.openxmlformats.org/markup-compatibility/2006" xmlns:xr="http://schemas.microsoft.com/office/spreadsheetml/2014/revision" mc:Ignorable="xr" xr:uid="{F5ED8232-7D27-4691-9986-54E4BF32EBEF}" name="PivotTable42" cacheId="14" applyNumberFormats="0" applyBorderFormats="0" applyFontFormats="0" applyPatternFormats="0" applyAlignmentFormats="0" applyWidthHeightFormats="1" dataCaption="Values" showMissing="0" updatedVersion="8" minRefreshableVersion="3" preserveFormatting="0" rowGrandTotals="0" colGrandTotals="0" itemPrintTitles="1" createdVersion="8" indent="0" outline="1" outlineData="1" multipleFieldFilters="0" chartFormat="49" customListSort="0">
  <location ref="BU49:BX64" firstHeaderRow="1" firstDataRow="4" firstDataCol="1"/>
  <pivotFields count="29">
    <pivotField name="-" axis="axisCol" compact="0" showAll="0">
      <items count="9">
        <item x="3"/>
        <item x="2"/>
        <item x="7"/>
        <item x="0"/>
        <item x="6"/>
        <item x="4"/>
        <item x="5"/>
        <item x="1"/>
        <item t="default"/>
      </items>
    </pivotField>
    <pivotField axis="axisCol" showAll="0" defaultSubtotal="0">
      <items count="3">
        <item h="1" x="1"/>
        <item h="1" x="0"/>
        <item x="2"/>
      </items>
    </pivotField>
    <pivotField showAll="0"/>
    <pivotField showAll="0"/>
    <pivotField showAll="0"/>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axis="axisRow" showAll="0">
      <items count="15">
        <item sd="0" x="0"/>
        <item sd="0" x="4"/>
        <item sd="0" x="5"/>
        <item sd="0" x="6"/>
        <item sd="0" x="7"/>
        <item sd="0" x="8"/>
        <item sd="0" x="9"/>
        <item sd="0" x="10"/>
        <item sd="0" x="11"/>
        <item sd="0" x="12"/>
        <item sd="0" x="13"/>
        <item sd="0" x="1"/>
        <item sd="0" x="2"/>
        <item sd="0" x="3"/>
        <item t="default"/>
      </items>
    </pivotField>
    <pivotField showAll="0">
      <items count="7">
        <item sd="0" x="1"/>
        <item sd="0" x="2"/>
        <item sd="0" x="3"/>
        <item sd="0" x="4"/>
        <item x="0"/>
        <item x="5"/>
        <item t="default"/>
      </items>
    </pivotField>
    <pivotField showAll="0">
      <items count="5">
        <item sd="0" x="1"/>
        <item sd="0" x="2"/>
        <item x="0"/>
        <item x="3"/>
        <item t="default"/>
      </items>
    </pivotField>
  </pivotFields>
  <rowFields count="1">
    <field x="26"/>
  </rowFields>
  <rowItems count="12">
    <i>
      <x v="1"/>
    </i>
    <i>
      <x v="2"/>
    </i>
    <i>
      <x v="3"/>
    </i>
    <i>
      <x v="4"/>
    </i>
    <i>
      <x v="5"/>
    </i>
    <i>
      <x v="6"/>
    </i>
    <i>
      <x v="7"/>
    </i>
    <i>
      <x v="8"/>
    </i>
    <i>
      <x v="9"/>
    </i>
    <i>
      <x v="11"/>
    </i>
    <i>
      <x v="12"/>
    </i>
    <i>
      <x v="13"/>
    </i>
  </rowItems>
  <colFields count="3">
    <field x="1"/>
    <field x="0"/>
    <field x="-2"/>
  </colFields>
  <colItems count="2">
    <i>
      <x v="2"/>
      <x v="2"/>
      <x/>
    </i>
    <i r="2" i="1">
      <x v="1"/>
    </i>
  </colItems>
  <dataFields count="2">
    <dataField name="-T_UC/M" fld="22" baseField="0" baseItem="0"/>
    <dataField name="-UC/M" fld="12" baseField="19" baseItem="1"/>
  </dataFields>
  <chartFormats count="2">
    <chartFormat chart="44" format="1" series="1">
      <pivotArea type="data" outline="0" fieldPosition="0">
        <references count="3">
          <reference field="4294967294" count="1" selected="0">
            <x v="1"/>
          </reference>
          <reference field="0" count="1" selected="0">
            <x v="2"/>
          </reference>
          <reference field="1" count="1" selected="0">
            <x v="2"/>
          </reference>
        </references>
      </pivotArea>
    </chartFormat>
    <chartFormat chart="45" format="3" series="1">
      <pivotArea type="data" outline="0" fieldPosition="0">
        <references count="3">
          <reference field="4294967294" count="1" selected="0">
            <x v="1"/>
          </reference>
          <reference field="0" count="1" selected="0">
            <x v="2"/>
          </reference>
          <reference field="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1.xml><?xml version="1.0" encoding="utf-8"?>
<pivotTableDefinition xmlns="http://schemas.openxmlformats.org/spreadsheetml/2006/main" xmlns:mc="http://schemas.openxmlformats.org/markup-compatibility/2006" xmlns:xr="http://schemas.microsoft.com/office/spreadsheetml/2014/revision" mc:Ignorable="xr" xr:uid="{E942D541-F17C-45E1-A351-07241D1A397F}" name="PivotTable47" cacheId="14" applyNumberFormats="0" applyBorderFormats="0" applyFontFormats="0" applyPatternFormats="0" applyAlignmentFormats="0" applyWidthHeightFormats="1" dataCaption="Values" showMissing="0" updatedVersion="8" minRefreshableVersion="3" preserveFormatting="0" rowGrandTotals="0" colGrandTotals="0" itemPrintTitles="1" createdVersion="8" indent="0" outline="1" outlineData="1" multipleFieldFilters="0" chartFormat="52" customListSort="0">
  <location ref="M49:P64" firstHeaderRow="1" firstDataRow="4" firstDataCol="1"/>
  <pivotFields count="29">
    <pivotField name="-" axis="axisCol" compact="0" showAll="0">
      <items count="9">
        <item x="3"/>
        <item x="2"/>
        <item x="7"/>
        <item x="0"/>
        <item x="6"/>
        <item x="4"/>
        <item x="5"/>
        <item x="1"/>
        <item t="default"/>
      </items>
    </pivotField>
    <pivotField axis="axisCol" showAll="0" defaultSubtotal="0">
      <items count="3">
        <item h="1" x="1"/>
        <item h="1" x="0"/>
        <item x="2"/>
      </items>
    </pivotField>
    <pivotField showAll="0"/>
    <pivotField showAll="0"/>
    <pivotField showAll="0"/>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pivotField dataField="1"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axis="axisRow" showAll="0">
      <items count="15">
        <item sd="0" x="0"/>
        <item sd="0" x="4"/>
        <item sd="0" x="5"/>
        <item sd="0" x="6"/>
        <item sd="0" x="7"/>
        <item sd="0" x="8"/>
        <item sd="0" x="9"/>
        <item sd="0" x="10"/>
        <item sd="0" x="11"/>
        <item sd="0" x="12"/>
        <item sd="0" x="13"/>
        <item sd="0" x="1"/>
        <item sd="0" x="2"/>
        <item sd="0" x="3"/>
        <item t="default"/>
      </items>
    </pivotField>
    <pivotField showAll="0">
      <items count="7">
        <item sd="0" x="1"/>
        <item sd="0" x="2"/>
        <item sd="0" x="3"/>
        <item sd="0" x="4"/>
        <item x="0"/>
        <item x="5"/>
        <item t="default"/>
      </items>
    </pivotField>
    <pivotField showAll="0">
      <items count="5">
        <item sd="0" x="1"/>
        <item sd="0" x="2"/>
        <item x="0"/>
        <item x="3"/>
        <item t="default"/>
      </items>
    </pivotField>
  </pivotFields>
  <rowFields count="1">
    <field x="26"/>
  </rowFields>
  <rowItems count="12">
    <i>
      <x v="1"/>
    </i>
    <i>
      <x v="2"/>
    </i>
    <i>
      <x v="3"/>
    </i>
    <i>
      <x v="4"/>
    </i>
    <i>
      <x v="5"/>
    </i>
    <i>
      <x v="6"/>
    </i>
    <i>
      <x v="7"/>
    </i>
    <i>
      <x v="8"/>
    </i>
    <i>
      <x v="9"/>
    </i>
    <i>
      <x v="11"/>
    </i>
    <i>
      <x v="12"/>
    </i>
    <i>
      <x v="13"/>
    </i>
  </rowItems>
  <colFields count="3">
    <field x="1"/>
    <field x="0"/>
    <field x="-2"/>
  </colFields>
  <colItems count="2">
    <i>
      <x v="2"/>
      <x v="2"/>
      <x/>
    </i>
    <i r="2" i="1">
      <x v="1"/>
    </i>
  </colItems>
  <dataFields count="2">
    <dataField name="Sum of T_Pump/A" fld="17" baseField="0" baseItem="0"/>
    <dataField name="-Pump/A" fld="7" baseField="19"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2.xml><?xml version="1.0" encoding="utf-8"?>
<pivotTableDefinition xmlns="http://schemas.openxmlformats.org/spreadsheetml/2006/main" xmlns:mc="http://schemas.openxmlformats.org/markup-compatibility/2006" xmlns:xr="http://schemas.microsoft.com/office/spreadsheetml/2014/revision" mc:Ignorable="xr" xr:uid="{67EF9BD4-9DCE-418B-8669-48EDBF2C2E2B}" name="PivotTable104" cacheId="27"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5">
  <location ref="M170:O184" firstHeaderRow="1" firstDataRow="3" firstDataCol="1" rowPageCount="1" colPageCount="1"/>
  <pivotFields count="32">
    <pivotField showAll="0"/>
    <pivotField axis="axisPage" multipleItemSelectionAllowed="1" showAll="0">
      <items count="4">
        <item h="1" x="0"/>
        <item x="1"/>
        <item h="1" x="2"/>
        <item t="default"/>
      </items>
    </pivotField>
    <pivotField showAll="0"/>
    <pivotField showAll="0"/>
    <pivotField axis="axisCol" showAll="0">
      <items count="5">
        <item h="1" x="1"/>
        <item h="1" x="0"/>
        <item x="2"/>
        <item h="1" x="3"/>
        <item t="default"/>
      </items>
    </pivotField>
    <pivotField showAll="0"/>
    <pivotField showAll="0"/>
    <pivotField showAll="0"/>
    <pivotField numFmtId="165" showAll="0">
      <items count="28">
        <item x="0"/>
        <item x="1"/>
        <item x="2"/>
        <item x="3"/>
        <item x="4"/>
        <item x="5"/>
        <item x="6"/>
        <item x="7"/>
        <item x="8"/>
        <item x="9"/>
        <item x="10"/>
        <item x="11"/>
        <item x="12"/>
        <item x="13"/>
        <item x="14"/>
        <item x="15"/>
        <item x="16"/>
        <item x="17"/>
        <item x="18"/>
        <item x="19"/>
        <item x="20"/>
        <item x="21"/>
        <item x="22"/>
        <item x="23"/>
        <item x="24"/>
        <item x="25"/>
        <item x="26"/>
        <item t="default"/>
      </items>
    </pivotField>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axis="axisRow" showAll="0">
      <items count="15">
        <item sd="0" x="0"/>
        <item sd="0" x="4"/>
        <item sd="0" x="5"/>
        <item sd="0" x="6"/>
        <item sd="0" x="7"/>
        <item sd="0" x="8"/>
        <item sd="0" x="9"/>
        <item sd="0" x="10"/>
        <item sd="0" x="11"/>
        <item sd="0" x="12"/>
        <item sd="0" x="13"/>
        <item sd="0" x="1"/>
        <item sd="0" x="2"/>
        <item sd="0" x="3"/>
        <item t="default"/>
      </items>
    </pivotField>
    <pivotField showAll="0">
      <items count="7">
        <item sd="0" x="1"/>
        <item sd="0" x="2"/>
        <item sd="0" x="3"/>
        <item sd="0" x="4"/>
        <item x="0"/>
        <item x="5"/>
        <item t="default"/>
      </items>
    </pivotField>
    <pivotField showAll="0">
      <items count="5">
        <item sd="0" x="1"/>
        <item sd="0" x="2"/>
        <item x="0"/>
        <item x="3"/>
        <item t="default"/>
      </items>
    </pivotField>
  </pivotFields>
  <rowFields count="1">
    <field x="29"/>
  </rowFields>
  <rowItems count="12">
    <i>
      <x v="1"/>
    </i>
    <i>
      <x v="2"/>
    </i>
    <i>
      <x v="3"/>
    </i>
    <i>
      <x v="4"/>
    </i>
    <i>
      <x v="5"/>
    </i>
    <i>
      <x v="6"/>
    </i>
    <i>
      <x v="7"/>
    </i>
    <i>
      <x v="8"/>
    </i>
    <i>
      <x v="9"/>
    </i>
    <i>
      <x v="11"/>
    </i>
    <i>
      <x v="12"/>
    </i>
    <i>
      <x v="13"/>
    </i>
  </rowItems>
  <colFields count="2">
    <field x="4"/>
    <field x="-2"/>
  </colFields>
  <colItems count="2">
    <i>
      <x v="2"/>
      <x/>
    </i>
    <i r="1" i="1">
      <x v="1"/>
    </i>
  </colItems>
  <pageFields count="1">
    <pageField fld="1" hier="-1"/>
  </pageFields>
  <dataFields count="2">
    <dataField name="INJ/A : Target" fld="22" baseField="0" baseItem="0"/>
    <dataField name="INJ/A : Result" fld="12" baseField="0" baseItem="0"/>
  </dataFields>
  <formats count="2">
    <format dxfId="86">
      <pivotArea collapsedLevelsAreSubtotals="1" fieldPosition="0">
        <references count="1">
          <reference field="29" count="8">
            <x v="1"/>
            <x v="2"/>
            <x v="3"/>
            <x v="4"/>
            <x v="5"/>
            <x v="6"/>
            <x v="7"/>
            <x v="8"/>
          </reference>
        </references>
      </pivotArea>
    </format>
    <format dxfId="85">
      <pivotArea collapsedLevelsAreSubtotals="1" fieldPosition="0">
        <references count="3">
          <reference field="4294967294" count="1" selected="0">
            <x v="0"/>
          </reference>
          <reference field="4" count="0" selected="0"/>
          <reference field="29" count="4">
            <x v="9"/>
            <x v="11"/>
            <x v="12"/>
            <x v="13"/>
          </reference>
        </references>
      </pivotArea>
    </format>
  </formats>
  <chartFormats count="3">
    <chartFormat chart="3" format="7" series="1">
      <pivotArea type="data" outline="0" fieldPosition="0"/>
    </chartFormat>
    <chartFormat chart="14" format="4" series="1">
      <pivotArea type="data" outline="0" fieldPosition="0">
        <references count="2">
          <reference field="4294967294" count="1" selected="0">
            <x v="0"/>
          </reference>
          <reference field="4" count="1" selected="0">
            <x v="2"/>
          </reference>
        </references>
      </pivotArea>
    </chartFormat>
    <chartFormat chart="14" format="5" series="1">
      <pivotArea type="data" outline="0" fieldPosition="0">
        <references count="2">
          <reference field="4294967294" count="1" selected="0">
            <x v="1"/>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3.xml><?xml version="1.0" encoding="utf-8"?>
<pivotTableDefinition xmlns="http://schemas.openxmlformats.org/spreadsheetml/2006/main" xmlns:mc="http://schemas.openxmlformats.org/markup-compatibility/2006" xmlns:xr="http://schemas.microsoft.com/office/spreadsheetml/2014/revision" mc:Ignorable="xr" xr:uid="{13678D02-3AFC-4C86-8443-6284D5CB7788}" name="PivotTable7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BU68:BY83" firstHeaderRow="1" firstDataRow="3" firstDataCol="1"/>
  <pivotFields count="22">
    <pivotField showAll="0"/>
    <pivotField axis="axisCol" showAll="0" defaultSubtotal="0">
      <items count="5">
        <item x="0"/>
        <item h="1" x="3"/>
        <item h="1" x="2"/>
        <item x="4"/>
        <item x="1"/>
      </items>
    </pivotField>
    <pivotField showAll="0"/>
    <pivotField showAll="0"/>
    <pivotField axis="axisCol" showAll="0">
      <items count="5">
        <item h="1" x="2"/>
        <item x="0"/>
        <item x="1"/>
        <item x="3"/>
        <item t="default"/>
      </items>
    </pivotField>
    <pivotField showAll="0"/>
    <pivotField showAll="0"/>
    <pivotField showAll="0"/>
    <pivotField numFmtId="165" showAll="0">
      <items count="13">
        <item x="0"/>
        <item x="1"/>
        <item x="2"/>
        <item x="3"/>
        <item x="4"/>
        <item x="5"/>
        <item x="6"/>
        <item x="7"/>
        <item x="8"/>
        <item x="9"/>
        <item x="10"/>
        <item x="11"/>
        <item t="default"/>
      </items>
    </pivotField>
    <pivotField showAll="0"/>
    <pivotField showAll="0"/>
    <pivotField showAll="0"/>
    <pivotField showAll="0"/>
    <pivotField showAll="0"/>
    <pivotField showAll="0"/>
    <pivotField showAll="0"/>
    <pivotField showAll="0"/>
    <pivotField dataField="1" showAll="0"/>
    <pivotField showAll="0"/>
    <pivotField axis="axisRow" showAll="0">
      <items count="15">
        <item sd="0" x="0"/>
        <item sd="0" x="4"/>
        <item sd="0" x="5"/>
        <item sd="0" x="6"/>
        <item sd="0" x="7"/>
        <item sd="0" x="8"/>
        <item sd="0" x="9"/>
        <item sd="0" x="10"/>
        <item sd="0" x="11"/>
        <item sd="0" x="12"/>
        <item sd="0" x="13"/>
        <item sd="0" x="1"/>
        <item sd="0" x="2"/>
        <item sd="0" x="3"/>
        <item t="default"/>
      </items>
    </pivotField>
    <pivotField showAll="0">
      <items count="7">
        <item sd="0" x="1"/>
        <item sd="0" x="2"/>
        <item sd="0" x="3"/>
        <item sd="0" x="4"/>
        <item x="0"/>
        <item x="5"/>
        <item t="default"/>
      </items>
    </pivotField>
    <pivotField showAll="0">
      <items count="5">
        <item sd="0" x="1"/>
        <item sd="0" x="2"/>
        <item x="0"/>
        <item x="3"/>
        <item t="default"/>
      </items>
    </pivotField>
  </pivotFields>
  <rowFields count="1">
    <field x="19"/>
  </rowFields>
  <rowItems count="13">
    <i>
      <x v="1"/>
    </i>
    <i>
      <x v="2"/>
    </i>
    <i>
      <x v="3"/>
    </i>
    <i>
      <x v="4"/>
    </i>
    <i>
      <x v="5"/>
    </i>
    <i>
      <x v="6"/>
    </i>
    <i>
      <x v="7"/>
    </i>
    <i>
      <x v="8"/>
    </i>
    <i>
      <x v="9"/>
    </i>
    <i>
      <x v="11"/>
    </i>
    <i>
      <x v="12"/>
    </i>
    <i>
      <x v="13"/>
    </i>
    <i t="grand">
      <x/>
    </i>
  </rowItems>
  <colFields count="2">
    <field x="1"/>
    <field x="4"/>
  </colFields>
  <colItems count="4">
    <i>
      <x/>
      <x v="1"/>
    </i>
    <i>
      <x v="3"/>
      <x v="3"/>
    </i>
    <i>
      <x v="4"/>
      <x v="2"/>
    </i>
    <i t="grand">
      <x/>
    </i>
  </colItems>
  <dataFields count="1">
    <dataField name="- GDP" fld="17" baseField="0" baseItem="0"/>
  </dataFields>
  <chartFormats count="3">
    <chartFormat chart="7" format="6" series="1">
      <pivotArea type="data" outline="0" fieldPosition="0">
        <references count="3">
          <reference field="4294967294" count="1" selected="0">
            <x v="0"/>
          </reference>
          <reference field="1" count="1" selected="0">
            <x v="0"/>
          </reference>
          <reference field="4" count="1" selected="0">
            <x v="1"/>
          </reference>
        </references>
      </pivotArea>
    </chartFormat>
    <chartFormat chart="7" format="7" series="1">
      <pivotArea type="data" outline="0" fieldPosition="0">
        <references count="3">
          <reference field="4294967294" count="1" selected="0">
            <x v="0"/>
          </reference>
          <reference field="1" count="1" selected="0">
            <x v="3"/>
          </reference>
          <reference field="4" count="1" selected="0">
            <x v="3"/>
          </reference>
        </references>
      </pivotArea>
    </chartFormat>
    <chartFormat chart="7" format="8" series="1">
      <pivotArea type="data" outline="0" fieldPosition="0">
        <references count="3">
          <reference field="4294967294" count="1" selected="0">
            <x v="0"/>
          </reference>
          <reference field="1" count="1" selected="0">
            <x v="4"/>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4.xml><?xml version="1.0" encoding="utf-8"?>
<pivotTableDefinition xmlns="http://schemas.openxmlformats.org/spreadsheetml/2006/main" xmlns:mc="http://schemas.openxmlformats.org/markup-compatibility/2006" xmlns:xr="http://schemas.microsoft.com/office/spreadsheetml/2014/revision" mc:Ignorable="xr" xr:uid="{4910299E-584A-4A94-B053-CFF3ADF05CC6}" name="PivotTable24"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FM5:FW19" firstHeaderRow="1" firstDataRow="2" firstDataCol="1" rowPageCount="1" colPageCount="1"/>
  <pivotFields count="31">
    <pivotField showAll="0"/>
    <pivotField showAll="0"/>
    <pivotField showAll="0"/>
    <pivotField axis="axisCol" showAll="0">
      <items count="10">
        <item x="0"/>
        <item x="3"/>
        <item x="4"/>
        <item x="7"/>
        <item x="8"/>
        <item x="6"/>
        <item x="5"/>
        <item x="2"/>
        <item x="1"/>
        <item t="default"/>
      </items>
    </pivotField>
    <pivotField showAll="0"/>
    <pivotField showAll="0"/>
    <pivotField showAll="0"/>
    <pivotField showAll="0"/>
    <pivotField numFmtId="165" showAll="0">
      <items count="13">
        <item x="0"/>
        <item x="1"/>
        <item x="2"/>
        <item x="3"/>
        <item x="4"/>
        <item x="5"/>
        <item x="6"/>
        <item x="7"/>
        <item x="8"/>
        <item x="9"/>
        <item x="10"/>
        <item x="1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Page" dataField="1" showAll="0">
      <items count="4">
        <item x="0"/>
        <item x="1"/>
        <item x="2"/>
        <item t="default"/>
      </items>
    </pivotField>
    <pivotField showAll="0"/>
    <pivotField showAll="0"/>
    <pivotField showAll="0"/>
    <pivotField showAll="0"/>
    <pivotField axis="axisRow" showAll="0">
      <items count="15">
        <item sd="0" x="0"/>
        <item sd="0" x="4"/>
        <item sd="0" x="5"/>
        <item sd="0" x="6"/>
        <item sd="0" x="7"/>
        <item sd="0" x="8"/>
        <item sd="0" x="9"/>
        <item sd="0" x="10"/>
        <item sd="0" x="11"/>
        <item sd="0" x="12"/>
        <item sd="0" x="13"/>
        <item sd="0" x="1"/>
        <item sd="0" x="2"/>
        <item sd="0" x="3"/>
        <item t="default"/>
      </items>
    </pivotField>
    <pivotField showAll="0">
      <items count="7">
        <item sd="0" x="1"/>
        <item sd="0" x="2"/>
        <item sd="0" x="3"/>
        <item sd="0" x="4"/>
        <item x="0"/>
        <item x="5"/>
        <item t="default"/>
      </items>
    </pivotField>
    <pivotField showAll="0">
      <items count="5">
        <item sd="0" x="1"/>
        <item sd="0" x="2"/>
        <item x="0"/>
        <item x="3"/>
        <item t="default"/>
      </items>
    </pivotField>
  </pivotFields>
  <rowFields count="1">
    <field x="28"/>
  </rowFields>
  <rowItems count="13">
    <i>
      <x v="1"/>
    </i>
    <i>
      <x v="2"/>
    </i>
    <i>
      <x v="3"/>
    </i>
    <i>
      <x v="4"/>
    </i>
    <i>
      <x v="5"/>
    </i>
    <i>
      <x v="6"/>
    </i>
    <i>
      <x v="7"/>
    </i>
    <i>
      <x v="8"/>
    </i>
    <i>
      <x v="9"/>
    </i>
    <i>
      <x v="11"/>
    </i>
    <i>
      <x v="12"/>
    </i>
    <i>
      <x v="13"/>
    </i>
    <i t="grand">
      <x/>
    </i>
  </rowItems>
  <colFields count="1">
    <field x="3"/>
  </colFields>
  <colItems count="10">
    <i>
      <x/>
    </i>
    <i>
      <x v="1"/>
    </i>
    <i>
      <x v="2"/>
    </i>
    <i>
      <x v="3"/>
    </i>
    <i>
      <x v="4"/>
    </i>
    <i>
      <x v="5"/>
    </i>
    <i>
      <x v="6"/>
    </i>
    <i>
      <x v="7"/>
    </i>
    <i>
      <x v="8"/>
    </i>
    <i t="grand">
      <x/>
    </i>
  </colItems>
  <pageFields count="1">
    <pageField fld="23" hier="-1"/>
  </pageFields>
  <dataFields count="1">
    <dataField name="Sum of ADM" fld="23" baseField="0" baseItem="0"/>
  </dataFields>
  <chartFormats count="9">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0" format="2" series="1">
      <pivotArea type="data" outline="0" fieldPosition="0">
        <references count="2">
          <reference field="4294967294" count="1" selected="0">
            <x v="0"/>
          </reference>
          <reference field="3" count="1" selected="0">
            <x v="2"/>
          </reference>
        </references>
      </pivotArea>
    </chartFormat>
    <chartFormat chart="0" format="3" series="1">
      <pivotArea type="data" outline="0" fieldPosition="0">
        <references count="2">
          <reference field="4294967294" count="1" selected="0">
            <x v="0"/>
          </reference>
          <reference field="3" count="1" selected="0">
            <x v="3"/>
          </reference>
        </references>
      </pivotArea>
    </chartFormat>
    <chartFormat chart="0" format="4" series="1">
      <pivotArea type="data" outline="0" fieldPosition="0">
        <references count="2">
          <reference field="4294967294" count="1" selected="0">
            <x v="0"/>
          </reference>
          <reference field="3" count="1" selected="0">
            <x v="4"/>
          </reference>
        </references>
      </pivotArea>
    </chartFormat>
    <chartFormat chart="0" format="5" series="1">
      <pivotArea type="data" outline="0" fieldPosition="0">
        <references count="2">
          <reference field="4294967294" count="1" selected="0">
            <x v="0"/>
          </reference>
          <reference field="3" count="1" selected="0">
            <x v="5"/>
          </reference>
        </references>
      </pivotArea>
    </chartFormat>
    <chartFormat chart="0" format="6" series="1">
      <pivotArea type="data" outline="0" fieldPosition="0">
        <references count="2">
          <reference field="4294967294" count="1" selected="0">
            <x v="0"/>
          </reference>
          <reference field="3" count="1" selected="0">
            <x v="6"/>
          </reference>
        </references>
      </pivotArea>
    </chartFormat>
    <chartFormat chart="0" format="7" series="1">
      <pivotArea type="data" outline="0" fieldPosition="0">
        <references count="2">
          <reference field="4294967294" count="1" selected="0">
            <x v="0"/>
          </reference>
          <reference field="3" count="1" selected="0">
            <x v="7"/>
          </reference>
        </references>
      </pivotArea>
    </chartFormat>
    <chartFormat chart="0" format="8" series="1">
      <pivotArea type="data" outline="0" fieldPosition="0">
        <references count="2">
          <reference field="4294967294" count="1" selected="0">
            <x v="0"/>
          </reference>
          <reference field="3"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5.xml><?xml version="1.0" encoding="utf-8"?>
<pivotTableDefinition xmlns="http://schemas.openxmlformats.org/spreadsheetml/2006/main" xmlns:mc="http://schemas.openxmlformats.org/markup-compatibility/2006" xmlns:xr="http://schemas.microsoft.com/office/spreadsheetml/2014/revision" mc:Ignorable="xr" xr:uid="{4DBE9FDF-04EF-42A2-B284-B1FAB35750D5}" name="PivotTable52" cacheId="1" applyNumberFormats="0" applyBorderFormats="0" applyFontFormats="0" applyPatternFormats="0" applyAlignmentFormats="0" applyWidthHeightFormats="1" dataCaption="Values" showMissing="0" updatedVersion="8" minRefreshableVersion="3" showDataTips="0" useAutoFormatting="1" rowGrandTotals="0" colGrandTotals="0" itemPrintTitles="1" createdVersion="8" indent="0" outline="1" outlineData="1" multipleFieldFilters="0" chartFormat="16">
  <location ref="AZ91:BC105" firstHeaderRow="1" firstDataRow="3" firstDataCol="1" rowPageCount="1" colPageCount="1"/>
  <pivotFields count="31">
    <pivotField showAll="0"/>
    <pivotField axis="axisPage" multipleItemSelectionAllowed="1" showAll="0">
      <items count="9">
        <item h="1" sd="0" x="3"/>
        <item sd="0" x="0"/>
        <item h="1" sd="0" x="4"/>
        <item h="1" sd="0" x="2"/>
        <item h="1" sd="0" x="1"/>
        <item h="1" sd="0" x="6"/>
        <item h="1" sd="0" x="5"/>
        <item h="1" sd="0" x="7"/>
        <item t="default"/>
      </items>
    </pivotField>
    <pivotField showAll="0"/>
    <pivotField axis="axisCol" showAll="0">
      <items count="29">
        <item h="1" x="26"/>
        <item h="1" sd="0" x="0"/>
        <item h="1" x="12"/>
        <item h="1" x="11"/>
        <item h="1" x="13"/>
        <item h="1" x="14"/>
        <item h="1" x="15"/>
        <item h="1" x="6"/>
        <item h="1" x="24"/>
        <item h="1" x="25"/>
        <item h="1" x="8"/>
        <item h="1" x="9"/>
        <item h="1" x="20"/>
        <item h="1" x="10"/>
        <item h="1" x="2"/>
        <item h="1" x="18"/>
        <item h="1" x="7"/>
        <item h="1" x="1"/>
        <item h="1" x="21"/>
        <item h="1" x="22"/>
        <item h="1" x="23"/>
        <item x="19"/>
        <item sd="0" x="5"/>
        <item x="16"/>
        <item x="17"/>
        <item sd="0" x="3"/>
        <item sd="0" x="4"/>
        <item h="1" x="27"/>
        <item t="default"/>
      </items>
    </pivotField>
    <pivotField axis="axisCol" showAll="0">
      <items count="5">
        <item h="1" x="2"/>
        <item h="1" x="0"/>
        <item x="1"/>
        <item h="1" x="3"/>
        <item t="default"/>
      </items>
    </pivotField>
    <pivotField showAll="0"/>
    <pivotField showAll="0"/>
    <pivotField showAll="0"/>
    <pivotField numFmtId="165" showAll="0">
      <items count="13">
        <item x="0"/>
        <item x="1"/>
        <item x="2"/>
        <item x="3"/>
        <item x="4"/>
        <item x="5"/>
        <item x="6"/>
        <item x="7"/>
        <item x="8"/>
        <item x="9"/>
        <item x="10"/>
        <item x="1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15">
        <item sd="0" x="0"/>
        <item sd="0" x="4"/>
        <item sd="0" x="5"/>
        <item sd="0" x="6"/>
        <item sd="0" x="7"/>
        <item sd="0" x="8"/>
        <item sd="0" x="9"/>
        <item sd="0" x="10"/>
        <item sd="0" x="11"/>
        <item sd="0" x="12"/>
        <item sd="0" x="13"/>
        <item sd="0" x="1"/>
        <item sd="0" x="2"/>
        <item sd="0" x="3"/>
        <item t="default"/>
      </items>
    </pivotField>
    <pivotField showAll="0">
      <items count="7">
        <item sd="0" x="1"/>
        <item sd="0" x="2"/>
        <item sd="0" x="3"/>
        <item sd="0" x="4"/>
        <item x="0"/>
        <item x="5"/>
        <item t="default"/>
      </items>
    </pivotField>
    <pivotField showAll="0">
      <items count="5">
        <item x="1"/>
        <item x="2"/>
        <item x="0"/>
        <item x="3"/>
        <item t="default"/>
      </items>
    </pivotField>
  </pivotFields>
  <rowFields count="1">
    <field x="28"/>
  </rowFields>
  <rowItems count="12">
    <i>
      <x v="1"/>
    </i>
    <i>
      <x v="2"/>
    </i>
    <i>
      <x v="3"/>
    </i>
    <i>
      <x v="4"/>
    </i>
    <i>
      <x v="5"/>
    </i>
    <i>
      <x v="6"/>
    </i>
    <i>
      <x v="7"/>
    </i>
    <i>
      <x v="8"/>
    </i>
    <i>
      <x v="9"/>
    </i>
    <i>
      <x v="11"/>
    </i>
    <i>
      <x v="12"/>
    </i>
    <i>
      <x v="13"/>
    </i>
  </rowItems>
  <colFields count="2">
    <field x="3"/>
    <field x="4"/>
  </colFields>
  <colItems count="3">
    <i>
      <x v="22"/>
    </i>
    <i>
      <x v="25"/>
    </i>
    <i>
      <x v="26"/>
    </i>
  </colItems>
  <pageFields count="1">
    <pageField fld="1" hier="-1"/>
  </pageFields>
  <chartFormats count="3">
    <chartFormat chart="15" format="9" series="1">
      <pivotArea type="data" outline="0" fieldPosition="0">
        <references count="1">
          <reference field="3" count="1" selected="0">
            <x v="22"/>
          </reference>
        </references>
      </pivotArea>
    </chartFormat>
    <chartFormat chart="15" format="10" series="1">
      <pivotArea type="data" outline="0" fieldPosition="0">
        <references count="1">
          <reference field="3" count="1" selected="0">
            <x v="25"/>
          </reference>
        </references>
      </pivotArea>
    </chartFormat>
    <chartFormat chart="15" format="11" series="1">
      <pivotArea type="data" outline="0" fieldPosition="0">
        <references count="1">
          <reference field="3" count="1" selected="0">
            <x v="2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6.xml><?xml version="1.0" encoding="utf-8"?>
<pivotTableDefinition xmlns="http://schemas.openxmlformats.org/spreadsheetml/2006/main" xmlns:mc="http://schemas.openxmlformats.org/markup-compatibility/2006" xmlns:xr="http://schemas.microsoft.com/office/spreadsheetml/2014/revision" mc:Ignorable="xr" xr:uid="{DFC90806-F7C1-45F2-8E0A-FE7C6F593363}" name="PivotTable38" cacheId="14" applyNumberFormats="0" applyBorderFormats="0" applyFontFormats="0" applyPatternFormats="0" applyAlignmentFormats="0" applyWidthHeightFormats="1" dataCaption="Values" showMissing="0" updatedVersion="8" minRefreshableVersion="3" preserveFormatting="0" rowGrandTotals="0" colGrandTotals="0" itemPrintTitles="1" createdVersion="8" indent="0" outline="1" outlineData="1" multipleFieldFilters="0" chartFormat="49" customListSort="0">
  <location ref="DH49:DK64" firstHeaderRow="1" firstDataRow="4" firstDataCol="1"/>
  <pivotFields count="29">
    <pivotField name="-" axis="axisCol" compact="0" showAll="0">
      <items count="9">
        <item x="3"/>
        <item x="2"/>
        <item x="7"/>
        <item x="0"/>
        <item x="6"/>
        <item x="4"/>
        <item x="5"/>
        <item x="1"/>
        <item t="default"/>
      </items>
    </pivotField>
    <pivotField axis="axisCol" showAll="0" defaultSubtotal="0">
      <items count="3">
        <item h="1" x="1"/>
        <item h="1" x="0"/>
        <item x="2"/>
      </items>
    </pivotField>
    <pivotField showAll="0"/>
    <pivotField showAll="0"/>
    <pivotField showAll="0"/>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dataField="1" showAll="0"/>
    <pivotField axis="axisRow" showAll="0">
      <items count="15">
        <item sd="0" x="0"/>
        <item sd="0" x="4"/>
        <item sd="0" x="5"/>
        <item sd="0" x="6"/>
        <item sd="0" x="7"/>
        <item sd="0" x="8"/>
        <item sd="0" x="9"/>
        <item sd="0" x="10"/>
        <item sd="0" x="11"/>
        <item sd="0" x="12"/>
        <item sd="0" x="13"/>
        <item sd="0" x="1"/>
        <item sd="0" x="2"/>
        <item sd="0" x="3"/>
        <item t="default"/>
      </items>
    </pivotField>
    <pivotField showAll="0">
      <items count="7">
        <item sd="0" x="1"/>
        <item sd="0" x="2"/>
        <item sd="0" x="3"/>
        <item sd="0" x="4"/>
        <item x="0"/>
        <item x="5"/>
        <item t="default"/>
      </items>
    </pivotField>
    <pivotField showAll="0">
      <items count="5">
        <item sd="0" x="1"/>
        <item sd="0" x="2"/>
        <item x="0"/>
        <item x="3"/>
        <item t="default"/>
      </items>
    </pivotField>
  </pivotFields>
  <rowFields count="1">
    <field x="26"/>
  </rowFields>
  <rowItems count="12">
    <i>
      <x v="1"/>
    </i>
    <i>
      <x v="2"/>
    </i>
    <i>
      <x v="3"/>
    </i>
    <i>
      <x v="4"/>
    </i>
    <i>
      <x v="5"/>
    </i>
    <i>
      <x v="6"/>
    </i>
    <i>
      <x v="7"/>
    </i>
    <i>
      <x v="8"/>
    </i>
    <i>
      <x v="9"/>
    </i>
    <i>
      <x v="11"/>
    </i>
    <i>
      <x v="12"/>
    </i>
    <i>
      <x v="13"/>
    </i>
  </rowItems>
  <colFields count="3">
    <field x="1"/>
    <field x="0"/>
    <field x="-2"/>
  </colFields>
  <colItems count="2">
    <i>
      <x v="2"/>
      <x v="2"/>
      <x/>
    </i>
    <i r="2" i="1">
      <x v="1"/>
    </i>
  </colItems>
  <dataFields count="2">
    <dataField name="-T_SIFS/DF" fld="25" baseField="0" baseItem="0"/>
    <dataField name="-SIFS/DF" fld="1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7.xml><?xml version="1.0" encoding="utf-8"?>
<pivotTableDefinition xmlns="http://schemas.openxmlformats.org/spreadsheetml/2006/main" xmlns:mc="http://schemas.openxmlformats.org/markup-compatibility/2006" xmlns:xr="http://schemas.microsoft.com/office/spreadsheetml/2014/revision" mc:Ignorable="xr" xr:uid="{AB5F0C9D-70B5-47A9-99C7-DB4426693F73}" name="PivotTable56" cacheId="1" applyNumberFormats="0" applyBorderFormats="0" applyFontFormats="0" applyPatternFormats="0" applyAlignmentFormats="0" applyWidthHeightFormats="1" dataCaption="Values" showMissing="0" updatedVersion="8" minRefreshableVersion="3" showDataTips="0" useAutoFormatting="1" rowGrandTotals="0" colGrandTotals="0" itemPrintTitles="1" createdVersion="8" indent="0" outline="1" outlineData="1" multipleFieldFilters="0" chartFormat="16">
  <location ref="BV91:BY105" firstHeaderRow="1" firstDataRow="3" firstDataCol="1" rowPageCount="1" colPageCount="1"/>
  <pivotFields count="31">
    <pivotField showAll="0"/>
    <pivotField axis="axisPage" multipleItemSelectionAllowed="1" showAll="0">
      <items count="9">
        <item h="1" sd="0" x="3"/>
        <item sd="0" x="0"/>
        <item h="1" sd="0" x="4"/>
        <item h="1" sd="0" x="2"/>
        <item h="1" sd="0" x="1"/>
        <item h="1" sd="0" x="6"/>
        <item h="1" sd="0" x="5"/>
        <item h="1" sd="0" x="7"/>
        <item t="default"/>
      </items>
    </pivotField>
    <pivotField showAll="0"/>
    <pivotField axis="axisCol" showAll="0">
      <items count="29">
        <item h="1" x="26"/>
        <item h="1" sd="0" x="0"/>
        <item h="1" x="12"/>
        <item h="1" x="11"/>
        <item h="1" x="13"/>
        <item h="1" x="14"/>
        <item h="1" x="15"/>
        <item h="1" x="6"/>
        <item h="1" x="24"/>
        <item h="1" x="25"/>
        <item h="1" x="8"/>
        <item h="1" x="9"/>
        <item h="1" x="20"/>
        <item h="1" x="10"/>
        <item h="1" x="2"/>
        <item h="1" x="18"/>
        <item h="1" x="7"/>
        <item h="1" x="1"/>
        <item h="1" x="21"/>
        <item h="1" x="22"/>
        <item h="1" x="23"/>
        <item x="19"/>
        <item sd="0" x="5"/>
        <item x="16"/>
        <item x="17"/>
        <item sd="0" x="3"/>
        <item sd="0" x="4"/>
        <item h="1" x="27"/>
        <item t="default"/>
      </items>
    </pivotField>
    <pivotField axis="axisCol" showAll="0">
      <items count="5">
        <item h="1" x="2"/>
        <item h="1" x="0"/>
        <item x="1"/>
        <item h="1" x="3"/>
        <item t="default"/>
      </items>
    </pivotField>
    <pivotField showAll="0"/>
    <pivotField showAll="0"/>
    <pivotField showAll="0"/>
    <pivotField numFmtId="165" showAll="0">
      <items count="13">
        <item x="0"/>
        <item x="1"/>
        <item x="2"/>
        <item x="3"/>
        <item x="4"/>
        <item x="5"/>
        <item x="6"/>
        <item x="7"/>
        <item x="8"/>
        <item x="9"/>
        <item x="10"/>
        <item x="11"/>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axis="axisRow" showAll="0">
      <items count="15">
        <item sd="0" x="0"/>
        <item sd="0" x="4"/>
        <item sd="0" x="5"/>
        <item sd="0" x="6"/>
        <item sd="0" x="7"/>
        <item sd="0" x="8"/>
        <item sd="0" x="9"/>
        <item sd="0" x="10"/>
        <item sd="0" x="11"/>
        <item sd="0" x="12"/>
        <item sd="0" x="13"/>
        <item sd="0" x="1"/>
        <item sd="0" x="2"/>
        <item sd="0" x="3"/>
        <item t="default"/>
      </items>
    </pivotField>
    <pivotField showAll="0">
      <items count="7">
        <item sd="0" x="1"/>
        <item sd="0" x="2"/>
        <item sd="0" x="3"/>
        <item sd="0" x="4"/>
        <item x="0"/>
        <item x="5"/>
        <item t="default"/>
      </items>
    </pivotField>
    <pivotField showAll="0">
      <items count="5">
        <item x="1"/>
        <item x="2"/>
        <item x="0"/>
        <item x="3"/>
        <item t="default"/>
      </items>
    </pivotField>
  </pivotFields>
  <rowFields count="1">
    <field x="28"/>
  </rowFields>
  <rowItems count="12">
    <i>
      <x v="1"/>
    </i>
    <i>
      <x v="2"/>
    </i>
    <i>
      <x v="3"/>
    </i>
    <i>
      <x v="4"/>
    </i>
    <i>
      <x v="5"/>
    </i>
    <i>
      <x v="6"/>
    </i>
    <i>
      <x v="7"/>
    </i>
    <i>
      <x v="8"/>
    </i>
    <i>
      <x v="9"/>
    </i>
    <i>
      <x v="11"/>
    </i>
    <i>
      <x v="12"/>
    </i>
    <i>
      <x v="13"/>
    </i>
  </rowItems>
  <colFields count="2">
    <field x="3"/>
    <field x="4"/>
  </colFields>
  <colItems count="3">
    <i>
      <x v="22"/>
    </i>
    <i>
      <x v="25"/>
    </i>
    <i>
      <x v="26"/>
    </i>
  </colItems>
  <pageFields count="1">
    <pageField fld="1" hier="-1"/>
  </pageFields>
  <dataFields count="1">
    <dataField name="-TIE" fld="19" baseField="29" baseItem="8"/>
  </dataFields>
  <chartFormats count="3">
    <chartFormat chart="15" format="6" series="1">
      <pivotArea type="data" outline="0" fieldPosition="0">
        <references count="2">
          <reference field="4294967294" count="1" selected="0">
            <x v="0"/>
          </reference>
          <reference field="3" count="1" selected="0">
            <x v="22"/>
          </reference>
        </references>
      </pivotArea>
    </chartFormat>
    <chartFormat chart="15" format="7" series="1">
      <pivotArea type="data" outline="0" fieldPosition="0">
        <references count="2">
          <reference field="4294967294" count="1" selected="0">
            <x v="0"/>
          </reference>
          <reference field="3" count="1" selected="0">
            <x v="25"/>
          </reference>
        </references>
      </pivotArea>
    </chartFormat>
    <chartFormat chart="15" format="8" series="1">
      <pivotArea type="data" outline="0" fieldPosition="0">
        <references count="2">
          <reference field="4294967294" count="1" selected="0">
            <x v="0"/>
          </reference>
          <reference field="3" count="1" selected="0">
            <x v="2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8.xml><?xml version="1.0" encoding="utf-8"?>
<pivotTableDefinition xmlns="http://schemas.openxmlformats.org/spreadsheetml/2006/main" xmlns:mc="http://schemas.openxmlformats.org/markup-compatibility/2006" xmlns:xr="http://schemas.microsoft.com/office/spreadsheetml/2014/revision" mc:Ignorable="xr" xr:uid="{99FA664D-95E0-4CA9-B8E6-3A73FCC5ED64}" name="PivotTable39" cacheId="14" applyNumberFormats="0" applyBorderFormats="0" applyFontFormats="0" applyPatternFormats="0" applyAlignmentFormats="0" applyWidthHeightFormats="1" dataCaption="Values" showMissing="0" updatedVersion="8" minRefreshableVersion="3" preserveFormatting="0" rowGrandTotals="0" colGrandTotals="0" itemPrintTitles="1" createdVersion="8" indent="0" outline="1" outlineData="1" multipleFieldFilters="0" chartFormat="49" customListSort="0">
  <location ref="CS49:CV64" firstHeaderRow="1" firstDataRow="4" firstDataCol="1"/>
  <pivotFields count="29">
    <pivotField name="-" axis="axisCol" compact="0" showAll="0">
      <items count="9">
        <item x="3"/>
        <item x="2"/>
        <item x="7"/>
        <item x="0"/>
        <item x="6"/>
        <item x="4"/>
        <item x="5"/>
        <item x="1"/>
        <item t="default"/>
      </items>
    </pivotField>
    <pivotField axis="axisCol" showAll="0" defaultSubtotal="0">
      <items count="3">
        <item h="1" x="1"/>
        <item h="1" x="0"/>
        <item x="2"/>
      </items>
    </pivotField>
    <pivotField showAll="0"/>
    <pivotField showAll="0"/>
    <pivotField showAll="0"/>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dataField="1" showAll="0"/>
    <pivotField showAll="0"/>
    <pivotField axis="axisRow" showAll="0">
      <items count="15">
        <item sd="0" x="0"/>
        <item sd="0" x="4"/>
        <item sd="0" x="5"/>
        <item sd="0" x="6"/>
        <item sd="0" x="7"/>
        <item sd="0" x="8"/>
        <item sd="0" x="9"/>
        <item sd="0" x="10"/>
        <item sd="0" x="11"/>
        <item sd="0" x="12"/>
        <item sd="0" x="13"/>
        <item sd="0" x="1"/>
        <item sd="0" x="2"/>
        <item sd="0" x="3"/>
        <item t="default"/>
      </items>
    </pivotField>
    <pivotField showAll="0">
      <items count="7">
        <item sd="0" x="1"/>
        <item sd="0" x="2"/>
        <item sd="0" x="3"/>
        <item sd="0" x="4"/>
        <item x="0"/>
        <item x="5"/>
        <item t="default"/>
      </items>
    </pivotField>
    <pivotField showAll="0">
      <items count="5">
        <item sd="0" x="1"/>
        <item sd="0" x="2"/>
        <item x="0"/>
        <item x="3"/>
        <item t="default"/>
      </items>
    </pivotField>
  </pivotFields>
  <rowFields count="1">
    <field x="26"/>
  </rowFields>
  <rowItems count="12">
    <i>
      <x v="1"/>
    </i>
    <i>
      <x v="2"/>
    </i>
    <i>
      <x v="3"/>
    </i>
    <i>
      <x v="4"/>
    </i>
    <i>
      <x v="5"/>
    </i>
    <i>
      <x v="6"/>
    </i>
    <i>
      <x v="7"/>
    </i>
    <i>
      <x v="8"/>
    </i>
    <i>
      <x v="9"/>
    </i>
    <i>
      <x v="11"/>
    </i>
    <i>
      <x v="12"/>
    </i>
    <i>
      <x v="13"/>
    </i>
  </rowItems>
  <colFields count="3">
    <field x="1"/>
    <field x="0"/>
    <field x="-2"/>
  </colFields>
  <colItems count="2">
    <i>
      <x v="2"/>
      <x v="2"/>
      <x/>
    </i>
    <i r="2" i="1">
      <x v="1"/>
    </i>
  </colItems>
  <dataFields count="2">
    <dataField name="-T_GDP" fld="24" baseField="0" baseItem="0"/>
    <dataField name="-GDP" fld="14" baseField="0" baseItem="0"/>
  </dataFields>
  <chartFormats count="1">
    <chartFormat chart="44" format="1" series="1">
      <pivotArea type="data" outline="0" fieldPosition="0">
        <references count="3">
          <reference field="4294967294" count="1" selected="0">
            <x v="1"/>
          </reference>
          <reference field="0" count="1" selected="0">
            <x v="2"/>
          </reference>
          <reference field="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9.xml><?xml version="1.0" encoding="utf-8"?>
<pivotTableDefinition xmlns="http://schemas.openxmlformats.org/spreadsheetml/2006/main" xmlns:mc="http://schemas.openxmlformats.org/markup-compatibility/2006" xmlns:xr="http://schemas.microsoft.com/office/spreadsheetml/2014/revision" mc:Ignorable="xr" xr:uid="{89AD3138-313C-45B8-B7CD-073A9BF6AC14}" name="PivotTable34" cacheId="1" applyNumberFormats="0" applyBorderFormats="0" applyFontFormats="0" applyPatternFormats="0" applyAlignmentFormats="0" applyWidthHeightFormats="1" dataCaption="Values" showMissing="0" updatedVersion="8" minRefreshableVersion="3" showDataTips="0" useAutoFormatting="1" rowGrandTotals="0" colGrandTotals="0" itemPrintTitles="1" createdVersion="8" indent="0" outline="1" outlineData="1" multipleFieldFilters="0" chartFormat="16">
  <location ref="Z91:AC105" firstHeaderRow="1" firstDataRow="3" firstDataCol="1" rowPageCount="1" colPageCount="1"/>
  <pivotFields count="31">
    <pivotField showAll="0"/>
    <pivotField axis="axisPage" multipleItemSelectionAllowed="1" showAll="0">
      <items count="9">
        <item h="1" sd="0" x="3"/>
        <item sd="0" x="0"/>
        <item h="1" sd="0" x="4"/>
        <item h="1" sd="0" x="2"/>
        <item h="1" sd="0" x="1"/>
        <item h="1" sd="0" x="6"/>
        <item h="1" sd="0" x="5"/>
        <item h="1" sd="0" x="7"/>
        <item t="default"/>
      </items>
    </pivotField>
    <pivotField showAll="0"/>
    <pivotField axis="axisCol" showAll="0">
      <items count="29">
        <item h="1" x="26"/>
        <item h="1" sd="0" x="0"/>
        <item h="1" x="12"/>
        <item h="1" x="11"/>
        <item h="1" x="13"/>
        <item h="1" x="14"/>
        <item h="1" x="15"/>
        <item h="1" x="6"/>
        <item h="1" x="24"/>
        <item h="1" x="25"/>
        <item h="1" x="8"/>
        <item h="1" x="9"/>
        <item h="1" x="20"/>
        <item h="1" x="10"/>
        <item h="1" x="2"/>
        <item h="1" x="18"/>
        <item h="1" x="7"/>
        <item h="1" x="1"/>
        <item h="1" x="21"/>
        <item h="1" x="22"/>
        <item h="1" x="23"/>
        <item x="19"/>
        <item sd="0" x="5"/>
        <item x="16"/>
        <item x="17"/>
        <item sd="0" x="3"/>
        <item sd="0" x="4"/>
        <item h="1" x="27"/>
        <item t="default"/>
      </items>
    </pivotField>
    <pivotField axis="axisCol" showAll="0">
      <items count="5">
        <item h="1" x="2"/>
        <item h="1" x="0"/>
        <item x="1"/>
        <item h="1" x="3"/>
        <item t="default"/>
      </items>
    </pivotField>
    <pivotField showAll="0"/>
    <pivotField showAll="0"/>
    <pivotField showAll="0"/>
    <pivotField numFmtId="165" showAll="0">
      <items count="13">
        <item x="0"/>
        <item x="1"/>
        <item x="2"/>
        <item x="3"/>
        <item x="4"/>
        <item x="5"/>
        <item x="6"/>
        <item x="7"/>
        <item x="8"/>
        <item x="9"/>
        <item x="10"/>
        <item x="11"/>
        <item t="default"/>
      </items>
    </pivotField>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15">
        <item sd="0" x="0"/>
        <item sd="0" x="4"/>
        <item sd="0" x="5"/>
        <item sd="0" x="6"/>
        <item sd="0" x="7"/>
        <item sd="0" x="8"/>
        <item sd="0" x="9"/>
        <item sd="0" x="10"/>
        <item sd="0" x="11"/>
        <item sd="0" x="12"/>
        <item sd="0" x="13"/>
        <item sd="0" x="1"/>
        <item sd="0" x="2"/>
        <item sd="0" x="3"/>
        <item t="default"/>
      </items>
    </pivotField>
    <pivotField showAll="0">
      <items count="7">
        <item sd="0" x="1"/>
        <item sd="0" x="2"/>
        <item sd="0" x="3"/>
        <item sd="0" x="4"/>
        <item x="0"/>
        <item x="5"/>
        <item t="default"/>
      </items>
    </pivotField>
    <pivotField showAll="0">
      <items count="5">
        <item x="1"/>
        <item x="2"/>
        <item x="0"/>
        <item x="3"/>
        <item t="default"/>
      </items>
    </pivotField>
  </pivotFields>
  <rowFields count="1">
    <field x="28"/>
  </rowFields>
  <rowItems count="12">
    <i>
      <x v="1"/>
    </i>
    <i>
      <x v="2"/>
    </i>
    <i>
      <x v="3"/>
    </i>
    <i>
      <x v="4"/>
    </i>
    <i>
      <x v="5"/>
    </i>
    <i>
      <x v="6"/>
    </i>
    <i>
      <x v="7"/>
    </i>
    <i>
      <x v="8"/>
    </i>
    <i>
      <x v="9"/>
    </i>
    <i>
      <x v="11"/>
    </i>
    <i>
      <x v="12"/>
    </i>
    <i>
      <x v="13"/>
    </i>
  </rowItems>
  <colFields count="2">
    <field x="3"/>
    <field x="4"/>
  </colFields>
  <colItems count="3">
    <i>
      <x v="22"/>
    </i>
    <i>
      <x v="25"/>
    </i>
    <i>
      <x v="26"/>
    </i>
  </colItems>
  <pageFields count="1">
    <pageField fld="1" hier="-1"/>
  </pageFields>
  <dataFields count="1">
    <dataField name="- SOL" fld="14" baseField="29" baseItem="7"/>
  </dataFields>
  <chartFormats count="3">
    <chartFormat chart="15" format="6" series="1">
      <pivotArea type="data" outline="0" fieldPosition="0">
        <references count="2">
          <reference field="4294967294" count="1" selected="0">
            <x v="0"/>
          </reference>
          <reference field="3" count="1" selected="0">
            <x v="22"/>
          </reference>
        </references>
      </pivotArea>
    </chartFormat>
    <chartFormat chart="15" format="7" series="1">
      <pivotArea type="data" outline="0" fieldPosition="0">
        <references count="2">
          <reference field="4294967294" count="1" selected="0">
            <x v="0"/>
          </reference>
          <reference field="3" count="1" selected="0">
            <x v="25"/>
          </reference>
        </references>
      </pivotArea>
    </chartFormat>
    <chartFormat chart="15" format="8" series="1">
      <pivotArea type="data" outline="0" fieldPosition="0">
        <references count="2">
          <reference field="4294967294" count="1" selected="0">
            <x v="0"/>
          </reference>
          <reference field="3" count="1" selected="0">
            <x v="2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0.xml><?xml version="1.0" encoding="utf-8"?>
<pivotTableDefinition xmlns="http://schemas.openxmlformats.org/spreadsheetml/2006/main" xmlns:mc="http://schemas.openxmlformats.org/markup-compatibility/2006" xmlns:xr="http://schemas.microsoft.com/office/spreadsheetml/2014/revision" mc:Ignorable="xr" xr:uid="{3C0291FC-8B2F-49DD-A08C-28FE937C7407}" name="PivotTable112" cacheId="27"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5">
  <location ref="AK170:AM184" firstHeaderRow="1" firstDataRow="3" firstDataCol="1" rowPageCount="1" colPageCount="1"/>
  <pivotFields count="32">
    <pivotField showAll="0"/>
    <pivotField axis="axisPage" multipleItemSelectionAllowed="1" showAll="0">
      <items count="4">
        <item h="1" x="0"/>
        <item x="1"/>
        <item h="1" x="2"/>
        <item t="default"/>
      </items>
    </pivotField>
    <pivotField showAll="0"/>
    <pivotField showAll="0"/>
    <pivotField axis="axisCol" showAll="0">
      <items count="5">
        <item h="1" x="1"/>
        <item h="1" x="0"/>
        <item x="2"/>
        <item h="1" x="3"/>
        <item t="default"/>
      </items>
    </pivotField>
    <pivotField showAll="0"/>
    <pivotField showAll="0"/>
    <pivotField showAll="0"/>
    <pivotField numFmtId="165" showAll="0">
      <items count="28">
        <item x="0"/>
        <item x="1"/>
        <item x="2"/>
        <item x="3"/>
        <item x="4"/>
        <item x="5"/>
        <item x="6"/>
        <item x="7"/>
        <item x="8"/>
        <item x="9"/>
        <item x="10"/>
        <item x="11"/>
        <item x="12"/>
        <item x="13"/>
        <item x="14"/>
        <item x="15"/>
        <item x="16"/>
        <item x="17"/>
        <item x="18"/>
        <item x="19"/>
        <item x="20"/>
        <item x="21"/>
        <item x="22"/>
        <item x="23"/>
        <item x="24"/>
        <item x="25"/>
        <item x="26"/>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dataField="1" showAll="0"/>
    <pivotField axis="axisRow" showAll="0">
      <items count="15">
        <item sd="0" x="0"/>
        <item sd="0" x="4"/>
        <item sd="0" x="5"/>
        <item sd="0" x="6"/>
        <item sd="0" x="7"/>
        <item sd="0" x="8"/>
        <item sd="0" x="9"/>
        <item sd="0" x="10"/>
        <item sd="0" x="11"/>
        <item sd="0" x="12"/>
        <item sd="0" x="13"/>
        <item sd="0" x="1"/>
        <item sd="0" x="2"/>
        <item sd="0" x="3"/>
        <item t="default"/>
      </items>
    </pivotField>
    <pivotField showAll="0">
      <items count="7">
        <item sd="0" x="1"/>
        <item sd="0" x="2"/>
        <item sd="0" x="3"/>
        <item sd="0" x="4"/>
        <item x="0"/>
        <item x="5"/>
        <item t="default"/>
      </items>
    </pivotField>
    <pivotField showAll="0">
      <items count="5">
        <item sd="0" x="1"/>
        <item sd="0" x="2"/>
        <item x="0"/>
        <item x="3"/>
        <item t="default"/>
      </items>
    </pivotField>
  </pivotFields>
  <rowFields count="1">
    <field x="29"/>
  </rowFields>
  <rowItems count="12">
    <i>
      <x v="1"/>
    </i>
    <i>
      <x v="2"/>
    </i>
    <i>
      <x v="3"/>
    </i>
    <i>
      <x v="4"/>
    </i>
    <i>
      <x v="5"/>
    </i>
    <i>
      <x v="6"/>
    </i>
    <i>
      <x v="7"/>
    </i>
    <i>
      <x v="8"/>
    </i>
    <i>
      <x v="9"/>
    </i>
    <i>
      <x v="11"/>
    </i>
    <i>
      <x v="12"/>
    </i>
    <i>
      <x v="13"/>
    </i>
  </rowItems>
  <colFields count="2">
    <field x="4"/>
    <field x="-2"/>
  </colFields>
  <colItems count="2">
    <i>
      <x v="2"/>
      <x/>
    </i>
    <i r="1" i="1">
      <x v="1"/>
    </i>
  </colItems>
  <pageFields count="1">
    <pageField fld="1" hier="-1"/>
  </pageFields>
  <dataFields count="2">
    <dataField name="SIFS/DF : Target" fld="28" baseField="0" baseItem="0"/>
    <dataField name=" SIFS/DF  : Result" fld="18" baseField="0" baseItem="0"/>
  </dataFields>
  <formats count="2">
    <format dxfId="88">
      <pivotArea collapsedLevelsAreSubtotals="1" fieldPosition="0">
        <references count="1">
          <reference field="29" count="8">
            <x v="1"/>
            <x v="2"/>
            <x v="3"/>
            <x v="4"/>
            <x v="5"/>
            <x v="6"/>
            <x v="7"/>
            <x v="8"/>
          </reference>
        </references>
      </pivotArea>
    </format>
    <format dxfId="87">
      <pivotArea collapsedLevelsAreSubtotals="1" fieldPosition="0">
        <references count="3">
          <reference field="4294967294" count="1" selected="0">
            <x v="0"/>
          </reference>
          <reference field="4" count="0" selected="0"/>
          <reference field="29" count="4">
            <x v="9"/>
            <x v="11"/>
            <x v="12"/>
            <x v="13"/>
          </reference>
        </references>
      </pivotArea>
    </format>
  </formats>
  <chartFormats count="3">
    <chartFormat chart="3" format="7" series="1">
      <pivotArea type="data" outline="0" fieldPosition="0"/>
    </chartFormat>
    <chartFormat chart="14" format="4" series="1">
      <pivotArea type="data" outline="0" fieldPosition="0">
        <references count="2">
          <reference field="4294967294" count="1" selected="0">
            <x v="0"/>
          </reference>
          <reference field="4" count="1" selected="0">
            <x v="2"/>
          </reference>
        </references>
      </pivotArea>
    </chartFormat>
    <chartFormat chart="14" format="5" series="1">
      <pivotArea type="data" outline="0" fieldPosition="0">
        <references count="2">
          <reference field="4294967294" count="1" selected="0">
            <x v="1"/>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1.xml><?xml version="1.0" encoding="utf-8"?>
<pivotTableDefinition xmlns="http://schemas.openxmlformats.org/spreadsheetml/2006/main" xmlns:mc="http://schemas.openxmlformats.org/markup-compatibility/2006" xmlns:xr="http://schemas.microsoft.com/office/spreadsheetml/2014/revision" mc:Ignorable="xr" xr:uid="{C043FBBE-005D-4AE3-BA0D-595EE358E723}" name="PivotTable6" cacheId="21" applyNumberFormats="0" applyBorderFormats="0" applyFontFormats="0" applyPatternFormats="0" applyAlignmentFormats="0" applyWidthHeightFormats="1" dataCaption="Values" showMissing="0" updatedVersion="8" minRefreshableVersion="3" preserveFormatting="0" rowGrandTotals="0" colGrandTotals="0" itemPrintTitles="1" createdVersion="8" indent="0" outline="1" outlineData="1" multipleFieldFilters="0" chartFormat="47" customListSort="0">
  <location ref="BI30:BP44" firstHeaderRow="1" firstDataRow="3" firstDataCol="1" rowPageCount="1" colPageCount="1"/>
  <pivotFields count="32">
    <pivotField showAll="0"/>
    <pivotField axis="axisPage" multipleItemSelectionAllowed="1" showAll="0">
      <items count="3">
        <item x="0"/>
        <item h="1" x="1"/>
        <item t="default"/>
      </items>
    </pivotField>
    <pivotField showAll="0"/>
    <pivotField name="-" axis="axisCol" compact="0" showAll="0">
      <items count="9">
        <item x="3"/>
        <item x="2"/>
        <item x="7"/>
        <item x="0"/>
        <item x="6"/>
        <item x="4"/>
        <item x="5"/>
        <item x="1"/>
        <item t="default"/>
      </items>
    </pivotField>
    <pivotField axis="axisCol" showAll="0" defaultSubtotal="0">
      <items count="3">
        <item h="1" x="1"/>
        <item x="0"/>
        <item x="2"/>
      </items>
    </pivotField>
    <pivotField showAll="0"/>
    <pivotField showAll="0"/>
    <pivotField showAll="0"/>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15">
        <item sd="0" x="0"/>
        <item sd="0" x="4"/>
        <item sd="0" x="5"/>
        <item sd="0" x="6"/>
        <item sd="0" x="7"/>
        <item sd="0" x="8"/>
        <item sd="0" x="9"/>
        <item sd="0" x="10"/>
        <item sd="0" x="11"/>
        <item sd="0" x="12"/>
        <item sd="0" x="13"/>
        <item sd="0" x="1"/>
        <item sd="0" x="2"/>
        <item sd="0" x="3"/>
        <item t="default"/>
      </items>
    </pivotField>
    <pivotField showAll="0">
      <items count="7">
        <item sd="0" x="1"/>
        <item sd="0" x="2"/>
        <item sd="0" x="3"/>
        <item sd="0" x="4"/>
        <item x="0"/>
        <item x="5"/>
        <item t="default"/>
      </items>
    </pivotField>
    <pivotField showAll="0">
      <items count="5">
        <item sd="0" x="1"/>
        <item sd="0" x="2"/>
        <item x="0"/>
        <item x="3"/>
        <item t="default"/>
      </items>
    </pivotField>
  </pivotFields>
  <rowFields count="1">
    <field x="29"/>
  </rowFields>
  <rowItems count="12">
    <i>
      <x v="1"/>
    </i>
    <i>
      <x v="2"/>
    </i>
    <i>
      <x v="3"/>
    </i>
    <i>
      <x v="4"/>
    </i>
    <i>
      <x v="5"/>
    </i>
    <i>
      <x v="6"/>
    </i>
    <i>
      <x v="7"/>
    </i>
    <i>
      <x v="8"/>
    </i>
    <i>
      <x v="9"/>
    </i>
    <i>
      <x v="11"/>
    </i>
    <i>
      <x v="12"/>
    </i>
    <i>
      <x v="13"/>
    </i>
  </rowItems>
  <colFields count="2">
    <field x="4"/>
    <field x="3"/>
  </colFields>
  <colItems count="7">
    <i>
      <x v="1"/>
      <x/>
    </i>
    <i r="1">
      <x v="1"/>
    </i>
    <i r="1">
      <x v="3"/>
    </i>
    <i r="1">
      <x v="4"/>
    </i>
    <i r="1">
      <x v="5"/>
    </i>
    <i r="1">
      <x v="6"/>
    </i>
    <i r="1">
      <x v="7"/>
    </i>
  </colItems>
  <pageFields count="1">
    <pageField fld="1" hier="-1"/>
  </pageFields>
  <dataFields count="1">
    <dataField name=" SOL" fld="14" baseField="0" baseItem="0"/>
  </dataFields>
  <chartFormats count="7">
    <chartFormat chart="46" format="12" series="1">
      <pivotArea type="data" outline="0" fieldPosition="0">
        <references count="3">
          <reference field="4294967294" count="1" selected="0">
            <x v="0"/>
          </reference>
          <reference field="3" count="1" selected="0">
            <x v="0"/>
          </reference>
          <reference field="4" count="1" selected="0">
            <x v="1"/>
          </reference>
        </references>
      </pivotArea>
    </chartFormat>
    <chartFormat chart="46" format="13" series="1">
      <pivotArea type="data" outline="0" fieldPosition="0">
        <references count="3">
          <reference field="4294967294" count="1" selected="0">
            <x v="0"/>
          </reference>
          <reference field="3" count="1" selected="0">
            <x v="1"/>
          </reference>
          <reference field="4" count="1" selected="0">
            <x v="1"/>
          </reference>
        </references>
      </pivotArea>
    </chartFormat>
    <chartFormat chart="46" format="14" series="1">
      <pivotArea type="data" outline="0" fieldPosition="0">
        <references count="3">
          <reference field="4294967294" count="1" selected="0">
            <x v="0"/>
          </reference>
          <reference field="3" count="1" selected="0">
            <x v="3"/>
          </reference>
          <reference field="4" count="1" selected="0">
            <x v="1"/>
          </reference>
        </references>
      </pivotArea>
    </chartFormat>
    <chartFormat chart="46" format="15" series="1">
      <pivotArea type="data" outline="0" fieldPosition="0">
        <references count="3">
          <reference field="4294967294" count="1" selected="0">
            <x v="0"/>
          </reference>
          <reference field="3" count="1" selected="0">
            <x v="4"/>
          </reference>
          <reference field="4" count="1" selected="0">
            <x v="1"/>
          </reference>
        </references>
      </pivotArea>
    </chartFormat>
    <chartFormat chart="46" format="16" series="1">
      <pivotArea type="data" outline="0" fieldPosition="0">
        <references count="3">
          <reference field="4294967294" count="1" selected="0">
            <x v="0"/>
          </reference>
          <reference field="3" count="1" selected="0">
            <x v="5"/>
          </reference>
          <reference field="4" count="1" selected="0">
            <x v="1"/>
          </reference>
        </references>
      </pivotArea>
    </chartFormat>
    <chartFormat chart="46" format="17" series="1">
      <pivotArea type="data" outline="0" fieldPosition="0">
        <references count="3">
          <reference field="4294967294" count="1" selected="0">
            <x v="0"/>
          </reference>
          <reference field="3" count="1" selected="0">
            <x v="6"/>
          </reference>
          <reference field="4" count="1" selected="0">
            <x v="1"/>
          </reference>
        </references>
      </pivotArea>
    </chartFormat>
    <chartFormat chart="46" format="18" series="1">
      <pivotArea type="data" outline="0" fieldPosition="0">
        <references count="3">
          <reference field="4294967294" count="1" selected="0">
            <x v="0"/>
          </reference>
          <reference field="3" count="1" selected="0">
            <x v="7"/>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2.xml><?xml version="1.0" encoding="utf-8"?>
<pivotTableDefinition xmlns="http://schemas.openxmlformats.org/spreadsheetml/2006/main" xmlns:mc="http://schemas.openxmlformats.org/markup-compatibility/2006" xmlns:xr="http://schemas.microsoft.com/office/spreadsheetml/2014/revision" mc:Ignorable="xr" xr:uid="{FAE78748-775C-4CEF-AC04-FB584EE82642}" name="PivotTable32" cacheId="1" applyNumberFormats="0" applyBorderFormats="0" applyFontFormats="0" applyPatternFormats="0" applyAlignmentFormats="0" applyWidthHeightFormats="1" dataCaption="Values" showMissing="0" updatedVersion="8" minRefreshableVersion="3" showDataTips="0" useAutoFormatting="1" rowGrandTotals="0" colGrandTotals="0" itemPrintTitles="1" createdVersion="8" indent="0" outline="1" outlineData="1" multipleFieldFilters="0" chartFormat="16">
  <location ref="P91:S105" firstHeaderRow="1" firstDataRow="3" firstDataCol="1" rowPageCount="1" colPageCount="1"/>
  <pivotFields count="31">
    <pivotField showAll="0"/>
    <pivotField axis="axisPage" multipleItemSelectionAllowed="1" showAll="0">
      <items count="9">
        <item h="1" sd="0" x="3"/>
        <item sd="0" x="0"/>
        <item h="1" sd="0" x="4"/>
        <item h="1" sd="0" x="2"/>
        <item h="1" sd="0" x="1"/>
        <item h="1" sd="0" x="6"/>
        <item h="1" sd="0" x="5"/>
        <item h="1" sd="0" x="7"/>
        <item t="default"/>
      </items>
    </pivotField>
    <pivotField showAll="0"/>
    <pivotField axis="axisCol" showAll="0">
      <items count="29">
        <item h="1" x="26"/>
        <item h="1" sd="0" x="0"/>
        <item h="1" x="12"/>
        <item h="1" x="11"/>
        <item h="1" x="13"/>
        <item h="1" x="14"/>
        <item h="1" x="15"/>
        <item h="1" x="6"/>
        <item h="1" x="24"/>
        <item h="1" x="25"/>
        <item h="1" x="8"/>
        <item h="1" x="9"/>
        <item h="1" x="20"/>
        <item h="1" x="10"/>
        <item h="1" x="2"/>
        <item h="1" x="18"/>
        <item h="1" x="7"/>
        <item h="1" x="1"/>
        <item h="1" x="21"/>
        <item h="1" x="22"/>
        <item h="1" x="23"/>
        <item x="19"/>
        <item sd="0" x="5"/>
        <item x="16"/>
        <item x="17"/>
        <item sd="0" x="3"/>
        <item sd="0" x="4"/>
        <item h="1" x="27"/>
        <item t="default"/>
      </items>
    </pivotField>
    <pivotField axis="axisCol" showAll="0">
      <items count="5">
        <item h="1" x="2"/>
        <item h="1" x="0"/>
        <item x="1"/>
        <item h="1" x="3"/>
        <item t="default"/>
      </items>
    </pivotField>
    <pivotField showAll="0"/>
    <pivotField showAll="0"/>
    <pivotField showAll="0"/>
    <pivotField numFmtId="165" showAll="0">
      <items count="13">
        <item x="0"/>
        <item x="1"/>
        <item x="2"/>
        <item x="3"/>
        <item x="4"/>
        <item x="5"/>
        <item x="6"/>
        <item x="7"/>
        <item x="8"/>
        <item x="9"/>
        <item x="10"/>
        <item x="11"/>
        <item t="default"/>
      </items>
    </pivotField>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15">
        <item sd="0" x="0"/>
        <item sd="0" x="4"/>
        <item sd="0" x="5"/>
        <item sd="0" x="6"/>
        <item sd="0" x="7"/>
        <item sd="0" x="8"/>
        <item sd="0" x="9"/>
        <item sd="0" x="10"/>
        <item sd="0" x="11"/>
        <item sd="0" x="12"/>
        <item sd="0" x="13"/>
        <item sd="0" x="1"/>
        <item sd="0" x="2"/>
        <item sd="0" x="3"/>
        <item t="default"/>
      </items>
    </pivotField>
    <pivotField showAll="0">
      <items count="7">
        <item sd="0" x="1"/>
        <item sd="0" x="2"/>
        <item sd="0" x="3"/>
        <item sd="0" x="4"/>
        <item x="0"/>
        <item x="5"/>
        <item t="default"/>
      </items>
    </pivotField>
    <pivotField showAll="0">
      <items count="5">
        <item x="1"/>
        <item x="2"/>
        <item x="0"/>
        <item x="3"/>
        <item t="default"/>
      </items>
    </pivotField>
  </pivotFields>
  <rowFields count="1">
    <field x="28"/>
  </rowFields>
  <rowItems count="12">
    <i>
      <x v="1"/>
    </i>
    <i>
      <x v="2"/>
    </i>
    <i>
      <x v="3"/>
    </i>
    <i>
      <x v="4"/>
    </i>
    <i>
      <x v="5"/>
    </i>
    <i>
      <x v="6"/>
    </i>
    <i>
      <x v="7"/>
    </i>
    <i>
      <x v="8"/>
    </i>
    <i>
      <x v="9"/>
    </i>
    <i>
      <x v="11"/>
    </i>
    <i>
      <x v="12"/>
    </i>
    <i>
      <x v="13"/>
    </i>
  </rowItems>
  <colFields count="2">
    <field x="3"/>
    <field x="4"/>
  </colFields>
  <colItems count="3">
    <i>
      <x v="22"/>
    </i>
    <i>
      <x v="25"/>
    </i>
    <i>
      <x v="26"/>
    </i>
  </colItems>
  <pageFields count="1">
    <pageField fld="1" hier="-1"/>
  </pageFields>
  <dataFields count="1">
    <dataField name="-INJ/A" fld="12" baseField="29" baseItem="4"/>
  </dataFields>
  <chartFormats count="3">
    <chartFormat chart="15" format="6" series="1">
      <pivotArea type="data" outline="0" fieldPosition="0">
        <references count="2">
          <reference field="4294967294" count="1" selected="0">
            <x v="0"/>
          </reference>
          <reference field="3" count="1" selected="0">
            <x v="22"/>
          </reference>
        </references>
      </pivotArea>
    </chartFormat>
    <chartFormat chart="15" format="7" series="1">
      <pivotArea type="data" outline="0" fieldPosition="0">
        <references count="2">
          <reference field="4294967294" count="1" selected="0">
            <x v="0"/>
          </reference>
          <reference field="3" count="1" selected="0">
            <x v="25"/>
          </reference>
        </references>
      </pivotArea>
    </chartFormat>
    <chartFormat chart="15" format="8" series="1">
      <pivotArea type="data" outline="0" fieldPosition="0">
        <references count="2">
          <reference field="4294967294" count="1" selected="0">
            <x v="0"/>
          </reference>
          <reference field="3" count="1" selected="0">
            <x v="2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3.xml><?xml version="1.0" encoding="utf-8"?>
<pivotTableDefinition xmlns="http://schemas.openxmlformats.org/spreadsheetml/2006/main" xmlns:mc="http://schemas.openxmlformats.org/markup-compatibility/2006" xmlns:xr="http://schemas.microsoft.com/office/spreadsheetml/2014/revision" mc:Ignorable="xr" xr:uid="{8CBC9069-9807-4D54-B369-D69B760F051F}" name="PivotTable114" cacheId="27"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2">
  <location ref="AC170:AE184" firstHeaderRow="1" firstDataRow="3" firstDataCol="1" rowPageCount="1" colPageCount="1"/>
  <pivotFields count="32">
    <pivotField showAll="0"/>
    <pivotField axis="axisPage" multipleItemSelectionAllowed="1" showAll="0">
      <items count="4">
        <item h="1" x="0"/>
        <item x="1"/>
        <item h="1" x="2"/>
        <item t="default"/>
      </items>
    </pivotField>
    <pivotField showAll="0"/>
    <pivotField showAll="0"/>
    <pivotField axis="axisCol" showAll="0">
      <items count="5">
        <item h="1" x="1"/>
        <item h="1" x="0"/>
        <item x="2"/>
        <item h="1" x="3"/>
        <item t="default"/>
      </items>
    </pivotField>
    <pivotField showAll="0"/>
    <pivotField showAll="0"/>
    <pivotField showAll="0"/>
    <pivotField numFmtId="165" showAll="0">
      <items count="28">
        <item x="0"/>
        <item x="1"/>
        <item x="2"/>
        <item x="3"/>
        <item x="4"/>
        <item x="5"/>
        <item x="6"/>
        <item x="7"/>
        <item x="8"/>
        <item x="9"/>
        <item x="10"/>
        <item x="11"/>
        <item x="12"/>
        <item x="13"/>
        <item x="14"/>
        <item x="15"/>
        <item x="16"/>
        <item x="17"/>
        <item x="18"/>
        <item x="19"/>
        <item x="20"/>
        <item x="21"/>
        <item x="22"/>
        <item x="23"/>
        <item x="24"/>
        <item x="25"/>
        <item x="26"/>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axis="axisRow" showAll="0">
      <items count="15">
        <item sd="0" x="0"/>
        <item sd="0" x="4"/>
        <item sd="0" x="5"/>
        <item sd="0" x="6"/>
        <item sd="0" x="7"/>
        <item sd="0" x="8"/>
        <item sd="0" x="9"/>
        <item sd="0" x="10"/>
        <item sd="0" x="11"/>
        <item sd="0" x="12"/>
        <item sd="0" x="13"/>
        <item sd="0" x="1"/>
        <item sd="0" x="2"/>
        <item sd="0" x="3"/>
        <item t="default"/>
      </items>
    </pivotField>
    <pivotField showAll="0">
      <items count="7">
        <item sd="0" x="1"/>
        <item sd="0" x="2"/>
        <item sd="0" x="3"/>
        <item sd="0" x="4"/>
        <item x="0"/>
        <item x="5"/>
        <item t="default"/>
      </items>
    </pivotField>
    <pivotField showAll="0">
      <items count="5">
        <item sd="0" x="1"/>
        <item sd="0" x="2"/>
        <item x="0"/>
        <item x="3"/>
        <item t="default"/>
      </items>
    </pivotField>
  </pivotFields>
  <rowFields count="1">
    <field x="29"/>
  </rowFields>
  <rowItems count="12">
    <i>
      <x v="1"/>
    </i>
    <i>
      <x v="2"/>
    </i>
    <i>
      <x v="3"/>
    </i>
    <i>
      <x v="4"/>
    </i>
    <i>
      <x v="5"/>
    </i>
    <i>
      <x v="6"/>
    </i>
    <i>
      <x v="7"/>
    </i>
    <i>
      <x v="8"/>
    </i>
    <i>
      <x v="9"/>
    </i>
    <i>
      <x v="11"/>
    </i>
    <i>
      <x v="12"/>
    </i>
    <i>
      <x v="13"/>
    </i>
  </rowItems>
  <colFields count="2">
    <field x="4"/>
    <field x="-2"/>
  </colFields>
  <colItems count="2">
    <i>
      <x v="2"/>
      <x/>
    </i>
    <i r="1" i="1">
      <x v="1"/>
    </i>
  </colItems>
  <pageFields count="1">
    <pageField fld="1" hier="-1"/>
  </pageFields>
  <dataFields count="2">
    <dataField name="Vavle : Target" fld="23" baseField="0" baseItem="0"/>
    <dataField name="Vavle : Result" fld="13" baseField="0" baseItem="0"/>
  </dataFields>
  <formats count="1">
    <format dxfId="89">
      <pivotArea collapsedLevelsAreSubtotals="1" fieldPosition="0">
        <references count="1">
          <reference field="29" count="8">
            <x v="1"/>
            <x v="2"/>
            <x v="3"/>
            <x v="4"/>
            <x v="5"/>
            <x v="6"/>
            <x v="7"/>
            <x v="8"/>
          </reference>
        </references>
      </pivotArea>
    </format>
  </formats>
  <chartFormats count="1">
    <chartFormat chart="3" format="7" series="1">
      <pivotArea type="data" outline="0" fieldPosition="0"/>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4.xml><?xml version="1.0" encoding="utf-8"?>
<pivotTableDefinition xmlns="http://schemas.openxmlformats.org/spreadsheetml/2006/main" xmlns:mc="http://schemas.openxmlformats.org/markup-compatibility/2006" xmlns:xr="http://schemas.microsoft.com/office/spreadsheetml/2014/revision" mc:Ignorable="xr" xr:uid="{DB4965B9-1391-4125-BF2F-302842622099}" name="PivotTable113" cacheId="27"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2">
  <location ref="Y170:AA184" firstHeaderRow="1" firstDataRow="3" firstDataCol="1" rowPageCount="1" colPageCount="1"/>
  <pivotFields count="32">
    <pivotField showAll="0"/>
    <pivotField axis="axisPage" multipleItemSelectionAllowed="1" showAll="0">
      <items count="4">
        <item h="1" x="0"/>
        <item x="1"/>
        <item h="1" x="2"/>
        <item t="default"/>
      </items>
    </pivotField>
    <pivotField showAll="0"/>
    <pivotField showAll="0"/>
    <pivotField axis="axisCol" showAll="0">
      <items count="5">
        <item h="1" x="1"/>
        <item h="1" x="0"/>
        <item x="2"/>
        <item h="1" x="3"/>
        <item t="default"/>
      </items>
    </pivotField>
    <pivotField showAll="0"/>
    <pivotField showAll="0"/>
    <pivotField showAll="0"/>
    <pivotField numFmtId="165" showAll="0">
      <items count="28">
        <item x="0"/>
        <item x="1"/>
        <item x="2"/>
        <item x="3"/>
        <item x="4"/>
        <item x="5"/>
        <item x="6"/>
        <item x="7"/>
        <item x="8"/>
        <item x="9"/>
        <item x="10"/>
        <item x="11"/>
        <item x="12"/>
        <item x="13"/>
        <item x="14"/>
        <item x="15"/>
        <item x="16"/>
        <item x="17"/>
        <item x="18"/>
        <item x="19"/>
        <item x="20"/>
        <item x="21"/>
        <item x="22"/>
        <item x="23"/>
        <item x="24"/>
        <item x="25"/>
        <item x="26"/>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dataField="1" showAll="0"/>
    <pivotField showAll="0"/>
    <pivotField axis="axisRow" showAll="0">
      <items count="15">
        <item sd="0" x="0"/>
        <item sd="0" x="4"/>
        <item sd="0" x="5"/>
        <item sd="0" x="6"/>
        <item sd="0" x="7"/>
        <item sd="0" x="8"/>
        <item sd="0" x="9"/>
        <item sd="0" x="10"/>
        <item sd="0" x="11"/>
        <item sd="0" x="12"/>
        <item sd="0" x="13"/>
        <item sd="0" x="1"/>
        <item sd="0" x="2"/>
        <item sd="0" x="3"/>
        <item t="default"/>
      </items>
    </pivotField>
    <pivotField showAll="0">
      <items count="7">
        <item sd="0" x="1"/>
        <item sd="0" x="2"/>
        <item sd="0" x="3"/>
        <item sd="0" x="4"/>
        <item x="0"/>
        <item x="5"/>
        <item t="default"/>
      </items>
    </pivotField>
    <pivotField showAll="0">
      <items count="5">
        <item sd="0" x="1"/>
        <item sd="0" x="2"/>
        <item x="0"/>
        <item x="3"/>
        <item t="default"/>
      </items>
    </pivotField>
  </pivotFields>
  <rowFields count="1">
    <field x="29"/>
  </rowFields>
  <rowItems count="12">
    <i>
      <x v="1"/>
    </i>
    <i>
      <x v="2"/>
    </i>
    <i>
      <x v="3"/>
    </i>
    <i>
      <x v="4"/>
    </i>
    <i>
      <x v="5"/>
    </i>
    <i>
      <x v="6"/>
    </i>
    <i>
      <x v="7"/>
    </i>
    <i>
      <x v="8"/>
    </i>
    <i>
      <x v="9"/>
    </i>
    <i>
      <x v="11"/>
    </i>
    <i>
      <x v="12"/>
    </i>
    <i>
      <x v="13"/>
    </i>
  </rowItems>
  <colFields count="2">
    <field x="4"/>
    <field x="-2"/>
  </colFields>
  <colItems count="2">
    <i>
      <x v="2"/>
      <x/>
    </i>
    <i r="1" i="1">
      <x v="1"/>
    </i>
  </colItems>
  <pageFields count="1">
    <pageField fld="1" hier="-1"/>
  </pageFields>
  <dataFields count="2">
    <dataField name="GDP : Target" fld="27" baseField="0" baseItem="0"/>
    <dataField name="GDP : Result" fld="17" baseField="0" baseItem="0"/>
  </dataFields>
  <formats count="2">
    <format dxfId="91">
      <pivotArea collapsedLevelsAreSubtotals="1" fieldPosition="0">
        <references count="1">
          <reference field="29" count="8">
            <x v="1"/>
            <x v="2"/>
            <x v="3"/>
            <x v="4"/>
            <x v="5"/>
            <x v="6"/>
            <x v="7"/>
            <x v="8"/>
          </reference>
        </references>
      </pivotArea>
    </format>
    <format dxfId="90">
      <pivotArea collapsedLevelsAreSubtotals="1" fieldPosition="0">
        <references count="3">
          <reference field="4294967294" count="1" selected="0">
            <x v="0"/>
          </reference>
          <reference field="4" count="0" selected="0"/>
          <reference field="29" count="4">
            <x v="9"/>
            <x v="11"/>
            <x v="12"/>
            <x v="13"/>
          </reference>
        </references>
      </pivotArea>
    </format>
  </formats>
  <chartFormats count="1">
    <chartFormat chart="3" format="7" series="1">
      <pivotArea type="data" outline="0" fieldPosition="0"/>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5.xml><?xml version="1.0" encoding="utf-8"?>
<pivotTableDefinition xmlns="http://schemas.openxmlformats.org/spreadsheetml/2006/main" xmlns:mc="http://schemas.openxmlformats.org/markup-compatibility/2006" xmlns:xr="http://schemas.microsoft.com/office/spreadsheetml/2014/revision" mc:Ignorable="xr" xr:uid="{8962DB27-2772-495B-8899-0C57371AAA17}" name="PivotTable11" cacheId="4"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Y5:AH18" firstHeaderRow="1" firstDataRow="2" firstDataCol="1" rowPageCount="1" colPageCount="1"/>
  <pivotFields count="31">
    <pivotField showAll="0"/>
    <pivotField showAll="0"/>
    <pivotField showAll="0"/>
    <pivotField axis="axisCol" showAll="0">
      <items count="10">
        <item x="0"/>
        <item x="3"/>
        <item x="4"/>
        <item x="7"/>
        <item x="8"/>
        <item x="6"/>
        <item x="5"/>
        <item x="2"/>
        <item x="1"/>
        <item t="default"/>
      </items>
    </pivotField>
    <pivotField showAll="0"/>
    <pivotField showAll="0"/>
    <pivotField showAll="0"/>
    <pivotField showAll="0"/>
    <pivotField numFmtId="165" showAll="0">
      <items count="13">
        <item x="0"/>
        <item x="1"/>
        <item x="2"/>
        <item x="3"/>
        <item x="4"/>
        <item x="5"/>
        <item x="6"/>
        <item x="7"/>
        <item x="8"/>
        <item x="9"/>
        <item x="10"/>
        <item x="11"/>
        <item t="default"/>
      </items>
    </pivotField>
    <pivotField showAll="0"/>
    <pivotField showAll="0"/>
    <pivotField axis="axisPage" dataField="1"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15">
        <item sd="0" x="0"/>
        <item sd="0" x="4"/>
        <item sd="0" x="5"/>
        <item sd="0" x="6"/>
        <item sd="0" x="7"/>
        <item sd="0" x="8"/>
        <item sd="0" x="9"/>
        <item sd="0" x="10"/>
        <item sd="0" x="11"/>
        <item sd="0" x="12"/>
        <item sd="0" x="13"/>
        <item sd="0" x="1"/>
        <item sd="0" x="2"/>
        <item sd="0" x="3"/>
        <item t="default"/>
      </items>
    </pivotField>
    <pivotField showAll="0">
      <items count="7">
        <item sd="0" x="1"/>
        <item sd="0" x="2"/>
        <item sd="0" x="3"/>
        <item sd="0" x="4"/>
        <item x="0"/>
        <item x="5"/>
        <item t="default"/>
      </items>
    </pivotField>
    <pivotField showAll="0">
      <items count="5">
        <item sd="0" x="1"/>
        <item sd="0" x="2"/>
        <item x="0"/>
        <item x="3"/>
        <item t="default"/>
      </items>
    </pivotField>
  </pivotFields>
  <rowFields count="1">
    <field x="28"/>
  </rowFields>
  <rowItems count="12">
    <i>
      <x v="1"/>
    </i>
    <i>
      <x v="2"/>
    </i>
    <i>
      <x v="3"/>
    </i>
    <i>
      <x v="4"/>
    </i>
    <i>
      <x v="5"/>
    </i>
    <i>
      <x v="6"/>
    </i>
    <i>
      <x v="7"/>
    </i>
    <i>
      <x v="8"/>
    </i>
    <i>
      <x v="9"/>
    </i>
    <i>
      <x v="11"/>
    </i>
    <i>
      <x v="12"/>
    </i>
    <i>
      <x v="13"/>
    </i>
  </rowItems>
  <colFields count="1">
    <field x="3"/>
  </colFields>
  <colItems count="9">
    <i>
      <x/>
    </i>
    <i>
      <x v="1"/>
    </i>
    <i>
      <x v="2"/>
    </i>
    <i>
      <x v="3"/>
    </i>
    <i>
      <x v="4"/>
    </i>
    <i>
      <x v="5"/>
    </i>
    <i>
      <x v="6"/>
    </i>
    <i>
      <x v="7"/>
    </i>
    <i>
      <x v="8"/>
    </i>
  </colItems>
  <pageFields count="1">
    <pageField fld="11" hier="-1"/>
  </pageFields>
  <dataFields count="1">
    <dataField name="Sum of INJ/M" fld="1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6.xml><?xml version="1.0" encoding="utf-8"?>
<pivotTableDefinition xmlns="http://schemas.openxmlformats.org/spreadsheetml/2006/main" xmlns:mc="http://schemas.openxmlformats.org/markup-compatibility/2006" xmlns:xr="http://schemas.microsoft.com/office/spreadsheetml/2014/revision" mc:Ignorable="xr" xr:uid="{E8A58FFC-448F-4561-A965-31E151779FEB}" name="PivotTable101" cacheId="3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1">
  <location ref="U148:V161" firstHeaderRow="1" firstDataRow="2" firstDataCol="1"/>
  <pivotFields count="24">
    <pivotField showAll="0"/>
    <pivotField axis="axisCol" multipleItemSelectionAllowed="1" showAll="0">
      <items count="2">
        <item n="Loss-RC" x="0"/>
        <item t="default"/>
      </items>
    </pivotField>
    <pivotField showAll="0"/>
    <pivotField showAll="0"/>
    <pivotField showAll="0"/>
    <pivotField showAll="0"/>
    <pivotField showAll="0"/>
    <pivotField showAll="0"/>
    <pivotField numFmtId="165" showAll="0">
      <items count="13">
        <item x="0"/>
        <item x="1"/>
        <item x="2"/>
        <item x="3"/>
        <item x="4"/>
        <item x="5"/>
        <item x="6"/>
        <item x="7"/>
        <item x="8"/>
        <item x="9"/>
        <item x="10"/>
        <item x="11"/>
        <item t="default"/>
      </items>
    </pivotField>
    <pivotField showAll="0"/>
    <pivotField showAll="0"/>
    <pivotField showAll="0"/>
    <pivotField dataField="1" showAll="0"/>
    <pivotField showAll="0"/>
    <pivotField showAll="0"/>
    <pivotField showAll="0"/>
    <pivotField showAll="0"/>
    <pivotField showAll="0"/>
    <pivotField showAll="0"/>
    <pivotField showAll="0"/>
    <pivotField showAll="0"/>
    <pivotField axis="axisRow" showAll="0">
      <items count="15">
        <item sd="0" x="0"/>
        <item sd="0" x="4"/>
        <item sd="0" x="5"/>
        <item sd="0" x="6"/>
        <item sd="0" x="7"/>
        <item sd="0" x="8"/>
        <item sd="0" x="9"/>
        <item sd="0" x="10"/>
        <item sd="0" x="11"/>
        <item sd="0" x="12"/>
        <item sd="0" x="13"/>
        <item sd="0" x="1"/>
        <item sd="0" x="2"/>
        <item sd="0" x="3"/>
        <item t="default"/>
      </items>
    </pivotField>
    <pivotField showAll="0">
      <items count="7">
        <item sd="0" x="1"/>
        <item sd="0" x="2"/>
        <item sd="0" x="3"/>
        <item sd="0" x="4"/>
        <item x="0"/>
        <item x="5"/>
        <item t="default"/>
      </items>
    </pivotField>
    <pivotField showAll="0">
      <items count="5">
        <item x="1"/>
        <item sd="0" x="2"/>
        <item x="0"/>
        <item x="3"/>
        <item t="default"/>
      </items>
    </pivotField>
  </pivotFields>
  <rowFields count="1">
    <field x="21"/>
  </rowFields>
  <rowItems count="12">
    <i>
      <x v="1"/>
    </i>
    <i>
      <x v="2"/>
    </i>
    <i>
      <x v="3"/>
    </i>
    <i>
      <x v="4"/>
    </i>
    <i>
      <x v="5"/>
    </i>
    <i>
      <x v="6"/>
    </i>
    <i>
      <x v="7"/>
    </i>
    <i>
      <x v="8"/>
    </i>
    <i>
      <x v="9"/>
    </i>
    <i>
      <x v="11"/>
    </i>
    <i>
      <x v="12"/>
    </i>
    <i>
      <x v="13"/>
    </i>
  </rowItems>
  <colFields count="1">
    <field x="1"/>
  </colFields>
  <colItems count="1">
    <i>
      <x/>
    </i>
  </colItems>
  <dataFields count="1">
    <dataField name="-RC" fld="12" baseField="0" baseItem="0"/>
  </dataFields>
  <chartFormats count="3">
    <chartFormat chart="16" format="0" series="1">
      <pivotArea type="data" outline="0" fieldPosition="0">
        <references count="2">
          <reference field="4294967294" count="1" selected="0">
            <x v="0"/>
          </reference>
          <reference field="1" count="1" selected="0">
            <x v="0"/>
          </reference>
        </references>
      </pivotArea>
    </chartFormat>
    <chartFormat chart="20" format="4" series="1">
      <pivotArea type="data" outline="0" fieldPosition="0">
        <references count="2">
          <reference field="4294967294" count="1" selected="0">
            <x v="0"/>
          </reference>
          <reference field="1" count="1" selected="0">
            <x v="0"/>
          </reference>
        </references>
      </pivotArea>
    </chartFormat>
    <chartFormat chart="20"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7.xml><?xml version="1.0" encoding="utf-8"?>
<pivotTableDefinition xmlns="http://schemas.openxmlformats.org/spreadsheetml/2006/main" xmlns:mc="http://schemas.openxmlformats.org/markup-compatibility/2006" xmlns:xr="http://schemas.microsoft.com/office/spreadsheetml/2014/revision" mc:Ignorable="xr" xr:uid="{C90A5C6D-DD47-4A94-B144-A7A712F8DA3F}" name="PivotTable99" cacheId="3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3">
  <location ref="I148:K162" firstHeaderRow="1" firstDataRow="3" firstDataCol="1"/>
  <pivotFields count="24">
    <pivotField showAll="0"/>
    <pivotField axis="axisCol" multipleItemSelectionAllowed="1" showAll="0">
      <items count="2">
        <item x="0"/>
        <item t="default"/>
      </items>
    </pivotField>
    <pivotField showAll="0"/>
    <pivotField showAll="0"/>
    <pivotField showAll="0"/>
    <pivotField showAll="0"/>
    <pivotField showAll="0"/>
    <pivotField showAll="0"/>
    <pivotField numFmtId="165" showAll="0">
      <items count="13">
        <item x="0"/>
        <item x="1"/>
        <item x="2"/>
        <item x="3"/>
        <item x="4"/>
        <item x="5"/>
        <item x="6"/>
        <item x="7"/>
        <item x="8"/>
        <item x="9"/>
        <item x="10"/>
        <item x="11"/>
        <item t="default"/>
      </items>
    </pivotField>
    <pivotField showAll="0"/>
    <pivotField showAll="0"/>
    <pivotField showAll="0"/>
    <pivotField showAll="0"/>
    <pivotField dataField="1" showAll="0"/>
    <pivotField dataField="1" showAll="0"/>
    <pivotField showAll="0"/>
    <pivotField showAll="0"/>
    <pivotField showAll="0"/>
    <pivotField showAll="0"/>
    <pivotField showAll="0"/>
    <pivotField showAll="0"/>
    <pivotField axis="axisRow" showAll="0">
      <items count="15">
        <item sd="0" x="0"/>
        <item sd="0" x="4"/>
        <item sd="0" x="5"/>
        <item sd="0" x="6"/>
        <item sd="0" x="7"/>
        <item sd="0" x="8"/>
        <item sd="0" x="9"/>
        <item sd="0" x="10"/>
        <item sd="0" x="11"/>
        <item sd="0" x="12"/>
        <item sd="0" x="13"/>
        <item sd="0" x="1"/>
        <item sd="0" x="2"/>
        <item sd="0" x="3"/>
        <item t="default"/>
      </items>
    </pivotField>
    <pivotField showAll="0">
      <items count="7">
        <item sd="0" x="1"/>
        <item sd="0" x="2"/>
        <item sd="0" x="3"/>
        <item sd="0" x="4"/>
        <item x="0"/>
        <item x="5"/>
        <item t="default"/>
      </items>
    </pivotField>
    <pivotField showAll="0">
      <items count="5">
        <item x="1"/>
        <item sd="0" x="2"/>
        <item x="0"/>
        <item x="3"/>
        <item t="default"/>
      </items>
    </pivotField>
  </pivotFields>
  <rowFields count="1">
    <field x="21"/>
  </rowFields>
  <rowItems count="12">
    <i>
      <x v="1"/>
    </i>
    <i>
      <x v="2"/>
    </i>
    <i>
      <x v="3"/>
    </i>
    <i>
      <x v="4"/>
    </i>
    <i>
      <x v="5"/>
    </i>
    <i>
      <x v="6"/>
    </i>
    <i>
      <x v="7"/>
    </i>
    <i>
      <x v="8"/>
    </i>
    <i>
      <x v="9"/>
    </i>
    <i>
      <x v="11"/>
    </i>
    <i>
      <x v="12"/>
    </i>
    <i>
      <x v="13"/>
    </i>
  </rowItems>
  <colFields count="2">
    <field x="1"/>
    <field x="-2"/>
  </colFields>
  <colItems count="2">
    <i>
      <x/>
      <x/>
    </i>
    <i r="1" i="1">
      <x v="1"/>
    </i>
  </colItems>
  <dataFields count="2">
    <dataField name="Sum of G2&amp;G3" fld="13" baseField="0" baseItem="0"/>
    <dataField name="Sum of G4" fld="14" baseField="0" baseItem="0"/>
  </dataFields>
  <formats count="1">
    <format dxfId="92">
      <pivotArea collapsedLevelsAreSubtotals="1" fieldPosition="0">
        <references count="3">
          <reference field="4294967294" count="1" selected="0">
            <x v="0"/>
          </reference>
          <reference field="1" count="0" selected="0"/>
          <reference field="21" count="1">
            <x v="6"/>
          </reference>
        </references>
      </pivotArea>
    </format>
  </formats>
  <chartFormats count="2">
    <chartFormat chart="12" format="8" series="1">
      <pivotArea type="data" outline="0" fieldPosition="0">
        <references count="2">
          <reference field="4294967294" count="1" selected="0">
            <x v="0"/>
          </reference>
          <reference field="1" count="1" selected="0">
            <x v="0"/>
          </reference>
        </references>
      </pivotArea>
    </chartFormat>
    <chartFormat chart="12" format="9" series="1">
      <pivotArea type="data" outline="0" fieldPosition="0">
        <references count="2">
          <reference field="4294967294" count="1" selected="0">
            <x v="1"/>
          </reference>
          <reference field="1"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8.xml><?xml version="1.0" encoding="utf-8"?>
<pivotTableDefinition xmlns="http://schemas.openxmlformats.org/spreadsheetml/2006/main" xmlns:mc="http://schemas.openxmlformats.org/markup-compatibility/2006" xmlns:xr="http://schemas.microsoft.com/office/spreadsheetml/2014/revision" mc:Ignorable="xr" xr:uid="{A0752B82-0873-4276-B1FB-CB5A82867255}" name="PivotTable6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
  <location ref="A68:D82" firstHeaderRow="1" firstDataRow="3" firstDataCol="1"/>
  <pivotFields count="22">
    <pivotField showAll="0"/>
    <pivotField axis="axisCol" showAll="0" defaultSubtotal="0">
      <items count="5">
        <item x="0"/>
        <item h="1" x="3"/>
        <item h="1" x="2"/>
        <item x="4"/>
        <item x="1"/>
      </items>
    </pivotField>
    <pivotField showAll="0"/>
    <pivotField showAll="0"/>
    <pivotField axis="axisCol" showAll="0">
      <items count="5">
        <item h="1" x="2"/>
        <item x="0"/>
        <item x="1"/>
        <item x="3"/>
        <item t="default"/>
      </items>
    </pivotField>
    <pivotField showAll="0"/>
    <pivotField showAll="0"/>
    <pivotField showAll="0"/>
    <pivotField numFmtId="165" showAll="0">
      <items count="13">
        <item x="0"/>
        <item x="1"/>
        <item x="2"/>
        <item x="3"/>
        <item x="4"/>
        <item x="5"/>
        <item x="6"/>
        <item x="7"/>
        <item x="8"/>
        <item x="9"/>
        <item x="10"/>
        <item x="11"/>
        <item t="default"/>
      </items>
    </pivotField>
    <pivotField dataField="1" showAll="0"/>
    <pivotField showAll="0"/>
    <pivotField showAll="0"/>
    <pivotField showAll="0"/>
    <pivotField showAll="0"/>
    <pivotField showAll="0"/>
    <pivotField showAll="0"/>
    <pivotField showAll="0"/>
    <pivotField showAll="0"/>
    <pivotField showAll="0"/>
    <pivotField axis="axisRow" showAll="0">
      <items count="15">
        <item sd="0" x="0"/>
        <item sd="0" x="4"/>
        <item sd="0" x="5"/>
        <item sd="0" x="6"/>
        <item sd="0" x="7"/>
        <item sd="0" x="8"/>
        <item sd="0" x="9"/>
        <item sd="0" x="10"/>
        <item sd="0" x="11"/>
        <item sd="0" x="12"/>
        <item sd="0" x="13"/>
        <item sd="0" x="1"/>
        <item sd="0" x="2"/>
        <item sd="0" x="3"/>
        <item t="default"/>
      </items>
    </pivotField>
    <pivotField showAll="0">
      <items count="7">
        <item sd="0" x="1"/>
        <item sd="0" x="2"/>
        <item sd="0" x="3"/>
        <item sd="0" x="4"/>
        <item x="0"/>
        <item x="5"/>
        <item t="default"/>
      </items>
    </pivotField>
    <pivotField showAll="0">
      <items count="5">
        <item sd="0" x="1"/>
        <item sd="0" x="2"/>
        <item x="0"/>
        <item x="3"/>
        <item t="default"/>
      </items>
    </pivotField>
  </pivotFields>
  <rowFields count="1">
    <field x="19"/>
  </rowFields>
  <rowItems count="12">
    <i>
      <x v="1"/>
    </i>
    <i>
      <x v="2"/>
    </i>
    <i>
      <x v="3"/>
    </i>
    <i>
      <x v="4"/>
    </i>
    <i>
      <x v="5"/>
    </i>
    <i>
      <x v="6"/>
    </i>
    <i>
      <x v="7"/>
    </i>
    <i>
      <x v="8"/>
    </i>
    <i>
      <x v="9"/>
    </i>
    <i>
      <x v="11"/>
    </i>
    <i>
      <x v="12"/>
    </i>
    <i>
      <x v="13"/>
    </i>
  </rowItems>
  <colFields count="2">
    <field x="1"/>
    <field x="4"/>
  </colFields>
  <colItems count="3">
    <i>
      <x/>
      <x v="1"/>
    </i>
    <i>
      <x v="3"/>
      <x v="3"/>
    </i>
    <i>
      <x v="4"/>
      <x v="2"/>
    </i>
  </colItems>
  <dataFields count="1">
    <dataField name="-Pump/M" fld="9" baseField="8" baseItem="3"/>
  </dataFields>
  <formats count="1">
    <format dxfId="93">
      <pivotArea collapsedLevelsAreSubtotals="1" fieldPosition="0">
        <references count="3">
          <reference field="1" count="1" selected="0">
            <x v="3"/>
          </reference>
          <reference field="4" count="1" selected="0">
            <x v="3"/>
          </reference>
          <reference field="19" count="8">
            <x v="1"/>
            <x v="2"/>
            <x v="3"/>
            <x v="4"/>
            <x v="5"/>
            <x v="11"/>
            <x v="12"/>
            <x v="13"/>
          </reference>
        </references>
      </pivotArea>
    </format>
  </formats>
  <chartFormats count="5">
    <chartFormat chart="3" format="12" series="1">
      <pivotArea type="data" outline="0" fieldPosition="0">
        <references count="3">
          <reference field="4294967294" count="1" selected="0">
            <x v="0"/>
          </reference>
          <reference field="1" count="1" selected="0">
            <x v="0"/>
          </reference>
          <reference field="4" count="1" selected="0">
            <x v="1"/>
          </reference>
        </references>
      </pivotArea>
    </chartFormat>
    <chartFormat chart="3" format="13" series="1">
      <pivotArea type="data" outline="0" fieldPosition="0">
        <references count="3">
          <reference field="4294967294" count="1" selected="0">
            <x v="0"/>
          </reference>
          <reference field="1" count="1" selected="0">
            <x v="3"/>
          </reference>
          <reference field="4" count="1" selected="0">
            <x v="3"/>
          </reference>
        </references>
      </pivotArea>
    </chartFormat>
    <chartFormat chart="3" format="14" series="1">
      <pivotArea type="data" outline="0" fieldPosition="0">
        <references count="3">
          <reference field="4294967294" count="1" selected="0">
            <x v="0"/>
          </reference>
          <reference field="1" count="1" selected="0">
            <x v="4"/>
          </reference>
          <reference field="4" count="1" selected="0">
            <x v="2"/>
          </reference>
        </references>
      </pivotArea>
    </chartFormat>
    <chartFormat chart="3" format="18" series="1">
      <pivotArea type="data" outline="0" fieldPosition="0">
        <references count="2">
          <reference field="4294967294" count="1" selected="0">
            <x v="0"/>
          </reference>
          <reference field="1" count="1" selected="0">
            <x v="4"/>
          </reference>
        </references>
      </pivotArea>
    </chartFormat>
    <chartFormat chart="3" format="19" series="1">
      <pivotArea type="data" outline="0" fieldPosition="0">
        <references count="3">
          <reference field="4294967294" count="1" selected="0">
            <x v="0"/>
          </reference>
          <reference field="1" count="1" selected="0">
            <x v="1"/>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9.xml><?xml version="1.0" encoding="utf-8"?>
<pivotTableDefinition xmlns="http://schemas.openxmlformats.org/spreadsheetml/2006/main" xmlns:mc="http://schemas.openxmlformats.org/markup-compatibility/2006" xmlns:xr="http://schemas.microsoft.com/office/spreadsheetml/2014/revision" mc:Ignorable="xr" xr:uid="{F83FCEC8-7B7C-4EF7-9B04-E39AC0012954}" name="PivotTable9" cacheId="21" applyNumberFormats="0" applyBorderFormats="0" applyFontFormats="0" applyPatternFormats="0" applyAlignmentFormats="0" applyWidthHeightFormats="1" dataCaption="Values" showMissing="0" updatedVersion="8" minRefreshableVersion="3" preserveFormatting="0" rowGrandTotals="0" colGrandTotals="0" itemPrintTitles="1" createdVersion="8" indent="0" outline="1" outlineData="1" multipleFieldFilters="0" chartFormat="47" customListSort="0">
  <location ref="CS30:CZ44" firstHeaderRow="1" firstDataRow="3" firstDataCol="1" rowPageCount="1" colPageCount="1"/>
  <pivotFields count="32">
    <pivotField showAll="0"/>
    <pivotField axis="axisPage" multipleItemSelectionAllowed="1" showAll="0">
      <items count="3">
        <item x="0"/>
        <item h="1" x="1"/>
        <item t="default"/>
      </items>
    </pivotField>
    <pivotField showAll="0"/>
    <pivotField name="-" axis="axisCol" compact="0" showAll="0">
      <items count="9">
        <item x="3"/>
        <item x="2"/>
        <item x="7"/>
        <item x="0"/>
        <item x="6"/>
        <item x="4"/>
        <item x="5"/>
        <item x="1"/>
        <item t="default"/>
      </items>
    </pivotField>
    <pivotField axis="axisCol" showAll="0" defaultSubtotal="0">
      <items count="3">
        <item h="1" x="1"/>
        <item x="0"/>
        <item x="2"/>
      </items>
    </pivotField>
    <pivotField showAll="0"/>
    <pivotField showAll="0"/>
    <pivotField showAll="0"/>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axis="axisRow" showAll="0">
      <items count="15">
        <item sd="0" x="0"/>
        <item sd="0" x="4"/>
        <item sd="0" x="5"/>
        <item sd="0" x="6"/>
        <item sd="0" x="7"/>
        <item sd="0" x="8"/>
        <item sd="0" x="9"/>
        <item sd="0" x="10"/>
        <item sd="0" x="11"/>
        <item sd="0" x="12"/>
        <item sd="0" x="13"/>
        <item sd="0" x="1"/>
        <item sd="0" x="2"/>
        <item sd="0" x="3"/>
        <item t="default"/>
      </items>
    </pivotField>
    <pivotField showAll="0">
      <items count="7">
        <item sd="0" x="1"/>
        <item sd="0" x="2"/>
        <item sd="0" x="3"/>
        <item sd="0" x="4"/>
        <item x="0"/>
        <item x="5"/>
        <item t="default"/>
      </items>
    </pivotField>
    <pivotField showAll="0">
      <items count="5">
        <item sd="0" x="1"/>
        <item sd="0" x="2"/>
        <item x="0"/>
        <item x="3"/>
        <item t="default"/>
      </items>
    </pivotField>
  </pivotFields>
  <rowFields count="1">
    <field x="29"/>
  </rowFields>
  <rowItems count="12">
    <i>
      <x v="1"/>
    </i>
    <i>
      <x v="2"/>
    </i>
    <i>
      <x v="3"/>
    </i>
    <i>
      <x v="4"/>
    </i>
    <i>
      <x v="5"/>
    </i>
    <i>
      <x v="6"/>
    </i>
    <i>
      <x v="7"/>
    </i>
    <i>
      <x v="8"/>
    </i>
    <i>
      <x v="9"/>
    </i>
    <i>
      <x v="11"/>
    </i>
    <i>
      <x v="12"/>
    </i>
    <i>
      <x v="13"/>
    </i>
  </rowItems>
  <colFields count="2">
    <field x="4"/>
    <field x="3"/>
  </colFields>
  <colItems count="7">
    <i>
      <x v="1"/>
      <x/>
    </i>
    <i r="1">
      <x v="1"/>
    </i>
    <i r="1">
      <x v="3"/>
    </i>
    <i r="1">
      <x v="4"/>
    </i>
    <i r="1">
      <x v="5"/>
    </i>
    <i r="1">
      <x v="6"/>
    </i>
    <i r="1">
      <x v="7"/>
    </i>
  </colItems>
  <pageFields count="1">
    <pageField fld="1" hier="-1"/>
  </pageFields>
  <dataFields count="1">
    <dataField name=" GDP" fld="17" baseField="0" baseItem="0"/>
  </dataFields>
  <chartFormats count="13">
    <chartFormat chart="44" format="0" series="1">
      <pivotArea type="data" outline="0" fieldPosition="0">
        <references count="3">
          <reference field="4294967294" count="1" selected="0">
            <x v="0"/>
          </reference>
          <reference field="3" count="1" selected="0">
            <x v="0"/>
          </reference>
          <reference field="4" count="1" selected="0">
            <x v="1"/>
          </reference>
        </references>
      </pivotArea>
    </chartFormat>
    <chartFormat chart="44" format="1" series="1">
      <pivotArea type="data" outline="0" fieldPosition="0">
        <references count="3">
          <reference field="4294967294" count="1" selected="0">
            <x v="0"/>
          </reference>
          <reference field="3" count="1" selected="0">
            <x v="1"/>
          </reference>
          <reference field="4" count="1" selected="0">
            <x v="1"/>
          </reference>
        </references>
      </pivotArea>
    </chartFormat>
    <chartFormat chart="44" format="2" series="1">
      <pivotArea type="data" outline="0" fieldPosition="0">
        <references count="3">
          <reference field="4294967294" count="1" selected="0">
            <x v="0"/>
          </reference>
          <reference field="3" count="1" selected="0">
            <x v="3"/>
          </reference>
          <reference field="4" count="1" selected="0">
            <x v="1"/>
          </reference>
        </references>
      </pivotArea>
    </chartFormat>
    <chartFormat chart="44" format="3" series="1">
      <pivotArea type="data" outline="0" fieldPosition="0">
        <references count="3">
          <reference field="4294967294" count="1" selected="0">
            <x v="0"/>
          </reference>
          <reference field="3" count="1" selected="0">
            <x v="4"/>
          </reference>
          <reference field="4" count="1" selected="0">
            <x v="1"/>
          </reference>
        </references>
      </pivotArea>
    </chartFormat>
    <chartFormat chart="44" format="4" series="1">
      <pivotArea type="data" outline="0" fieldPosition="0">
        <references count="3">
          <reference field="4294967294" count="1" selected="0">
            <x v="0"/>
          </reference>
          <reference field="3" count="1" selected="0">
            <x v="5"/>
          </reference>
          <reference field="4" count="1" selected="0">
            <x v="1"/>
          </reference>
        </references>
      </pivotArea>
    </chartFormat>
    <chartFormat chart="44" format="5" series="1">
      <pivotArea type="data" outline="0" fieldPosition="0">
        <references count="3">
          <reference field="4294967294" count="1" selected="0">
            <x v="0"/>
          </reference>
          <reference field="3" count="1" selected="0">
            <x v="6"/>
          </reference>
          <reference field="4" count="1" selected="0">
            <x v="1"/>
          </reference>
        </references>
      </pivotArea>
    </chartFormat>
    <chartFormat chart="46" format="12" series="1">
      <pivotArea type="data" outline="0" fieldPosition="0">
        <references count="3">
          <reference field="4294967294" count="1" selected="0">
            <x v="0"/>
          </reference>
          <reference field="3" count="1" selected="0">
            <x v="0"/>
          </reference>
          <reference field="4" count="1" selected="0">
            <x v="1"/>
          </reference>
        </references>
      </pivotArea>
    </chartFormat>
    <chartFormat chart="46" format="13" series="1">
      <pivotArea type="data" outline="0" fieldPosition="0">
        <references count="3">
          <reference field="4294967294" count="1" selected="0">
            <x v="0"/>
          </reference>
          <reference field="3" count="1" selected="0">
            <x v="1"/>
          </reference>
          <reference field="4" count="1" selected="0">
            <x v="1"/>
          </reference>
        </references>
      </pivotArea>
    </chartFormat>
    <chartFormat chart="46" format="14" series="1">
      <pivotArea type="data" outline="0" fieldPosition="0">
        <references count="3">
          <reference field="4294967294" count="1" selected="0">
            <x v="0"/>
          </reference>
          <reference field="3" count="1" selected="0">
            <x v="3"/>
          </reference>
          <reference field="4" count="1" selected="0">
            <x v="1"/>
          </reference>
        </references>
      </pivotArea>
    </chartFormat>
    <chartFormat chart="46" format="15" series="1">
      <pivotArea type="data" outline="0" fieldPosition="0">
        <references count="3">
          <reference field="4294967294" count="1" selected="0">
            <x v="0"/>
          </reference>
          <reference field="3" count="1" selected="0">
            <x v="4"/>
          </reference>
          <reference field="4" count="1" selected="0">
            <x v="1"/>
          </reference>
        </references>
      </pivotArea>
    </chartFormat>
    <chartFormat chart="46" format="16" series="1">
      <pivotArea type="data" outline="0" fieldPosition="0">
        <references count="3">
          <reference field="4294967294" count="1" selected="0">
            <x v="0"/>
          </reference>
          <reference field="3" count="1" selected="0">
            <x v="5"/>
          </reference>
          <reference field="4" count="1" selected="0">
            <x v="1"/>
          </reference>
        </references>
      </pivotArea>
    </chartFormat>
    <chartFormat chart="46" format="17" series="1">
      <pivotArea type="data" outline="0" fieldPosition="0">
        <references count="3">
          <reference field="4294967294" count="1" selected="0">
            <x v="0"/>
          </reference>
          <reference field="3" count="1" selected="0">
            <x v="6"/>
          </reference>
          <reference field="4" count="1" selected="0">
            <x v="1"/>
          </reference>
        </references>
      </pivotArea>
    </chartFormat>
    <chartFormat chart="46" format="18" series="1">
      <pivotArea type="data" outline="0" fieldPosition="0">
        <references count="3">
          <reference field="4294967294" count="1" selected="0">
            <x v="0"/>
          </reference>
          <reference field="3" count="1" selected="0">
            <x v="7"/>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0.xml><?xml version="1.0" encoding="utf-8"?>
<pivotTableDefinition xmlns="http://schemas.openxmlformats.org/spreadsheetml/2006/main" xmlns:mc="http://schemas.openxmlformats.org/markup-compatibility/2006" xmlns:xr="http://schemas.microsoft.com/office/spreadsheetml/2014/revision" mc:Ignorable="xr" xr:uid="{94478014-5C87-4574-A0CC-09600CB66FE2}" name="PivotTable3" cacheId="21" applyNumberFormats="0" applyBorderFormats="0" applyFontFormats="0" applyPatternFormats="0" applyAlignmentFormats="0" applyWidthHeightFormats="1" dataCaption="Values" showMissing="0" updatedVersion="8" minRefreshableVersion="3" preserveFormatting="0" rowGrandTotals="0" colGrandTotals="0" itemPrintTitles="1" createdVersion="8" indent="0" outline="1" outlineData="1" multipleFieldFilters="0" chartFormat="47" customListSort="0">
  <location ref="Y30:AF44" firstHeaderRow="1" firstDataRow="3" firstDataCol="1" rowPageCount="1" colPageCount="1"/>
  <pivotFields count="32">
    <pivotField showAll="0"/>
    <pivotField axis="axisPage" multipleItemSelectionAllowed="1" showAll="0">
      <items count="3">
        <item x="0"/>
        <item h="1" x="1"/>
        <item t="default"/>
      </items>
    </pivotField>
    <pivotField showAll="0"/>
    <pivotField name="-" axis="axisCol" compact="0" showAll="0">
      <items count="9">
        <item x="3"/>
        <item x="2"/>
        <item x="7"/>
        <item x="0"/>
        <item x="6"/>
        <item x="4"/>
        <item x="5"/>
        <item x="1"/>
        <item t="default"/>
      </items>
    </pivotField>
    <pivotField axis="axisCol" showAll="0" defaultSubtotal="0">
      <items count="3">
        <item h="1" x="1"/>
        <item x="0"/>
        <item x="2"/>
      </items>
    </pivotField>
    <pivotField showAll="0"/>
    <pivotField showAll="0"/>
    <pivotField showAll="0"/>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15">
        <item sd="0" x="0"/>
        <item sd="0" x="4"/>
        <item sd="0" x="5"/>
        <item sd="0" x="6"/>
        <item sd="0" x="7"/>
        <item sd="0" x="8"/>
        <item sd="0" x="9"/>
        <item sd="0" x="10"/>
        <item sd="0" x="11"/>
        <item sd="0" x="12"/>
        <item sd="0" x="13"/>
        <item sd="0" x="1"/>
        <item sd="0" x="2"/>
        <item sd="0" x="3"/>
        <item t="default"/>
      </items>
    </pivotField>
    <pivotField showAll="0">
      <items count="7">
        <item sd="0" x="1"/>
        <item sd="0" x="2"/>
        <item sd="0" x="3"/>
        <item sd="0" x="4"/>
        <item x="0"/>
        <item x="5"/>
        <item t="default"/>
      </items>
    </pivotField>
    <pivotField showAll="0">
      <items count="5">
        <item sd="0" x="1"/>
        <item sd="0" x="2"/>
        <item x="0"/>
        <item x="3"/>
        <item t="default"/>
      </items>
    </pivotField>
  </pivotFields>
  <rowFields count="1">
    <field x="29"/>
  </rowFields>
  <rowItems count="12">
    <i>
      <x v="1"/>
    </i>
    <i>
      <x v="2"/>
    </i>
    <i>
      <x v="3"/>
    </i>
    <i>
      <x v="4"/>
    </i>
    <i>
      <x v="5"/>
    </i>
    <i>
      <x v="6"/>
    </i>
    <i>
      <x v="7"/>
    </i>
    <i>
      <x v="8"/>
    </i>
    <i>
      <x v="9"/>
    </i>
    <i>
      <x v="11"/>
    </i>
    <i>
      <x v="12"/>
    </i>
    <i>
      <x v="13"/>
    </i>
  </rowItems>
  <colFields count="2">
    <field x="4"/>
    <field x="3"/>
  </colFields>
  <colItems count="7">
    <i>
      <x v="1"/>
      <x/>
    </i>
    <i r="1">
      <x v="1"/>
    </i>
    <i r="1">
      <x v="3"/>
    </i>
    <i r="1">
      <x v="4"/>
    </i>
    <i r="1">
      <x v="5"/>
    </i>
    <i r="1">
      <x v="6"/>
    </i>
    <i r="1">
      <x v="7"/>
    </i>
  </colItems>
  <pageFields count="1">
    <pageField fld="1" hier="-1"/>
  </pageFields>
  <dataFields count="1">
    <dataField name=" INJ/M" fld="11" baseField="0" baseItem="0"/>
  </dataFields>
  <chartFormats count="7">
    <chartFormat chart="46" format="12" series="1">
      <pivotArea type="data" outline="0" fieldPosition="0">
        <references count="3">
          <reference field="4294967294" count="1" selected="0">
            <x v="0"/>
          </reference>
          <reference field="3" count="1" selected="0">
            <x v="0"/>
          </reference>
          <reference field="4" count="1" selected="0">
            <x v="1"/>
          </reference>
        </references>
      </pivotArea>
    </chartFormat>
    <chartFormat chart="46" format="13" series="1">
      <pivotArea type="data" outline="0" fieldPosition="0">
        <references count="3">
          <reference field="4294967294" count="1" selected="0">
            <x v="0"/>
          </reference>
          <reference field="3" count="1" selected="0">
            <x v="1"/>
          </reference>
          <reference field="4" count="1" selected="0">
            <x v="1"/>
          </reference>
        </references>
      </pivotArea>
    </chartFormat>
    <chartFormat chart="46" format="14" series="1">
      <pivotArea type="data" outline="0" fieldPosition="0">
        <references count="3">
          <reference field="4294967294" count="1" selected="0">
            <x v="0"/>
          </reference>
          <reference field="3" count="1" selected="0">
            <x v="3"/>
          </reference>
          <reference field="4" count="1" selected="0">
            <x v="1"/>
          </reference>
        </references>
      </pivotArea>
    </chartFormat>
    <chartFormat chart="46" format="15" series="1">
      <pivotArea type="data" outline="0" fieldPosition="0">
        <references count="3">
          <reference field="4294967294" count="1" selected="0">
            <x v="0"/>
          </reference>
          <reference field="3" count="1" selected="0">
            <x v="4"/>
          </reference>
          <reference field="4" count="1" selected="0">
            <x v="1"/>
          </reference>
        </references>
      </pivotArea>
    </chartFormat>
    <chartFormat chart="46" format="16" series="1">
      <pivotArea type="data" outline="0" fieldPosition="0">
        <references count="3">
          <reference field="4294967294" count="1" selected="0">
            <x v="0"/>
          </reference>
          <reference field="3" count="1" selected="0">
            <x v="5"/>
          </reference>
          <reference field="4" count="1" selected="0">
            <x v="1"/>
          </reference>
        </references>
      </pivotArea>
    </chartFormat>
    <chartFormat chart="46" format="17" series="1">
      <pivotArea type="data" outline="0" fieldPosition="0">
        <references count="3">
          <reference field="4294967294" count="1" selected="0">
            <x v="0"/>
          </reference>
          <reference field="3" count="1" selected="0">
            <x v="6"/>
          </reference>
          <reference field="4" count="1" selected="0">
            <x v="1"/>
          </reference>
        </references>
      </pivotArea>
    </chartFormat>
    <chartFormat chart="46" format="18" series="1">
      <pivotArea type="data" outline="0" fieldPosition="0">
        <references count="3">
          <reference field="4294967294" count="1" selected="0">
            <x v="0"/>
          </reference>
          <reference field="3" count="1" selected="0">
            <x v="7"/>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1.xml><?xml version="1.0" encoding="utf-8"?>
<pivotTableDefinition xmlns="http://schemas.openxmlformats.org/spreadsheetml/2006/main" xmlns:mc="http://schemas.openxmlformats.org/markup-compatibility/2006" xmlns:xr="http://schemas.microsoft.com/office/spreadsheetml/2014/revision" mc:Ignorable="xr" xr:uid="{87C13D2E-ABCD-4B0E-A31E-CCF4DD622CE8}" name="PivotTable28"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HI5:HS19" firstHeaderRow="1" firstDataRow="2" firstDataCol="1" rowPageCount="1" colPageCount="1"/>
  <pivotFields count="31">
    <pivotField showAll="0"/>
    <pivotField showAll="0"/>
    <pivotField showAll="0"/>
    <pivotField axis="axisCol" showAll="0">
      <items count="10">
        <item x="0"/>
        <item x="3"/>
        <item x="4"/>
        <item x="7"/>
        <item x="8"/>
        <item x="6"/>
        <item x="5"/>
        <item x="2"/>
        <item x="1"/>
        <item t="default"/>
      </items>
    </pivotField>
    <pivotField showAll="0"/>
    <pivotField showAll="0"/>
    <pivotField showAll="0"/>
    <pivotField showAll="0"/>
    <pivotField numFmtId="165" showAll="0">
      <items count="13">
        <item x="0"/>
        <item x="1"/>
        <item x="2"/>
        <item x="3"/>
        <item x="4"/>
        <item x="5"/>
        <item x="6"/>
        <item x="7"/>
        <item x="8"/>
        <item x="9"/>
        <item x="10"/>
        <item x="1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Page" dataField="1" showAll="0">
      <items count="3">
        <item x="0"/>
        <item x="1"/>
        <item t="default"/>
      </items>
    </pivotField>
    <pivotField axis="axisRow" showAll="0">
      <items count="15">
        <item sd="0" x="0"/>
        <item sd="0" x="4"/>
        <item sd="0" x="5"/>
        <item sd="0" x="6"/>
        <item sd="0" x="7"/>
        <item sd="0" x="8"/>
        <item sd="0" x="9"/>
        <item sd="0" x="10"/>
        <item sd="0" x="11"/>
        <item sd="0" x="12"/>
        <item sd="0" x="13"/>
        <item sd="0" x="1"/>
        <item sd="0" x="2"/>
        <item sd="0" x="3"/>
        <item t="default"/>
      </items>
    </pivotField>
    <pivotField showAll="0">
      <items count="7">
        <item sd="0" x="1"/>
        <item sd="0" x="2"/>
        <item sd="0" x="3"/>
        <item sd="0" x="4"/>
        <item x="0"/>
        <item x="5"/>
        <item t="default"/>
      </items>
    </pivotField>
    <pivotField showAll="0">
      <items count="5">
        <item sd="0" x="1"/>
        <item sd="0" x="2"/>
        <item x="0"/>
        <item x="3"/>
        <item t="default"/>
      </items>
    </pivotField>
  </pivotFields>
  <rowFields count="1">
    <field x="28"/>
  </rowFields>
  <rowItems count="13">
    <i>
      <x v="1"/>
    </i>
    <i>
      <x v="2"/>
    </i>
    <i>
      <x v="3"/>
    </i>
    <i>
      <x v="4"/>
    </i>
    <i>
      <x v="5"/>
    </i>
    <i>
      <x v="6"/>
    </i>
    <i>
      <x v="7"/>
    </i>
    <i>
      <x v="8"/>
    </i>
    <i>
      <x v="9"/>
    </i>
    <i>
      <x v="11"/>
    </i>
    <i>
      <x v="12"/>
    </i>
    <i>
      <x v="13"/>
    </i>
    <i t="grand">
      <x/>
    </i>
  </rowItems>
  <colFields count="1">
    <field x="3"/>
  </colFields>
  <colItems count="10">
    <i>
      <x/>
    </i>
    <i>
      <x v="1"/>
    </i>
    <i>
      <x v="2"/>
    </i>
    <i>
      <x v="3"/>
    </i>
    <i>
      <x v="4"/>
    </i>
    <i>
      <x v="5"/>
    </i>
    <i>
      <x v="6"/>
    </i>
    <i>
      <x v="7"/>
    </i>
    <i>
      <x v="8"/>
    </i>
    <i t="grand">
      <x/>
    </i>
  </colItems>
  <pageFields count="1">
    <pageField fld="27" hier="-1"/>
  </pageFields>
  <dataFields count="1">
    <dataField name="Sum of SE" fld="27" baseField="0" baseItem="0"/>
  </dataFields>
  <chartFormats count="9">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0" format="2" series="1">
      <pivotArea type="data" outline="0" fieldPosition="0">
        <references count="2">
          <reference field="4294967294" count="1" selected="0">
            <x v="0"/>
          </reference>
          <reference field="3" count="1" selected="0">
            <x v="2"/>
          </reference>
        </references>
      </pivotArea>
    </chartFormat>
    <chartFormat chart="0" format="3" series="1">
      <pivotArea type="data" outline="0" fieldPosition="0">
        <references count="2">
          <reference field="4294967294" count="1" selected="0">
            <x v="0"/>
          </reference>
          <reference field="3" count="1" selected="0">
            <x v="3"/>
          </reference>
        </references>
      </pivotArea>
    </chartFormat>
    <chartFormat chart="0" format="4" series="1">
      <pivotArea type="data" outline="0" fieldPosition="0">
        <references count="2">
          <reference field="4294967294" count="1" selected="0">
            <x v="0"/>
          </reference>
          <reference field="3" count="1" selected="0">
            <x v="4"/>
          </reference>
        </references>
      </pivotArea>
    </chartFormat>
    <chartFormat chart="0" format="5" series="1">
      <pivotArea type="data" outline="0" fieldPosition="0">
        <references count="2">
          <reference field="4294967294" count="1" selected="0">
            <x v="0"/>
          </reference>
          <reference field="3" count="1" selected="0">
            <x v="5"/>
          </reference>
        </references>
      </pivotArea>
    </chartFormat>
    <chartFormat chart="0" format="6" series="1">
      <pivotArea type="data" outline="0" fieldPosition="0">
        <references count="2">
          <reference field="4294967294" count="1" selected="0">
            <x v="0"/>
          </reference>
          <reference field="3" count="1" selected="0">
            <x v="6"/>
          </reference>
        </references>
      </pivotArea>
    </chartFormat>
    <chartFormat chart="0" format="7" series="1">
      <pivotArea type="data" outline="0" fieldPosition="0">
        <references count="2">
          <reference field="4294967294" count="1" selected="0">
            <x v="0"/>
          </reference>
          <reference field="3" count="1" selected="0">
            <x v="7"/>
          </reference>
        </references>
      </pivotArea>
    </chartFormat>
    <chartFormat chart="0" format="8" series="1">
      <pivotArea type="data" outline="0" fieldPosition="0">
        <references count="2">
          <reference field="4294967294" count="1" selected="0">
            <x v="0"/>
          </reference>
          <reference field="3"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2.xml><?xml version="1.0" encoding="utf-8"?>
<pivotTableDefinition xmlns="http://schemas.openxmlformats.org/spreadsheetml/2006/main" xmlns:mc="http://schemas.openxmlformats.org/markup-compatibility/2006" xmlns:xr="http://schemas.microsoft.com/office/spreadsheetml/2014/revision" mc:Ignorable="xr" xr:uid="{67784F62-F5E8-4FE4-98B4-1060D949C2F0}" name="PivotTable90" cacheId="1" applyNumberFormats="0" applyBorderFormats="0" applyFontFormats="0" applyPatternFormats="0" applyAlignmentFormats="0" applyWidthHeightFormats="1" dataCaption="Values" showMissing="0" updatedVersion="8" minRefreshableVersion="3" showDataTips="0" useAutoFormatting="1" rowGrandTotals="0" colGrandTotals="0" itemPrintTitles="1" createdVersion="8" indent="0" outline="1" outlineData="1" multipleFieldFilters="0" chartFormat="36">
  <location ref="JV110:KN124" firstHeaderRow="1" firstDataRow="3" firstDataCol="1" rowPageCount="1" colPageCount="1"/>
  <pivotFields count="31">
    <pivotField showAll="0"/>
    <pivotField axis="axisPage" multipleItemSelectionAllowed="1" showAll="0">
      <items count="9">
        <item sd="0" x="3"/>
        <item sd="0" x="0"/>
        <item sd="0" x="4"/>
        <item sd="0" x="2"/>
        <item sd="0" x="1"/>
        <item sd="0" x="6"/>
        <item sd="0" x="5"/>
        <item sd="0" x="7"/>
        <item t="default"/>
      </items>
    </pivotField>
    <pivotField showAll="0"/>
    <pivotField axis="axisCol" showAll="0">
      <items count="29">
        <item h="1" x="26"/>
        <item h="1" sd="0" x="0"/>
        <item x="12"/>
        <item x="11"/>
        <item x="13"/>
        <item x="14"/>
        <item x="15"/>
        <item h="1" x="6"/>
        <item h="1" x="24"/>
        <item h="1" x="25"/>
        <item h="1" x="8"/>
        <item h="1" x="9"/>
        <item h="1" x="20"/>
        <item h="1" x="10"/>
        <item h="1" x="2"/>
        <item h="1" x="18"/>
        <item h="1" x="7"/>
        <item h="1" x="1"/>
        <item h="1" x="21"/>
        <item h="1" x="22"/>
        <item h="1" x="23"/>
        <item h="1" x="19"/>
        <item x="5"/>
        <item x="16"/>
        <item x="17"/>
        <item x="3"/>
        <item x="4"/>
        <item h="1" x="27"/>
        <item t="default"/>
      </items>
    </pivotField>
    <pivotField axis="axisCol" showAll="0">
      <items count="5">
        <item h="1" x="2"/>
        <item h="1" x="0"/>
        <item x="1"/>
        <item h="1" x="3"/>
        <item t="default"/>
      </items>
    </pivotField>
    <pivotField showAll="0"/>
    <pivotField showAll="0"/>
    <pivotField showAll="0"/>
    <pivotField numFmtId="165" showAll="0">
      <items count="13">
        <item x="0"/>
        <item x="1"/>
        <item x="2"/>
        <item x="3"/>
        <item x="4"/>
        <item x="5"/>
        <item x="6"/>
        <item x="7"/>
        <item x="8"/>
        <item x="9"/>
        <item x="10"/>
        <item x="1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axis="axisRow" showAll="0">
      <items count="15">
        <item sd="0" x="0"/>
        <item sd="0" x="4"/>
        <item sd="0" x="5"/>
        <item sd="0" x="6"/>
        <item sd="0" x="7"/>
        <item sd="0" x="8"/>
        <item sd="0" x="9"/>
        <item sd="0" x="10"/>
        <item sd="0" x="11"/>
        <item sd="0" x="12"/>
        <item sd="0" x="13"/>
        <item sd="0" x="1"/>
        <item sd="0" x="2"/>
        <item sd="0" x="3"/>
        <item t="default"/>
      </items>
    </pivotField>
    <pivotField showAll="0">
      <items count="7">
        <item sd="0" x="1"/>
        <item sd="0" x="2"/>
        <item sd="0" x="3"/>
        <item sd="0" x="4"/>
        <item x="0"/>
        <item x="5"/>
        <item t="default"/>
      </items>
    </pivotField>
    <pivotField showAll="0">
      <items count="5">
        <item x="1"/>
        <item x="2"/>
        <item x="0"/>
        <item x="3"/>
        <item t="default"/>
      </items>
    </pivotField>
  </pivotFields>
  <rowFields count="1">
    <field x="28"/>
  </rowFields>
  <rowItems count="12">
    <i>
      <x v="1"/>
    </i>
    <i>
      <x v="2"/>
    </i>
    <i>
      <x v="3"/>
    </i>
    <i>
      <x v="4"/>
    </i>
    <i>
      <x v="5"/>
    </i>
    <i>
      <x v="6"/>
    </i>
    <i>
      <x v="7"/>
    </i>
    <i>
      <x v="8"/>
    </i>
    <i>
      <x v="9"/>
    </i>
    <i>
      <x v="11"/>
    </i>
    <i>
      <x v="12"/>
    </i>
    <i>
      <x v="13"/>
    </i>
  </rowItems>
  <colFields count="2">
    <field x="3"/>
    <field x="4"/>
  </colFields>
  <colItems count="18">
    <i>
      <x v="2"/>
      <x v="2"/>
    </i>
    <i t="default">
      <x v="2"/>
    </i>
    <i>
      <x v="3"/>
      <x v="2"/>
    </i>
    <i t="default">
      <x v="3"/>
    </i>
    <i>
      <x v="5"/>
      <x v="2"/>
    </i>
    <i t="default">
      <x v="5"/>
    </i>
    <i>
      <x v="6"/>
      <x v="2"/>
    </i>
    <i t="default">
      <x v="6"/>
    </i>
    <i>
      <x v="22"/>
      <x v="2"/>
    </i>
    <i t="default">
      <x v="22"/>
    </i>
    <i>
      <x v="23"/>
      <x v="2"/>
    </i>
    <i t="default">
      <x v="23"/>
    </i>
    <i>
      <x v="24"/>
      <x v="2"/>
    </i>
    <i t="default">
      <x v="24"/>
    </i>
    <i>
      <x v="25"/>
      <x v="2"/>
    </i>
    <i t="default">
      <x v="25"/>
    </i>
    <i>
      <x v="26"/>
      <x v="2"/>
    </i>
    <i t="default">
      <x v="26"/>
    </i>
  </colItems>
  <pageFields count="1">
    <pageField fld="1" hier="-1"/>
  </pageFields>
  <dataFields count="1">
    <dataField name="-ADM" fld="23" baseField="30" baseItem="4"/>
  </dataFields>
  <chartFormats count="9">
    <chartFormat chart="34" format="27" series="1">
      <pivotArea type="data" outline="0" fieldPosition="0">
        <references count="3">
          <reference field="4294967294" count="1" selected="0">
            <x v="0"/>
          </reference>
          <reference field="3" count="1" selected="0">
            <x v="2"/>
          </reference>
          <reference field="4" count="1" selected="0">
            <x v="2"/>
          </reference>
        </references>
      </pivotArea>
    </chartFormat>
    <chartFormat chart="34" format="28" series="1">
      <pivotArea type="data" outline="0" fieldPosition="0">
        <references count="3">
          <reference field="4294967294" count="1" selected="0">
            <x v="0"/>
          </reference>
          <reference field="3" count="1" selected="0">
            <x v="3"/>
          </reference>
          <reference field="4" count="1" selected="0">
            <x v="2"/>
          </reference>
        </references>
      </pivotArea>
    </chartFormat>
    <chartFormat chart="34" format="29" series="1">
      <pivotArea type="data" outline="0" fieldPosition="0">
        <references count="3">
          <reference field="4294967294" count="1" selected="0">
            <x v="0"/>
          </reference>
          <reference field="3" count="1" selected="0">
            <x v="5"/>
          </reference>
          <reference field="4" count="1" selected="0">
            <x v="2"/>
          </reference>
        </references>
      </pivotArea>
    </chartFormat>
    <chartFormat chart="34" format="30" series="1">
      <pivotArea type="data" outline="0" fieldPosition="0">
        <references count="3">
          <reference field="4294967294" count="1" selected="0">
            <x v="0"/>
          </reference>
          <reference field="3" count="1" selected="0">
            <x v="6"/>
          </reference>
          <reference field="4" count="1" selected="0">
            <x v="2"/>
          </reference>
        </references>
      </pivotArea>
    </chartFormat>
    <chartFormat chart="34" format="31" series="1">
      <pivotArea type="data" outline="0" fieldPosition="0">
        <references count="3">
          <reference field="4294967294" count="1" selected="0">
            <x v="0"/>
          </reference>
          <reference field="3" count="1" selected="0">
            <x v="22"/>
          </reference>
          <reference field="4" count="1" selected="0">
            <x v="2"/>
          </reference>
        </references>
      </pivotArea>
    </chartFormat>
    <chartFormat chart="34" format="32" series="1">
      <pivotArea type="data" outline="0" fieldPosition="0">
        <references count="3">
          <reference field="4294967294" count="1" selected="0">
            <x v="0"/>
          </reference>
          <reference field="3" count="1" selected="0">
            <x v="23"/>
          </reference>
          <reference field="4" count="1" selected="0">
            <x v="2"/>
          </reference>
        </references>
      </pivotArea>
    </chartFormat>
    <chartFormat chart="34" format="33" series="1">
      <pivotArea type="data" outline="0" fieldPosition="0">
        <references count="3">
          <reference field="4294967294" count="1" selected="0">
            <x v="0"/>
          </reference>
          <reference field="3" count="1" selected="0">
            <x v="24"/>
          </reference>
          <reference field="4" count="1" selected="0">
            <x v="2"/>
          </reference>
        </references>
      </pivotArea>
    </chartFormat>
    <chartFormat chart="34" format="34" series="1">
      <pivotArea type="data" outline="0" fieldPosition="0">
        <references count="3">
          <reference field="4294967294" count="1" selected="0">
            <x v="0"/>
          </reference>
          <reference field="3" count="1" selected="0">
            <x v="25"/>
          </reference>
          <reference field="4" count="1" selected="0">
            <x v="2"/>
          </reference>
        </references>
      </pivotArea>
    </chartFormat>
    <chartFormat chart="34" format="35" series="1">
      <pivotArea type="data" outline="0" fieldPosition="0">
        <references count="3">
          <reference field="4294967294" count="1" selected="0">
            <x v="0"/>
          </reference>
          <reference field="3" count="1" selected="0">
            <x v="26"/>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4" xr16:uid="{68ADA3CF-152A-41E7-91C0-CDEF2877A510}" autoFormatId="16" applyNumberFormats="0" applyBorderFormats="0" applyFontFormats="0" applyPatternFormats="0" applyAlignmentFormats="0" applyWidthHeightFormats="0">
  <queryTableRefresh nextId="22">
    <queryTableFields count="21">
      <queryTableField id="1" name="Category" tableColumnId="1"/>
      <queryTableField id="2" name="Sub " tableColumnId="2"/>
      <queryTableField id="3" name="no" tableColumnId="3"/>
      <queryTableField id="4" name="measurment" tableColumnId="4"/>
      <queryTableField id="5" name="Unit" tableColumnId="5"/>
      <queryTableField id="6" name="Main" tableColumnId="6"/>
      <queryTableField id="7" name="Main relate" tableColumnId="7"/>
      <queryTableField id="8" name="FY25 Target" tableColumnId="8"/>
      <queryTableField id="9" name="Month" tableColumnId="9"/>
      <queryTableField id="10" name="Target" tableColumnId="10"/>
      <queryTableField id="11" name="Result" tableColumnId="11"/>
      <queryTableField id="12" name="Accu Target" tableColumnId="12"/>
      <queryTableField id="13" name="Accu result" tableColumnId="13"/>
      <queryTableField id="14" name="Forecast" tableColumnId="14"/>
      <queryTableField id="15" name="Reason" tableColumnId="15"/>
      <queryTableField id="16" name="Recover activity" tableColumnId="16"/>
      <queryTableField id="17" name=" Forecast  result (Total)" tableColumnId="17"/>
      <queryTableField id="18" name="Recovery month" tableColumnId="18"/>
      <queryTableField id="19" name="Remark" tableColumnId="19"/>
      <queryTableField id="20" name="Description of Target" tableColumnId="20"/>
      <queryTableField id="21" name="Column21" tableColumnId="21"/>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1" xr16:uid="{8647FF04-D237-44C5-9208-4D8205373857}" autoFormatId="16" applyNumberFormats="0" applyBorderFormats="0" applyFontFormats="0" applyPatternFormats="0" applyAlignmentFormats="0" applyWidthHeightFormats="0">
  <queryTableRefresh nextId="3732">
    <queryTableFields count="1846">
      <queryTableField id="1" name="Category" tableColumnId="1"/>
      <queryTableField id="2" name="Sub " tableColumnId="2"/>
      <queryTableField id="3" name="no" tableColumnId="3"/>
      <queryTableField id="4" name="measurment" tableColumnId="4"/>
      <queryTableField id="5" name="Unit" tableColumnId="5"/>
      <queryTableField id="6" name="Main" tableColumnId="6"/>
      <queryTableField id="7" name="Main relate" tableColumnId="7"/>
      <queryTableField id="8" name="FY25 Target" tableColumnId="8"/>
      <queryTableField id="9" name="Month" tableColumnId="9"/>
      <queryTableField id="10" name="Target" tableColumnId="10"/>
      <queryTableField id="11" name="Result" tableColumnId="11"/>
      <queryTableField id="12" name="Accu. Target" tableColumnId="12"/>
      <queryTableField id="13" name="Accu. result" tableColumnId="13"/>
      <queryTableField id="14" name="Forecast" tableColumnId="14"/>
      <queryTableField id="15" name="Reason" tableColumnId="15"/>
      <queryTableField id="16" name="Recover activity" tableColumnId="16"/>
      <queryTableField id="17" name=" Forecast  result (Total)" tableColumnId="17"/>
      <queryTableField id="18" name="Recovery month" tableColumnId="18"/>
      <queryTableField id="68" name="Column19" tableColumnId="19"/>
      <queryTableField id="45" name="Column20" tableColumnId="45"/>
      <queryTableField id="46" name="Column21" tableColumnId="46"/>
      <queryTableField id="47" name="Column22" tableColumnId="47"/>
      <queryTableField id="48" name="Column23" tableColumnId="48"/>
      <queryTableField id="49" name="Column24" tableColumnId="49"/>
      <queryTableField id="50" name="Column25" tableColumnId="50"/>
      <queryTableField id="51" name="Column26" tableColumnId="51"/>
      <queryTableField id="3709" name="No." tableColumnId="1846"/>
      <queryTableField id="52" name="Column27" tableColumnId="52"/>
      <queryTableField id="53" name="Column28" tableColumnId="53"/>
      <queryTableField id="54" name="Column29" tableColumnId="54"/>
      <queryTableField id="55" name="Column30" tableColumnId="55"/>
      <queryTableField id="56" name="Column31" tableColumnId="56"/>
      <queryTableField id="57" name="Column32" tableColumnId="57"/>
      <queryTableField id="58" name="Column33" tableColumnId="58"/>
      <queryTableField id="59" name="Column34" tableColumnId="59"/>
      <queryTableField id="60" name="Column35" tableColumnId="60"/>
      <queryTableField id="61" name="Column36" tableColumnId="61"/>
      <queryTableField id="62" name="Column37" tableColumnId="62"/>
      <queryTableField id="63" name="Column38" tableColumnId="63"/>
      <queryTableField id="64" name="Column39" tableColumnId="64"/>
      <queryTableField id="65" name="Column40" tableColumnId="65"/>
      <queryTableField id="66" name="Column41" tableColumnId="66"/>
      <queryTableField id="69" name="Column42" tableColumnId="20"/>
      <queryTableField id="70" name="Column43" tableColumnId="23"/>
      <queryTableField id="71" name="Column44" tableColumnId="24"/>
      <queryTableField id="72" name="Column45" tableColumnId="25"/>
      <queryTableField id="73" name="Column46" tableColumnId="26"/>
      <queryTableField id="74" name="Column47" tableColumnId="27"/>
      <queryTableField id="75" name="Column48" tableColumnId="28"/>
      <queryTableField id="76" name="Column49" tableColumnId="29"/>
      <queryTableField id="77" name="Column50" tableColumnId="30"/>
      <queryTableField id="78" name="Column51" tableColumnId="31"/>
      <queryTableField id="79" name="Column52" tableColumnId="32"/>
      <queryTableField id="80" name="Column53" tableColumnId="33"/>
      <queryTableField id="81" name="Column54" tableColumnId="34"/>
      <queryTableField id="82" name="Column55" tableColumnId="35"/>
      <queryTableField id="83" name="Column56" tableColumnId="36"/>
      <queryTableField id="84" name="Column57" tableColumnId="37"/>
      <queryTableField id="85" name="Column58" tableColumnId="38"/>
      <queryTableField id="86" name="Column59" tableColumnId="39"/>
      <queryTableField id="87" name="Column60" tableColumnId="40"/>
      <queryTableField id="88" name="Column61" tableColumnId="41"/>
      <queryTableField id="89" name="Column62" tableColumnId="42"/>
      <queryTableField id="90" name="Column63" tableColumnId="43"/>
      <queryTableField id="91" name="Column64" tableColumnId="44"/>
      <queryTableField id="92" name="Column65" tableColumnId="67"/>
      <queryTableField id="93" name="Column66" tableColumnId="68"/>
      <queryTableField id="94" name="Column67" tableColumnId="69"/>
      <queryTableField id="95" name="Column68" tableColumnId="70"/>
      <queryTableField id="96" name="Column69" tableColumnId="71"/>
      <queryTableField id="97" name="Column70" tableColumnId="72"/>
      <queryTableField id="98" name="Column71" tableColumnId="73"/>
      <queryTableField id="99" name="Column72" tableColumnId="74"/>
      <queryTableField id="100" name="Column73" tableColumnId="75"/>
      <queryTableField id="101" name="Column74" tableColumnId="76"/>
      <queryTableField id="102" name="Column75" tableColumnId="77"/>
      <queryTableField id="103" name="Column76" tableColumnId="78"/>
      <queryTableField id="104" name="Column77" tableColumnId="79"/>
      <queryTableField id="105" name="Column78" tableColumnId="80"/>
      <queryTableField id="106" name="Column79" tableColumnId="81"/>
      <queryTableField id="107" name="Column80" tableColumnId="82"/>
      <queryTableField id="108" name="Column81" tableColumnId="83"/>
      <queryTableField id="109" name="Column82" tableColumnId="84"/>
      <queryTableField id="110" name="Column83" tableColumnId="85"/>
      <queryTableField id="111" name="Column84" tableColumnId="86"/>
      <queryTableField id="112" name="Column85" tableColumnId="87"/>
      <queryTableField id="113" name="Column86" tableColumnId="88"/>
      <queryTableField id="114" name="Column87" tableColumnId="89"/>
      <queryTableField id="115" name="Column88" tableColumnId="90"/>
      <queryTableField id="116" name="Column89" tableColumnId="91"/>
      <queryTableField id="117" name="Column90" tableColumnId="92"/>
      <queryTableField id="118" name="Column91" tableColumnId="93"/>
      <queryTableField id="119" name="Column92" tableColumnId="94"/>
      <queryTableField id="120" name="Column93" tableColumnId="95"/>
      <queryTableField id="121" name="Column94" tableColumnId="96"/>
      <queryTableField id="122" name="Column95" tableColumnId="97"/>
      <queryTableField id="123" name="Column96" tableColumnId="98"/>
      <queryTableField id="124" name="Column97" tableColumnId="99"/>
      <queryTableField id="125" name="Column98" tableColumnId="100"/>
      <queryTableField id="126" name="Column99" tableColumnId="101"/>
      <queryTableField id="127" name="Column100" tableColumnId="102"/>
      <queryTableField id="128" name="Column101" tableColumnId="103"/>
      <queryTableField id="129" name="Column102" tableColumnId="104"/>
      <queryTableField id="130" name="Column103" tableColumnId="105"/>
      <queryTableField id="131" name="Column104" tableColumnId="106"/>
      <queryTableField id="132" name="Column105" tableColumnId="107"/>
      <queryTableField id="133" name="Column106" tableColumnId="108"/>
      <queryTableField id="134" name="Column107" tableColumnId="109"/>
      <queryTableField id="135" name="Column108" tableColumnId="110"/>
      <queryTableField id="136" name="Column109" tableColumnId="111"/>
      <queryTableField id="137" name="Column110" tableColumnId="112"/>
      <queryTableField id="138" name="Column111" tableColumnId="113"/>
      <queryTableField id="139" name="Column112" tableColumnId="114"/>
      <queryTableField id="140" name="Column113" tableColumnId="115"/>
      <queryTableField id="141" name="Column114" tableColumnId="116"/>
      <queryTableField id="142" name="Column115" tableColumnId="117"/>
      <queryTableField id="143" name="Column116" tableColumnId="118"/>
      <queryTableField id="144" name="Column117" tableColumnId="119"/>
      <queryTableField id="145" name="Column118" tableColumnId="120"/>
      <queryTableField id="146" name="Column119" tableColumnId="121"/>
      <queryTableField id="147" name="Column120" tableColumnId="122"/>
      <queryTableField id="148" name="Column121" tableColumnId="123"/>
      <queryTableField id="149" name="Column122" tableColumnId="124"/>
      <queryTableField id="150" name="Column123" tableColumnId="125"/>
      <queryTableField id="151" name="Column124" tableColumnId="126"/>
      <queryTableField id="152" name="Column125" tableColumnId="127"/>
      <queryTableField id="153" name="Column126" tableColumnId="128"/>
      <queryTableField id="154" name="Column127" tableColumnId="129"/>
      <queryTableField id="155" name="Column128" tableColumnId="130"/>
      <queryTableField id="156" name="Column129" tableColumnId="131"/>
      <queryTableField id="157" name="Column130" tableColumnId="132"/>
      <queryTableField id="158" name="Column131" tableColumnId="133"/>
      <queryTableField id="159" name="Column132" tableColumnId="134"/>
      <queryTableField id="160" name="Column133" tableColumnId="135"/>
      <queryTableField id="161" name="Column134" tableColumnId="136"/>
      <queryTableField id="162" name="Column135" tableColumnId="137"/>
      <queryTableField id="163" name="Column136" tableColumnId="138"/>
      <queryTableField id="164" name="Column137" tableColumnId="139"/>
      <queryTableField id="165" name="Column138" tableColumnId="140"/>
      <queryTableField id="166" name="Column139" tableColumnId="141"/>
      <queryTableField id="167" name="Column140" tableColumnId="142"/>
      <queryTableField id="168" name="Column141" tableColumnId="143"/>
      <queryTableField id="169" name="Column142" tableColumnId="144"/>
      <queryTableField id="170" name="Column143" tableColumnId="145"/>
      <queryTableField id="171" name="Column144" tableColumnId="146"/>
      <queryTableField id="172" name="Column145" tableColumnId="147"/>
      <queryTableField id="173" name="Column146" tableColumnId="148"/>
      <queryTableField id="174" name="Column147" tableColumnId="149"/>
      <queryTableField id="175" name="Column148" tableColumnId="150"/>
      <queryTableField id="176" name="Column149" tableColumnId="151"/>
      <queryTableField id="177" name="Column150" tableColumnId="152"/>
      <queryTableField id="178" name="Column151" tableColumnId="153"/>
      <queryTableField id="179" name="Column152" tableColumnId="154"/>
      <queryTableField id="180" name="Column153" tableColumnId="155"/>
      <queryTableField id="181" name="Column154" tableColumnId="156"/>
      <queryTableField id="182" name="Column155" tableColumnId="157"/>
      <queryTableField id="183" name="Column156" tableColumnId="158"/>
      <queryTableField id="184" name="Column157" tableColumnId="159"/>
      <queryTableField id="185" name="Column158" tableColumnId="160"/>
      <queryTableField id="186" name="Column159" tableColumnId="161"/>
      <queryTableField id="187" name="Column160" tableColumnId="162"/>
      <queryTableField id="188" name="Column161" tableColumnId="163"/>
      <queryTableField id="189" name="Column162" tableColumnId="164"/>
      <queryTableField id="190" name="Column163" tableColumnId="165"/>
      <queryTableField id="191" name="Column164" tableColumnId="166"/>
      <queryTableField id="192" name="Column165" tableColumnId="167"/>
      <queryTableField id="193" name="Column166" tableColumnId="168"/>
      <queryTableField id="194" name="Column167" tableColumnId="169"/>
      <queryTableField id="195" name="Column168" tableColumnId="170"/>
      <queryTableField id="196" name="Column169" tableColumnId="171"/>
      <queryTableField id="197" name="Column170" tableColumnId="172"/>
      <queryTableField id="198" name="Column171" tableColumnId="173"/>
      <queryTableField id="199" name="Column172" tableColumnId="174"/>
      <queryTableField id="200" name="Column173" tableColumnId="175"/>
      <queryTableField id="201" name="Column174" tableColumnId="176"/>
      <queryTableField id="202" name="Column175" tableColumnId="177"/>
      <queryTableField id="203" name="Column176" tableColumnId="178"/>
      <queryTableField id="204" name="Column177" tableColumnId="179"/>
      <queryTableField id="205" name="Column178" tableColumnId="180"/>
      <queryTableField id="206" name="Column179" tableColumnId="181"/>
      <queryTableField id="207" name="Column180" tableColumnId="182"/>
      <queryTableField id="208" name="Column181" tableColumnId="183"/>
      <queryTableField id="209" name="Column182" tableColumnId="184"/>
      <queryTableField id="210" name="Column183" tableColumnId="185"/>
      <queryTableField id="211" name="Column184" tableColumnId="186"/>
      <queryTableField id="212" name="Column185" tableColumnId="187"/>
      <queryTableField id="213" name="Column186" tableColumnId="188"/>
      <queryTableField id="214" name="Column187" tableColumnId="189"/>
      <queryTableField id="215" name="Column188" tableColumnId="190"/>
      <queryTableField id="216" name="Column189" tableColumnId="191"/>
      <queryTableField id="217" name="Column190" tableColumnId="192"/>
      <queryTableField id="218" name="Column191" tableColumnId="193"/>
      <queryTableField id="219" name="Column192" tableColumnId="194"/>
      <queryTableField id="220" name="Column193" tableColumnId="195"/>
      <queryTableField id="221" name="Column194" tableColumnId="196"/>
      <queryTableField id="222" name="Column195" tableColumnId="197"/>
      <queryTableField id="223" name="Column196" tableColumnId="198"/>
      <queryTableField id="224" name="Column197" tableColumnId="199"/>
      <queryTableField id="225" name="Column198" tableColumnId="200"/>
      <queryTableField id="226" name="Column199" tableColumnId="201"/>
      <queryTableField id="227" name="Column200" tableColumnId="202"/>
      <queryTableField id="228" name="Column201" tableColumnId="203"/>
      <queryTableField id="229" name="Column202" tableColumnId="204"/>
      <queryTableField id="230" name="Column203" tableColumnId="205"/>
      <queryTableField id="231" name="Column204" tableColumnId="206"/>
      <queryTableField id="232" name="Column205" tableColumnId="207"/>
      <queryTableField id="233" name="Column206" tableColumnId="208"/>
      <queryTableField id="234" name="Column207" tableColumnId="209"/>
      <queryTableField id="235" name="Column208" tableColumnId="210"/>
      <queryTableField id="236" name="Column209" tableColumnId="211"/>
      <queryTableField id="237" name="Column210" tableColumnId="212"/>
      <queryTableField id="238" name="Column211" tableColumnId="213"/>
      <queryTableField id="239" name="Column212" tableColumnId="214"/>
      <queryTableField id="240" name="Column213" tableColumnId="215"/>
      <queryTableField id="241" name="Column214" tableColumnId="216"/>
      <queryTableField id="242" name="Column215" tableColumnId="217"/>
      <queryTableField id="243" name="Column216" tableColumnId="218"/>
      <queryTableField id="244" name="Column217" tableColumnId="219"/>
      <queryTableField id="245" name="Column218" tableColumnId="220"/>
      <queryTableField id="246" name="Column219" tableColumnId="221"/>
      <queryTableField id="247" name="Column220" tableColumnId="222"/>
      <queryTableField id="248" name="Column221" tableColumnId="223"/>
      <queryTableField id="249" name="Column222" tableColumnId="224"/>
      <queryTableField id="250" name="Column223" tableColumnId="225"/>
      <queryTableField id="251" name="Column224" tableColumnId="226"/>
      <queryTableField id="252" name="Column225" tableColumnId="227"/>
      <queryTableField id="253" name="Column226" tableColumnId="228"/>
      <queryTableField id="254" name="Column227" tableColumnId="229"/>
      <queryTableField id="255" name="Column228" tableColumnId="230"/>
      <queryTableField id="256" name="Column229" tableColumnId="231"/>
      <queryTableField id="257" name="Column230" tableColumnId="232"/>
      <queryTableField id="258" name="Column231" tableColumnId="233"/>
      <queryTableField id="259" name="Column232" tableColumnId="234"/>
      <queryTableField id="260" name="Column233" tableColumnId="235"/>
      <queryTableField id="261" name="Column234" tableColumnId="236"/>
      <queryTableField id="262" name="Column235" tableColumnId="237"/>
      <queryTableField id="263" name="Column236" tableColumnId="238"/>
      <queryTableField id="264" name="Column237" tableColumnId="239"/>
      <queryTableField id="265" name="Column238" tableColumnId="240"/>
      <queryTableField id="266" name="Column239" tableColumnId="241"/>
      <queryTableField id="267" name="Column240" tableColumnId="242"/>
      <queryTableField id="268" name="Column241" tableColumnId="243"/>
      <queryTableField id="269" name="Column242" tableColumnId="244"/>
      <queryTableField id="270" name="Column243" tableColumnId="245"/>
      <queryTableField id="271" name="Column244" tableColumnId="246"/>
      <queryTableField id="272" name="Column245" tableColumnId="247"/>
      <queryTableField id="273" name="Column246" tableColumnId="248"/>
      <queryTableField id="274" name="Column247" tableColumnId="249"/>
      <queryTableField id="275" name="Column248" tableColumnId="250"/>
      <queryTableField id="276" name="Column249" tableColumnId="251"/>
      <queryTableField id="277" name="Column250" tableColumnId="252"/>
      <queryTableField id="278" name="Column251" tableColumnId="253"/>
      <queryTableField id="279" name="Column252" tableColumnId="254"/>
      <queryTableField id="280" name="Column253" tableColumnId="255"/>
      <queryTableField id="281" name="Column254" tableColumnId="256"/>
      <queryTableField id="282" name="Column255" tableColumnId="257"/>
      <queryTableField id="283" name="Column256" tableColumnId="258"/>
      <queryTableField id="284" name="Column257" tableColumnId="259"/>
      <queryTableField id="285" name="Column258" tableColumnId="260"/>
      <queryTableField id="286" name="Column259" tableColumnId="261"/>
      <queryTableField id="287" name="Column260" tableColumnId="262"/>
      <queryTableField id="288" name="Column261" tableColumnId="263"/>
      <queryTableField id="289" name="Column262" tableColumnId="264"/>
      <queryTableField id="290" name="Column263" tableColumnId="265"/>
      <queryTableField id="291" name="Column264" tableColumnId="266"/>
      <queryTableField id="292" name="Column265" tableColumnId="267"/>
      <queryTableField id="293" name="Column266" tableColumnId="268"/>
      <queryTableField id="294" name="Column267" tableColumnId="269"/>
      <queryTableField id="295" name="Column268" tableColumnId="270"/>
      <queryTableField id="296" name="Column269" tableColumnId="271"/>
      <queryTableField id="297" name="Column270" tableColumnId="272"/>
      <queryTableField id="298" name="Column271" tableColumnId="273"/>
      <queryTableField id="299" name="Column272" tableColumnId="274"/>
      <queryTableField id="300" name="Column273" tableColumnId="275"/>
      <queryTableField id="301" name="Column274" tableColumnId="276"/>
      <queryTableField id="302" name="Column275" tableColumnId="277"/>
      <queryTableField id="303" name="Column276" tableColumnId="278"/>
      <queryTableField id="304" name="Column277" tableColumnId="279"/>
      <queryTableField id="305" name="Column278" tableColumnId="280"/>
      <queryTableField id="306" name="Column279" tableColumnId="281"/>
      <queryTableField id="307" name="Column280" tableColumnId="282"/>
      <queryTableField id="308" name="Column281" tableColumnId="283"/>
      <queryTableField id="309" name="Column282" tableColumnId="284"/>
      <queryTableField id="310" name="Column283" tableColumnId="285"/>
      <queryTableField id="311" name="Column284" tableColumnId="286"/>
      <queryTableField id="312" name="Column285" tableColumnId="287"/>
      <queryTableField id="313" name="Column286" tableColumnId="288"/>
      <queryTableField id="314" name="Column287" tableColumnId="289"/>
      <queryTableField id="315" name="Column288" tableColumnId="290"/>
      <queryTableField id="316" name="Column289" tableColumnId="291"/>
      <queryTableField id="317" name="Column290" tableColumnId="292"/>
      <queryTableField id="318" name="Column291" tableColumnId="293"/>
      <queryTableField id="319" name="Column292" tableColumnId="294"/>
      <queryTableField id="320" name="Column293" tableColumnId="295"/>
      <queryTableField id="321" name="Column294" tableColumnId="296"/>
      <queryTableField id="322" name="Column295" tableColumnId="297"/>
      <queryTableField id="323" name="Column296" tableColumnId="298"/>
      <queryTableField id="324" name="Column297" tableColumnId="299"/>
      <queryTableField id="325" name="Column298" tableColumnId="300"/>
      <queryTableField id="326" name="Column299" tableColumnId="301"/>
      <queryTableField id="327" name="Column300" tableColumnId="302"/>
      <queryTableField id="328" name="Column301" tableColumnId="303"/>
      <queryTableField id="329" name="Column302" tableColumnId="304"/>
      <queryTableField id="330" name="Column303" tableColumnId="305"/>
      <queryTableField id="331" name="Column304" tableColumnId="306"/>
      <queryTableField id="332" name="Column305" tableColumnId="307"/>
      <queryTableField id="333" name="Column306" tableColumnId="308"/>
      <queryTableField id="334" name="Column307" tableColumnId="309"/>
      <queryTableField id="335" name="Column308" tableColumnId="310"/>
      <queryTableField id="336" name="Column309" tableColumnId="311"/>
      <queryTableField id="337" name="Column310" tableColumnId="312"/>
      <queryTableField id="338" name="Column311" tableColumnId="313"/>
      <queryTableField id="339" name="Column312" tableColumnId="314"/>
      <queryTableField id="340" name="Column313" tableColumnId="315"/>
      <queryTableField id="341" name="Column314" tableColumnId="316"/>
      <queryTableField id="342" name="Column315" tableColumnId="317"/>
      <queryTableField id="343" name="Column316" tableColumnId="318"/>
      <queryTableField id="344" name="Column317" tableColumnId="319"/>
      <queryTableField id="345" name="Column318" tableColumnId="320"/>
      <queryTableField id="346" name="Column319" tableColumnId="321"/>
      <queryTableField id="347" name="Column320" tableColumnId="322"/>
      <queryTableField id="348" name="Column321" tableColumnId="323"/>
      <queryTableField id="349" name="Column322" tableColumnId="324"/>
      <queryTableField id="350" name="Column323" tableColumnId="325"/>
      <queryTableField id="351" name="Column324" tableColumnId="326"/>
      <queryTableField id="352" name="Column325" tableColumnId="327"/>
      <queryTableField id="353" name="Column326" tableColumnId="328"/>
      <queryTableField id="354" name="Column327" tableColumnId="329"/>
      <queryTableField id="355" name="Column328" tableColumnId="330"/>
      <queryTableField id="356" name="Column329" tableColumnId="331"/>
      <queryTableField id="357" name="Column330" tableColumnId="332"/>
      <queryTableField id="358" name="Column331" tableColumnId="333"/>
      <queryTableField id="359" name="Column332" tableColumnId="334"/>
      <queryTableField id="360" name="Column333" tableColumnId="335"/>
      <queryTableField id="361" name="Column334" tableColumnId="336"/>
      <queryTableField id="362" name="Column335" tableColumnId="337"/>
      <queryTableField id="363" name="Column336" tableColumnId="338"/>
      <queryTableField id="364" name="Column337" tableColumnId="339"/>
      <queryTableField id="365" name="Column338" tableColumnId="340"/>
      <queryTableField id="366" name="Column339" tableColumnId="341"/>
      <queryTableField id="367" name="Column340" tableColumnId="342"/>
      <queryTableField id="368" name="Column341" tableColumnId="343"/>
      <queryTableField id="369" name="Column342" tableColumnId="344"/>
      <queryTableField id="370" name="Column343" tableColumnId="345"/>
      <queryTableField id="371" name="Column344" tableColumnId="346"/>
      <queryTableField id="372" name="Column345" tableColumnId="347"/>
      <queryTableField id="373" name="Column346" tableColumnId="348"/>
      <queryTableField id="374" name="Column347" tableColumnId="349"/>
      <queryTableField id="375" name="Column348" tableColumnId="350"/>
      <queryTableField id="376" name="Column349" tableColumnId="351"/>
      <queryTableField id="377" name="Column350" tableColumnId="352"/>
      <queryTableField id="378" name="Column351" tableColumnId="353"/>
      <queryTableField id="379" name="Column352" tableColumnId="354"/>
      <queryTableField id="380" name="Column353" tableColumnId="355"/>
      <queryTableField id="381" name="Column354" tableColumnId="356"/>
      <queryTableField id="382" name="Column355" tableColumnId="357"/>
      <queryTableField id="383" name="Column356" tableColumnId="358"/>
      <queryTableField id="384" name="Column357" tableColumnId="359"/>
      <queryTableField id="385" name="Column358" tableColumnId="360"/>
      <queryTableField id="386" name="Column359" tableColumnId="361"/>
      <queryTableField id="387" name="Column360" tableColumnId="362"/>
      <queryTableField id="388" name="Column361" tableColumnId="363"/>
      <queryTableField id="389" name="Column362" tableColumnId="364"/>
      <queryTableField id="390" name="Column363" tableColumnId="365"/>
      <queryTableField id="391" name="Column364" tableColumnId="366"/>
      <queryTableField id="392" name="Column365" tableColumnId="367"/>
      <queryTableField id="393" name="Column366" tableColumnId="368"/>
      <queryTableField id="394" name="Column367" tableColumnId="369"/>
      <queryTableField id="395" name="Column368" tableColumnId="370"/>
      <queryTableField id="396" name="Column369" tableColumnId="371"/>
      <queryTableField id="397" name="Column370" tableColumnId="372"/>
      <queryTableField id="398" name="Column371" tableColumnId="373"/>
      <queryTableField id="399" name="Column372" tableColumnId="374"/>
      <queryTableField id="400" name="Column373" tableColumnId="375"/>
      <queryTableField id="401" name="Column374" tableColumnId="376"/>
      <queryTableField id="402" name="Column375" tableColumnId="377"/>
      <queryTableField id="403" name="Column376" tableColumnId="378"/>
      <queryTableField id="404" name="Column377" tableColumnId="379"/>
      <queryTableField id="405" name="Column378" tableColumnId="380"/>
      <queryTableField id="406" name="Column379" tableColumnId="381"/>
      <queryTableField id="407" name="Column380" tableColumnId="382"/>
      <queryTableField id="408" name="Column381" tableColumnId="383"/>
      <queryTableField id="409" name="Column382" tableColumnId="384"/>
      <queryTableField id="410" name="Column383" tableColumnId="385"/>
      <queryTableField id="411" name="Column384" tableColumnId="386"/>
      <queryTableField id="412" name="Column385" tableColumnId="387"/>
      <queryTableField id="413" name="Column386" tableColumnId="388"/>
      <queryTableField id="414" name="Column387" tableColumnId="389"/>
      <queryTableField id="415" name="Column388" tableColumnId="390"/>
      <queryTableField id="416" name="Column389" tableColumnId="391"/>
      <queryTableField id="417" name="Column390" tableColumnId="392"/>
      <queryTableField id="418" name="Column391" tableColumnId="393"/>
      <queryTableField id="419" name="Column392" tableColumnId="394"/>
      <queryTableField id="420" name="Column393" tableColumnId="395"/>
      <queryTableField id="421" name="Column394" tableColumnId="396"/>
      <queryTableField id="422" name="Column395" tableColumnId="397"/>
      <queryTableField id="423" name="Column396" tableColumnId="398"/>
      <queryTableField id="424" name="Column397" tableColumnId="399"/>
      <queryTableField id="425" name="Column398" tableColumnId="400"/>
      <queryTableField id="426" name="Column399" tableColumnId="401"/>
      <queryTableField id="427" name="Column400" tableColumnId="402"/>
      <queryTableField id="428" name="Column401" tableColumnId="403"/>
      <queryTableField id="429" name="Column402" tableColumnId="404"/>
      <queryTableField id="430" name="Column403" tableColumnId="405"/>
      <queryTableField id="431" name="Column404" tableColumnId="406"/>
      <queryTableField id="432" name="Column405" tableColumnId="407"/>
      <queryTableField id="433" name="Column406" tableColumnId="408"/>
      <queryTableField id="434" name="Column407" tableColumnId="409"/>
      <queryTableField id="435" name="Column408" tableColumnId="410"/>
      <queryTableField id="436" name="Column409" tableColumnId="411"/>
      <queryTableField id="437" name="Column410" tableColumnId="412"/>
      <queryTableField id="438" name="Column411" tableColumnId="413"/>
      <queryTableField id="439" name="Column412" tableColumnId="414"/>
      <queryTableField id="440" name="Column413" tableColumnId="415"/>
      <queryTableField id="441" name="Column414" tableColumnId="416"/>
      <queryTableField id="442" name="Column415" tableColumnId="417"/>
      <queryTableField id="443" name="Column416" tableColumnId="418"/>
      <queryTableField id="444" name="Column417" tableColumnId="419"/>
      <queryTableField id="445" name="Column418" tableColumnId="420"/>
      <queryTableField id="446" name="Column419" tableColumnId="421"/>
      <queryTableField id="447" name="Column420" tableColumnId="422"/>
      <queryTableField id="448" name="Column421" tableColumnId="423"/>
      <queryTableField id="449" name="Column422" tableColumnId="424"/>
      <queryTableField id="450" name="Column423" tableColumnId="425"/>
      <queryTableField id="451" name="Column424" tableColumnId="426"/>
      <queryTableField id="452" name="Column425" tableColumnId="427"/>
      <queryTableField id="453" name="Column426" tableColumnId="428"/>
      <queryTableField id="454" name="Column427" tableColumnId="429"/>
      <queryTableField id="455" name="Column428" tableColumnId="430"/>
      <queryTableField id="456" name="Column429" tableColumnId="431"/>
      <queryTableField id="457" name="Column430" tableColumnId="432"/>
      <queryTableField id="458" name="Column431" tableColumnId="433"/>
      <queryTableField id="459" name="Column432" tableColumnId="434"/>
      <queryTableField id="460" name="Column433" tableColumnId="435"/>
      <queryTableField id="461" name="Column434" tableColumnId="436"/>
      <queryTableField id="462" name="Column435" tableColumnId="437"/>
      <queryTableField id="463" name="Column436" tableColumnId="438"/>
      <queryTableField id="464" name="Column437" tableColumnId="439"/>
      <queryTableField id="465" name="Column438" tableColumnId="440"/>
      <queryTableField id="466" name="Column439" tableColumnId="441"/>
      <queryTableField id="467" name="Column440" tableColumnId="442"/>
      <queryTableField id="468" name="Column441" tableColumnId="443"/>
      <queryTableField id="469" name="Column442" tableColumnId="444"/>
      <queryTableField id="470" name="Column443" tableColumnId="445"/>
      <queryTableField id="471" name="Column444" tableColumnId="446"/>
      <queryTableField id="472" name="Column445" tableColumnId="447"/>
      <queryTableField id="473" name="Column446" tableColumnId="448"/>
      <queryTableField id="474" name="Column447" tableColumnId="449"/>
      <queryTableField id="475" name="Column448" tableColumnId="450"/>
      <queryTableField id="476" name="Column449" tableColumnId="451"/>
      <queryTableField id="477" name="Column450" tableColumnId="452"/>
      <queryTableField id="478" name="Column451" tableColumnId="453"/>
      <queryTableField id="479" name="Column452" tableColumnId="454"/>
      <queryTableField id="480" name="Column453" tableColumnId="455"/>
      <queryTableField id="481" name="Column454" tableColumnId="456"/>
      <queryTableField id="482" name="Column455" tableColumnId="457"/>
      <queryTableField id="483" name="Column456" tableColumnId="458"/>
      <queryTableField id="484" name="Column457" tableColumnId="459"/>
      <queryTableField id="485" name="Column458" tableColumnId="460"/>
      <queryTableField id="486" name="Column459" tableColumnId="461"/>
      <queryTableField id="487" name="Column460" tableColumnId="462"/>
      <queryTableField id="488" name="Column461" tableColumnId="463"/>
      <queryTableField id="489" name="Column462" tableColumnId="464"/>
      <queryTableField id="490" name="Column463" tableColumnId="465"/>
      <queryTableField id="491" name="Column464" tableColumnId="466"/>
      <queryTableField id="492" name="Column465" tableColumnId="467"/>
      <queryTableField id="493" name="Column466" tableColumnId="468"/>
      <queryTableField id="494" name="Column467" tableColumnId="469"/>
      <queryTableField id="495" name="Column468" tableColumnId="470"/>
      <queryTableField id="496" name="Column469" tableColumnId="471"/>
      <queryTableField id="497" name="Column470" tableColumnId="472"/>
      <queryTableField id="498" name="Column471" tableColumnId="473"/>
      <queryTableField id="499" name="Column472" tableColumnId="474"/>
      <queryTableField id="500" name="Column473" tableColumnId="475"/>
      <queryTableField id="501" name="Column474" tableColumnId="476"/>
      <queryTableField id="502" name="Column475" tableColumnId="477"/>
      <queryTableField id="503" name="Column476" tableColumnId="478"/>
      <queryTableField id="504" name="Column477" tableColumnId="479"/>
      <queryTableField id="505" name="Column478" tableColumnId="480"/>
      <queryTableField id="506" name="Column479" tableColumnId="481"/>
      <queryTableField id="507" name="Column480" tableColumnId="482"/>
      <queryTableField id="508" name="Column481" tableColumnId="483"/>
      <queryTableField id="509" name="Column482" tableColumnId="484"/>
      <queryTableField id="510" name="Column483" tableColumnId="485"/>
      <queryTableField id="511" name="Column484" tableColumnId="486"/>
      <queryTableField id="512" name="Column485" tableColumnId="487"/>
      <queryTableField id="513" name="Column486" tableColumnId="488"/>
      <queryTableField id="514" name="Column487" tableColumnId="489"/>
      <queryTableField id="515" name="Column488" tableColumnId="490"/>
      <queryTableField id="516" name="Column489" tableColumnId="491"/>
      <queryTableField id="517" name="Column490" tableColumnId="492"/>
      <queryTableField id="518" name="Column491" tableColumnId="493"/>
      <queryTableField id="519" name="Column492" tableColumnId="494"/>
      <queryTableField id="520" name="Column493" tableColumnId="495"/>
      <queryTableField id="521" name="Column494" tableColumnId="496"/>
      <queryTableField id="522" name="Column495" tableColumnId="497"/>
      <queryTableField id="523" name="Column496" tableColumnId="498"/>
      <queryTableField id="524" name="Column497" tableColumnId="499"/>
      <queryTableField id="525" name="Column498" tableColumnId="500"/>
      <queryTableField id="526" name="Column499" tableColumnId="501"/>
      <queryTableField id="527" name="Column500" tableColumnId="502"/>
      <queryTableField id="528" name="Column501" tableColumnId="503"/>
      <queryTableField id="529" name="Column502" tableColumnId="504"/>
      <queryTableField id="530" name="Column503" tableColumnId="505"/>
      <queryTableField id="531" name="Column504" tableColumnId="506"/>
      <queryTableField id="532" name="Column505" tableColumnId="507"/>
      <queryTableField id="533" name="Column506" tableColumnId="508"/>
      <queryTableField id="534" name="Column507" tableColumnId="509"/>
      <queryTableField id="535" name="Column508" tableColumnId="510"/>
      <queryTableField id="536" name="Column509" tableColumnId="511"/>
      <queryTableField id="537" name="Column510" tableColumnId="512"/>
      <queryTableField id="538" name="Column511" tableColumnId="513"/>
      <queryTableField id="539" name="Column512" tableColumnId="514"/>
      <queryTableField id="540" name="Column513" tableColumnId="515"/>
      <queryTableField id="541" name="Column514" tableColumnId="516"/>
      <queryTableField id="542" name="Column515" tableColumnId="517"/>
      <queryTableField id="543" name="Column516" tableColumnId="518"/>
      <queryTableField id="544" name="Column517" tableColumnId="519"/>
      <queryTableField id="545" name="Column518" tableColumnId="520"/>
      <queryTableField id="546" name="Column519" tableColumnId="521"/>
      <queryTableField id="547" name="Column520" tableColumnId="522"/>
      <queryTableField id="548" name="Column521" tableColumnId="523"/>
      <queryTableField id="549" name="Column522" tableColumnId="524"/>
      <queryTableField id="550" name="Column523" tableColumnId="525"/>
      <queryTableField id="551" name="Column524" tableColumnId="526"/>
      <queryTableField id="552" name="Column525" tableColumnId="527"/>
      <queryTableField id="553" name="Column526" tableColumnId="528"/>
      <queryTableField id="554" name="Column527" tableColumnId="529"/>
      <queryTableField id="555" name="Column528" tableColumnId="530"/>
      <queryTableField id="556" name="Column529" tableColumnId="531"/>
      <queryTableField id="557" name="Column530" tableColumnId="532"/>
      <queryTableField id="558" name="Column531" tableColumnId="533"/>
      <queryTableField id="559" name="Column532" tableColumnId="534"/>
      <queryTableField id="560" name="Column533" tableColumnId="535"/>
      <queryTableField id="561" name="Column534" tableColumnId="536"/>
      <queryTableField id="562" name="Column535" tableColumnId="537"/>
      <queryTableField id="563" name="Column536" tableColumnId="538"/>
      <queryTableField id="564" name="Column537" tableColumnId="539"/>
      <queryTableField id="565" name="Column538" tableColumnId="540"/>
      <queryTableField id="566" name="Column539" tableColumnId="541"/>
      <queryTableField id="567" name="Column540" tableColumnId="542"/>
      <queryTableField id="568" name="Column541" tableColumnId="543"/>
      <queryTableField id="569" name="Column542" tableColumnId="544"/>
      <queryTableField id="570" name="Column543" tableColumnId="545"/>
      <queryTableField id="571" name="Column544" tableColumnId="546"/>
      <queryTableField id="572" name="Column545" tableColumnId="547"/>
      <queryTableField id="573" name="Column546" tableColumnId="548"/>
      <queryTableField id="574" name="Column547" tableColumnId="549"/>
      <queryTableField id="575" name="Column548" tableColumnId="550"/>
      <queryTableField id="576" name="Column549" tableColumnId="551"/>
      <queryTableField id="577" name="Column550" tableColumnId="552"/>
      <queryTableField id="578" name="Column551" tableColumnId="553"/>
      <queryTableField id="579" name="Column552" tableColumnId="554"/>
      <queryTableField id="580" name="Column553" tableColumnId="555"/>
      <queryTableField id="581" name="Column554" tableColumnId="556"/>
      <queryTableField id="582" name="Column555" tableColumnId="557"/>
      <queryTableField id="583" name="Column556" tableColumnId="558"/>
      <queryTableField id="584" name="Column557" tableColumnId="559"/>
      <queryTableField id="585" name="Column558" tableColumnId="560"/>
      <queryTableField id="586" name="Column559" tableColumnId="561"/>
      <queryTableField id="587" name="Column560" tableColumnId="562"/>
      <queryTableField id="588" name="Column561" tableColumnId="563"/>
      <queryTableField id="589" name="Column562" tableColumnId="564"/>
      <queryTableField id="590" name="Column563" tableColumnId="565"/>
      <queryTableField id="591" name="Column564" tableColumnId="566"/>
      <queryTableField id="592" name="Column565" tableColumnId="567"/>
      <queryTableField id="593" name="Column566" tableColumnId="568"/>
      <queryTableField id="594" name="Column567" tableColumnId="569"/>
      <queryTableField id="595" name="Column568" tableColumnId="570"/>
      <queryTableField id="596" name="Column569" tableColumnId="571"/>
      <queryTableField id="597" name="Column570" tableColumnId="572"/>
      <queryTableField id="598" name="Column571" tableColumnId="573"/>
      <queryTableField id="599" name="Column572" tableColumnId="574"/>
      <queryTableField id="600" name="Column573" tableColumnId="575"/>
      <queryTableField id="601" name="Column574" tableColumnId="576"/>
      <queryTableField id="602" name="Column575" tableColumnId="577"/>
      <queryTableField id="603" name="Column576" tableColumnId="578"/>
      <queryTableField id="604" name="Column577" tableColumnId="579"/>
      <queryTableField id="605" name="Column578" tableColumnId="580"/>
      <queryTableField id="606" name="Column579" tableColumnId="581"/>
      <queryTableField id="607" name="Column580" tableColumnId="582"/>
      <queryTableField id="608" name="Column581" tableColumnId="583"/>
      <queryTableField id="609" name="Column582" tableColumnId="584"/>
      <queryTableField id="610" name="Column583" tableColumnId="585"/>
      <queryTableField id="611" name="Column584" tableColumnId="586"/>
      <queryTableField id="612" name="Column585" tableColumnId="587"/>
      <queryTableField id="613" name="Column586" tableColumnId="588"/>
      <queryTableField id="614" name="Column587" tableColumnId="589"/>
      <queryTableField id="615" name="Column588" tableColumnId="590"/>
      <queryTableField id="616" name="Column589" tableColumnId="591"/>
      <queryTableField id="617" name="Column590" tableColumnId="592"/>
      <queryTableField id="618" name="Column591" tableColumnId="593"/>
      <queryTableField id="619" name="Column592" tableColumnId="594"/>
      <queryTableField id="620" name="Column593" tableColumnId="595"/>
      <queryTableField id="621" name="Column594" tableColumnId="596"/>
      <queryTableField id="622" name="Column595" tableColumnId="597"/>
      <queryTableField id="623" name="Column596" tableColumnId="598"/>
      <queryTableField id="624" name="Column597" tableColumnId="599"/>
      <queryTableField id="625" name="Column598" tableColumnId="600"/>
      <queryTableField id="626" name="Column599" tableColumnId="601"/>
      <queryTableField id="627" name="Column600" tableColumnId="602"/>
      <queryTableField id="628" name="Column601" tableColumnId="603"/>
      <queryTableField id="629" name="Column602" tableColumnId="604"/>
      <queryTableField id="630" name="Column603" tableColumnId="605"/>
      <queryTableField id="631" name="Column604" tableColumnId="606"/>
      <queryTableField id="632" name="Column605" tableColumnId="607"/>
      <queryTableField id="633" name="Column606" tableColumnId="608"/>
      <queryTableField id="634" name="Column607" tableColumnId="609"/>
      <queryTableField id="635" name="Column608" tableColumnId="610"/>
      <queryTableField id="636" name="Column609" tableColumnId="611"/>
      <queryTableField id="637" name="Column610" tableColumnId="612"/>
      <queryTableField id="638" name="Column611" tableColumnId="613"/>
      <queryTableField id="639" name="Column612" tableColumnId="614"/>
      <queryTableField id="640" name="Column613" tableColumnId="615"/>
      <queryTableField id="641" name="Column614" tableColumnId="616"/>
      <queryTableField id="642" name="Column615" tableColumnId="617"/>
      <queryTableField id="643" name="Column616" tableColumnId="618"/>
      <queryTableField id="644" name="Column617" tableColumnId="619"/>
      <queryTableField id="645" name="Column618" tableColumnId="620"/>
      <queryTableField id="646" name="Column619" tableColumnId="621"/>
      <queryTableField id="647" name="Column620" tableColumnId="622"/>
      <queryTableField id="648" name="Column621" tableColumnId="623"/>
      <queryTableField id="649" name="Column622" tableColumnId="624"/>
      <queryTableField id="650" name="Column623" tableColumnId="625"/>
      <queryTableField id="651" name="Column624" tableColumnId="626"/>
      <queryTableField id="652" name="Column625" tableColumnId="627"/>
      <queryTableField id="653" name="Column626" tableColumnId="628"/>
      <queryTableField id="654" name="Column627" tableColumnId="629"/>
      <queryTableField id="655" name="Column628" tableColumnId="630"/>
      <queryTableField id="656" name="Column629" tableColumnId="631"/>
      <queryTableField id="657" name="Column630" tableColumnId="632"/>
      <queryTableField id="658" name="Column631" tableColumnId="633"/>
      <queryTableField id="659" name="Column632" tableColumnId="634"/>
      <queryTableField id="660" name="Column633" tableColumnId="635"/>
      <queryTableField id="661" name="Column634" tableColumnId="636"/>
      <queryTableField id="662" name="Column635" tableColumnId="637"/>
      <queryTableField id="663" name="Column636" tableColumnId="638"/>
      <queryTableField id="664" name="Column637" tableColumnId="639"/>
      <queryTableField id="665" name="Column638" tableColumnId="640"/>
      <queryTableField id="666" name="Column639" tableColumnId="641"/>
      <queryTableField id="667" name="Column640" tableColumnId="642"/>
      <queryTableField id="668" name="Column641" tableColumnId="643"/>
      <queryTableField id="669" name="Column642" tableColumnId="644"/>
      <queryTableField id="670" name="Column643" tableColumnId="645"/>
      <queryTableField id="671" name="Column644" tableColumnId="646"/>
      <queryTableField id="672" name="Column645" tableColumnId="647"/>
      <queryTableField id="673" name="Column646" tableColumnId="648"/>
      <queryTableField id="674" name="Column647" tableColumnId="649"/>
      <queryTableField id="675" name="Column648" tableColumnId="650"/>
      <queryTableField id="676" name="Column649" tableColumnId="651"/>
      <queryTableField id="677" name="Column650" tableColumnId="652"/>
      <queryTableField id="678" name="Column651" tableColumnId="653"/>
      <queryTableField id="679" name="Column652" tableColumnId="654"/>
      <queryTableField id="680" name="Column653" tableColumnId="655"/>
      <queryTableField id="681" name="Column654" tableColumnId="656"/>
      <queryTableField id="682" name="Column655" tableColumnId="657"/>
      <queryTableField id="683" name="Column656" tableColumnId="658"/>
      <queryTableField id="684" name="Column657" tableColumnId="659"/>
      <queryTableField id="685" name="Column658" tableColumnId="660"/>
      <queryTableField id="686" name="Column659" tableColumnId="661"/>
      <queryTableField id="687" name="Column660" tableColumnId="662"/>
      <queryTableField id="688" name="Column661" tableColumnId="663"/>
      <queryTableField id="689" name="Column662" tableColumnId="664"/>
      <queryTableField id="690" name="Column663" tableColumnId="665"/>
      <queryTableField id="691" name="Column664" tableColumnId="666"/>
      <queryTableField id="692" name="Column665" tableColumnId="667"/>
      <queryTableField id="693" name="Column666" tableColumnId="668"/>
      <queryTableField id="694" name="Column667" tableColumnId="669"/>
      <queryTableField id="695" name="Column668" tableColumnId="670"/>
      <queryTableField id="696" name="Column669" tableColumnId="671"/>
      <queryTableField id="697" name="Column670" tableColumnId="672"/>
      <queryTableField id="698" name="Column671" tableColumnId="673"/>
      <queryTableField id="699" name="Column672" tableColumnId="674"/>
      <queryTableField id="700" name="Column673" tableColumnId="675"/>
      <queryTableField id="701" name="Column674" tableColumnId="676"/>
      <queryTableField id="702" name="Column675" tableColumnId="677"/>
      <queryTableField id="703" name="Column676" tableColumnId="678"/>
      <queryTableField id="704" name="Column677" tableColumnId="679"/>
      <queryTableField id="705" name="Column678" tableColumnId="680"/>
      <queryTableField id="706" name="Column679" tableColumnId="681"/>
      <queryTableField id="707" name="Column680" tableColumnId="682"/>
      <queryTableField id="708" name="Column681" tableColumnId="683"/>
      <queryTableField id="709" name="Column682" tableColumnId="684"/>
      <queryTableField id="710" name="Column683" tableColumnId="685"/>
      <queryTableField id="711" name="Column684" tableColumnId="686"/>
      <queryTableField id="712" name="Column685" tableColumnId="687"/>
      <queryTableField id="713" name="Column686" tableColumnId="688"/>
      <queryTableField id="714" name="Column687" tableColumnId="689"/>
      <queryTableField id="715" name="Column688" tableColumnId="690"/>
      <queryTableField id="716" name="Column689" tableColumnId="691"/>
      <queryTableField id="717" name="Column690" tableColumnId="692"/>
      <queryTableField id="718" name="Column691" tableColumnId="693"/>
      <queryTableField id="719" name="Column692" tableColumnId="694"/>
      <queryTableField id="720" name="Column693" tableColumnId="695"/>
      <queryTableField id="721" name="Column694" tableColumnId="696"/>
      <queryTableField id="722" name="Column695" tableColumnId="697"/>
      <queryTableField id="723" name="Column696" tableColumnId="698"/>
      <queryTableField id="724" name="Column697" tableColumnId="699"/>
      <queryTableField id="725" name="Column698" tableColumnId="700"/>
      <queryTableField id="726" name="Column699" tableColumnId="701"/>
      <queryTableField id="727" name="Column700" tableColumnId="702"/>
      <queryTableField id="728" name="Column701" tableColumnId="703"/>
      <queryTableField id="729" name="Column702" tableColumnId="704"/>
      <queryTableField id="730" name="Column703" tableColumnId="705"/>
      <queryTableField id="731" name="Column704" tableColumnId="706"/>
      <queryTableField id="732" name="Column705" tableColumnId="707"/>
      <queryTableField id="733" name="Column706" tableColumnId="708"/>
      <queryTableField id="734" name="Column707" tableColumnId="709"/>
      <queryTableField id="735" name="Column708" tableColumnId="710"/>
      <queryTableField id="736" name="Column709" tableColumnId="711"/>
      <queryTableField id="737" name="Column710" tableColumnId="712"/>
      <queryTableField id="738" name="Column711" tableColumnId="713"/>
      <queryTableField id="739" name="Column712" tableColumnId="714"/>
      <queryTableField id="740" name="Column713" tableColumnId="715"/>
      <queryTableField id="741" name="Column714" tableColumnId="716"/>
      <queryTableField id="742" name="Column715" tableColumnId="717"/>
      <queryTableField id="743" name="Column716" tableColumnId="718"/>
      <queryTableField id="744" name="Column717" tableColumnId="719"/>
      <queryTableField id="745" name="Column718" tableColumnId="720"/>
      <queryTableField id="746" name="Column719" tableColumnId="721"/>
      <queryTableField id="747" name="Column720" tableColumnId="722"/>
      <queryTableField id="748" name="Column721" tableColumnId="723"/>
      <queryTableField id="749" name="Column722" tableColumnId="724"/>
      <queryTableField id="750" name="Column723" tableColumnId="725"/>
      <queryTableField id="751" name="Column724" tableColumnId="726"/>
      <queryTableField id="752" name="Column725" tableColumnId="727"/>
      <queryTableField id="753" name="Column726" tableColumnId="728"/>
      <queryTableField id="754" name="Column727" tableColumnId="729"/>
      <queryTableField id="755" name="Column728" tableColumnId="730"/>
      <queryTableField id="756" name="Column729" tableColumnId="731"/>
      <queryTableField id="757" name="Column730" tableColumnId="732"/>
      <queryTableField id="758" name="Column731" tableColumnId="733"/>
      <queryTableField id="759" name="Column732" tableColumnId="734"/>
      <queryTableField id="760" name="Column733" tableColumnId="735"/>
      <queryTableField id="761" name="Column734" tableColumnId="736"/>
      <queryTableField id="762" name="Column735" tableColumnId="737"/>
      <queryTableField id="763" name="Column736" tableColumnId="738"/>
      <queryTableField id="764" name="Column737" tableColumnId="739"/>
      <queryTableField id="765" name="Column738" tableColumnId="740"/>
      <queryTableField id="766" name="Column739" tableColumnId="741"/>
      <queryTableField id="767" name="Column740" tableColumnId="742"/>
      <queryTableField id="768" name="Column741" tableColumnId="743"/>
      <queryTableField id="769" name="Column742" tableColumnId="744"/>
      <queryTableField id="770" name="Column743" tableColumnId="745"/>
      <queryTableField id="771" name="Column744" tableColumnId="746"/>
      <queryTableField id="772" name="Column745" tableColumnId="747"/>
      <queryTableField id="773" name="Column746" tableColumnId="748"/>
      <queryTableField id="774" name="Column747" tableColumnId="749"/>
      <queryTableField id="775" name="Column748" tableColumnId="750"/>
      <queryTableField id="776" name="Column749" tableColumnId="751"/>
      <queryTableField id="777" name="Column750" tableColumnId="752"/>
      <queryTableField id="778" name="Column751" tableColumnId="753"/>
      <queryTableField id="779" name="Column752" tableColumnId="754"/>
      <queryTableField id="780" name="Column753" tableColumnId="755"/>
      <queryTableField id="781" name="Column754" tableColumnId="756"/>
      <queryTableField id="782" name="Column755" tableColumnId="757"/>
      <queryTableField id="783" name="Column756" tableColumnId="758"/>
      <queryTableField id="784" name="Column757" tableColumnId="759"/>
      <queryTableField id="785" name="Column758" tableColumnId="760"/>
      <queryTableField id="786" name="Column759" tableColumnId="761"/>
      <queryTableField id="787" name="Column760" tableColumnId="762"/>
      <queryTableField id="788" name="Column761" tableColumnId="763"/>
      <queryTableField id="789" name="Column762" tableColumnId="764"/>
      <queryTableField id="790" name="Column763" tableColumnId="765"/>
      <queryTableField id="791" name="Column764" tableColumnId="766"/>
      <queryTableField id="792" name="Column765" tableColumnId="767"/>
      <queryTableField id="793" name="Column766" tableColumnId="768"/>
      <queryTableField id="794" name="Column767" tableColumnId="769"/>
      <queryTableField id="795" name="Column768" tableColumnId="770"/>
      <queryTableField id="796" name="Column769" tableColumnId="771"/>
      <queryTableField id="797" name="Column770" tableColumnId="772"/>
      <queryTableField id="798" name="Column771" tableColumnId="773"/>
      <queryTableField id="799" name="Column772" tableColumnId="774"/>
      <queryTableField id="800" name="Column773" tableColumnId="775"/>
      <queryTableField id="801" name="Column774" tableColumnId="776"/>
      <queryTableField id="802" name="Column775" tableColumnId="777"/>
      <queryTableField id="803" name="Column776" tableColumnId="778"/>
      <queryTableField id="804" name="Column777" tableColumnId="779"/>
      <queryTableField id="805" name="Column778" tableColumnId="780"/>
      <queryTableField id="806" name="Column779" tableColumnId="781"/>
      <queryTableField id="807" name="Column780" tableColumnId="782"/>
      <queryTableField id="808" name="Column781" tableColumnId="783"/>
      <queryTableField id="809" name="Column782" tableColumnId="784"/>
      <queryTableField id="810" name="Column783" tableColumnId="785"/>
      <queryTableField id="811" name="Column784" tableColumnId="786"/>
      <queryTableField id="812" name="Column785" tableColumnId="787"/>
      <queryTableField id="813" name="Column786" tableColumnId="788"/>
      <queryTableField id="814" name="Column787" tableColumnId="789"/>
      <queryTableField id="815" name="Column788" tableColumnId="790"/>
      <queryTableField id="816" name="Column789" tableColumnId="791"/>
      <queryTableField id="817" name="Column790" tableColumnId="792"/>
      <queryTableField id="818" name="Column791" tableColumnId="793"/>
      <queryTableField id="819" name="Column792" tableColumnId="794"/>
      <queryTableField id="820" name="Column793" tableColumnId="795"/>
      <queryTableField id="821" name="Column794" tableColumnId="796"/>
      <queryTableField id="822" name="Column795" tableColumnId="797"/>
      <queryTableField id="823" name="Column796" tableColumnId="798"/>
      <queryTableField id="824" name="Column797" tableColumnId="799"/>
      <queryTableField id="825" name="Column798" tableColumnId="800"/>
      <queryTableField id="826" name="Column799" tableColumnId="801"/>
      <queryTableField id="827" name="Column800" tableColumnId="802"/>
      <queryTableField id="828" name="Column801" tableColumnId="803"/>
      <queryTableField id="829" name="Column802" tableColumnId="804"/>
      <queryTableField id="830" name="Column803" tableColumnId="805"/>
      <queryTableField id="831" name="Column804" tableColumnId="806"/>
      <queryTableField id="832" name="Column805" tableColumnId="807"/>
      <queryTableField id="833" name="Column806" tableColumnId="808"/>
      <queryTableField id="834" name="Column807" tableColumnId="809"/>
      <queryTableField id="835" name="Column808" tableColumnId="810"/>
      <queryTableField id="836" name="Column809" tableColumnId="811"/>
      <queryTableField id="837" name="Column810" tableColumnId="812"/>
      <queryTableField id="838" name="Column811" tableColumnId="813"/>
      <queryTableField id="839" name="Column812" tableColumnId="814"/>
      <queryTableField id="840" name="Column813" tableColumnId="815"/>
      <queryTableField id="841" name="Column814" tableColumnId="816"/>
      <queryTableField id="842" name="Column815" tableColumnId="817"/>
      <queryTableField id="843" name="Column816" tableColumnId="818"/>
      <queryTableField id="844" name="Column817" tableColumnId="819"/>
      <queryTableField id="845" name="Column818" tableColumnId="820"/>
      <queryTableField id="846" name="Column819" tableColumnId="821"/>
      <queryTableField id="847" name="Column820" tableColumnId="822"/>
      <queryTableField id="848" name="Column821" tableColumnId="823"/>
      <queryTableField id="849" name="Column822" tableColumnId="824"/>
      <queryTableField id="850" name="Column823" tableColumnId="825"/>
      <queryTableField id="851" name="Column824" tableColumnId="826"/>
      <queryTableField id="852" name="Column825" tableColumnId="827"/>
      <queryTableField id="853" name="Column826" tableColumnId="828"/>
      <queryTableField id="854" name="Column827" tableColumnId="829"/>
      <queryTableField id="855" name="Column828" tableColumnId="830"/>
      <queryTableField id="856" name="Column829" tableColumnId="831"/>
      <queryTableField id="857" name="Column830" tableColumnId="832"/>
      <queryTableField id="858" name="Column831" tableColumnId="833"/>
      <queryTableField id="859" name="Column832" tableColumnId="834"/>
      <queryTableField id="860" name="Column833" tableColumnId="835"/>
      <queryTableField id="861" name="Column834" tableColumnId="836"/>
      <queryTableField id="862" name="Column835" tableColumnId="837"/>
      <queryTableField id="863" name="Column836" tableColumnId="838"/>
      <queryTableField id="864" name="Column837" tableColumnId="839"/>
      <queryTableField id="865" name="Column838" tableColumnId="840"/>
      <queryTableField id="866" name="Column839" tableColumnId="841"/>
      <queryTableField id="867" name="Column840" tableColumnId="842"/>
      <queryTableField id="868" name="Column841" tableColumnId="843"/>
      <queryTableField id="869" name="Column842" tableColumnId="844"/>
      <queryTableField id="870" name="Column843" tableColumnId="845"/>
      <queryTableField id="871" name="Column844" tableColumnId="846"/>
      <queryTableField id="872" name="Column845" tableColumnId="847"/>
      <queryTableField id="873" name="Column846" tableColumnId="848"/>
      <queryTableField id="874" name="Column847" tableColumnId="849"/>
      <queryTableField id="875" name="Column848" tableColumnId="850"/>
      <queryTableField id="876" name="Column849" tableColumnId="851"/>
      <queryTableField id="877" name="Column850" tableColumnId="852"/>
      <queryTableField id="878" name="Column851" tableColumnId="853"/>
      <queryTableField id="879" name="Column852" tableColumnId="854"/>
      <queryTableField id="880" name="Column853" tableColumnId="855"/>
      <queryTableField id="881" name="Column854" tableColumnId="856"/>
      <queryTableField id="882" name="Column855" tableColumnId="857"/>
      <queryTableField id="883" name="Column856" tableColumnId="858"/>
      <queryTableField id="884" name="Column857" tableColumnId="859"/>
      <queryTableField id="885" name="Column858" tableColumnId="860"/>
      <queryTableField id="886" name="Column859" tableColumnId="861"/>
      <queryTableField id="887" name="Column860" tableColumnId="862"/>
      <queryTableField id="888" name="Column861" tableColumnId="863"/>
      <queryTableField id="889" name="Column862" tableColumnId="864"/>
      <queryTableField id="890" name="Column863" tableColumnId="865"/>
      <queryTableField id="891" name="Column864" tableColumnId="866"/>
      <queryTableField id="892" name="Column865" tableColumnId="867"/>
      <queryTableField id="893" name="Column866" tableColumnId="868"/>
      <queryTableField id="894" name="Column867" tableColumnId="869"/>
      <queryTableField id="895" name="Column868" tableColumnId="870"/>
      <queryTableField id="896" name="Column869" tableColumnId="871"/>
      <queryTableField id="897" name="Column870" tableColumnId="872"/>
      <queryTableField id="898" name="Column871" tableColumnId="873"/>
      <queryTableField id="899" name="Column872" tableColumnId="874"/>
      <queryTableField id="900" name="Column873" tableColumnId="875"/>
      <queryTableField id="901" name="Column874" tableColumnId="876"/>
      <queryTableField id="902" name="Column875" tableColumnId="877"/>
      <queryTableField id="903" name="Column876" tableColumnId="878"/>
      <queryTableField id="904" name="Column877" tableColumnId="879"/>
      <queryTableField id="905" name="Column878" tableColumnId="880"/>
      <queryTableField id="906" name="Column879" tableColumnId="881"/>
      <queryTableField id="907" name="Column880" tableColumnId="882"/>
      <queryTableField id="908" name="Column881" tableColumnId="883"/>
      <queryTableField id="909" name="Column882" tableColumnId="884"/>
      <queryTableField id="910" name="Column883" tableColumnId="885"/>
      <queryTableField id="911" name="Column884" tableColumnId="886"/>
      <queryTableField id="912" name="Column885" tableColumnId="887"/>
      <queryTableField id="913" name="Column886" tableColumnId="888"/>
      <queryTableField id="914" name="Column887" tableColumnId="889"/>
      <queryTableField id="915" name="Column888" tableColumnId="890"/>
      <queryTableField id="916" name="Column889" tableColumnId="891"/>
      <queryTableField id="917" name="Column890" tableColumnId="892"/>
      <queryTableField id="918" name="Column891" tableColumnId="893"/>
      <queryTableField id="919" name="Column892" tableColumnId="894"/>
      <queryTableField id="920" name="Column893" tableColumnId="895"/>
      <queryTableField id="921" name="Column894" tableColumnId="896"/>
      <queryTableField id="922" name="Column895" tableColumnId="897"/>
      <queryTableField id="923" name="Column896" tableColumnId="898"/>
      <queryTableField id="924" name="Column897" tableColumnId="899"/>
      <queryTableField id="925" name="Column898" tableColumnId="900"/>
      <queryTableField id="926" name="Column899" tableColumnId="901"/>
      <queryTableField id="927" name="Column900" tableColumnId="902"/>
      <queryTableField id="928" name="Column901" tableColumnId="903"/>
      <queryTableField id="929" name="Column902" tableColumnId="904"/>
      <queryTableField id="930" name="Column903" tableColumnId="905"/>
      <queryTableField id="931" name="Column904" tableColumnId="906"/>
      <queryTableField id="932" name="Column905" tableColumnId="907"/>
      <queryTableField id="933" name="Column906" tableColumnId="908"/>
      <queryTableField id="934" name="Column907" tableColumnId="909"/>
      <queryTableField id="935" name="Column908" tableColumnId="910"/>
      <queryTableField id="936" name="Column909" tableColumnId="911"/>
      <queryTableField id="937" name="Column910" tableColumnId="912"/>
      <queryTableField id="938" name="Column911" tableColumnId="913"/>
      <queryTableField id="939" name="Column912" tableColumnId="914"/>
      <queryTableField id="940" name="Column913" tableColumnId="915"/>
      <queryTableField id="941" name="Column914" tableColumnId="916"/>
      <queryTableField id="942" name="Column915" tableColumnId="917"/>
      <queryTableField id="943" name="Column916" tableColumnId="918"/>
      <queryTableField id="944" name="Column917" tableColumnId="919"/>
      <queryTableField id="945" name="Column918" tableColumnId="920"/>
      <queryTableField id="946" name="Column919" tableColumnId="921"/>
      <queryTableField id="947" name="Column920" tableColumnId="922"/>
      <queryTableField id="948" name="Column921" tableColumnId="923"/>
      <queryTableField id="949" name="Column922" tableColumnId="924"/>
      <queryTableField id="950" name="Column923" tableColumnId="925"/>
      <queryTableField id="951" name="Column924" tableColumnId="926"/>
      <queryTableField id="952" name="Column925" tableColumnId="927"/>
      <queryTableField id="953" name="Column926" tableColumnId="928"/>
      <queryTableField id="954" name="Column927" tableColumnId="929"/>
      <queryTableField id="955" name="Column928" tableColumnId="930"/>
      <queryTableField id="956" name="Column929" tableColumnId="931"/>
      <queryTableField id="957" name="Column930" tableColumnId="932"/>
      <queryTableField id="958" name="Column931" tableColumnId="933"/>
      <queryTableField id="959" name="Column932" tableColumnId="934"/>
      <queryTableField id="960" name="Column933" tableColumnId="935"/>
      <queryTableField id="961" name="Column934" tableColumnId="936"/>
      <queryTableField id="962" name="Column935" tableColumnId="937"/>
      <queryTableField id="963" name="Column936" tableColumnId="938"/>
      <queryTableField id="964" name="Column937" tableColumnId="939"/>
      <queryTableField id="965" name="Column938" tableColumnId="940"/>
      <queryTableField id="966" name="Column939" tableColumnId="941"/>
      <queryTableField id="967" name="Column940" tableColumnId="942"/>
      <queryTableField id="968" name="Column941" tableColumnId="943"/>
      <queryTableField id="969" name="Column942" tableColumnId="944"/>
      <queryTableField id="970" name="Column943" tableColumnId="945"/>
      <queryTableField id="971" name="Column944" tableColumnId="946"/>
      <queryTableField id="972" name="Column945" tableColumnId="947"/>
      <queryTableField id="973" name="Column946" tableColumnId="948"/>
      <queryTableField id="974" name="Column947" tableColumnId="949"/>
      <queryTableField id="975" name="Column948" tableColumnId="950"/>
      <queryTableField id="976" name="Column949" tableColumnId="951"/>
      <queryTableField id="977" name="Column950" tableColumnId="952"/>
      <queryTableField id="978" name="Column951" tableColumnId="953"/>
      <queryTableField id="979" name="Column952" tableColumnId="954"/>
      <queryTableField id="980" name="Column953" tableColumnId="955"/>
      <queryTableField id="981" name="Column954" tableColumnId="956"/>
      <queryTableField id="982" name="Column955" tableColumnId="957"/>
      <queryTableField id="983" name="Column956" tableColumnId="958"/>
      <queryTableField id="984" name="Column957" tableColumnId="959"/>
      <queryTableField id="985" name="Column958" tableColumnId="960"/>
      <queryTableField id="986" name="Column959" tableColumnId="961"/>
      <queryTableField id="987" name="Column960" tableColumnId="962"/>
      <queryTableField id="988" name="Column961" tableColumnId="963"/>
      <queryTableField id="989" name="Column962" tableColumnId="964"/>
      <queryTableField id="990" name="Column963" tableColumnId="965"/>
      <queryTableField id="991" name="Column964" tableColumnId="966"/>
      <queryTableField id="992" name="Column965" tableColumnId="967"/>
      <queryTableField id="993" name="Column966" tableColumnId="968"/>
      <queryTableField id="994" name="Column967" tableColumnId="969"/>
      <queryTableField id="995" name="Column968" tableColumnId="970"/>
      <queryTableField id="996" name="Column969" tableColumnId="971"/>
      <queryTableField id="997" name="Column970" tableColumnId="972"/>
      <queryTableField id="998" name="Column971" tableColumnId="973"/>
      <queryTableField id="999" name="Column972" tableColumnId="974"/>
      <queryTableField id="1000" name="Column973" tableColumnId="975"/>
      <queryTableField id="1001" name="Column974" tableColumnId="976"/>
      <queryTableField id="1002" name="Column975" tableColumnId="977"/>
      <queryTableField id="1003" name="Column976" tableColumnId="978"/>
      <queryTableField id="1004" name="Column977" tableColumnId="979"/>
      <queryTableField id="1005" name="Column978" tableColumnId="980"/>
      <queryTableField id="1006" name="Column979" tableColumnId="981"/>
      <queryTableField id="1007" name="Column980" tableColumnId="982"/>
      <queryTableField id="1008" name="Column981" tableColumnId="983"/>
      <queryTableField id="1009" name="Column982" tableColumnId="984"/>
      <queryTableField id="1010" name="Column983" tableColumnId="985"/>
      <queryTableField id="1011" name="Column984" tableColumnId="986"/>
      <queryTableField id="1012" name="Column985" tableColumnId="987"/>
      <queryTableField id="1013" name="Column986" tableColumnId="988"/>
      <queryTableField id="1014" name="Column987" tableColumnId="989"/>
      <queryTableField id="1015" name="Column988" tableColumnId="990"/>
      <queryTableField id="1016" name="Column989" tableColumnId="991"/>
      <queryTableField id="1017" name="Column990" tableColumnId="992"/>
      <queryTableField id="1018" name="Column991" tableColumnId="993"/>
      <queryTableField id="1019" name="Column992" tableColumnId="994"/>
      <queryTableField id="1020" name="Column993" tableColumnId="995"/>
      <queryTableField id="1021" name="Column994" tableColumnId="996"/>
      <queryTableField id="1022" name="Column995" tableColumnId="997"/>
      <queryTableField id="1023" name="Column996" tableColumnId="998"/>
      <queryTableField id="1024" name="Column997" tableColumnId="999"/>
      <queryTableField id="1025" name="Column998" tableColumnId="1000"/>
      <queryTableField id="1026" name="Column999" tableColumnId="1001"/>
      <queryTableField id="1027" name="Column1000" tableColumnId="1002"/>
      <queryTableField id="1028" name="Column1001" tableColumnId="1003"/>
      <queryTableField id="1029" name="Column1002" tableColumnId="1004"/>
      <queryTableField id="1030" name="Column1003" tableColumnId="1005"/>
      <queryTableField id="1031" name="Column1004" tableColumnId="1006"/>
      <queryTableField id="1032" name="Column1005" tableColumnId="1007"/>
      <queryTableField id="1033" name="Column1006" tableColumnId="1008"/>
      <queryTableField id="1034" name="Column1007" tableColumnId="1009"/>
      <queryTableField id="1035" name="Column1008" tableColumnId="1010"/>
      <queryTableField id="1036" name="Column1009" tableColumnId="1011"/>
      <queryTableField id="1037" name="Column1010" tableColumnId="1012"/>
      <queryTableField id="1038" name="Column1011" tableColumnId="1013"/>
      <queryTableField id="1039" name="Column1012" tableColumnId="1014"/>
      <queryTableField id="1040" name="Column1013" tableColumnId="1015"/>
      <queryTableField id="1041" name="Column1014" tableColumnId="1016"/>
      <queryTableField id="1042" name="Column1015" tableColumnId="1017"/>
      <queryTableField id="1043" name="Column1016" tableColumnId="1018"/>
      <queryTableField id="1044" name="Column1017" tableColumnId="1019"/>
      <queryTableField id="1045" name="Column1018" tableColumnId="1020"/>
      <queryTableField id="1046" name="Column1019" tableColumnId="1021"/>
      <queryTableField id="1047" name="Column1020" tableColumnId="1022"/>
      <queryTableField id="1048" name="Column1021" tableColumnId="1023"/>
      <queryTableField id="1049" name="Column1022" tableColumnId="1024"/>
      <queryTableField id="1050" name="Column1023" tableColumnId="1025"/>
      <queryTableField id="1051" name="Column1024" tableColumnId="1026"/>
      <queryTableField id="1052" name="Column1025" tableColumnId="1027"/>
      <queryTableField id="1053" name="Column1026" tableColumnId="1028"/>
      <queryTableField id="1054" name="Column1027" tableColumnId="1029"/>
      <queryTableField id="1055" name="Column1028" tableColumnId="1030"/>
      <queryTableField id="1056" name="Column1029" tableColumnId="1031"/>
      <queryTableField id="1057" name="Column1030" tableColumnId="1032"/>
      <queryTableField id="1058" name="Column1031" tableColumnId="1033"/>
      <queryTableField id="1059" name="Column1032" tableColumnId="1034"/>
      <queryTableField id="1060" name="Column1033" tableColumnId="1035"/>
      <queryTableField id="1061" name="Column1034" tableColumnId="1036"/>
      <queryTableField id="1062" name="Column1035" tableColumnId="1037"/>
      <queryTableField id="1063" name="Column1036" tableColumnId="1038"/>
      <queryTableField id="1064" name="Column1037" tableColumnId="1039"/>
      <queryTableField id="1065" name="Column1038" tableColumnId="1040"/>
      <queryTableField id="1066" name="Column1039" tableColumnId="1041"/>
      <queryTableField id="1067" name="Column1040" tableColumnId="1042"/>
      <queryTableField id="1068" name="Column1041" tableColumnId="1043"/>
      <queryTableField id="1069" name="Column1042" tableColumnId="1044"/>
      <queryTableField id="1070" name="Column1043" tableColumnId="1045"/>
      <queryTableField id="1071" name="Column1044" tableColumnId="1046"/>
      <queryTableField id="1072" name="Column1045" tableColumnId="1047"/>
      <queryTableField id="1073" name="Column1046" tableColumnId="1048"/>
      <queryTableField id="1074" name="Column1047" tableColumnId="1049"/>
      <queryTableField id="1075" name="Column1048" tableColumnId="1050"/>
      <queryTableField id="1076" name="Column1049" tableColumnId="1051"/>
      <queryTableField id="1077" name="Column1050" tableColumnId="1052"/>
      <queryTableField id="1078" name="Column1051" tableColumnId="1053"/>
      <queryTableField id="1079" name="Column1052" tableColumnId="1054"/>
      <queryTableField id="1080" name="Column1053" tableColumnId="1055"/>
      <queryTableField id="1081" name="Column1054" tableColumnId="1056"/>
      <queryTableField id="1082" name="Column1055" tableColumnId="1057"/>
      <queryTableField id="1083" name="Column1056" tableColumnId="1058"/>
      <queryTableField id="1084" name="Column1057" tableColumnId="1059"/>
      <queryTableField id="1085" name="Column1058" tableColumnId="1060"/>
      <queryTableField id="1086" name="Column1059" tableColumnId="1061"/>
      <queryTableField id="1087" name="Column1060" tableColumnId="1062"/>
      <queryTableField id="1088" name="Column1061" tableColumnId="1063"/>
      <queryTableField id="1089" name="Column1062" tableColumnId="1064"/>
      <queryTableField id="1090" name="Column1063" tableColumnId="1065"/>
      <queryTableField id="1091" name="Column1064" tableColumnId="1066"/>
      <queryTableField id="1092" name="Column1065" tableColumnId="1067"/>
      <queryTableField id="1093" name="Column1066" tableColumnId="1068"/>
      <queryTableField id="1094" name="Column1067" tableColumnId="1069"/>
      <queryTableField id="1095" name="Column1068" tableColumnId="1070"/>
      <queryTableField id="1096" name="Column1069" tableColumnId="1071"/>
      <queryTableField id="1097" name="Column1070" tableColumnId="1072"/>
      <queryTableField id="1098" name="Column1071" tableColumnId="1073"/>
      <queryTableField id="1099" name="Column1072" tableColumnId="1074"/>
      <queryTableField id="1100" name="Column1073" tableColumnId="1075"/>
      <queryTableField id="1101" name="Column1074" tableColumnId="1076"/>
      <queryTableField id="1102" name="Column1075" tableColumnId="1077"/>
      <queryTableField id="1103" name="Column1076" tableColumnId="1078"/>
      <queryTableField id="1104" name="Column1077" tableColumnId="1079"/>
      <queryTableField id="1105" name="Column1078" tableColumnId="1080"/>
      <queryTableField id="1106" name="Column1079" tableColumnId="1081"/>
      <queryTableField id="1107" name="Column1080" tableColumnId="1082"/>
      <queryTableField id="1108" name="Column1081" tableColumnId="1083"/>
      <queryTableField id="1109" name="Column1082" tableColumnId="1084"/>
      <queryTableField id="1110" name="Column1083" tableColumnId="1085"/>
      <queryTableField id="1111" name="Column1084" tableColumnId="1086"/>
      <queryTableField id="1112" name="Column1085" tableColumnId="1087"/>
      <queryTableField id="1113" name="Column1086" tableColumnId="1088"/>
      <queryTableField id="1114" name="Column1087" tableColumnId="1089"/>
      <queryTableField id="1115" name="Column1088" tableColumnId="1090"/>
      <queryTableField id="1116" name="Column1089" tableColumnId="1091"/>
      <queryTableField id="1117" name="Column1090" tableColumnId="1092"/>
      <queryTableField id="1118" name="Column1091" tableColumnId="1093"/>
      <queryTableField id="1119" name="Column1092" tableColumnId="1094"/>
      <queryTableField id="1120" name="Column1093" tableColumnId="1095"/>
      <queryTableField id="1121" name="Column1094" tableColumnId="1096"/>
      <queryTableField id="1122" name="Column1095" tableColumnId="1097"/>
      <queryTableField id="1123" name="Column1096" tableColumnId="1098"/>
      <queryTableField id="1124" name="Column1097" tableColumnId="1099"/>
      <queryTableField id="1125" name="Column1098" tableColumnId="1100"/>
      <queryTableField id="1126" name="Column1099" tableColumnId="1101"/>
      <queryTableField id="1127" name="Column1100" tableColumnId="1102"/>
      <queryTableField id="1128" name="Column1101" tableColumnId="1103"/>
      <queryTableField id="1129" name="Column1102" tableColumnId="1104"/>
      <queryTableField id="1130" name="Column1103" tableColumnId="1105"/>
      <queryTableField id="1131" name="Column1104" tableColumnId="1106"/>
      <queryTableField id="1132" name="Column1105" tableColumnId="1107"/>
      <queryTableField id="1133" name="Column1106" tableColumnId="1108"/>
      <queryTableField id="1134" name="Column1107" tableColumnId="1109"/>
      <queryTableField id="1135" name="Column1108" tableColumnId="1110"/>
      <queryTableField id="1136" name="Column1109" tableColumnId="1111"/>
      <queryTableField id="1137" name="Column1110" tableColumnId="1112"/>
      <queryTableField id="1138" name="Column1111" tableColumnId="1113"/>
      <queryTableField id="1139" name="Column1112" tableColumnId="1114"/>
      <queryTableField id="1140" name="Column1113" tableColumnId="1115"/>
      <queryTableField id="1141" name="Column1114" tableColumnId="1116"/>
      <queryTableField id="1142" name="Column1115" tableColumnId="1117"/>
      <queryTableField id="1143" name="Column1116" tableColumnId="1118"/>
      <queryTableField id="1144" name="Column1117" tableColumnId="1119"/>
      <queryTableField id="1145" name="Column1118" tableColumnId="1120"/>
      <queryTableField id="1146" name="Column1119" tableColumnId="1121"/>
      <queryTableField id="1147" name="Column1120" tableColumnId="1122"/>
      <queryTableField id="1148" name="Column1121" tableColumnId="1123"/>
      <queryTableField id="1149" name="Column1122" tableColumnId="1124"/>
      <queryTableField id="1150" name="Column1123" tableColumnId="1125"/>
      <queryTableField id="1151" name="Column1124" tableColumnId="1126"/>
      <queryTableField id="1152" name="Column1125" tableColumnId="1127"/>
      <queryTableField id="1153" name="Column1126" tableColumnId="1128"/>
      <queryTableField id="1154" name="Column1127" tableColumnId="1129"/>
      <queryTableField id="1155" name="Column1128" tableColumnId="1130"/>
      <queryTableField id="1156" name="Column1129" tableColumnId="1131"/>
      <queryTableField id="1157" name="Column1130" tableColumnId="1132"/>
      <queryTableField id="1158" name="Column1131" tableColumnId="1133"/>
      <queryTableField id="1159" name="Column1132" tableColumnId="1134"/>
      <queryTableField id="1160" name="Column1133" tableColumnId="1135"/>
      <queryTableField id="1161" name="Column1134" tableColumnId="1136"/>
      <queryTableField id="1162" name="Column1135" tableColumnId="1137"/>
      <queryTableField id="1163" name="Column1136" tableColumnId="1138"/>
      <queryTableField id="1164" name="Column1137" tableColumnId="1139"/>
      <queryTableField id="1165" name="Column1138" tableColumnId="1140"/>
      <queryTableField id="1166" name="Column1139" tableColumnId="1141"/>
      <queryTableField id="1167" name="Column1140" tableColumnId="1142"/>
      <queryTableField id="1168" name="Column1141" tableColumnId="1143"/>
      <queryTableField id="1169" name="Column1142" tableColumnId="1144"/>
      <queryTableField id="1170" name="Column1143" tableColumnId="1145"/>
      <queryTableField id="1171" name="Column1144" tableColumnId="1146"/>
      <queryTableField id="1172" name="Column1145" tableColumnId="1147"/>
      <queryTableField id="1173" name="Column1146" tableColumnId="1148"/>
      <queryTableField id="1174" name="Column1147" tableColumnId="1149"/>
      <queryTableField id="1175" name="Column1148" tableColumnId="1150"/>
      <queryTableField id="1176" name="Column1149" tableColumnId="1151"/>
      <queryTableField id="1177" name="Column1150" tableColumnId="1152"/>
      <queryTableField id="1178" name="Column1151" tableColumnId="1153"/>
      <queryTableField id="1179" name="Column1152" tableColumnId="1154"/>
      <queryTableField id="1180" name="Column1153" tableColumnId="1155"/>
      <queryTableField id="1181" name="Column1154" tableColumnId="1156"/>
      <queryTableField id="1182" name="Column1155" tableColumnId="1157"/>
      <queryTableField id="1183" name="Column1156" tableColumnId="1158"/>
      <queryTableField id="1184" name="Column1157" tableColumnId="1159"/>
      <queryTableField id="1185" name="Column1158" tableColumnId="1160"/>
      <queryTableField id="1186" name="Column1159" tableColumnId="1161"/>
      <queryTableField id="1187" name="Column1160" tableColumnId="1162"/>
      <queryTableField id="1188" name="Column1161" tableColumnId="1163"/>
      <queryTableField id="1189" name="Column1162" tableColumnId="1164"/>
      <queryTableField id="1190" name="Column1163" tableColumnId="1165"/>
      <queryTableField id="1191" name="Column1164" tableColumnId="1166"/>
      <queryTableField id="1192" name="Column1165" tableColumnId="1167"/>
      <queryTableField id="1193" name="Column1166" tableColumnId="1168"/>
      <queryTableField id="1194" name="Column1167" tableColumnId="1169"/>
      <queryTableField id="1195" name="Column1168" tableColumnId="1170"/>
      <queryTableField id="1196" name="Column1169" tableColumnId="1171"/>
      <queryTableField id="1197" name="Column1170" tableColumnId="1172"/>
      <queryTableField id="1198" name="Column1171" tableColumnId="1173"/>
      <queryTableField id="1199" name="Column1172" tableColumnId="1174"/>
      <queryTableField id="1200" name="Column1173" tableColumnId="1175"/>
      <queryTableField id="1201" name="Column1174" tableColumnId="1176"/>
      <queryTableField id="1202" name="Column1175" tableColumnId="1177"/>
      <queryTableField id="1203" name="Column1176" tableColumnId="1178"/>
      <queryTableField id="1204" name="Column1177" tableColumnId="1179"/>
      <queryTableField id="1205" name="Column1178" tableColumnId="1180"/>
      <queryTableField id="1206" name="Column1179" tableColumnId="1181"/>
      <queryTableField id="1207" name="Column1180" tableColumnId="1182"/>
      <queryTableField id="1208" name="Column1181" tableColumnId="1183"/>
      <queryTableField id="1209" name="Column1182" tableColumnId="1184"/>
      <queryTableField id="1210" name="Column1183" tableColumnId="1185"/>
      <queryTableField id="1211" name="Column1184" tableColumnId="1186"/>
      <queryTableField id="1212" name="Column1185" tableColumnId="1187"/>
      <queryTableField id="1213" name="Column1186" tableColumnId="1188"/>
      <queryTableField id="1214" name="Column1187" tableColumnId="1189"/>
      <queryTableField id="1215" name="Column1188" tableColumnId="1190"/>
      <queryTableField id="1216" name="Column1189" tableColumnId="1191"/>
      <queryTableField id="1217" name="Column1190" tableColumnId="1192"/>
      <queryTableField id="1218" name="Column1191" tableColumnId="1193"/>
      <queryTableField id="1219" name="Column1192" tableColumnId="1194"/>
      <queryTableField id="1220" name="Column1193" tableColumnId="1195"/>
      <queryTableField id="1221" name="Column1194" tableColumnId="1196"/>
      <queryTableField id="1222" name="Column1195" tableColumnId="1197"/>
      <queryTableField id="1223" name="Column1196" tableColumnId="1198"/>
      <queryTableField id="1224" name="Column1197" tableColumnId="1199"/>
      <queryTableField id="1225" name="Column1198" tableColumnId="1200"/>
      <queryTableField id="1226" name="Column1199" tableColumnId="1201"/>
      <queryTableField id="1227" name="Column1200" tableColumnId="1202"/>
      <queryTableField id="1228" name="Column1201" tableColumnId="1203"/>
      <queryTableField id="1229" name="Column1202" tableColumnId="1204"/>
      <queryTableField id="1230" name="Column1203" tableColumnId="1205"/>
      <queryTableField id="1231" name="Column1204" tableColumnId="1206"/>
      <queryTableField id="1232" name="Column1205" tableColumnId="1207"/>
      <queryTableField id="1233" name="Column1206" tableColumnId="1208"/>
      <queryTableField id="1234" name="Column1207" tableColumnId="1209"/>
      <queryTableField id="1235" name="Column1208" tableColumnId="1210"/>
      <queryTableField id="1236" name="Column1209" tableColumnId="1211"/>
      <queryTableField id="1237" name="Column1210" tableColumnId="1212"/>
      <queryTableField id="1238" name="Column1211" tableColumnId="1213"/>
      <queryTableField id="1239" name="Column1212" tableColumnId="1214"/>
      <queryTableField id="1240" name="Column1213" tableColumnId="1215"/>
      <queryTableField id="1241" name="Column1214" tableColumnId="1216"/>
      <queryTableField id="1242" name="Column1215" tableColumnId="1217"/>
      <queryTableField id="1243" name="Column1216" tableColumnId="1218"/>
      <queryTableField id="1244" name="Column1217" tableColumnId="1219"/>
      <queryTableField id="1245" name="Column1218" tableColumnId="1220"/>
      <queryTableField id="1246" name="Column1219" tableColumnId="1221"/>
      <queryTableField id="1247" name="Column1220" tableColumnId="1222"/>
      <queryTableField id="1248" name="Column1221" tableColumnId="1223"/>
      <queryTableField id="1249" name="Column1222" tableColumnId="1224"/>
      <queryTableField id="1250" name="Column1223" tableColumnId="1225"/>
      <queryTableField id="1251" name="Column1224" tableColumnId="1226"/>
      <queryTableField id="1252" name="Column1225" tableColumnId="1227"/>
      <queryTableField id="1253" name="Column1226" tableColumnId="1228"/>
      <queryTableField id="1254" name="Column1227" tableColumnId="1229"/>
      <queryTableField id="1255" name="Column1228" tableColumnId="1230"/>
      <queryTableField id="1256" name="Column1229" tableColumnId="1231"/>
      <queryTableField id="1257" name="Column1230" tableColumnId="1232"/>
      <queryTableField id="1258" name="Column1231" tableColumnId="1233"/>
      <queryTableField id="1259" name="Column1232" tableColumnId="1234"/>
      <queryTableField id="1260" name="Column1233" tableColumnId="1235"/>
      <queryTableField id="1261" name="Column1234" tableColumnId="1236"/>
      <queryTableField id="1262" name="Column1235" tableColumnId="1237"/>
      <queryTableField id="1263" name="Column1236" tableColumnId="1238"/>
      <queryTableField id="1264" name="Column1237" tableColumnId="1239"/>
      <queryTableField id="1265" name="Column1238" tableColumnId="1240"/>
      <queryTableField id="1266" name="Column1239" tableColumnId="1241"/>
      <queryTableField id="1267" name="Column1240" tableColumnId="1242"/>
      <queryTableField id="1268" name="Column1241" tableColumnId="1243"/>
      <queryTableField id="1269" name="Column1242" tableColumnId="1244"/>
      <queryTableField id="1270" name="Column1243" tableColumnId="1245"/>
      <queryTableField id="1271" name="Column1244" tableColumnId="1246"/>
      <queryTableField id="1272" name="Column1245" tableColumnId="1247"/>
      <queryTableField id="1273" name="Column1246" tableColumnId="1248"/>
      <queryTableField id="1274" name="Column1247" tableColumnId="1249"/>
      <queryTableField id="1275" name="Column1248" tableColumnId="1250"/>
      <queryTableField id="1276" name="Column1249" tableColumnId="1251"/>
      <queryTableField id="1277" name="Column1250" tableColumnId="1252"/>
      <queryTableField id="1278" name="Column1251" tableColumnId="1253"/>
      <queryTableField id="1279" name="Column1252" tableColumnId="1254"/>
      <queryTableField id="1280" name="Column1253" tableColumnId="1255"/>
      <queryTableField id="1281" name="Column1254" tableColumnId="1256"/>
      <queryTableField id="1282" name="Column1255" tableColumnId="1257"/>
      <queryTableField id="1283" name="Column1256" tableColumnId="1258"/>
      <queryTableField id="1284" name="Column1257" tableColumnId="1259"/>
      <queryTableField id="1285" name="Column1258" tableColumnId="1260"/>
      <queryTableField id="1286" name="Column1259" tableColumnId="1261"/>
      <queryTableField id="1287" name="Column1260" tableColumnId="1262"/>
      <queryTableField id="1288" name="Column1261" tableColumnId="1263"/>
      <queryTableField id="1289" name="Column1262" tableColumnId="1264"/>
      <queryTableField id="1290" name="Column1263" tableColumnId="1265"/>
      <queryTableField id="1291" name="Column1264" tableColumnId="1266"/>
      <queryTableField id="1292" name="Column1265" tableColumnId="1267"/>
      <queryTableField id="1293" name="Column1266" tableColumnId="1268"/>
      <queryTableField id="1294" name="Column1267" tableColumnId="1269"/>
      <queryTableField id="1295" name="Column1268" tableColumnId="1270"/>
      <queryTableField id="1296" name="Column1269" tableColumnId="1271"/>
      <queryTableField id="1297" name="Column1270" tableColumnId="1272"/>
      <queryTableField id="1298" name="Column1271" tableColumnId="1273"/>
      <queryTableField id="1299" name="Column1272" tableColumnId="1274"/>
      <queryTableField id="1300" name="Column1273" tableColumnId="1275"/>
      <queryTableField id="1301" name="Column1274" tableColumnId="1276"/>
      <queryTableField id="1302" name="Column1275" tableColumnId="1277"/>
      <queryTableField id="1303" name="Column1276" tableColumnId="1278"/>
      <queryTableField id="1304" name="Column1277" tableColumnId="1279"/>
      <queryTableField id="1305" name="Column1278" tableColumnId="1280"/>
      <queryTableField id="1306" name="Column1279" tableColumnId="1281"/>
      <queryTableField id="1307" name="Column1280" tableColumnId="1282"/>
      <queryTableField id="1308" name="Column1281" tableColumnId="1283"/>
      <queryTableField id="1309" name="Column1282" tableColumnId="1284"/>
      <queryTableField id="1310" name="Column1283" tableColumnId="1285"/>
      <queryTableField id="1311" name="Column1284" tableColumnId="1286"/>
      <queryTableField id="1312" name="Column1285" tableColumnId="1287"/>
      <queryTableField id="1313" name="Column1286" tableColumnId="1288"/>
      <queryTableField id="1314" name="Column1287" tableColumnId="1289"/>
      <queryTableField id="1315" name="Column1288" tableColumnId="1290"/>
      <queryTableField id="1316" name="Column1289" tableColumnId="1291"/>
      <queryTableField id="1317" name="Column1290" tableColumnId="1292"/>
      <queryTableField id="1318" name="Column1291" tableColumnId="1293"/>
      <queryTableField id="1319" name="Column1292" tableColumnId="1294"/>
      <queryTableField id="1320" name="Column1293" tableColumnId="1295"/>
      <queryTableField id="1321" name="Column1294" tableColumnId="1296"/>
      <queryTableField id="1322" name="Column1295" tableColumnId="1297"/>
      <queryTableField id="1323" name="Column1296" tableColumnId="1298"/>
      <queryTableField id="1324" name="Column1297" tableColumnId="1299"/>
      <queryTableField id="1325" name="Column1298" tableColumnId="1300"/>
      <queryTableField id="1326" name="Column1299" tableColumnId="1301"/>
      <queryTableField id="1327" name="Column1300" tableColumnId="1302"/>
      <queryTableField id="1328" name="Column1301" tableColumnId="1303"/>
      <queryTableField id="1329" name="Column1302" tableColumnId="1304"/>
      <queryTableField id="1330" name="Column1303" tableColumnId="1305"/>
      <queryTableField id="1331" name="Column1304" tableColumnId="1306"/>
      <queryTableField id="1332" name="Column1305" tableColumnId="1307"/>
      <queryTableField id="1333" name="Column1306" tableColumnId="1308"/>
      <queryTableField id="1334" name="Column1307" tableColumnId="1309"/>
      <queryTableField id="1335" name="Column1308" tableColumnId="1310"/>
      <queryTableField id="1336" name="Column1309" tableColumnId="1311"/>
      <queryTableField id="1337" name="Column1310" tableColumnId="1312"/>
      <queryTableField id="1338" name="Column1311" tableColumnId="1313"/>
      <queryTableField id="1339" name="Column1312" tableColumnId="1314"/>
      <queryTableField id="1340" name="Column1313" tableColumnId="1315"/>
      <queryTableField id="1341" name="Column1314" tableColumnId="1316"/>
      <queryTableField id="1342" name="Column1315" tableColumnId="1317"/>
      <queryTableField id="1343" name="Column1316" tableColumnId="1318"/>
      <queryTableField id="1344" name="Column1317" tableColumnId="1319"/>
      <queryTableField id="1345" name="Column1318" tableColumnId="1320"/>
      <queryTableField id="1346" name="Column1319" tableColumnId="1321"/>
      <queryTableField id="1347" name="Column1320" tableColumnId="1322"/>
      <queryTableField id="1348" name="Column1321" tableColumnId="1323"/>
      <queryTableField id="1349" name="Column1322" tableColumnId="1324"/>
      <queryTableField id="1350" name="Column1323" tableColumnId="1325"/>
      <queryTableField id="1351" name="Column1324" tableColumnId="1326"/>
      <queryTableField id="1352" name="Column1325" tableColumnId="1327"/>
      <queryTableField id="1353" name="Column1326" tableColumnId="1328"/>
      <queryTableField id="1354" name="Column1327" tableColumnId="1329"/>
      <queryTableField id="1355" name="Column1328" tableColumnId="1330"/>
      <queryTableField id="1356" name="Column1329" tableColumnId="1331"/>
      <queryTableField id="1357" name="Column1330" tableColumnId="1332"/>
      <queryTableField id="1358" name="Column1331" tableColumnId="1333"/>
      <queryTableField id="1359" name="Column1332" tableColumnId="1334"/>
      <queryTableField id="1360" name="Column1333" tableColumnId="1335"/>
      <queryTableField id="1361" name="Column1334" tableColumnId="1336"/>
      <queryTableField id="1362" name="Column1335" tableColumnId="1337"/>
      <queryTableField id="1363" name="Column1336" tableColumnId="1338"/>
      <queryTableField id="1364" name="Column1337" tableColumnId="1339"/>
      <queryTableField id="1365" name="Column1338" tableColumnId="1340"/>
      <queryTableField id="1366" name="Column1339" tableColumnId="1341"/>
      <queryTableField id="1367" name="Column1340" tableColumnId="1342"/>
      <queryTableField id="1368" name="Column1341" tableColumnId="1343"/>
      <queryTableField id="1369" name="Column1342" tableColumnId="1344"/>
      <queryTableField id="1370" name="Column1343" tableColumnId="1345"/>
      <queryTableField id="1371" name="Column1344" tableColumnId="1346"/>
      <queryTableField id="1372" name="Column1345" tableColumnId="1347"/>
      <queryTableField id="1373" name="Column1346" tableColumnId="1348"/>
      <queryTableField id="1374" name="Column1347" tableColumnId="1349"/>
      <queryTableField id="1375" name="Column1348" tableColumnId="1350"/>
      <queryTableField id="1376" name="Column1349" tableColumnId="1351"/>
      <queryTableField id="1377" name="Column1350" tableColumnId="1352"/>
      <queryTableField id="1378" name="Column1351" tableColumnId="1353"/>
      <queryTableField id="1379" name="Column1352" tableColumnId="1354"/>
      <queryTableField id="1380" name="Column1353" tableColumnId="1355"/>
      <queryTableField id="1381" name="Column1354" tableColumnId="1356"/>
      <queryTableField id="1382" name="Column1355" tableColumnId="1357"/>
      <queryTableField id="1383" name="Column1356" tableColumnId="1358"/>
      <queryTableField id="1384" name="Column1357" tableColumnId="1359"/>
      <queryTableField id="1385" name="Column1358" tableColumnId="1360"/>
      <queryTableField id="1386" name="Column1359" tableColumnId="1361"/>
      <queryTableField id="1387" name="Column1360" tableColumnId="1362"/>
      <queryTableField id="1388" name="Column1361" tableColumnId="1363"/>
      <queryTableField id="1389" name="Column1362" tableColumnId="1364"/>
      <queryTableField id="1390" name="Column1363" tableColumnId="1365"/>
      <queryTableField id="1391" name="Column1364" tableColumnId="1366"/>
      <queryTableField id="1392" name="Column1365" tableColumnId="1367"/>
      <queryTableField id="1393" name="Column1366" tableColumnId="1368"/>
      <queryTableField id="1394" name="Column1367" tableColumnId="1369"/>
      <queryTableField id="1395" name="Column1368" tableColumnId="1370"/>
      <queryTableField id="1396" name="Column1369" tableColumnId="1371"/>
      <queryTableField id="1397" name="Column1370" tableColumnId="1372"/>
      <queryTableField id="1398" name="Column1371" tableColumnId="1373"/>
      <queryTableField id="1399" name="Column1372" tableColumnId="1374"/>
      <queryTableField id="1400" name="Column1373" tableColumnId="1375"/>
      <queryTableField id="1401" name="Column1374" tableColumnId="1376"/>
      <queryTableField id="1402" name="Column1375" tableColumnId="1377"/>
      <queryTableField id="1403" name="Column1376" tableColumnId="1378"/>
      <queryTableField id="1404" name="Column1377" tableColumnId="1379"/>
      <queryTableField id="1405" name="Column1378" tableColumnId="1380"/>
      <queryTableField id="1406" name="Column1379" tableColumnId="1381"/>
      <queryTableField id="1407" name="Column1380" tableColumnId="1382"/>
      <queryTableField id="1408" name="Column1381" tableColumnId="1383"/>
      <queryTableField id="1409" name="Column1382" tableColumnId="1384"/>
      <queryTableField id="1410" name="Column1383" tableColumnId="1385"/>
      <queryTableField id="1411" name="Column1384" tableColumnId="1386"/>
      <queryTableField id="1412" name="Column1385" tableColumnId="1387"/>
      <queryTableField id="1413" name="Column1386" tableColumnId="1388"/>
      <queryTableField id="1414" name="Column1387" tableColumnId="1389"/>
      <queryTableField id="1415" name="Column1388" tableColumnId="1390"/>
      <queryTableField id="1416" name="Column1389" tableColumnId="1391"/>
      <queryTableField id="1417" name="Column1390" tableColumnId="1392"/>
      <queryTableField id="1418" name="Column1391" tableColumnId="1393"/>
      <queryTableField id="1419" name="Column1392" tableColumnId="1394"/>
      <queryTableField id="1420" name="Column1393" tableColumnId="1395"/>
      <queryTableField id="1421" name="Column1394" tableColumnId="1396"/>
      <queryTableField id="1422" name="Column1395" tableColumnId="1397"/>
      <queryTableField id="1423" name="Column1396" tableColumnId="1398"/>
      <queryTableField id="1424" name="Column1397" tableColumnId="1399"/>
      <queryTableField id="1425" name="Column1398" tableColumnId="1400"/>
      <queryTableField id="1426" name="Column1399" tableColumnId="1401"/>
      <queryTableField id="1427" name="Column1400" tableColumnId="1402"/>
      <queryTableField id="1428" name="Column1401" tableColumnId="1403"/>
      <queryTableField id="1429" name="Column1402" tableColumnId="1404"/>
      <queryTableField id="1430" name="Column1403" tableColumnId="1405"/>
      <queryTableField id="1431" name="Column1404" tableColumnId="1406"/>
      <queryTableField id="1432" name="Column1405" tableColumnId="1407"/>
      <queryTableField id="1433" name="Column1406" tableColumnId="1408"/>
      <queryTableField id="1434" name="Column1407" tableColumnId="1409"/>
      <queryTableField id="1435" name="Column1408" tableColumnId="1410"/>
      <queryTableField id="1436" name="Column1409" tableColumnId="1411"/>
      <queryTableField id="1437" name="Column1410" tableColumnId="1412"/>
      <queryTableField id="1438" name="Column1411" tableColumnId="1413"/>
      <queryTableField id="1439" name="Column1412" tableColumnId="1414"/>
      <queryTableField id="1440" name="Column1413" tableColumnId="1415"/>
      <queryTableField id="1441" name="Column1414" tableColumnId="1416"/>
      <queryTableField id="1442" name="Column1415" tableColumnId="1417"/>
      <queryTableField id="1443" name="Column1416" tableColumnId="1418"/>
      <queryTableField id="1444" name="Column1417" tableColumnId="1419"/>
      <queryTableField id="1445" name="Column1418" tableColumnId="1420"/>
      <queryTableField id="1446" name="Column1419" tableColumnId="1421"/>
      <queryTableField id="1447" name="Column1420" tableColumnId="1422"/>
      <queryTableField id="1448" name="Column1421" tableColumnId="1423"/>
      <queryTableField id="1449" name="Column1422" tableColumnId="1424"/>
      <queryTableField id="1450" name="Column1423" tableColumnId="1425"/>
      <queryTableField id="1451" name="Column1424" tableColumnId="1426"/>
      <queryTableField id="1452" name="Column1425" tableColumnId="1427"/>
      <queryTableField id="1453" name="Column1426" tableColumnId="1428"/>
      <queryTableField id="1454" name="Column1427" tableColumnId="1429"/>
      <queryTableField id="1455" name="Column1428" tableColumnId="1430"/>
      <queryTableField id="1456" name="Column1429" tableColumnId="1431"/>
      <queryTableField id="1457" name="Column1430" tableColumnId="1432"/>
      <queryTableField id="1458" name="Column1431" tableColumnId="1433"/>
      <queryTableField id="1459" name="Column1432" tableColumnId="1434"/>
      <queryTableField id="1460" name="Column1433" tableColumnId="1435"/>
      <queryTableField id="1461" name="Column1434" tableColumnId="1436"/>
      <queryTableField id="1462" name="Column1435" tableColumnId="1437"/>
      <queryTableField id="1463" name="Column1436" tableColumnId="1438"/>
      <queryTableField id="1464" name="Column1437" tableColumnId="1439"/>
      <queryTableField id="1465" name="Column1438" tableColumnId="1440"/>
      <queryTableField id="1466" name="Column1439" tableColumnId="1441"/>
      <queryTableField id="1467" name="Column1440" tableColumnId="1442"/>
      <queryTableField id="1468" name="Column1441" tableColumnId="1443"/>
      <queryTableField id="1469" name="Column1442" tableColumnId="1444"/>
      <queryTableField id="1470" name="Column1443" tableColumnId="1445"/>
      <queryTableField id="1471" name="Column1444" tableColumnId="1446"/>
      <queryTableField id="1472" name="Column1445" tableColumnId="1447"/>
      <queryTableField id="1473" name="Column1446" tableColumnId="1448"/>
      <queryTableField id="1474" name="Column1447" tableColumnId="1449"/>
      <queryTableField id="1475" name="Column1448" tableColumnId="1450"/>
      <queryTableField id="1476" name="Column1449" tableColumnId="1451"/>
      <queryTableField id="1477" name="Column1450" tableColumnId="1452"/>
      <queryTableField id="1478" name="Column1451" tableColumnId="1453"/>
      <queryTableField id="1479" name="Column1452" tableColumnId="1454"/>
      <queryTableField id="1480" name="Column1453" tableColumnId="1455"/>
      <queryTableField id="1481" name="Column1454" tableColumnId="1456"/>
      <queryTableField id="1482" name="Column1455" tableColumnId="1457"/>
      <queryTableField id="1483" name="Column1456" tableColumnId="1458"/>
      <queryTableField id="1484" name="Column1457" tableColumnId="1459"/>
      <queryTableField id="1485" name="Column1458" tableColumnId="1460"/>
      <queryTableField id="1486" name="Column1459" tableColumnId="1461"/>
      <queryTableField id="1487" name="Column1460" tableColumnId="1462"/>
      <queryTableField id="1488" name="Column1461" tableColumnId="1463"/>
      <queryTableField id="1489" name="Column1462" tableColumnId="1464"/>
      <queryTableField id="1490" name="Column1463" tableColumnId="1465"/>
      <queryTableField id="1491" name="Column1464" tableColumnId="1466"/>
      <queryTableField id="1492" name="Column1465" tableColumnId="1467"/>
      <queryTableField id="1493" name="Column1466" tableColumnId="1468"/>
      <queryTableField id="1494" name="Column1467" tableColumnId="1469"/>
      <queryTableField id="1495" name="Column1468" tableColumnId="1470"/>
      <queryTableField id="1496" name="Column1469" tableColumnId="1471"/>
      <queryTableField id="1497" name="Column1470" tableColumnId="1472"/>
      <queryTableField id="1498" name="Column1471" tableColumnId="1473"/>
      <queryTableField id="1499" name="Column1472" tableColumnId="1474"/>
      <queryTableField id="1500" name="Column1473" tableColumnId="1475"/>
      <queryTableField id="1501" name="Column1474" tableColumnId="1476"/>
      <queryTableField id="1502" name="Column1475" tableColumnId="1477"/>
      <queryTableField id="1503" name="Column1476" tableColumnId="1478"/>
      <queryTableField id="1504" name="Column1477" tableColumnId="1479"/>
      <queryTableField id="1505" name="Column1478" tableColumnId="1480"/>
      <queryTableField id="1506" name="Column1479" tableColumnId="1481"/>
      <queryTableField id="1507" name="Column1480" tableColumnId="1482"/>
      <queryTableField id="1508" name="Column1481" tableColumnId="1483"/>
      <queryTableField id="1509" name="Column1482" tableColumnId="1484"/>
      <queryTableField id="1510" name="Column1483" tableColumnId="1485"/>
      <queryTableField id="1511" name="Column1484" tableColumnId="1486"/>
      <queryTableField id="1512" name="Column1485" tableColumnId="1487"/>
      <queryTableField id="1513" name="Column1486" tableColumnId="1488"/>
      <queryTableField id="1514" name="Column1487" tableColumnId="1489"/>
      <queryTableField id="1515" name="Column1488" tableColumnId="1490"/>
      <queryTableField id="1516" name="Column1489" tableColumnId="1491"/>
      <queryTableField id="1517" name="Column1490" tableColumnId="1492"/>
      <queryTableField id="1518" name="Column1491" tableColumnId="1493"/>
      <queryTableField id="1519" name="Column1492" tableColumnId="1494"/>
      <queryTableField id="1520" name="Column1493" tableColumnId="1495"/>
      <queryTableField id="1521" name="Column1494" tableColumnId="1496"/>
      <queryTableField id="1522" name="Column1495" tableColumnId="1497"/>
      <queryTableField id="1523" name="Column1496" tableColumnId="1498"/>
      <queryTableField id="1524" name="Column1497" tableColumnId="1499"/>
      <queryTableField id="1525" name="Column1498" tableColumnId="1500"/>
      <queryTableField id="1526" name="Column1499" tableColumnId="1501"/>
      <queryTableField id="1527" name="Column1500" tableColumnId="1502"/>
      <queryTableField id="1528" name="Column1501" tableColumnId="1503"/>
      <queryTableField id="1529" name="Column1502" tableColumnId="1504"/>
      <queryTableField id="1530" name="Column1503" tableColumnId="1505"/>
      <queryTableField id="1531" name="Column1504" tableColumnId="1506"/>
      <queryTableField id="1532" name="Column1505" tableColumnId="1507"/>
      <queryTableField id="1533" name="Column1506" tableColumnId="1508"/>
      <queryTableField id="1534" name="Column1507" tableColumnId="1509"/>
      <queryTableField id="1535" name="Column1508" tableColumnId="1510"/>
      <queryTableField id="1536" name="Column1509" tableColumnId="1511"/>
      <queryTableField id="1537" name="Column1510" tableColumnId="1512"/>
      <queryTableField id="1538" name="Column1511" tableColumnId="1513"/>
      <queryTableField id="1539" name="Column1512" tableColumnId="1514"/>
      <queryTableField id="1540" name="Column1513" tableColumnId="1515"/>
      <queryTableField id="1541" name="Column1514" tableColumnId="1516"/>
      <queryTableField id="1542" name="Column1515" tableColumnId="1517"/>
      <queryTableField id="1543" name="Column1516" tableColumnId="1518"/>
      <queryTableField id="1544" name="Column1517" tableColumnId="1519"/>
      <queryTableField id="1545" name="Column1518" tableColumnId="1520"/>
      <queryTableField id="1546" name="Column1519" tableColumnId="1521"/>
      <queryTableField id="1547" name="Column1520" tableColumnId="1522"/>
      <queryTableField id="1548" name="Column1521" tableColumnId="1523"/>
      <queryTableField id="1549" name="Column1522" tableColumnId="1524"/>
      <queryTableField id="1550" name="Column1523" tableColumnId="1525"/>
      <queryTableField id="1551" name="Column1524" tableColumnId="1526"/>
      <queryTableField id="1552" name="Column1525" tableColumnId="1527"/>
      <queryTableField id="1553" name="Column1526" tableColumnId="1528"/>
      <queryTableField id="1554" name="Column1527" tableColumnId="1529"/>
      <queryTableField id="1555" name="Column1528" tableColumnId="1530"/>
      <queryTableField id="1556" name="Column1529" tableColumnId="1531"/>
      <queryTableField id="1557" name="Column1530" tableColumnId="1532"/>
      <queryTableField id="1558" name="Column1531" tableColumnId="1533"/>
      <queryTableField id="1559" name="Column1532" tableColumnId="1534"/>
      <queryTableField id="1560" name="Column1533" tableColumnId="1535"/>
      <queryTableField id="1561" name="Column1534" tableColumnId="1536"/>
      <queryTableField id="1562" name="Column1535" tableColumnId="1537"/>
      <queryTableField id="1563" name="Column1536" tableColumnId="1538"/>
      <queryTableField id="1564" name="Column1537" tableColumnId="1539"/>
      <queryTableField id="1565" name="Column1538" tableColumnId="1540"/>
      <queryTableField id="1566" name="Column1539" tableColumnId="1541"/>
      <queryTableField id="1567" name="Column1540" tableColumnId="1542"/>
      <queryTableField id="1568" name="Column1541" tableColumnId="1543"/>
      <queryTableField id="1569" name="Column1542" tableColumnId="1544"/>
      <queryTableField id="1570" name="Column1543" tableColumnId="1545"/>
      <queryTableField id="1571" name="Column1544" tableColumnId="1546"/>
      <queryTableField id="1572" name="Column1545" tableColumnId="1547"/>
      <queryTableField id="1573" name="Column1546" tableColumnId="1548"/>
      <queryTableField id="1574" name="Column1547" tableColumnId="1549"/>
      <queryTableField id="1575" name="Column1548" tableColumnId="1550"/>
      <queryTableField id="1576" name="Column1549" tableColumnId="1551"/>
      <queryTableField id="1577" name="Column1550" tableColumnId="1552"/>
      <queryTableField id="1578" name="Column1551" tableColumnId="1553"/>
      <queryTableField id="1579" name="Column1552" tableColumnId="1554"/>
      <queryTableField id="1580" name="Column1553" tableColumnId="1555"/>
      <queryTableField id="1581" name="Column1554" tableColumnId="1556"/>
      <queryTableField id="1582" name="Column1555" tableColumnId="1557"/>
      <queryTableField id="1583" name="Column1556" tableColumnId="1558"/>
      <queryTableField id="1584" name="Column1557" tableColumnId="1559"/>
      <queryTableField id="1585" name="Column1558" tableColumnId="1560"/>
      <queryTableField id="1586" name="Column1559" tableColumnId="1561"/>
      <queryTableField id="1587" name="Column1560" tableColumnId="1562"/>
      <queryTableField id="1588" name="Column1561" tableColumnId="1563"/>
      <queryTableField id="1589" name="Column1562" tableColumnId="1564"/>
      <queryTableField id="1590" name="Column1563" tableColumnId="1565"/>
      <queryTableField id="1591" name="Column1564" tableColumnId="1566"/>
      <queryTableField id="1592" name="Column1565" tableColumnId="1567"/>
      <queryTableField id="1593" name="Column1566" tableColumnId="1568"/>
      <queryTableField id="1594" name="Column1567" tableColumnId="1569"/>
      <queryTableField id="1595" name="Column1568" tableColumnId="1570"/>
      <queryTableField id="1596" name="Column1569" tableColumnId="1571"/>
      <queryTableField id="1597" name="Column1570" tableColumnId="1572"/>
      <queryTableField id="1598" name="Column1571" tableColumnId="1573"/>
      <queryTableField id="1599" name="Column1572" tableColumnId="1574"/>
      <queryTableField id="1600" name="Column1573" tableColumnId="1575"/>
      <queryTableField id="1601" name="Column1574" tableColumnId="1576"/>
      <queryTableField id="1602" name="Column1575" tableColumnId="1577"/>
      <queryTableField id="1603" name="Column1576" tableColumnId="1578"/>
      <queryTableField id="1604" name="Column1577" tableColumnId="1579"/>
      <queryTableField id="1605" name="Column1578" tableColumnId="1580"/>
      <queryTableField id="1606" name="Column1579" tableColumnId="1581"/>
      <queryTableField id="1607" name="Column1580" tableColumnId="1582"/>
      <queryTableField id="1608" name="Column1581" tableColumnId="1583"/>
      <queryTableField id="1609" name="Column1582" tableColumnId="1584"/>
      <queryTableField id="1610" name="Column1583" tableColumnId="1585"/>
      <queryTableField id="1611" name="Column1584" tableColumnId="1586"/>
      <queryTableField id="1612" name="Column1585" tableColumnId="1587"/>
      <queryTableField id="1613" name="Column1586" tableColumnId="1588"/>
      <queryTableField id="1614" name="Column1587" tableColumnId="1589"/>
      <queryTableField id="1615" name="Column1588" tableColumnId="1590"/>
      <queryTableField id="1616" name="Column1589" tableColumnId="1591"/>
      <queryTableField id="1617" name="Column1590" tableColumnId="1592"/>
      <queryTableField id="1618" name="Column1591" tableColumnId="1593"/>
      <queryTableField id="1619" name="Column1592" tableColumnId="1594"/>
      <queryTableField id="1620" name="Column1593" tableColumnId="1595"/>
      <queryTableField id="1621" name="Column1594" tableColumnId="1596"/>
      <queryTableField id="1622" name="Column1595" tableColumnId="1597"/>
      <queryTableField id="1623" name="Column1596" tableColumnId="1598"/>
      <queryTableField id="1624" name="Column1597" tableColumnId="1599"/>
      <queryTableField id="1625" name="Column1598" tableColumnId="1600"/>
      <queryTableField id="1626" name="Column1599" tableColumnId="1601"/>
      <queryTableField id="1627" name="Column1600" tableColumnId="1602"/>
      <queryTableField id="1628" name="Column1601" tableColumnId="1603"/>
      <queryTableField id="1629" name="Column1602" tableColumnId="1604"/>
      <queryTableField id="1630" name="Column1603" tableColumnId="1605"/>
      <queryTableField id="1631" name="Column1604" tableColumnId="1606"/>
      <queryTableField id="1632" name="Column1605" tableColumnId="1607"/>
      <queryTableField id="1633" name="Column1606" tableColumnId="1608"/>
      <queryTableField id="1634" name="Column1607" tableColumnId="1609"/>
      <queryTableField id="1635" name="Column1608" tableColumnId="1610"/>
      <queryTableField id="1636" name="Column1609" tableColumnId="1611"/>
      <queryTableField id="1637" name="Column1610" tableColumnId="1612"/>
      <queryTableField id="1638" name="Column1611" tableColumnId="1613"/>
      <queryTableField id="1639" name="Column1612" tableColumnId="1614"/>
      <queryTableField id="1640" name="Column1613" tableColumnId="1615"/>
      <queryTableField id="1641" name="Column1614" tableColumnId="1616"/>
      <queryTableField id="1642" name="Column1615" tableColumnId="1617"/>
      <queryTableField id="1643" name="Column1616" tableColumnId="1618"/>
      <queryTableField id="1644" name="Column1617" tableColumnId="1619"/>
      <queryTableField id="1645" name="Column1618" tableColumnId="1620"/>
      <queryTableField id="1646" name="Column1619" tableColumnId="1621"/>
      <queryTableField id="1647" name="Column1620" tableColumnId="1622"/>
      <queryTableField id="1648" name="Column1621" tableColumnId="1623"/>
      <queryTableField id="1649" name="Column1622" tableColumnId="1624"/>
      <queryTableField id="1650" name="Column1623" tableColumnId="1625"/>
      <queryTableField id="1651" name="Column1624" tableColumnId="1626"/>
      <queryTableField id="1652" name="Column1625" tableColumnId="1627"/>
      <queryTableField id="1653" name="Column1626" tableColumnId="1628"/>
      <queryTableField id="1654" name="Column1627" tableColumnId="1629"/>
      <queryTableField id="1655" name="Column1628" tableColumnId="1630"/>
      <queryTableField id="1656" name="Column1629" tableColumnId="1631"/>
      <queryTableField id="1657" name="Column1630" tableColumnId="1632"/>
      <queryTableField id="1658" name="Column1631" tableColumnId="1633"/>
      <queryTableField id="1659" name="Column1632" tableColumnId="1634"/>
      <queryTableField id="1660" name="Column1633" tableColumnId="1635"/>
      <queryTableField id="1661" name="Column1634" tableColumnId="1636"/>
      <queryTableField id="1662" name="Column1635" tableColumnId="1637"/>
      <queryTableField id="1663" name="Column1636" tableColumnId="1638"/>
      <queryTableField id="1664" name="Column1637" tableColumnId="1639"/>
      <queryTableField id="1665" name="Column1638" tableColumnId="1640"/>
      <queryTableField id="1666" name="Column1639" tableColumnId="1641"/>
      <queryTableField id="1667" name="Column1640" tableColumnId="1642"/>
      <queryTableField id="1668" name="Column1641" tableColumnId="1643"/>
      <queryTableField id="1669" name="Column1642" tableColumnId="1644"/>
      <queryTableField id="1670" name="Column1643" tableColumnId="1645"/>
      <queryTableField id="1671" name="Column1644" tableColumnId="1646"/>
      <queryTableField id="1672" name="Column1645" tableColumnId="1647"/>
      <queryTableField id="1673" name="Column1646" tableColumnId="1648"/>
      <queryTableField id="1674" name="Column1647" tableColumnId="1649"/>
      <queryTableField id="1675" name="Column1648" tableColumnId="1650"/>
      <queryTableField id="1676" name="Column1649" tableColumnId="1651"/>
      <queryTableField id="1677" name="Column1650" tableColumnId="1652"/>
      <queryTableField id="1678" name="Column1651" tableColumnId="1653"/>
      <queryTableField id="1679" name="Column1652" tableColumnId="1654"/>
      <queryTableField id="1680" name="Column1653" tableColumnId="1655"/>
      <queryTableField id="1681" name="Column1654" tableColumnId="1656"/>
      <queryTableField id="1682" name="Column1655" tableColumnId="1657"/>
      <queryTableField id="1683" name="Column1656" tableColumnId="1658"/>
      <queryTableField id="1684" name="Column1657" tableColumnId="1659"/>
      <queryTableField id="1685" name="Column1658" tableColumnId="1660"/>
      <queryTableField id="1686" name="Column1659" tableColumnId="1661"/>
      <queryTableField id="1687" name="Column1660" tableColumnId="1662"/>
      <queryTableField id="1688" name="Column1661" tableColumnId="1663"/>
      <queryTableField id="1689" name="Column1662" tableColumnId="1664"/>
      <queryTableField id="1690" name="Column1663" tableColumnId="1665"/>
      <queryTableField id="1691" name="Column1664" tableColumnId="1666"/>
      <queryTableField id="1692" name="Column1665" tableColumnId="1667"/>
      <queryTableField id="1693" name="Column1666" tableColumnId="1668"/>
      <queryTableField id="1694" name="Column1667" tableColumnId="1669"/>
      <queryTableField id="1695" name="Column1668" tableColumnId="1670"/>
      <queryTableField id="1696" name="Column1669" tableColumnId="1671"/>
      <queryTableField id="1697" name="Column1670" tableColumnId="1672"/>
      <queryTableField id="1698" name="Column1671" tableColumnId="1673"/>
      <queryTableField id="1699" name="Column1672" tableColumnId="1674"/>
      <queryTableField id="1700" name="Column1673" tableColumnId="1675"/>
      <queryTableField id="1701" name="Column1674" tableColumnId="1676"/>
      <queryTableField id="1702" name="Column1675" tableColumnId="1677"/>
      <queryTableField id="1703" name="Column1676" tableColumnId="1678"/>
      <queryTableField id="1704" name="Column1677" tableColumnId="1679"/>
      <queryTableField id="1705" name="Column1678" tableColumnId="1680"/>
      <queryTableField id="1706" name="Column1679" tableColumnId="1681"/>
      <queryTableField id="1707" name="Column1680" tableColumnId="1682"/>
      <queryTableField id="1708" name="Column1681" tableColumnId="1683"/>
      <queryTableField id="1709" name="Column1682" tableColumnId="1684"/>
      <queryTableField id="1710" name="Column1683" tableColumnId="1685"/>
      <queryTableField id="1711" name="Column1684" tableColumnId="1686"/>
      <queryTableField id="1712" name="Column1685" tableColumnId="1687"/>
      <queryTableField id="1713" name="Column1686" tableColumnId="1688"/>
      <queryTableField id="1714" name="Column1687" tableColumnId="1689"/>
      <queryTableField id="1715" name="Column1688" tableColumnId="1690"/>
      <queryTableField id="1716" name="Column1689" tableColumnId="1691"/>
      <queryTableField id="1717" name="Column1690" tableColumnId="1692"/>
      <queryTableField id="1718" name="Column1691" tableColumnId="1693"/>
      <queryTableField id="1719" name="Column1692" tableColumnId="1694"/>
      <queryTableField id="1720" name="Column1693" tableColumnId="1695"/>
      <queryTableField id="1721" name="Column1694" tableColumnId="1696"/>
      <queryTableField id="1722" name="Column1695" tableColumnId="1697"/>
      <queryTableField id="1723" name="Column1696" tableColumnId="1698"/>
      <queryTableField id="1724" name="Column1697" tableColumnId="1699"/>
      <queryTableField id="1725" name="Column1698" tableColumnId="1700"/>
      <queryTableField id="1726" name="Column1699" tableColumnId="1701"/>
      <queryTableField id="1727" name="Column1700" tableColumnId="1702"/>
      <queryTableField id="1728" name="Column1701" tableColumnId="1703"/>
      <queryTableField id="1729" name="Column1702" tableColumnId="1704"/>
      <queryTableField id="1730" name="Column1703" tableColumnId="1705"/>
      <queryTableField id="1731" name="Column1704" tableColumnId="1706"/>
      <queryTableField id="1732" name="Column1705" tableColumnId="1707"/>
      <queryTableField id="1733" name="Column1706" tableColumnId="1708"/>
      <queryTableField id="1734" name="Column1707" tableColumnId="1709"/>
      <queryTableField id="1735" name="Column1708" tableColumnId="1710"/>
      <queryTableField id="1736" name="Column1709" tableColumnId="1711"/>
      <queryTableField id="1737" name="Column1710" tableColumnId="1712"/>
      <queryTableField id="1738" name="Column1711" tableColumnId="1713"/>
      <queryTableField id="1739" name="Column1712" tableColumnId="1714"/>
      <queryTableField id="1740" name="Column1713" tableColumnId="1715"/>
      <queryTableField id="1741" name="Column1714" tableColumnId="1716"/>
      <queryTableField id="1742" name="Column1715" tableColumnId="1717"/>
      <queryTableField id="1743" name="Column1716" tableColumnId="1718"/>
      <queryTableField id="1744" name="Column1717" tableColumnId="1719"/>
      <queryTableField id="1745" name="Column1718" tableColumnId="1720"/>
      <queryTableField id="1746" name="Column1719" tableColumnId="1721"/>
      <queryTableField id="1747" name="Column1720" tableColumnId="1722"/>
      <queryTableField id="1748" name="Column1721" tableColumnId="1723"/>
      <queryTableField id="1749" name="Column1722" tableColumnId="1724"/>
      <queryTableField id="1750" name="Column1723" tableColumnId="1725"/>
      <queryTableField id="1751" name="Column1724" tableColumnId="1726"/>
      <queryTableField id="1752" name="Column1725" tableColumnId="1727"/>
      <queryTableField id="1753" name="Column1726" tableColumnId="1728"/>
      <queryTableField id="1754" name="Column1727" tableColumnId="1729"/>
      <queryTableField id="1755" name="Column1728" tableColumnId="1730"/>
      <queryTableField id="1756" name="Column1729" tableColumnId="1731"/>
      <queryTableField id="1757" name="Column1730" tableColumnId="1732"/>
      <queryTableField id="1758" name="Column1731" tableColumnId="1733"/>
      <queryTableField id="1759" name="Column1732" tableColumnId="1734"/>
      <queryTableField id="1760" name="Column1733" tableColumnId="1735"/>
      <queryTableField id="1761" name="Column1734" tableColumnId="1736"/>
      <queryTableField id="1762" name="Column1735" tableColumnId="1737"/>
      <queryTableField id="1763" name="Column1736" tableColumnId="1738"/>
      <queryTableField id="1764" name="Column1737" tableColumnId="1739"/>
      <queryTableField id="1765" name="Column1738" tableColumnId="1740"/>
      <queryTableField id="1766" name="Column1739" tableColumnId="1741"/>
      <queryTableField id="1767" name="Column1740" tableColumnId="1742"/>
      <queryTableField id="1768" name="Column1741" tableColumnId="1743"/>
      <queryTableField id="1769" name="Column1742" tableColumnId="1744"/>
      <queryTableField id="1770" name="Column1743" tableColumnId="1745"/>
      <queryTableField id="1771" name="Column1744" tableColumnId="1746"/>
      <queryTableField id="1772" name="Column1745" tableColumnId="1747"/>
      <queryTableField id="1773" name="Column1746" tableColumnId="1748"/>
      <queryTableField id="1774" name="Column1747" tableColumnId="1749"/>
      <queryTableField id="1775" name="Column1748" tableColumnId="1750"/>
      <queryTableField id="1776" name="Column1749" tableColumnId="1751"/>
      <queryTableField id="1777" name="Column1750" tableColumnId="1752"/>
      <queryTableField id="1778" name="Column1751" tableColumnId="1753"/>
      <queryTableField id="1779" name="Column1752" tableColumnId="1754"/>
      <queryTableField id="1780" name="Column1753" tableColumnId="1755"/>
      <queryTableField id="1781" name="Column1754" tableColumnId="1756"/>
      <queryTableField id="1782" name="Column1755" tableColumnId="1757"/>
      <queryTableField id="1783" name="Column1756" tableColumnId="1758"/>
      <queryTableField id="1784" name="Column1757" tableColumnId="1759"/>
      <queryTableField id="1785" name="Column1758" tableColumnId="1760"/>
      <queryTableField id="1786" name="Column1759" tableColumnId="1761"/>
      <queryTableField id="1787" name="Column1760" tableColumnId="1762"/>
      <queryTableField id="1788" name="Column1761" tableColumnId="1763"/>
      <queryTableField id="1789" name="Column1762" tableColumnId="1764"/>
      <queryTableField id="1790" name="Column1763" tableColumnId="1765"/>
      <queryTableField id="1791" name="Column1764" tableColumnId="1766"/>
      <queryTableField id="1792" name="Column1765" tableColumnId="1767"/>
      <queryTableField id="1793" name="Column1766" tableColumnId="1768"/>
      <queryTableField id="1794" name="Column1767" tableColumnId="1769"/>
      <queryTableField id="1795" name="Column1768" tableColumnId="1770"/>
      <queryTableField id="1796" name="Column1769" tableColumnId="1771"/>
      <queryTableField id="1797" name="Column1770" tableColumnId="1772"/>
      <queryTableField id="1798" name="Column1771" tableColumnId="1773"/>
      <queryTableField id="1799" name="Column1772" tableColumnId="1774"/>
      <queryTableField id="1800" name="Column1773" tableColumnId="1775"/>
      <queryTableField id="1801" name="Column1774" tableColumnId="1776"/>
      <queryTableField id="1802" name="Column1775" tableColumnId="1777"/>
      <queryTableField id="1803" name="Column1776" tableColumnId="1778"/>
      <queryTableField id="1804" name="Column1777" tableColumnId="1779"/>
      <queryTableField id="1805" name="Column1778" tableColumnId="1780"/>
      <queryTableField id="1806" name="Column1779" tableColumnId="1781"/>
      <queryTableField id="1807" name="Column1780" tableColumnId="1782"/>
      <queryTableField id="1808" name="Column1781" tableColumnId="1783"/>
      <queryTableField id="1809" name="Column1782" tableColumnId="1784"/>
      <queryTableField id="1810" name="Column1783" tableColumnId="1785"/>
      <queryTableField id="1811" name="Column1784" tableColumnId="1786"/>
      <queryTableField id="1812" name="Column1785" tableColumnId="1787"/>
      <queryTableField id="1813" name="Column1786" tableColumnId="1788"/>
      <queryTableField id="1814" name="Column1787" tableColumnId="1789"/>
      <queryTableField id="1815" name="Column1788" tableColumnId="1790"/>
      <queryTableField id="1816" name="Column1789" tableColumnId="1791"/>
      <queryTableField id="1817" name="Column1790" tableColumnId="1792"/>
      <queryTableField id="1818" name="Column1791" tableColumnId="1793"/>
      <queryTableField id="1819" name="Column1792" tableColumnId="1794"/>
      <queryTableField id="1820" name="Column1793" tableColumnId="1795"/>
      <queryTableField id="1821" name="Column1794" tableColumnId="1796"/>
      <queryTableField id="1822" name="Column1795" tableColumnId="1797"/>
      <queryTableField id="1823" name="Column1796" tableColumnId="1798"/>
      <queryTableField id="1824" name="Column1797" tableColumnId="1799"/>
      <queryTableField id="1825" name="Column1798" tableColumnId="1800"/>
      <queryTableField id="1826" name="Column1799" tableColumnId="1801"/>
      <queryTableField id="1827" name="Column1800" tableColumnId="1802"/>
      <queryTableField id="1828" name="Column1801" tableColumnId="1803"/>
      <queryTableField id="1829" name="Column1802" tableColumnId="1804"/>
      <queryTableField id="1830" name="Column1803" tableColumnId="1805"/>
      <queryTableField id="1831" name="Column1804" tableColumnId="1806"/>
      <queryTableField id="1832" name="Column1805" tableColumnId="1807"/>
      <queryTableField id="1833" name="Column1806" tableColumnId="1808"/>
      <queryTableField id="1834" name="Column1807" tableColumnId="1809"/>
      <queryTableField id="1835" name="Column1808" tableColumnId="1810"/>
      <queryTableField id="1836" name="Column1809" tableColumnId="1811"/>
      <queryTableField id="1837" name="Column1810" tableColumnId="1812"/>
      <queryTableField id="1838" name="Column1811" tableColumnId="1813"/>
      <queryTableField id="1839" name="Column1812" tableColumnId="1814"/>
      <queryTableField id="1840" name="Column1813" tableColumnId="1815"/>
      <queryTableField id="1841" name="Column1814" tableColumnId="1816"/>
      <queryTableField id="1842" name="Column1815" tableColumnId="1817"/>
      <queryTableField id="1843" name="Column1816" tableColumnId="1818"/>
      <queryTableField id="1844" name="Column1817" tableColumnId="1819"/>
      <queryTableField id="1845" name="Column1818" tableColumnId="1820"/>
      <queryTableField id="1846" name="Column1819" tableColumnId="1821"/>
      <queryTableField id="1847" name="Column1820" tableColumnId="1822"/>
      <queryTableField id="1848" name="Column1821" tableColumnId="1823"/>
      <queryTableField id="1849" name="Column1822" tableColumnId="1824"/>
      <queryTableField id="1850" name="Column1823" tableColumnId="1825"/>
      <queryTableField id="1851" name="Column1824" tableColumnId="1826"/>
      <queryTableField id="1852" name="Column1825" tableColumnId="1827"/>
      <queryTableField id="1853" name="Column1826" tableColumnId="1828"/>
      <queryTableField id="1854" name="Column1827" tableColumnId="1829"/>
      <queryTableField id="1855" name="Column1828" tableColumnId="1830"/>
      <queryTableField id="1856" name="Column1829" tableColumnId="1831"/>
      <queryTableField id="1857" name="Column1830" tableColumnId="1832"/>
      <queryTableField id="1858" name="Column1831" tableColumnId="1833"/>
      <queryTableField id="1859" name="Column1832" tableColumnId="1834"/>
      <queryTableField id="1860" name="Column1833" tableColumnId="1835"/>
      <queryTableField id="1861" name="Column1834" tableColumnId="1836"/>
      <queryTableField id="1862" name="Column1835" tableColumnId="1837"/>
      <queryTableField id="1863" name="Column1836" tableColumnId="1838"/>
      <queryTableField id="1864" name="Column1837" tableColumnId="1839"/>
      <queryTableField id="1865" name="Column1838" tableColumnId="1840"/>
      <queryTableField id="1866" name="Column1839" tableColumnId="1841"/>
      <queryTableField id="1867" name="Column1840" tableColumnId="1842"/>
      <queryTableField id="1868" name="Column1841" tableColumnId="1843"/>
      <queryTableField id="1869" name="Column1842" tableColumnId="1844"/>
      <queryTableField id="3710" name="no" tableColumnId="1847"/>
      <queryTableField id="22" name="Remark" tableColumnId="22"/>
      <queryTableField id="21" name="Description of Target" tableColumnId="21"/>
    </queryTableFields>
    <queryTableDeletedFields count="22">
      <deletedField name="Column20"/>
      <deletedField name="Column21"/>
      <deletedField name="Column22"/>
      <deletedField name="Column23"/>
      <deletedField name="Column24"/>
      <deletedField name="Column25"/>
      <deletedField name="Column26"/>
      <deletedField name="Column27"/>
      <deletedField name="Column28"/>
      <deletedField name="Column29"/>
      <deletedField name="Column30"/>
      <deletedField name="Column31"/>
      <deletedField name="Column32"/>
      <deletedField name="Column33"/>
      <deletedField name="Column34"/>
      <deletedField name="Column35"/>
      <deletedField name="Column36"/>
      <deletedField name="Column37"/>
      <deletedField name="Column38"/>
      <deletedField name="Column39"/>
      <deletedField name="Column40"/>
      <deletedField name="Column41"/>
    </queryTableDeleted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AA3D643-1EFB-4A74-AFBC-AA8E5DE06A98}" name="Quality" displayName="Quality" ref="A1:U584" tableType="queryTable" totalsRowShown="0">
  <autoFilter ref="A1:U584" xr:uid="{9AA3D643-1EFB-4A74-AFBC-AA8E5DE06A98}">
    <filterColumn colId="8">
      <filters>
        <dateGroupItem year="2026" month="2" dateTimeGrouping="month"/>
      </filters>
    </filterColumn>
  </autoFilter>
  <tableColumns count="21">
    <tableColumn id="1" xr3:uid="{BC2F68DE-96D9-4A32-A84C-EF2F41A5196A}" uniqueName="1" name="Category" queryTableFieldId="1" dataDxfId="63"/>
    <tableColumn id="2" xr3:uid="{6AD1E930-EB16-4292-A2FD-455C48DDF225}" uniqueName="2" name="Sub " queryTableFieldId="2" dataDxfId="62"/>
    <tableColumn id="3" xr3:uid="{DEEB678D-1C5F-4D0C-9C89-B09DC685017C}" uniqueName="3" name="no" queryTableFieldId="3"/>
    <tableColumn id="4" xr3:uid="{F5930ED5-1177-49EF-8D59-B32EA5020F89}" uniqueName="4" name="measurment" queryTableFieldId="4" dataDxfId="61"/>
    <tableColumn id="5" xr3:uid="{8CF28E5B-BB56-47BF-A0DB-32881F29F6A3}" uniqueName="5" name="Unit" queryTableFieldId="5" dataDxfId="60"/>
    <tableColumn id="6" xr3:uid="{9F17BF62-121F-478D-B571-D12E070DA3E9}" uniqueName="6" name="Main" queryTableFieldId="6" dataDxfId="59"/>
    <tableColumn id="7" xr3:uid="{B097FE62-C4A4-4C8D-A189-924FEEA3B02C}" uniqueName="7" name="Main relate" queryTableFieldId="7" dataDxfId="58"/>
    <tableColumn id="8" xr3:uid="{19D4EC07-7464-46FF-8C65-3A8BB0686DD0}" uniqueName="8" name="FY25 Target" queryTableFieldId="8" dataDxfId="57"/>
    <tableColumn id="9" xr3:uid="{B56D061B-A63F-4874-A232-31708DA0AA0D}" uniqueName="9" name="Month" queryTableFieldId="9" dataDxfId="56"/>
    <tableColumn id="10" xr3:uid="{A676C6C9-0E17-4086-9B22-9234DBA96371}" uniqueName="10" name="Target" queryTableFieldId="10" dataDxfId="55"/>
    <tableColumn id="11" xr3:uid="{7A38C76A-14B1-4D86-974D-575CC78DB507}" uniqueName="11" name="Result" queryTableFieldId="11" dataDxfId="54"/>
    <tableColumn id="12" xr3:uid="{DE62A2F5-2717-4149-A0DA-1D65C69DD9B8}" uniqueName="12" name="Accu Target" queryTableFieldId="12" dataDxfId="53"/>
    <tableColumn id="13" xr3:uid="{E9E9A32B-AFBB-4BC1-9680-D1083AD74A87}" uniqueName="13" name="Accu result" queryTableFieldId="13" dataDxfId="52"/>
    <tableColumn id="14" xr3:uid="{A80E74AC-58D8-4A1C-80AD-79317B890ADF}" uniqueName="14" name="Forecast" queryTableFieldId="14" dataDxfId="51"/>
    <tableColumn id="15" xr3:uid="{0AF150E2-D171-4F9E-A46A-673E15E7C98C}" uniqueName="15" name="Reason" queryTableFieldId="15" dataDxfId="50"/>
    <tableColumn id="16" xr3:uid="{9C608808-1021-43D0-B982-CB9F4206088A}" uniqueName="16" name="Recover activity" queryTableFieldId="16" dataDxfId="49"/>
    <tableColumn id="17" xr3:uid="{C1DF18E7-9EFF-484C-99C6-54CCBD609C3E}" uniqueName="17" name=" Forecast  result (Total)" queryTableFieldId="17"/>
    <tableColumn id="18" xr3:uid="{276C7E67-55F4-4A2E-9A9F-ADB4F65A2041}" uniqueName="18" name="Recovery month" queryTableFieldId="18" dataDxfId="48"/>
    <tableColumn id="19" xr3:uid="{1CFE9CD2-90EC-4A9B-8EF4-E444F9697236}" uniqueName="19" name="Remark" queryTableFieldId="19" dataDxfId="47"/>
    <tableColumn id="20" xr3:uid="{58BF9B9D-4949-4061-BD8D-B24F11C7D7BE}" uniqueName="20" name="Description of Target" queryTableFieldId="20" dataDxfId="46"/>
    <tableColumn id="21" xr3:uid="{9B9FC5B9-2EBD-4D6A-A972-0465E16DDA29}" uniqueName="21" name="Column21" queryTableFieldId="21"/>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24A4E44-5FAD-42A3-886C-6653A21646B8}" name="Append1" displayName="Append1" ref="A1:BRZ1348" tableType="queryTable" totalsRowShown="0">
  <autoFilter ref="A1:BRZ1348" xr:uid="{024A4E44-5FAD-42A3-886C-6653A21646B8}">
    <filterColumn colId="8">
      <filters>
        <dateGroupItem year="2026" month="2" dateTimeGrouping="month"/>
      </filters>
    </filterColumn>
  </autoFilter>
  <tableColumns count="1846">
    <tableColumn id="1" xr3:uid="{274B1BBF-74A7-47A3-8C25-63BF9A093FB7}" uniqueName="1" name="Category" queryTableFieldId="1" dataDxfId="45"/>
    <tableColumn id="2" xr3:uid="{5FF7211C-966C-4B6D-B486-B1C61603E3E5}" uniqueName="2" name="Sub " queryTableFieldId="2" dataDxfId="44"/>
    <tableColumn id="3" xr3:uid="{22E740E3-FCED-4804-8C50-0F50614EEED2}" uniqueName="3" name="No" queryTableFieldId="3"/>
    <tableColumn id="4" xr3:uid="{1D5E6BAA-2CEA-4577-87FE-A3906FC309B5}" uniqueName="4" name="measurment" queryTableFieldId="4" dataDxfId="43"/>
    <tableColumn id="5" xr3:uid="{1B14049A-11B7-44BB-B140-20405B3A347C}" uniqueName="5" name="Unit" queryTableFieldId="5" dataDxfId="42"/>
    <tableColumn id="6" xr3:uid="{7FC134FA-EFD7-4B44-AEFF-B397B6A9DB32}" uniqueName="6" name="Main" queryTableFieldId="6" dataDxfId="41"/>
    <tableColumn id="7" xr3:uid="{42C5A356-7326-49C9-ABEA-6DBF8B328EC4}" uniqueName="7" name="Main relate" queryTableFieldId="7" dataDxfId="40"/>
    <tableColumn id="8" xr3:uid="{38C0069B-6503-4513-BF9C-28E1E06A9A9E}" uniqueName="8" name="FY25 Target" queryTableFieldId="8"/>
    <tableColumn id="9" xr3:uid="{4CCFEE71-4A41-47DA-8491-3B3642F557A5}" uniqueName="9" name="Month" queryTableFieldId="9" dataDxfId="39"/>
    <tableColumn id="10" xr3:uid="{B824A43B-BF1B-4A4E-86A8-A212B88F9BA3}" uniqueName="10" name="Target" queryTableFieldId="10"/>
    <tableColumn id="11" xr3:uid="{88AA09BA-6E77-4E1D-BE23-CA880F13E836}" uniqueName="11" name="Result" queryTableFieldId="11"/>
    <tableColumn id="12" xr3:uid="{E4EA3D9B-3FD1-4274-804F-3752A0514B26}" uniqueName="12" name="Accu. Target" queryTableFieldId="12"/>
    <tableColumn id="13" xr3:uid="{4AD552D2-B9FF-4D77-9DE7-CC789A0AC516}" uniqueName="13" name="Accu. result" queryTableFieldId="13"/>
    <tableColumn id="14" xr3:uid="{128B7977-B182-44FC-AB19-C9C09B5F9FA6}" uniqueName="14" name="Forecast" queryTableFieldId="14"/>
    <tableColumn id="15" xr3:uid="{4DC6001A-E93D-47C9-BB05-86C3287E87BC}" uniqueName="15" name="Reason" queryTableFieldId="15" dataDxfId="38"/>
    <tableColumn id="16" xr3:uid="{E3D6A70F-C7FA-4FA8-BE29-BDFC8192BD54}" uniqueName="16" name="Recover activity" queryTableFieldId="16" dataDxfId="37"/>
    <tableColumn id="17" xr3:uid="{25DB1E93-F092-4D43-A5C7-9F28E0AB1B4E}" uniqueName="17" name=" Forecast  result (Total)" queryTableFieldId="17"/>
    <tableColumn id="18" xr3:uid="{0F2454D5-0C68-4715-AAA3-2A88FE498003}" uniqueName="18" name="Recovery month" queryTableFieldId="18" dataDxfId="36"/>
    <tableColumn id="19" xr3:uid="{EAB0DAE8-58B4-4741-8CCD-BA6BE4A4A3E9}" uniqueName="19" name="Column19" queryTableFieldId="68"/>
    <tableColumn id="45" xr3:uid="{A46C2216-5EFB-419A-A7F9-20CB3A21397F}" uniqueName="45" name="Column20" queryTableFieldId="45" dataDxfId="35"/>
    <tableColumn id="46" xr3:uid="{1663357E-5195-4593-9C9B-966AD75F0FE8}" uniqueName="46" name="Column21" queryTableFieldId="46"/>
    <tableColumn id="47" xr3:uid="{49A1B032-A51E-4C2A-AD86-24FEEE6007CF}" uniqueName="47" name="Column22" queryTableFieldId="47"/>
    <tableColumn id="48" xr3:uid="{7C4B3449-1691-4AC5-8DD3-DCA88AC2953F}" uniqueName="48" name="Column23" queryTableFieldId="48"/>
    <tableColumn id="49" xr3:uid="{7171DBFD-08B3-4921-B293-6DE798CB9BE7}" uniqueName="49" name="Column24" queryTableFieldId="49"/>
    <tableColumn id="50" xr3:uid="{0EC94BD0-7E7F-4576-936A-05FD127001C5}" uniqueName="50" name="Column25" queryTableFieldId="50"/>
    <tableColumn id="51" xr3:uid="{7FDFB6FA-E9A7-4B5E-91AF-AD04637B6A54}" uniqueName="51" name="Column26" queryTableFieldId="51"/>
    <tableColumn id="1846" xr3:uid="{4B42F5CB-0762-4214-B7B5-C9253661BA61}" uniqueName="1846" name="No." queryTableFieldId="3709"/>
    <tableColumn id="52" xr3:uid="{79F05B46-5BC1-4D6A-AA96-8C79177FFBD1}" uniqueName="52" name="Column27" queryTableFieldId="52"/>
    <tableColumn id="53" xr3:uid="{F751B1FD-CECB-42C9-8E1E-72FC6F8F9D95}" uniqueName="53" name="Column28" queryTableFieldId="53"/>
    <tableColumn id="54" xr3:uid="{7405F21A-31DA-46DD-9D72-812FC8BFAE2C}" uniqueName="54" name="Column29" queryTableFieldId="54"/>
    <tableColumn id="55" xr3:uid="{BDA97A92-556D-4472-8DE0-C35F0624E899}" uniqueName="55" name="Column30" queryTableFieldId="55"/>
    <tableColumn id="56" xr3:uid="{151E9B7C-34B8-4F3F-82B8-3A381929EA9F}" uniqueName="56" name="Column31" queryTableFieldId="56"/>
    <tableColumn id="57" xr3:uid="{499CB672-1E0E-4D95-9437-CC75FBB08C1A}" uniqueName="57" name="Column32" queryTableFieldId="57"/>
    <tableColumn id="58" xr3:uid="{0D911DB8-628D-46B6-BBA0-1188AC96859E}" uniqueName="58" name="Column33" queryTableFieldId="58"/>
    <tableColumn id="59" xr3:uid="{04165B19-D9C7-4D71-9BBC-74206F7DFBE8}" uniqueName="59" name="Column34" queryTableFieldId="59"/>
    <tableColumn id="60" xr3:uid="{02B8C671-AA54-48DF-AEF5-EAA4BC524800}" uniqueName="60" name="Column35" queryTableFieldId="60"/>
    <tableColumn id="61" xr3:uid="{FBC1163C-8609-4B3B-95CB-612DCFA8C5BE}" uniqueName="61" name="Column36" queryTableFieldId="61"/>
    <tableColumn id="62" xr3:uid="{8006BE31-12C1-4C3D-9CBD-7730AAA8FDD9}" uniqueName="62" name="Column37" queryTableFieldId="62"/>
    <tableColumn id="63" xr3:uid="{F6D3CA42-A7F6-4E41-8E75-F72850873DCC}" uniqueName="63" name="Column38" queryTableFieldId="63"/>
    <tableColumn id="64" xr3:uid="{BA95B1B9-AACB-4D8A-8B61-649AA19B6FB3}" uniqueName="64" name="Column39" queryTableFieldId="64"/>
    <tableColumn id="65" xr3:uid="{8E08C598-227C-4DA0-9CA6-DC1EC9B773D6}" uniqueName="65" name="Column40" queryTableFieldId="65"/>
    <tableColumn id="66" xr3:uid="{190D568E-929A-4E01-873A-09B35C2A15AB}" uniqueName="66" name="Column41" queryTableFieldId="66"/>
    <tableColumn id="20" xr3:uid="{47DAB4EC-BC86-4E28-922A-19EB18DA85D7}" uniqueName="20" name="Column42" queryTableFieldId="69"/>
    <tableColumn id="23" xr3:uid="{2664C234-225F-45B6-8140-883C2E0DF5F6}" uniqueName="23" name="Column43" queryTableFieldId="70"/>
    <tableColumn id="24" xr3:uid="{D8AF16DF-A486-4A72-8CED-83A1F976413E}" uniqueName="24" name="Column44" queryTableFieldId="71"/>
    <tableColumn id="25" xr3:uid="{E913242A-7CE7-4DC0-B6D3-3CFB3F62A957}" uniqueName="25" name="Column45" queryTableFieldId="72"/>
    <tableColumn id="26" xr3:uid="{B1915C2D-1C8C-4225-B5C4-FE40C79FA31D}" uniqueName="26" name="Column46" queryTableFieldId="73"/>
    <tableColumn id="27" xr3:uid="{B4B67CEC-AEF7-4D56-907D-25E0E8139D14}" uniqueName="27" name="Column47" queryTableFieldId="74"/>
    <tableColumn id="28" xr3:uid="{D1495607-62AF-4FE4-8435-C1909D8620F1}" uniqueName="28" name="Column48" queryTableFieldId="75"/>
    <tableColumn id="29" xr3:uid="{1D9F5F00-F75F-4906-9E8B-42B8C128B16B}" uniqueName="29" name="Column49" queryTableFieldId="76"/>
    <tableColumn id="30" xr3:uid="{ADD2F6AA-8FE2-4CE1-BC79-8E56E4F17E6A}" uniqueName="30" name="Column50" queryTableFieldId="77"/>
    <tableColumn id="31" xr3:uid="{674E390D-DC33-4479-AF6A-CB655A1F826F}" uniqueName="31" name="Column51" queryTableFieldId="78"/>
    <tableColumn id="32" xr3:uid="{7F0007D5-FC55-415C-9365-1D2F6DF80366}" uniqueName="32" name="Column52" queryTableFieldId="79"/>
    <tableColumn id="33" xr3:uid="{70E10C9F-05BE-491B-A9CF-051025D2DC7C}" uniqueName="33" name="Column53" queryTableFieldId="80"/>
    <tableColumn id="34" xr3:uid="{0A21E5FB-5D22-410A-AD4C-894CFC748DD8}" uniqueName="34" name="Column54" queryTableFieldId="81"/>
    <tableColumn id="35" xr3:uid="{7F194F37-8661-4439-AB74-83E01FD27690}" uniqueName="35" name="Column55" queryTableFieldId="82"/>
    <tableColumn id="36" xr3:uid="{93E5794A-84A6-4C33-9117-499371B1E31A}" uniqueName="36" name="Column56" queryTableFieldId="83"/>
    <tableColumn id="37" xr3:uid="{15BFFE14-98B0-4EE9-AD94-7F43FE5F83CD}" uniqueName="37" name="Column57" queryTableFieldId="84"/>
    <tableColumn id="38" xr3:uid="{14D5729E-DB46-4DBF-A09B-90B858E5C40F}" uniqueName="38" name="Column58" queryTableFieldId="85"/>
    <tableColumn id="39" xr3:uid="{FF496B3E-8813-47DD-988F-3774B8136617}" uniqueName="39" name="Column59" queryTableFieldId="86"/>
    <tableColumn id="40" xr3:uid="{6AF8EB4D-4DCB-48EB-91C5-7FE05E1AA6E0}" uniqueName="40" name="Column60" queryTableFieldId="87"/>
    <tableColumn id="41" xr3:uid="{FEE2E597-C33B-41B2-BE40-B22FF731E2C3}" uniqueName="41" name="Column61" queryTableFieldId="88"/>
    <tableColumn id="42" xr3:uid="{DEB1BCE1-8237-4067-AA1C-4D4C40435115}" uniqueName="42" name="Column62" queryTableFieldId="89"/>
    <tableColumn id="43" xr3:uid="{102206A5-9BFF-4611-9AE7-792435DF5E5C}" uniqueName="43" name="Column63" queryTableFieldId="90"/>
    <tableColumn id="44" xr3:uid="{DD5DFCDE-20D9-4EDF-91CC-55B2E1B4560D}" uniqueName="44" name="Column64" queryTableFieldId="91"/>
    <tableColumn id="67" xr3:uid="{47D85524-68F2-4D2B-B988-1974F0FD9629}" uniqueName="67" name="Column65" queryTableFieldId="92"/>
    <tableColumn id="68" xr3:uid="{0E2967FC-C96D-4744-8D06-FBB33B8D7752}" uniqueName="68" name="Column66" queryTableFieldId="93"/>
    <tableColumn id="69" xr3:uid="{7F85A34A-5F18-4931-9177-BA6FED865A25}" uniqueName="69" name="Column67" queryTableFieldId="94"/>
    <tableColumn id="70" xr3:uid="{9184DC40-3D53-4C72-8046-F6047D194E49}" uniqueName="70" name="Column68" queryTableFieldId="95"/>
    <tableColumn id="71" xr3:uid="{7359A1E5-1B4F-4AFB-9DB4-C792FFCF5A44}" uniqueName="71" name="Column69" queryTableFieldId="96"/>
    <tableColumn id="72" xr3:uid="{645DCCFC-5281-404E-B528-C96169E16F66}" uniqueName="72" name="Column70" queryTableFieldId="97"/>
    <tableColumn id="73" xr3:uid="{90EE09EA-4BB8-48F5-9E74-B80BED192602}" uniqueName="73" name="Column71" queryTableFieldId="98"/>
    <tableColumn id="74" xr3:uid="{80AE081A-CCAF-497A-B2E0-AC81E3340761}" uniqueName="74" name="Column72" queryTableFieldId="99"/>
    <tableColumn id="75" xr3:uid="{C1E0EF54-5718-44CE-A614-7102F27F7C4D}" uniqueName="75" name="Column73" queryTableFieldId="100"/>
    <tableColumn id="76" xr3:uid="{412796A5-FD83-4F12-82F4-5301869923DC}" uniqueName="76" name="Column74" queryTableFieldId="101"/>
    <tableColumn id="77" xr3:uid="{A0D50E88-FF99-4A57-A15C-C63A190092E7}" uniqueName="77" name="Column75" queryTableFieldId="102"/>
    <tableColumn id="78" xr3:uid="{66F438F4-388F-45FB-9D06-955950BFE59F}" uniqueName="78" name="Column76" queryTableFieldId="103"/>
    <tableColumn id="79" xr3:uid="{00EB7F61-6C54-409F-93B4-19FE4182C210}" uniqueName="79" name="Column77" queryTableFieldId="104"/>
    <tableColumn id="80" xr3:uid="{23BCCD37-A7FF-456B-8657-BABA2D148A15}" uniqueName="80" name="Column78" queryTableFieldId="105"/>
    <tableColumn id="81" xr3:uid="{79306BE7-6B82-45BF-80A9-62E01606F10E}" uniqueName="81" name="Column79" queryTableFieldId="106"/>
    <tableColumn id="82" xr3:uid="{AB026857-2C43-4E52-AF66-06BE3CD3E85A}" uniqueName="82" name="Column80" queryTableFieldId="107"/>
    <tableColumn id="83" xr3:uid="{4942C4C1-8AAA-4397-BBAF-8D0F3258612E}" uniqueName="83" name="Column81" queryTableFieldId="108"/>
    <tableColumn id="84" xr3:uid="{294071B2-3E0A-4531-803B-95E00A26A5E0}" uniqueName="84" name="Column82" queryTableFieldId="109"/>
    <tableColumn id="85" xr3:uid="{945E3BC6-72BE-4626-B47A-88BEF4237383}" uniqueName="85" name="Column83" queryTableFieldId="110"/>
    <tableColumn id="86" xr3:uid="{FEA68674-C0CE-4EC0-8E2C-09F066D09093}" uniqueName="86" name="Column84" queryTableFieldId="111"/>
    <tableColumn id="87" xr3:uid="{79D7F9EF-08E6-4DC1-A37D-7F72ABDB7196}" uniqueName="87" name="Column85" queryTableFieldId="112"/>
    <tableColumn id="88" xr3:uid="{894E5EFE-BE48-48AE-A067-A7537E3374AE}" uniqueName="88" name="Column86" queryTableFieldId="113"/>
    <tableColumn id="89" xr3:uid="{A88D1E1E-6C88-4333-8E9C-F3D8B90B4D7A}" uniqueName="89" name="Column87" queryTableFieldId="114"/>
    <tableColumn id="90" xr3:uid="{9C991AAE-809D-4494-B086-823975B327AA}" uniqueName="90" name="Column88" queryTableFieldId="115"/>
    <tableColumn id="91" xr3:uid="{4E98A49D-4E7B-4F0D-A6FC-095BB20DA1B1}" uniqueName="91" name="Column89" queryTableFieldId="116"/>
    <tableColumn id="92" xr3:uid="{9B1B09C0-36AB-45FC-842A-1B3E0E5F87C2}" uniqueName="92" name="Column90" queryTableFieldId="117"/>
    <tableColumn id="93" xr3:uid="{1E173D0B-1FDD-4555-997E-6A2C3D8F034F}" uniqueName="93" name="Column91" queryTableFieldId="118"/>
    <tableColumn id="94" xr3:uid="{DD9F3AAD-29B1-4C87-A858-1FA7E09B2FAC}" uniqueName="94" name="Column92" queryTableFieldId="119"/>
    <tableColumn id="95" xr3:uid="{5D4371D2-D648-4611-9F41-812AEFFCFFF9}" uniqueName="95" name="Column93" queryTableFieldId="120"/>
    <tableColumn id="96" xr3:uid="{E6A2E2B5-1FAD-4162-9FC2-8D5087137001}" uniqueName="96" name="Column94" queryTableFieldId="121"/>
    <tableColumn id="97" xr3:uid="{0EFA9EC6-B76C-4B81-AA07-A244AAE03F3A}" uniqueName="97" name="Column95" queryTableFieldId="122"/>
    <tableColumn id="98" xr3:uid="{10E50DDC-1B1B-4BC0-90F1-A70B22DC82E0}" uniqueName="98" name="Column96" queryTableFieldId="123"/>
    <tableColumn id="99" xr3:uid="{CA636B50-6B37-4A61-AAC4-94A8BA382E0F}" uniqueName="99" name="Column97" queryTableFieldId="124"/>
    <tableColumn id="100" xr3:uid="{B8B3523C-2A9F-4A97-AD06-CD1FFB356D53}" uniqueName="100" name="Column98" queryTableFieldId="125"/>
    <tableColumn id="101" xr3:uid="{592F2CC7-B6AA-49AE-92BA-2D123DAEC746}" uniqueName="101" name="Column99" queryTableFieldId="126"/>
    <tableColumn id="102" xr3:uid="{181F4ED4-F943-41FE-9A52-757FCA07CEF6}" uniqueName="102" name="Column100" queryTableFieldId="127"/>
    <tableColumn id="103" xr3:uid="{D8B42266-8813-4F2F-ADFF-0BEABD8402CE}" uniqueName="103" name="Column101" queryTableFieldId="128"/>
    <tableColumn id="104" xr3:uid="{99CD642F-FE00-4C3F-8239-FCACC45BF15F}" uniqueName="104" name="Column102" queryTableFieldId="129"/>
    <tableColumn id="105" xr3:uid="{2C8DEFA3-36C1-4BD0-AF8C-F99B55C398C9}" uniqueName="105" name="Column103" queryTableFieldId="130"/>
    <tableColumn id="106" xr3:uid="{790F69B1-0AFD-473C-A2CD-5150D0EAA1AB}" uniqueName="106" name="Column104" queryTableFieldId="131"/>
    <tableColumn id="107" xr3:uid="{71E40EE3-848D-48EF-8C64-F1C6F949F280}" uniqueName="107" name="Column105" queryTableFieldId="132"/>
    <tableColumn id="108" xr3:uid="{EB13CA7B-3126-4473-BF43-58FD14CCA39C}" uniqueName="108" name="Column106" queryTableFieldId="133"/>
    <tableColumn id="109" xr3:uid="{B9A13886-64BA-40D6-A44D-86D308B8B5A2}" uniqueName="109" name="Column107" queryTableFieldId="134"/>
    <tableColumn id="110" xr3:uid="{1F62DA25-A1F3-4BD8-B2E8-A9A06F32B25A}" uniqueName="110" name="Column108" queryTableFieldId="135"/>
    <tableColumn id="111" xr3:uid="{9D27A093-69EF-421F-A4BE-9182D70FA2DA}" uniqueName="111" name="Column109" queryTableFieldId="136"/>
    <tableColumn id="112" xr3:uid="{4C35AA23-3A43-4922-A778-5D66C694E028}" uniqueName="112" name="Column110" queryTableFieldId="137"/>
    <tableColumn id="113" xr3:uid="{8538140D-58E9-40FB-9CA0-D8C119B916CF}" uniqueName="113" name="Column111" queryTableFieldId="138"/>
    <tableColumn id="114" xr3:uid="{464B488D-699F-4682-A4E8-1B1A0FA55AFE}" uniqueName="114" name="Column112" queryTableFieldId="139"/>
    <tableColumn id="115" xr3:uid="{025AC135-9413-479C-BFAE-AA6655DDA447}" uniqueName="115" name="Column113" queryTableFieldId="140"/>
    <tableColumn id="116" xr3:uid="{48B7890A-A0A7-4440-BF93-4889E23527AE}" uniqueName="116" name="Column114" queryTableFieldId="141"/>
    <tableColumn id="117" xr3:uid="{C2274F2A-E506-41B1-B12C-17D149FC052F}" uniqueName="117" name="Column115" queryTableFieldId="142"/>
    <tableColumn id="118" xr3:uid="{4CF48204-BD50-4633-8486-9DF80E26E4FE}" uniqueName="118" name="Column116" queryTableFieldId="143"/>
    <tableColumn id="119" xr3:uid="{9AA9EBA9-4DF9-4463-A7C7-20EFB0365699}" uniqueName="119" name="Column117" queryTableFieldId="144"/>
    <tableColumn id="120" xr3:uid="{AC1E9BA3-C5D9-47B5-93E6-ED27AD26B981}" uniqueName="120" name="Column118" queryTableFieldId="145"/>
    <tableColumn id="121" xr3:uid="{B654B07B-1D2B-4B21-B0D8-47797A0D0D46}" uniqueName="121" name="Column119" queryTableFieldId="146"/>
    <tableColumn id="122" xr3:uid="{2E1AFC27-D3E1-4295-B7C6-EC4CA8DF1601}" uniqueName="122" name="Column120" queryTableFieldId="147"/>
    <tableColumn id="123" xr3:uid="{4F32D8AA-F781-4A43-BF21-48DA9E70DC26}" uniqueName="123" name="Column121" queryTableFieldId="148"/>
    <tableColumn id="124" xr3:uid="{EB637696-5CC2-40F1-AE35-21CA1F439DC8}" uniqueName="124" name="Column122" queryTableFieldId="149"/>
    <tableColumn id="125" xr3:uid="{8465B618-D5F1-4D2D-B314-DFA53F2E32C7}" uniqueName="125" name="Column123" queryTableFieldId="150"/>
    <tableColumn id="126" xr3:uid="{52CB3CBB-4AEB-447A-85B3-5625877C1EB8}" uniqueName="126" name="Column124" queryTableFieldId="151"/>
    <tableColumn id="127" xr3:uid="{962B6BB0-7EFB-4C75-A46A-48A2DAE50E68}" uniqueName="127" name="Column125" queryTableFieldId="152"/>
    <tableColumn id="128" xr3:uid="{884594DE-21CF-49B6-9E1F-9298D98AC408}" uniqueName="128" name="Column126" queryTableFieldId="153"/>
    <tableColumn id="129" xr3:uid="{A972404C-B1BA-44ED-88E2-321F6D5D7977}" uniqueName="129" name="Column127" queryTableFieldId="154"/>
    <tableColumn id="130" xr3:uid="{5341118C-268D-4DE2-BA55-D508B1BE08A0}" uniqueName="130" name="Column128" queryTableFieldId="155"/>
    <tableColumn id="131" xr3:uid="{E565A5DF-203D-4401-84F2-10DCE8E75B4D}" uniqueName="131" name="Column129" queryTableFieldId="156"/>
    <tableColumn id="132" xr3:uid="{C68C066E-B2E8-4942-8C1B-F99817288587}" uniqueName="132" name="Column130" queryTableFieldId="157"/>
    <tableColumn id="133" xr3:uid="{7AB18841-5BEE-49B0-AF17-F72D8627BD0A}" uniqueName="133" name="Column131" queryTableFieldId="158"/>
    <tableColumn id="134" xr3:uid="{763C213D-A5DC-446C-843D-D8842ACFB9FE}" uniqueName="134" name="Column132" queryTableFieldId="159"/>
    <tableColumn id="135" xr3:uid="{02ADC3E2-9CD3-4EC7-8607-65A76C5433D3}" uniqueName="135" name="Column133" queryTableFieldId="160"/>
    <tableColumn id="136" xr3:uid="{26CBFB13-78CD-43D0-84B8-E3FAC78E8757}" uniqueName="136" name="Column134" queryTableFieldId="161"/>
    <tableColumn id="137" xr3:uid="{301F2DBA-E346-407E-970B-DD80D4C796F7}" uniqueName="137" name="Column135" queryTableFieldId="162"/>
    <tableColumn id="138" xr3:uid="{E93CF8EF-FFB7-43F8-85DA-55521AA19E70}" uniqueName="138" name="Column136" queryTableFieldId="163"/>
    <tableColumn id="139" xr3:uid="{43E1FEF4-8FE2-4CD5-B7D4-9EA3B04B8A94}" uniqueName="139" name="Column137" queryTableFieldId="164"/>
    <tableColumn id="140" xr3:uid="{56CAB41A-D4F0-464C-BCB3-4A0C3CBAB81D}" uniqueName="140" name="Column138" queryTableFieldId="165"/>
    <tableColumn id="141" xr3:uid="{BC73ABD0-2495-44F3-A4AA-07896A2BC3C7}" uniqueName="141" name="Column139" queryTableFieldId="166"/>
    <tableColumn id="142" xr3:uid="{18292BBF-029F-4F8A-809B-E6170A0372B1}" uniqueName="142" name="Column140" queryTableFieldId="167"/>
    <tableColumn id="143" xr3:uid="{1E47D02D-420E-4DA3-92F6-3F5708A279D9}" uniqueName="143" name="Column141" queryTableFieldId="168"/>
    <tableColumn id="144" xr3:uid="{EF3061A9-821D-4363-BB62-37A868B4857A}" uniqueName="144" name="Column142" queryTableFieldId="169"/>
    <tableColumn id="145" xr3:uid="{56660C5C-B9B6-490C-94F3-14EBF6D17F52}" uniqueName="145" name="Column143" queryTableFieldId="170"/>
    <tableColumn id="146" xr3:uid="{A5078B13-3FD9-4AA6-9979-839FB4D10806}" uniqueName="146" name="Column144" queryTableFieldId="171"/>
    <tableColumn id="147" xr3:uid="{1F8DEB36-B487-4812-9929-49CAE0232693}" uniqueName="147" name="Column145" queryTableFieldId="172"/>
    <tableColumn id="148" xr3:uid="{DC59EC11-D368-4AD3-AB86-1F47E6B8D629}" uniqueName="148" name="Column146" queryTableFieldId="173"/>
    <tableColumn id="149" xr3:uid="{3F6026C2-4EB9-4FFB-ADC0-566E91CE464B}" uniqueName="149" name="Column147" queryTableFieldId="174"/>
    <tableColumn id="150" xr3:uid="{DFDEE3DA-6537-4D03-9CA3-FCACD1A37CB8}" uniqueName="150" name="Column148" queryTableFieldId="175"/>
    <tableColumn id="151" xr3:uid="{35545DF2-486A-4DEC-97C9-89BA9F945078}" uniqueName="151" name="Column149" queryTableFieldId="176"/>
    <tableColumn id="152" xr3:uid="{AB797924-4A6D-43CF-AC05-068508377EEF}" uniqueName="152" name="Column150" queryTableFieldId="177"/>
    <tableColumn id="153" xr3:uid="{D1472AA5-0C73-4A92-BAE7-C84DBE448D01}" uniqueName="153" name="Column151" queryTableFieldId="178"/>
    <tableColumn id="154" xr3:uid="{9BE13F4D-AEA6-462F-9D2A-CF220933330C}" uniqueName="154" name="Column152" queryTableFieldId="179"/>
    <tableColumn id="155" xr3:uid="{84960C5C-4E16-4F7E-B5D7-DC4DCB2F67FA}" uniqueName="155" name="Column153" queryTableFieldId="180"/>
    <tableColumn id="156" xr3:uid="{CA1F3E89-1E2A-4A46-8FAA-DA273E327604}" uniqueName="156" name="Column154" queryTableFieldId="181"/>
    <tableColumn id="157" xr3:uid="{A69D2E77-B527-421A-A6A9-05D8AB4E3F6E}" uniqueName="157" name="Column155" queryTableFieldId="182"/>
    <tableColumn id="158" xr3:uid="{DEE8A483-AA4B-47B6-AF8C-1E44B83C191B}" uniqueName="158" name="Column156" queryTableFieldId="183"/>
    <tableColumn id="159" xr3:uid="{6F40069E-9AD7-4BCE-9581-2F97DF585815}" uniqueName="159" name="Column157" queryTableFieldId="184"/>
    <tableColumn id="160" xr3:uid="{D7A743EE-5662-4B40-8651-1321593101B6}" uniqueName="160" name="Column158" queryTableFieldId="185"/>
    <tableColumn id="161" xr3:uid="{0EECB72B-5D33-4975-8266-8EBC7B0E9933}" uniqueName="161" name="Column159" queryTableFieldId="186"/>
    <tableColumn id="162" xr3:uid="{CB279CBB-5ABA-4877-819B-D97F9E69D3B3}" uniqueName="162" name="Column160" queryTableFieldId="187"/>
    <tableColumn id="163" xr3:uid="{6E14D5BF-A96B-4DF9-A48C-03C6819415F3}" uniqueName="163" name="Column161" queryTableFieldId="188"/>
    <tableColumn id="164" xr3:uid="{95F2D663-FA0B-4F18-AA9D-60533D82E9A7}" uniqueName="164" name="Column162" queryTableFieldId="189"/>
    <tableColumn id="165" xr3:uid="{83FF2278-3DB4-46AD-BC73-8E68BF5327B0}" uniqueName="165" name="Column163" queryTableFieldId="190"/>
    <tableColumn id="166" xr3:uid="{04E80523-7BB0-4D3C-9C5C-F2951CBE3F54}" uniqueName="166" name="Column164" queryTableFieldId="191"/>
    <tableColumn id="167" xr3:uid="{5BA0434A-8EC3-479C-B2D3-09D3A0192AB2}" uniqueName="167" name="Column165" queryTableFieldId="192"/>
    <tableColumn id="168" xr3:uid="{DFB40C16-6178-4347-9F96-9A01C9314E93}" uniqueName="168" name="Column166" queryTableFieldId="193"/>
    <tableColumn id="169" xr3:uid="{3BD7F2F2-BBB6-44A0-819B-E3B113CB1C0D}" uniqueName="169" name="Column167" queryTableFieldId="194"/>
    <tableColumn id="170" xr3:uid="{0846C48E-8C22-4EC4-A18F-3F7CEEDA7793}" uniqueName="170" name="Column168" queryTableFieldId="195"/>
    <tableColumn id="171" xr3:uid="{657D0B9B-C63B-4614-994B-1805BC35B355}" uniqueName="171" name="Column169" queryTableFieldId="196"/>
    <tableColumn id="172" xr3:uid="{FE11581C-B019-422B-9BCC-C732CB264C61}" uniqueName="172" name="Column170" queryTableFieldId="197"/>
    <tableColumn id="173" xr3:uid="{AFFD014B-F386-481A-8024-8225D80E1FB5}" uniqueName="173" name="Column171" queryTableFieldId="198"/>
    <tableColumn id="174" xr3:uid="{44B27B06-F3AD-4FF7-B74B-99A7C6D30969}" uniqueName="174" name="Column172" queryTableFieldId="199"/>
    <tableColumn id="175" xr3:uid="{2BCA7874-D321-4B04-9A2D-B84E265432BF}" uniqueName="175" name="Column173" queryTableFieldId="200"/>
    <tableColumn id="176" xr3:uid="{F357BAE2-EC40-43E3-8812-3483F2215509}" uniqueName="176" name="Column174" queryTableFieldId="201"/>
    <tableColumn id="177" xr3:uid="{D8C1316D-5B92-4D6F-9D2B-8A211D8A4B85}" uniqueName="177" name="Column175" queryTableFieldId="202"/>
    <tableColumn id="178" xr3:uid="{36CF7982-C51F-4427-96C7-ECA1582F8CD4}" uniqueName="178" name="Column176" queryTableFieldId="203"/>
    <tableColumn id="179" xr3:uid="{10CC60DB-D224-4291-A5FC-E29C91EC20DB}" uniqueName="179" name="Column177" queryTableFieldId="204"/>
    <tableColumn id="180" xr3:uid="{289E4CE5-E63B-46F0-AE87-2A772E853D15}" uniqueName="180" name="Column178" queryTableFieldId="205"/>
    <tableColumn id="181" xr3:uid="{2C2FC81A-BAEA-46FE-A626-B9216AC6DD0E}" uniqueName="181" name="Column179" queryTableFieldId="206"/>
    <tableColumn id="182" xr3:uid="{07A27F4A-D8F5-47FD-AAAA-79F4C789331D}" uniqueName="182" name="Column180" queryTableFieldId="207"/>
    <tableColumn id="183" xr3:uid="{B48A4A4D-99ED-47E9-A64D-2FC61D80F3A8}" uniqueName="183" name="Column181" queryTableFieldId="208"/>
    <tableColumn id="184" xr3:uid="{6572CAF4-5945-429C-B475-6D0EFC8CCD29}" uniqueName="184" name="Column182" queryTableFieldId="209"/>
    <tableColumn id="185" xr3:uid="{17BCB427-22B9-4FE4-B056-9E505D928646}" uniqueName="185" name="Column183" queryTableFieldId="210"/>
    <tableColumn id="186" xr3:uid="{E88613EE-7BF3-4963-924F-E963813730E8}" uniqueName="186" name="Column184" queryTableFieldId="211"/>
    <tableColumn id="187" xr3:uid="{C6A04665-9E9D-4082-8146-5A5A2C602ABC}" uniqueName="187" name="Column185" queryTableFieldId="212"/>
    <tableColumn id="188" xr3:uid="{4D9EF956-9386-4E42-B67B-46204B449AD3}" uniqueName="188" name="Column186" queryTableFieldId="213"/>
    <tableColumn id="189" xr3:uid="{6F2812A6-FAAE-4612-9D2E-E146904A5DC8}" uniqueName="189" name="Column187" queryTableFieldId="214"/>
    <tableColumn id="190" xr3:uid="{45B0B223-DD1A-40CF-8890-8FB3164EDC81}" uniqueName="190" name="Column188" queryTableFieldId="215"/>
    <tableColumn id="191" xr3:uid="{54A0DC7E-DF58-4E63-81A0-EC014769FC5F}" uniqueName="191" name="Column189" queryTableFieldId="216"/>
    <tableColumn id="192" xr3:uid="{819ED94E-919A-42A6-922B-6E221993C7E7}" uniqueName="192" name="Column190" queryTableFieldId="217"/>
    <tableColumn id="193" xr3:uid="{6292294C-86E2-4424-AE93-CD38085386B5}" uniqueName="193" name="Column191" queryTableFieldId="218"/>
    <tableColumn id="194" xr3:uid="{E5D1725C-9C78-4F56-B8B0-DFFAD87D10A0}" uniqueName="194" name="Column192" queryTableFieldId="219"/>
    <tableColumn id="195" xr3:uid="{BED54E2D-12C9-4B4E-A361-B51F25C3A7D3}" uniqueName="195" name="Column193" queryTableFieldId="220"/>
    <tableColumn id="196" xr3:uid="{6533E6F5-4D7A-416B-9CA7-A5C74E00E397}" uniqueName="196" name="Column194" queryTableFieldId="221"/>
    <tableColumn id="197" xr3:uid="{0D465127-4C6F-401B-A6A7-DCB7A6A083C1}" uniqueName="197" name="Column195" queryTableFieldId="222"/>
    <tableColumn id="198" xr3:uid="{2CF50AB2-0CFB-45C1-AD76-DE31E896E151}" uniqueName="198" name="Column196" queryTableFieldId="223"/>
    <tableColumn id="199" xr3:uid="{50C2CFE9-0E95-485E-8968-9070DCFFE11F}" uniqueName="199" name="Column197" queryTableFieldId="224"/>
    <tableColumn id="200" xr3:uid="{208A399E-9318-4C65-9A16-8E388E9247D7}" uniqueName="200" name="Column198" queryTableFieldId="225"/>
    <tableColumn id="201" xr3:uid="{06568F5D-BFB1-472B-9FC7-3DD1BCA2C120}" uniqueName="201" name="Column199" queryTableFieldId="226"/>
    <tableColumn id="202" xr3:uid="{F24B77C1-1FCD-463B-9D9B-8CB8B7038331}" uniqueName="202" name="Column200" queryTableFieldId="227"/>
    <tableColumn id="203" xr3:uid="{7F59D74F-0CEA-42FE-96CA-E985CEF42F0F}" uniqueName="203" name="Column201" queryTableFieldId="228"/>
    <tableColumn id="204" xr3:uid="{4D501C97-2434-44C9-B343-44EFFD77C3B2}" uniqueName="204" name="Column202" queryTableFieldId="229"/>
    <tableColumn id="205" xr3:uid="{75BFDB3B-E0CA-4E66-BD90-446D4C3D20CC}" uniqueName="205" name="Column203" queryTableFieldId="230"/>
    <tableColumn id="206" xr3:uid="{8C4B4027-45C0-4B71-ACA7-9DBC849E81EE}" uniqueName="206" name="Column204" queryTableFieldId="231"/>
    <tableColumn id="207" xr3:uid="{A5C052DF-F7B4-43CB-9843-CEC0A4DE1484}" uniqueName="207" name="Column205" queryTableFieldId="232"/>
    <tableColumn id="208" xr3:uid="{BF8C1831-FDC9-4DD8-B873-5AEBB6F90CA0}" uniqueName="208" name="Column206" queryTableFieldId="233"/>
    <tableColumn id="209" xr3:uid="{C4AC7555-5333-400F-B90F-7075609F271A}" uniqueName="209" name="Column207" queryTableFieldId="234"/>
    <tableColumn id="210" xr3:uid="{DB1E1888-CD81-4FE7-9EBA-00DCECB1561E}" uniqueName="210" name="Column208" queryTableFieldId="235"/>
    <tableColumn id="211" xr3:uid="{F7B809F4-2671-47B9-AB28-A6EDAFBF155A}" uniqueName="211" name="Column209" queryTableFieldId="236"/>
    <tableColumn id="212" xr3:uid="{1CFC2E17-91E4-44D6-8A64-B991713063A5}" uniqueName="212" name="Column210" queryTableFieldId="237"/>
    <tableColumn id="213" xr3:uid="{70391783-EC7A-407E-A8AC-DF03EDDE1581}" uniqueName="213" name="Column211" queryTableFieldId="238"/>
    <tableColumn id="214" xr3:uid="{28CB4E56-8193-4082-8BB4-18A9A5D85DAC}" uniqueName="214" name="Column212" queryTableFieldId="239"/>
    <tableColumn id="215" xr3:uid="{0920FDDB-A335-416A-A975-4E2230C90582}" uniqueName="215" name="Column213" queryTableFieldId="240"/>
    <tableColumn id="216" xr3:uid="{8E81796F-6B17-47D7-B417-4C3119EE25DE}" uniqueName="216" name="Column214" queryTableFieldId="241"/>
    <tableColumn id="217" xr3:uid="{6A5C5890-27D1-4665-9BD9-1039D9D816F5}" uniqueName="217" name="Column215" queryTableFieldId="242"/>
    <tableColumn id="218" xr3:uid="{88C6A36B-B17F-4141-AF2B-69B83627B109}" uniqueName="218" name="Column216" queryTableFieldId="243"/>
    <tableColumn id="219" xr3:uid="{5D517AE7-31B5-430B-AD61-C0CDDC18981F}" uniqueName="219" name="Column217" queryTableFieldId="244"/>
    <tableColumn id="220" xr3:uid="{610213ED-6E90-4871-B8A2-6196BE0B5944}" uniqueName="220" name="Column218" queryTableFieldId="245"/>
    <tableColumn id="221" xr3:uid="{579D4A55-EDF3-44A5-8487-25A4494CB5A0}" uniqueName="221" name="Column219" queryTableFieldId="246"/>
    <tableColumn id="222" xr3:uid="{FF8C7B05-D11A-4D7C-AE71-AD7726E178AB}" uniqueName="222" name="Column220" queryTableFieldId="247"/>
    <tableColumn id="223" xr3:uid="{EE184B6C-DA0F-4AFA-8700-CF574D287FAA}" uniqueName="223" name="Column221" queryTableFieldId="248"/>
    <tableColumn id="224" xr3:uid="{8EAEBC30-4DE1-4B30-8B05-E7A5A038A27A}" uniqueName="224" name="Column222" queryTableFieldId="249"/>
    <tableColumn id="225" xr3:uid="{BD868035-85DE-4DC3-A192-884A180F8038}" uniqueName="225" name="Column223" queryTableFieldId="250"/>
    <tableColumn id="226" xr3:uid="{FE7EE691-95D5-4A1A-9723-DEF51395F965}" uniqueName="226" name="Column224" queryTableFieldId="251"/>
    <tableColumn id="227" xr3:uid="{A9D086A0-3C2D-4D89-86FB-DFE92FAC2F01}" uniqueName="227" name="Column225" queryTableFieldId="252"/>
    <tableColumn id="228" xr3:uid="{4534860B-AC52-45BE-8AA4-8EF0991398E3}" uniqueName="228" name="Column226" queryTableFieldId="253"/>
    <tableColumn id="229" xr3:uid="{662C3B1E-6C18-4646-81DA-97BBED5113DA}" uniqueName="229" name="Column227" queryTableFieldId="254"/>
    <tableColumn id="230" xr3:uid="{C85538D9-2639-4B40-A86E-CE7D075A02FF}" uniqueName="230" name="Column228" queryTableFieldId="255"/>
    <tableColumn id="231" xr3:uid="{8049C144-4117-48CD-A1BC-6369D7062A20}" uniqueName="231" name="Column229" queryTableFieldId="256"/>
    <tableColumn id="232" xr3:uid="{5FBDA5C6-2983-4E3B-AC87-4951E8188B0D}" uniqueName="232" name="Column230" queryTableFieldId="257"/>
    <tableColumn id="233" xr3:uid="{D40B2A30-A6E2-4A96-A3FC-ED3BC4740D8B}" uniqueName="233" name="Column231" queryTableFieldId="258"/>
    <tableColumn id="234" xr3:uid="{BA68FDE0-36D5-4BFC-AC5B-A3478B1F6A6A}" uniqueName="234" name="Column232" queryTableFieldId="259"/>
    <tableColumn id="235" xr3:uid="{2B8ECE3A-5234-4306-BE26-9241F5AC0BBE}" uniqueName="235" name="Column233" queryTableFieldId="260"/>
    <tableColumn id="236" xr3:uid="{CBA98563-1FE0-4F31-819B-77C2DE19AD77}" uniqueName="236" name="Column234" queryTableFieldId="261"/>
    <tableColumn id="237" xr3:uid="{9361766C-67B3-4ED6-90E4-ED10A0C9C0CA}" uniqueName="237" name="Column235" queryTableFieldId="262"/>
    <tableColumn id="238" xr3:uid="{11F15311-8721-4173-B306-52E6E18EC976}" uniqueName="238" name="Column236" queryTableFieldId="263"/>
    <tableColumn id="239" xr3:uid="{098D2960-9649-44E2-92A5-89557B55B6C7}" uniqueName="239" name="Column237" queryTableFieldId="264"/>
    <tableColumn id="240" xr3:uid="{2F59E1C0-22DF-442B-80D4-FA9A0A9C50DA}" uniqueName="240" name="Column238" queryTableFieldId="265"/>
    <tableColumn id="241" xr3:uid="{504A9019-FA07-4DA2-BEA6-51A8FB6F9198}" uniqueName="241" name="Column239" queryTableFieldId="266"/>
    <tableColumn id="242" xr3:uid="{6FF926DA-3035-4F23-B34E-F58F443F1E7A}" uniqueName="242" name="Column240" queryTableFieldId="267"/>
    <tableColumn id="243" xr3:uid="{BBF4511B-6466-4B5C-A4B1-83C5F15E9F0E}" uniqueName="243" name="Column241" queryTableFieldId="268"/>
    <tableColumn id="244" xr3:uid="{7CFB3ABC-64D6-46D0-9221-99BFC484CFE5}" uniqueName="244" name="Column242" queryTableFieldId="269"/>
    <tableColumn id="245" xr3:uid="{273F314E-F4FF-4DA1-8FA7-EC975C11062B}" uniqueName="245" name="Column243" queryTableFieldId="270"/>
    <tableColumn id="246" xr3:uid="{E9717E8C-D233-48FB-A68F-5E8B2F5B22AB}" uniqueName="246" name="Column244" queryTableFieldId="271"/>
    <tableColumn id="247" xr3:uid="{E0A09C10-9AAE-4577-9AD4-E5C7141968B3}" uniqueName="247" name="Column245" queryTableFieldId="272"/>
    <tableColumn id="248" xr3:uid="{8277D2CC-EDBF-4BE3-92CF-E087390BE969}" uniqueName="248" name="Column246" queryTableFieldId="273"/>
    <tableColumn id="249" xr3:uid="{18267A7D-8CA2-4AC1-A45A-E63F6A703152}" uniqueName="249" name="Column247" queryTableFieldId="274"/>
    <tableColumn id="250" xr3:uid="{FE3FF763-BDD3-4358-A4B0-C0F999980BA6}" uniqueName="250" name="Column248" queryTableFieldId="275"/>
    <tableColumn id="251" xr3:uid="{004302DF-459A-4C6D-9F00-78C35B5280C8}" uniqueName="251" name="Column249" queryTableFieldId="276"/>
    <tableColumn id="252" xr3:uid="{FF95B20B-045C-4610-8E83-12D69C5998AD}" uniqueName="252" name="Column250" queryTableFieldId="277"/>
    <tableColumn id="253" xr3:uid="{1F0E91A9-FFA2-478A-B1EA-AF6FD2415D07}" uniqueName="253" name="Column251" queryTableFieldId="278"/>
    <tableColumn id="254" xr3:uid="{BF4C3CF6-E846-4107-A25C-B2172ECB48E2}" uniqueName="254" name="Column252" queryTableFieldId="279"/>
    <tableColumn id="255" xr3:uid="{AB3B0D36-A256-4DDF-AC07-C1E9D2BEC59A}" uniqueName="255" name="Column253" queryTableFieldId="280"/>
    <tableColumn id="256" xr3:uid="{3B916039-F4C7-46DE-9758-A2DC964A51B2}" uniqueName="256" name="Column254" queryTableFieldId="281"/>
    <tableColumn id="257" xr3:uid="{829DC6A6-EE89-4D3B-835F-D5316681E7B2}" uniqueName="257" name="Column255" queryTableFieldId="282"/>
    <tableColumn id="258" xr3:uid="{82449DAE-0316-43C8-8492-FFD80D42242C}" uniqueName="258" name="Column256" queryTableFieldId="283"/>
    <tableColumn id="259" xr3:uid="{F22C5C5D-4511-401E-A194-C7A2FC3C5A25}" uniqueName="259" name="Column257" queryTableFieldId="284"/>
    <tableColumn id="260" xr3:uid="{C48E3476-861E-4548-A228-800F1F8C8BF5}" uniqueName="260" name="Column258" queryTableFieldId="285"/>
    <tableColumn id="261" xr3:uid="{574AEFF7-532B-4363-A377-23A675CF83B2}" uniqueName="261" name="Column259" queryTableFieldId="286"/>
    <tableColumn id="262" xr3:uid="{44ED225A-9CCC-43C9-BD8A-214FB6A8E8CF}" uniqueName="262" name="Column260" queryTableFieldId="287"/>
    <tableColumn id="263" xr3:uid="{4FC42084-EF02-493F-AE21-7932ABCB6B75}" uniqueName="263" name="Column261" queryTableFieldId="288"/>
    <tableColumn id="264" xr3:uid="{4F56D43A-11B4-4869-BC10-DA85B874C93A}" uniqueName="264" name="Column262" queryTableFieldId="289"/>
    <tableColumn id="265" xr3:uid="{79762191-DCA1-4634-9038-560694BB1A4B}" uniqueName="265" name="Column263" queryTableFieldId="290"/>
    <tableColumn id="266" xr3:uid="{F2657BD7-F585-4C8A-B6DA-919ADC86E894}" uniqueName="266" name="Column264" queryTableFieldId="291"/>
    <tableColumn id="267" xr3:uid="{3581C008-99A1-4D17-BA11-F5F4394BCE32}" uniqueName="267" name="Column265" queryTableFieldId="292"/>
    <tableColumn id="268" xr3:uid="{96C06B68-466B-458E-8113-8DE731AFECA4}" uniqueName="268" name="Column266" queryTableFieldId="293"/>
    <tableColumn id="269" xr3:uid="{3F5F5DF7-A40D-4EB9-9B0F-FA7983A5ADBB}" uniqueName="269" name="Column267" queryTableFieldId="294"/>
    <tableColumn id="270" xr3:uid="{0685A10B-D70E-4656-B64F-FD268EB56A74}" uniqueName="270" name="Column268" queryTableFieldId="295"/>
    <tableColumn id="271" xr3:uid="{3A5D03DB-E084-4B45-B944-5B9EE272365C}" uniqueName="271" name="Column269" queryTableFieldId="296"/>
    <tableColumn id="272" xr3:uid="{E1ED7409-5D2C-486C-A439-B521619570D7}" uniqueName="272" name="Column270" queryTableFieldId="297"/>
    <tableColumn id="273" xr3:uid="{5C72A88E-A0B5-4D3C-B5C2-80F72F171A06}" uniqueName="273" name="Column271" queryTableFieldId="298"/>
    <tableColumn id="274" xr3:uid="{FE447291-F2C5-4C1F-8BE7-4637AEA4C60E}" uniqueName="274" name="Column272" queryTableFieldId="299"/>
    <tableColumn id="275" xr3:uid="{41C5EEE5-91CD-4D6B-9AE5-195216F031F8}" uniqueName="275" name="Column273" queryTableFieldId="300"/>
    <tableColumn id="276" xr3:uid="{96B9B944-6E17-4E84-B13F-42BE31D7F5E0}" uniqueName="276" name="Column274" queryTableFieldId="301"/>
    <tableColumn id="277" xr3:uid="{24CD36CB-579E-4394-B6E8-5DAAE670E243}" uniqueName="277" name="Column275" queryTableFieldId="302"/>
    <tableColumn id="278" xr3:uid="{986AF0CD-A948-43ED-B616-2091D99EA6E3}" uniqueName="278" name="Column276" queryTableFieldId="303"/>
    <tableColumn id="279" xr3:uid="{A0F13452-E381-4923-97CC-4D38243FE46B}" uniqueName="279" name="Column277" queryTableFieldId="304"/>
    <tableColumn id="280" xr3:uid="{F34B93CE-341F-4B02-A615-339B63880ABC}" uniqueName="280" name="Column278" queryTableFieldId="305"/>
    <tableColumn id="281" xr3:uid="{5F19CD92-7697-44FC-8DDA-734F7DA1093B}" uniqueName="281" name="Column279" queryTableFieldId="306"/>
    <tableColumn id="282" xr3:uid="{2272EE38-19B4-4F10-8823-5D8DBB1DB3F0}" uniqueName="282" name="Column280" queryTableFieldId="307"/>
    <tableColumn id="283" xr3:uid="{793887FB-5914-413A-A16B-EC656BC7B813}" uniqueName="283" name="Column281" queryTableFieldId="308"/>
    <tableColumn id="284" xr3:uid="{8A76F93E-A69B-42C5-B60C-2E18EC1F84B0}" uniqueName="284" name="Column282" queryTableFieldId="309"/>
    <tableColumn id="285" xr3:uid="{8EFBBBF9-B60B-4DE8-AB49-AEC17D9265BA}" uniqueName="285" name="Column283" queryTableFieldId="310"/>
    <tableColumn id="286" xr3:uid="{8691AE81-FDE8-4AAE-AFC2-57AC6339F3DC}" uniqueName="286" name="Column284" queryTableFieldId="311"/>
    <tableColumn id="287" xr3:uid="{F4D6841A-E798-4591-A61C-B1DF1C307BA7}" uniqueName="287" name="Column285" queryTableFieldId="312"/>
    <tableColumn id="288" xr3:uid="{5F6DFB22-B196-4EBC-89C2-B1F534AFE89C}" uniqueName="288" name="Column286" queryTableFieldId="313"/>
    <tableColumn id="289" xr3:uid="{F47007D8-33D9-4D6C-A62F-6C831F334745}" uniqueName="289" name="Column287" queryTableFieldId="314"/>
    <tableColumn id="290" xr3:uid="{2ADD5722-EE8B-4D42-A5C0-89E051F376E0}" uniqueName="290" name="Column288" queryTableFieldId="315"/>
    <tableColumn id="291" xr3:uid="{D25041E2-7E0C-4FC5-9370-EB9EE9194B7A}" uniqueName="291" name="Column289" queryTableFieldId="316"/>
    <tableColumn id="292" xr3:uid="{634CFDC0-9C92-4A30-A1EE-A5D57D5895F1}" uniqueName="292" name="Column290" queryTableFieldId="317"/>
    <tableColumn id="293" xr3:uid="{0B9C42AB-4A29-4BC7-986D-4B945915D04E}" uniqueName="293" name="Column291" queryTableFieldId="318"/>
    <tableColumn id="294" xr3:uid="{9EC4E2B8-5AFA-4A33-88A4-11E8CD3860A2}" uniqueName="294" name="Column292" queryTableFieldId="319"/>
    <tableColumn id="295" xr3:uid="{E26411F6-80E3-4081-9B9B-B3F8C948F8CB}" uniqueName="295" name="Column293" queryTableFieldId="320"/>
    <tableColumn id="296" xr3:uid="{61847F72-D437-42C7-9259-44F6BCEBC5C0}" uniqueName="296" name="Column294" queryTableFieldId="321"/>
    <tableColumn id="297" xr3:uid="{144C118A-9C38-4B25-9928-96C64BDE615D}" uniqueName="297" name="Column295" queryTableFieldId="322"/>
    <tableColumn id="298" xr3:uid="{AB128663-0CBB-48E4-B6AC-D82EEFDF9FE9}" uniqueName="298" name="Column296" queryTableFieldId="323"/>
    <tableColumn id="299" xr3:uid="{ACFE913D-0AB9-4611-A1BB-AEDABCA94549}" uniqueName="299" name="Column297" queryTableFieldId="324"/>
    <tableColumn id="300" xr3:uid="{AE787799-8D29-435B-80A9-5B4961A1A254}" uniqueName="300" name="Column298" queryTableFieldId="325"/>
    <tableColumn id="301" xr3:uid="{C25438A9-B36A-4C73-8DF8-ADA941CBED03}" uniqueName="301" name="Column299" queryTableFieldId="326"/>
    <tableColumn id="302" xr3:uid="{8F889143-4234-4F1C-A8D5-7EE3CCB327F4}" uniqueName="302" name="Column300" queryTableFieldId="327"/>
    <tableColumn id="303" xr3:uid="{401C6760-2710-439D-800E-B78381C5468F}" uniqueName="303" name="Column301" queryTableFieldId="328"/>
    <tableColumn id="304" xr3:uid="{2B4413C5-684D-470F-A108-18EB56F7427F}" uniqueName="304" name="Column302" queryTableFieldId="329"/>
    <tableColumn id="305" xr3:uid="{67073CD1-F0BE-45EC-BACD-9089D344F8D8}" uniqueName="305" name="Column303" queryTableFieldId="330"/>
    <tableColumn id="306" xr3:uid="{3CAF543F-FF0F-42BB-85CC-1AB3D9F38A81}" uniqueName="306" name="Column304" queryTableFieldId="331"/>
    <tableColumn id="307" xr3:uid="{65DDCFB3-CC83-48A7-86E9-F23CF856CC0E}" uniqueName="307" name="Column305" queryTableFieldId="332"/>
    <tableColumn id="308" xr3:uid="{54E91651-9958-4394-BF09-ABCE49CE228C}" uniqueName="308" name="Column306" queryTableFieldId="333"/>
    <tableColumn id="309" xr3:uid="{238B1573-660F-434E-B915-8BA9D1D4AB9D}" uniqueName="309" name="Column307" queryTableFieldId="334"/>
    <tableColumn id="310" xr3:uid="{9D2EC8D7-9B2D-42EC-872F-AFCC4ACD4DC8}" uniqueName="310" name="Column308" queryTableFieldId="335"/>
    <tableColumn id="311" xr3:uid="{7C2A1089-A791-4C62-BC7C-F8DDF2AB9330}" uniqueName="311" name="Column309" queryTableFieldId="336"/>
    <tableColumn id="312" xr3:uid="{C4DB62CA-E8DA-4992-A1D2-85D8417CA10A}" uniqueName="312" name="Column310" queryTableFieldId="337"/>
    <tableColumn id="313" xr3:uid="{C5A98CA7-6345-4423-AEE3-232215FCDE5A}" uniqueName="313" name="Column311" queryTableFieldId="338"/>
    <tableColumn id="314" xr3:uid="{9B7DFD0B-0F90-437D-94FF-0E31BBDC0B69}" uniqueName="314" name="Column312" queryTableFieldId="339"/>
    <tableColumn id="315" xr3:uid="{5BC8DC8E-963B-437F-A651-EFCEBB18D39C}" uniqueName="315" name="Column313" queryTableFieldId="340"/>
    <tableColumn id="316" xr3:uid="{F5DAEE2A-47BB-4B18-87E8-657308EA83FA}" uniqueName="316" name="Column314" queryTableFieldId="341"/>
    <tableColumn id="317" xr3:uid="{B03637DE-D81F-41AD-AB53-134B507F9B20}" uniqueName="317" name="Column315" queryTableFieldId="342"/>
    <tableColumn id="318" xr3:uid="{739A6DA9-6270-403F-9B01-8736188E4CBA}" uniqueName="318" name="Column316" queryTableFieldId="343"/>
    <tableColumn id="319" xr3:uid="{17DD8D81-7573-4608-B9C0-8F5D53AD2F38}" uniqueName="319" name="Column317" queryTableFieldId="344"/>
    <tableColumn id="320" xr3:uid="{22FDE26A-8BFA-4E51-A096-0B30B4F2E46A}" uniqueName="320" name="Column318" queryTableFieldId="345"/>
    <tableColumn id="321" xr3:uid="{4BD4A396-A8F7-48D5-BED1-6F6AF2513E82}" uniqueName="321" name="Column319" queryTableFieldId="346"/>
    <tableColumn id="322" xr3:uid="{DEFF58D3-6F9A-4105-A25C-133E24320D18}" uniqueName="322" name="Column320" queryTableFieldId="347"/>
    <tableColumn id="323" xr3:uid="{25647528-4A53-4677-B4E3-E29F48929800}" uniqueName="323" name="Column321" queryTableFieldId="348"/>
    <tableColumn id="324" xr3:uid="{2224045A-6022-41D7-AEEA-D64C57F733A4}" uniqueName="324" name="Column322" queryTableFieldId="349"/>
    <tableColumn id="325" xr3:uid="{AE0F6FEA-90DE-47A3-9FA4-D93D6173876C}" uniqueName="325" name="Column323" queryTableFieldId="350"/>
    <tableColumn id="326" xr3:uid="{2639FB41-67EC-472C-8B94-8B089ED69420}" uniqueName="326" name="Column324" queryTableFieldId="351"/>
    <tableColumn id="327" xr3:uid="{99A491CC-4827-4F9A-977C-64FCA3C28D63}" uniqueName="327" name="Column325" queryTableFieldId="352"/>
    <tableColumn id="328" xr3:uid="{B15C95A5-5C48-44A9-AF33-F69242DD145A}" uniqueName="328" name="Column326" queryTableFieldId="353"/>
    <tableColumn id="329" xr3:uid="{BC462081-FA08-45B1-9E99-8971715DE058}" uniqueName="329" name="Column327" queryTableFieldId="354"/>
    <tableColumn id="330" xr3:uid="{1E2D5F77-FB30-41E6-8E88-3A1F57971A94}" uniqueName="330" name="Column328" queryTableFieldId="355"/>
    <tableColumn id="331" xr3:uid="{7063BF5D-6064-4B17-9133-678F0BFE7541}" uniqueName="331" name="Column329" queryTableFieldId="356"/>
    <tableColumn id="332" xr3:uid="{92A3F553-58AA-445E-AF7D-C0CA28437906}" uniqueName="332" name="Column330" queryTableFieldId="357"/>
    <tableColumn id="333" xr3:uid="{1AD4360F-F4DB-4ABA-A849-CBDCA4CB39A1}" uniqueName="333" name="Column331" queryTableFieldId="358"/>
    <tableColumn id="334" xr3:uid="{883BEB78-E260-4A60-99BB-743317994522}" uniqueName="334" name="Column332" queryTableFieldId="359"/>
    <tableColumn id="335" xr3:uid="{1D4C288C-FB0F-42EA-B330-B0030A14734E}" uniqueName="335" name="Column333" queryTableFieldId="360"/>
    <tableColumn id="336" xr3:uid="{962E58F0-343E-4789-8D10-1BB2439BF81F}" uniqueName="336" name="Column334" queryTableFieldId="361"/>
    <tableColumn id="337" xr3:uid="{54A474CC-78E5-4B75-927E-58DD0C0CE0AD}" uniqueName="337" name="Column335" queryTableFieldId="362"/>
    <tableColumn id="338" xr3:uid="{05FB1803-238D-4252-A8FE-B5F63ABC9D3A}" uniqueName="338" name="Column336" queryTableFieldId="363"/>
    <tableColumn id="339" xr3:uid="{5DC24DD1-EBEF-4DAD-8B34-474BAB6766E0}" uniqueName="339" name="Column337" queryTableFieldId="364"/>
    <tableColumn id="340" xr3:uid="{2E5D8EE4-608E-4F13-83F9-2D77A4520315}" uniqueName="340" name="Column338" queryTableFieldId="365"/>
    <tableColumn id="341" xr3:uid="{BDDAF0A5-4441-4450-8407-5EE70AED6EBB}" uniqueName="341" name="Column339" queryTableFieldId="366"/>
    <tableColumn id="342" xr3:uid="{E6D2651C-4DE8-424B-A7B9-BE9150C31AD2}" uniqueName="342" name="Column340" queryTableFieldId="367"/>
    <tableColumn id="343" xr3:uid="{1C970FB1-559B-46B5-9B02-8FAE25BF7EF4}" uniqueName="343" name="Column341" queryTableFieldId="368"/>
    <tableColumn id="344" xr3:uid="{79D23C1B-6E48-4A3E-9D55-8EEFB138997B}" uniqueName="344" name="Column342" queryTableFieldId="369"/>
    <tableColumn id="345" xr3:uid="{6A21A1BA-AFCD-4D6E-83E9-1001574550A7}" uniqueName="345" name="Column343" queryTableFieldId="370"/>
    <tableColumn id="346" xr3:uid="{EC075780-2922-49C2-A9B6-495CFE6269F2}" uniqueName="346" name="Column344" queryTableFieldId="371"/>
    <tableColumn id="347" xr3:uid="{E8C66660-77DD-437F-A067-8C7CAE41895F}" uniqueName="347" name="Column345" queryTableFieldId="372"/>
    <tableColumn id="348" xr3:uid="{48FCD1A7-F0B6-47EC-BE1D-9CADD4F8E3BC}" uniqueName="348" name="Column346" queryTableFieldId="373"/>
    <tableColumn id="349" xr3:uid="{FFBF7570-6047-4852-A7F3-1452F65ABCBA}" uniqueName="349" name="Column347" queryTableFieldId="374"/>
    <tableColumn id="350" xr3:uid="{A6A738CA-8F24-4206-97FC-CE8D1958A224}" uniqueName="350" name="Column348" queryTableFieldId="375"/>
    <tableColumn id="351" xr3:uid="{F223CD04-7922-4067-BF1F-27CE3454FC9D}" uniqueName="351" name="Column349" queryTableFieldId="376"/>
    <tableColumn id="352" xr3:uid="{25F81553-5640-4C70-B70C-23486AFDD673}" uniqueName="352" name="Column350" queryTableFieldId="377"/>
    <tableColumn id="353" xr3:uid="{BC1C534D-BE55-4C33-9608-D52913EB369F}" uniqueName="353" name="Column351" queryTableFieldId="378"/>
    <tableColumn id="354" xr3:uid="{A41EEEC8-FB74-44AA-8FA6-2673AEDC7256}" uniqueName="354" name="Column352" queryTableFieldId="379"/>
    <tableColumn id="355" xr3:uid="{CA2A17C2-4F92-4B06-8510-813A050C43F4}" uniqueName="355" name="Column353" queryTableFieldId="380"/>
    <tableColumn id="356" xr3:uid="{467DBC67-D8EF-4513-9AC3-7ADF82C91A5F}" uniqueName="356" name="Column354" queryTableFieldId="381"/>
    <tableColumn id="357" xr3:uid="{E68064BB-E087-407F-AB5C-286C1FA3A42B}" uniqueName="357" name="Column355" queryTableFieldId="382"/>
    <tableColumn id="358" xr3:uid="{210B564E-D443-4923-95ED-1F8DA923CFDC}" uniqueName="358" name="Column356" queryTableFieldId="383"/>
    <tableColumn id="359" xr3:uid="{47735074-71EC-4B10-81B0-63B510801AA1}" uniqueName="359" name="Column357" queryTableFieldId="384"/>
    <tableColumn id="360" xr3:uid="{B91F1AA7-2274-4266-A7BD-6CDA439338E0}" uniqueName="360" name="Column358" queryTableFieldId="385"/>
    <tableColumn id="361" xr3:uid="{DD2FA289-69F9-441B-8C82-E15800F7DEDB}" uniqueName="361" name="Column359" queryTableFieldId="386"/>
    <tableColumn id="362" xr3:uid="{47823E10-43F1-4AA4-88BA-6F193E38B53E}" uniqueName="362" name="Column360" queryTableFieldId="387"/>
    <tableColumn id="363" xr3:uid="{BB88D5F4-9C6E-4AE5-9525-4352F0D4F9A8}" uniqueName="363" name="Column361" queryTableFieldId="388"/>
    <tableColumn id="364" xr3:uid="{BCE98E4B-274E-4CDB-8715-60BA94EA102D}" uniqueName="364" name="Column362" queryTableFieldId="389"/>
    <tableColumn id="365" xr3:uid="{7C3B9F0F-3F5E-4551-B549-DCFEA69F31B0}" uniqueName="365" name="Column363" queryTableFieldId="390"/>
    <tableColumn id="366" xr3:uid="{3055B35B-6FB8-4F1E-8EA4-E7DA43AA8AA3}" uniqueName="366" name="Column364" queryTableFieldId="391"/>
    <tableColumn id="367" xr3:uid="{CC82D4C0-04D8-43F0-BAA6-4B966BE41022}" uniqueName="367" name="Column365" queryTableFieldId="392"/>
    <tableColumn id="368" xr3:uid="{1D8EDCC6-D6F2-497C-8A34-931917E729FD}" uniqueName="368" name="Column366" queryTableFieldId="393"/>
    <tableColumn id="369" xr3:uid="{2ADD7526-7A59-483C-9E08-C9F67132FB4D}" uniqueName="369" name="Column367" queryTableFieldId="394"/>
    <tableColumn id="370" xr3:uid="{5D209D88-663D-41F2-8136-CC52E4629C71}" uniqueName="370" name="Column368" queryTableFieldId="395"/>
    <tableColumn id="371" xr3:uid="{9389BF30-B6D9-45D8-BDAF-CE3C577AAFB0}" uniqueName="371" name="Column369" queryTableFieldId="396"/>
    <tableColumn id="372" xr3:uid="{31F02365-2044-4084-BAAF-2C1079BC0977}" uniqueName="372" name="Column370" queryTableFieldId="397"/>
    <tableColumn id="373" xr3:uid="{EE9CEC6A-E449-4979-BCDA-B64901B88AF7}" uniqueName="373" name="Column371" queryTableFieldId="398"/>
    <tableColumn id="374" xr3:uid="{EF4F2C03-D23C-4280-AB26-EEC140D71E95}" uniqueName="374" name="Column372" queryTableFieldId="399"/>
    <tableColumn id="375" xr3:uid="{ADDD9DC0-8DB3-4EA7-B573-95219C19F7D7}" uniqueName="375" name="Column373" queryTableFieldId="400"/>
    <tableColumn id="376" xr3:uid="{EBD41D4D-E7A6-429A-8DF2-8DCD4861086E}" uniqueName="376" name="Column374" queryTableFieldId="401"/>
    <tableColumn id="377" xr3:uid="{6CD7F2C0-DE75-430A-9855-12C9FE78BB06}" uniqueName="377" name="Column375" queryTableFieldId="402"/>
    <tableColumn id="378" xr3:uid="{282BB713-65B7-4AD6-B4CF-8DE269D7836B}" uniqueName="378" name="Column376" queryTableFieldId="403"/>
    <tableColumn id="379" xr3:uid="{27E876D3-35BA-49C8-88E7-3371CF7BFBB1}" uniqueName="379" name="Column377" queryTableFieldId="404"/>
    <tableColumn id="380" xr3:uid="{3C75DE0A-A13E-492D-A092-D83E0DE2E9B7}" uniqueName="380" name="Column378" queryTableFieldId="405"/>
    <tableColumn id="381" xr3:uid="{C0FF1045-971E-48C5-B866-0B251FF0470B}" uniqueName="381" name="Column379" queryTableFieldId="406"/>
    <tableColumn id="382" xr3:uid="{4091914B-B48B-428B-88E2-FCE31F88B944}" uniqueName="382" name="Column380" queryTableFieldId="407"/>
    <tableColumn id="383" xr3:uid="{2D107BC7-3A5A-4492-9E88-9FD4DE36F872}" uniqueName="383" name="Column381" queryTableFieldId="408"/>
    <tableColumn id="384" xr3:uid="{F83AC6C7-06A1-402F-86E7-91C55E6E15A3}" uniqueName="384" name="Column382" queryTableFieldId="409"/>
    <tableColumn id="385" xr3:uid="{C100C423-2C8B-4199-A018-396CF2812401}" uniqueName="385" name="Column383" queryTableFieldId="410"/>
    <tableColumn id="386" xr3:uid="{442787A2-1835-4903-9C71-E02AD4A46CED}" uniqueName="386" name="Column384" queryTableFieldId="411"/>
    <tableColumn id="387" xr3:uid="{81FC9C9E-7515-4D6A-92B8-F60A3E42FD0D}" uniqueName="387" name="Column385" queryTableFieldId="412"/>
    <tableColumn id="388" xr3:uid="{E7446EF3-FCE3-4508-979C-BDD96D435EE4}" uniqueName="388" name="Column386" queryTableFieldId="413"/>
    <tableColumn id="389" xr3:uid="{589DB63A-FD45-4E68-A5B0-DCB35041167C}" uniqueName="389" name="Column387" queryTableFieldId="414"/>
    <tableColumn id="390" xr3:uid="{437AB0AE-F843-4BF2-A973-07373EF779E0}" uniqueName="390" name="Column388" queryTableFieldId="415"/>
    <tableColumn id="391" xr3:uid="{296B5973-2131-42D4-B289-F1CD2549AEC8}" uniqueName="391" name="Column389" queryTableFieldId="416"/>
    <tableColumn id="392" xr3:uid="{78EFDEE4-00C4-498E-9DD0-232D1FEA414F}" uniqueName="392" name="Column390" queryTableFieldId="417"/>
    <tableColumn id="393" xr3:uid="{520539C5-0B9B-4564-B40B-CCDB267F2838}" uniqueName="393" name="Column391" queryTableFieldId="418"/>
    <tableColumn id="394" xr3:uid="{0127D01D-A307-4B47-8906-0EA62FEBBAF4}" uniqueName="394" name="Column392" queryTableFieldId="419"/>
    <tableColumn id="395" xr3:uid="{E88AF06E-65BF-4956-B567-04BED58075A8}" uniqueName="395" name="Column393" queryTableFieldId="420"/>
    <tableColumn id="396" xr3:uid="{89AB2CDB-F34E-465D-B24C-0635B4AB3D6E}" uniqueName="396" name="Column394" queryTableFieldId="421"/>
    <tableColumn id="397" xr3:uid="{61CFDDC0-3294-4DBB-A1BA-383DA6D2F6D5}" uniqueName="397" name="Column395" queryTableFieldId="422"/>
    <tableColumn id="398" xr3:uid="{5AB3DAA6-38B1-45E0-B0CD-AF409245B103}" uniqueName="398" name="Column396" queryTableFieldId="423"/>
    <tableColumn id="399" xr3:uid="{FE29C21C-E4FD-45A9-B55C-1D57ECD374FA}" uniqueName="399" name="Column397" queryTableFieldId="424"/>
    <tableColumn id="400" xr3:uid="{FB09E0A5-863E-4B3B-AE1B-6F67DBC9B686}" uniqueName="400" name="Column398" queryTableFieldId="425"/>
    <tableColumn id="401" xr3:uid="{C9B633BA-FBBC-44AF-9813-29F669EEFB8A}" uniqueName="401" name="Column399" queryTableFieldId="426"/>
    <tableColumn id="402" xr3:uid="{31D51A8D-2BEB-4C11-AAFA-BC7D62CB1AA3}" uniqueName="402" name="Column400" queryTableFieldId="427"/>
    <tableColumn id="403" xr3:uid="{7F439DBB-C989-4485-BE8E-5998AE8CC7AC}" uniqueName="403" name="Column401" queryTableFieldId="428"/>
    <tableColumn id="404" xr3:uid="{3783EA11-4C30-4653-B502-23C027FAC54D}" uniqueName="404" name="Column402" queryTableFieldId="429"/>
    <tableColumn id="405" xr3:uid="{FB29FBEB-22D3-4454-B9DB-258BF4B61CD7}" uniqueName="405" name="Column403" queryTableFieldId="430"/>
    <tableColumn id="406" xr3:uid="{B0474885-FFA7-4929-B61A-04F38B1E0F1D}" uniqueName="406" name="Column404" queryTableFieldId="431"/>
    <tableColumn id="407" xr3:uid="{28954C86-2181-4637-B35B-F241FA596840}" uniqueName="407" name="Column405" queryTableFieldId="432"/>
    <tableColumn id="408" xr3:uid="{9E7EBDD1-E34E-480E-8AEB-99626F8F4755}" uniqueName="408" name="Column406" queryTableFieldId="433"/>
    <tableColumn id="409" xr3:uid="{0F56789E-4D6C-4894-892F-2314A5BC1A4A}" uniqueName="409" name="Column407" queryTableFieldId="434"/>
    <tableColumn id="410" xr3:uid="{89A050E1-F7C1-44C0-A7B8-D96340A8FD10}" uniqueName="410" name="Column408" queryTableFieldId="435"/>
    <tableColumn id="411" xr3:uid="{EA438D27-B50D-48D4-9753-0DFDA2ED0119}" uniqueName="411" name="Column409" queryTableFieldId="436"/>
    <tableColumn id="412" xr3:uid="{8CA83171-D1C8-49C1-A61C-1EC7DBDFEB60}" uniqueName="412" name="Column410" queryTableFieldId="437"/>
    <tableColumn id="413" xr3:uid="{AB2875FD-0208-44CF-BF31-B400C5B11C1A}" uniqueName="413" name="Column411" queryTableFieldId="438"/>
    <tableColumn id="414" xr3:uid="{64D92804-1D4D-4808-B923-5E704A299A27}" uniqueName="414" name="Column412" queryTableFieldId="439"/>
    <tableColumn id="415" xr3:uid="{CF236508-53DB-49BE-89E1-54A70E816894}" uniqueName="415" name="Column413" queryTableFieldId="440"/>
    <tableColumn id="416" xr3:uid="{9C333BEE-AF5C-48F2-A1E9-6D4EF131C468}" uniqueName="416" name="Column414" queryTableFieldId="441"/>
    <tableColumn id="417" xr3:uid="{0F27B0BA-65E7-4781-BEBE-598C4EA48FB8}" uniqueName="417" name="Column415" queryTableFieldId="442"/>
    <tableColumn id="418" xr3:uid="{2D72F785-5734-4DEF-9978-7678BBC9F0FE}" uniqueName="418" name="Column416" queryTableFieldId="443"/>
    <tableColumn id="419" xr3:uid="{3CC796AF-8DB7-4942-AF43-117EC8F55D92}" uniqueName="419" name="Column417" queryTableFieldId="444"/>
    <tableColumn id="420" xr3:uid="{DEB3A59F-9DB0-437C-A43B-462CB5519A58}" uniqueName="420" name="Column418" queryTableFieldId="445"/>
    <tableColumn id="421" xr3:uid="{52D4B809-35A0-4334-99FC-ABA408FA7951}" uniqueName="421" name="Column419" queryTableFieldId="446"/>
    <tableColumn id="422" xr3:uid="{1CD22C06-6481-45AF-97B4-7FC30D01DB86}" uniqueName="422" name="Column420" queryTableFieldId="447"/>
    <tableColumn id="423" xr3:uid="{073C71A2-6AC8-4DD1-B01B-3049CEDBF41A}" uniqueName="423" name="Column421" queryTableFieldId="448"/>
    <tableColumn id="424" xr3:uid="{656BE808-EDCC-47F5-A4FB-428571CA8D5A}" uniqueName="424" name="Column422" queryTableFieldId="449"/>
    <tableColumn id="425" xr3:uid="{7E4969D1-E791-4172-AE65-FC284A798CD4}" uniqueName="425" name="Column423" queryTableFieldId="450"/>
    <tableColumn id="426" xr3:uid="{12FD531D-16C2-46AD-9963-B77E8AB2452C}" uniqueName="426" name="Column424" queryTableFieldId="451"/>
    <tableColumn id="427" xr3:uid="{23499441-F48F-458E-B198-207A7B5155C3}" uniqueName="427" name="Column425" queryTableFieldId="452"/>
    <tableColumn id="428" xr3:uid="{FE6E9BC7-2E7A-4AAF-84E5-2E3E43CD7271}" uniqueName="428" name="Column426" queryTableFieldId="453"/>
    <tableColumn id="429" xr3:uid="{AFDB64A4-6D3C-4FEB-B8D0-435A7D308FD4}" uniqueName="429" name="Column427" queryTableFieldId="454"/>
    <tableColumn id="430" xr3:uid="{AA8B23FD-500C-41CF-9310-1E7B8824CC88}" uniqueName="430" name="Column428" queryTableFieldId="455"/>
    <tableColumn id="431" xr3:uid="{4219E040-D223-416C-BB52-7D11E0D9093D}" uniqueName="431" name="Column429" queryTableFieldId="456"/>
    <tableColumn id="432" xr3:uid="{AD3EAB76-3CEC-490F-9648-B844D1236343}" uniqueName="432" name="Column430" queryTableFieldId="457"/>
    <tableColumn id="433" xr3:uid="{3C64BEC6-1F10-4E4E-A8F1-D33D5B15D257}" uniqueName="433" name="Column431" queryTableFieldId="458"/>
    <tableColumn id="434" xr3:uid="{493F1114-ED90-4996-9542-7CB448722853}" uniqueName="434" name="Column432" queryTableFieldId="459"/>
    <tableColumn id="435" xr3:uid="{6E3C5A7D-57A5-45D1-96EE-2384D9825D19}" uniqueName="435" name="Column433" queryTableFieldId="460"/>
    <tableColumn id="436" xr3:uid="{8EDD5314-8C83-4152-8857-DF453D1CC890}" uniqueName="436" name="Column434" queryTableFieldId="461"/>
    <tableColumn id="437" xr3:uid="{B72ED007-7DAE-4E3D-9480-EE21A0E48D69}" uniqueName="437" name="Column435" queryTableFieldId="462"/>
    <tableColumn id="438" xr3:uid="{3F69A8BC-FFFC-4325-AEF2-ABDEECAD99CD}" uniqueName="438" name="Column436" queryTableFieldId="463"/>
    <tableColumn id="439" xr3:uid="{0D35FA07-5F80-41C2-8AD0-DFCE432E5589}" uniqueName="439" name="Column437" queryTableFieldId="464"/>
    <tableColumn id="440" xr3:uid="{453E557A-EDA2-4C1B-8C23-70DA5BD917D5}" uniqueName="440" name="Column438" queryTableFieldId="465"/>
    <tableColumn id="441" xr3:uid="{A97595FD-813E-481A-AA8D-7E2BD30EB936}" uniqueName="441" name="Column439" queryTableFieldId="466"/>
    <tableColumn id="442" xr3:uid="{F1AA037C-9309-4E02-B53D-F98DA17B7681}" uniqueName="442" name="Column440" queryTableFieldId="467"/>
    <tableColumn id="443" xr3:uid="{544EFB8B-97DA-4C12-816F-32873BC20165}" uniqueName="443" name="Column441" queryTableFieldId="468"/>
    <tableColumn id="444" xr3:uid="{CCEBAFE1-21D8-4675-BF7C-2E8C28A42D52}" uniqueName="444" name="Column442" queryTableFieldId="469"/>
    <tableColumn id="445" xr3:uid="{A7FF0AD3-F15A-4258-8711-68B73E35F736}" uniqueName="445" name="Column443" queryTableFieldId="470"/>
    <tableColumn id="446" xr3:uid="{806AC1E4-70FC-449C-BB40-F05ADCEDF1E7}" uniqueName="446" name="Column444" queryTableFieldId="471"/>
    <tableColumn id="447" xr3:uid="{A11E8AB3-8016-4690-9FC2-DD5E835FE0EB}" uniqueName="447" name="Column445" queryTableFieldId="472"/>
    <tableColumn id="448" xr3:uid="{332797F6-5304-44B4-A33A-B585C329F3E6}" uniqueName="448" name="Column446" queryTableFieldId="473"/>
    <tableColumn id="449" xr3:uid="{B5506144-9B5B-41AF-9F43-86B08B8E02DD}" uniqueName="449" name="Column447" queryTableFieldId="474"/>
    <tableColumn id="450" xr3:uid="{54DC1409-F738-45C4-9B5A-FFB6784D6006}" uniqueName="450" name="Column448" queryTableFieldId="475"/>
    <tableColumn id="451" xr3:uid="{B3B71F59-C381-4630-A6DD-17C0EDE3C1B6}" uniqueName="451" name="Column449" queryTableFieldId="476"/>
    <tableColumn id="452" xr3:uid="{4EB7CFC0-6A99-46EF-BBDD-8134BA06E1DC}" uniqueName="452" name="Column450" queryTableFieldId="477"/>
    <tableColumn id="453" xr3:uid="{528E4046-1D3D-4295-9E5B-0D42B353A4EF}" uniqueName="453" name="Column451" queryTableFieldId="478"/>
    <tableColumn id="454" xr3:uid="{3432AB8A-EC0A-42F7-B154-FFA1C27644A2}" uniqueName="454" name="Column452" queryTableFieldId="479"/>
    <tableColumn id="455" xr3:uid="{80B1667F-6BF4-4D38-85D4-3101D7E42AB6}" uniqueName="455" name="Column453" queryTableFieldId="480"/>
    <tableColumn id="456" xr3:uid="{E6942E4B-9A03-4007-B57A-8A5A27938F67}" uniqueName="456" name="Column454" queryTableFieldId="481"/>
    <tableColumn id="457" xr3:uid="{7F820130-6794-4580-8211-96B4FE32156C}" uniqueName="457" name="Column455" queryTableFieldId="482"/>
    <tableColumn id="458" xr3:uid="{0E5F0FC6-C4B8-4EDD-A841-61C8B974558F}" uniqueName="458" name="Column456" queryTableFieldId="483"/>
    <tableColumn id="459" xr3:uid="{196EE37C-9675-421C-B00A-547BC8BD50D2}" uniqueName="459" name="Column457" queryTableFieldId="484"/>
    <tableColumn id="460" xr3:uid="{D063789D-2FD8-4BAD-B21D-320C3040D142}" uniqueName="460" name="Column458" queryTableFieldId="485"/>
    <tableColumn id="461" xr3:uid="{C7944BC7-E0BF-4516-82AC-1AE48ADA5FE2}" uniqueName="461" name="Column459" queryTableFieldId="486"/>
    <tableColumn id="462" xr3:uid="{18BC63FC-3B8D-4A73-AE8A-C1C884DA298F}" uniqueName="462" name="Column460" queryTableFieldId="487"/>
    <tableColumn id="463" xr3:uid="{920189EA-5250-432B-8C58-AFAE5B20E9D8}" uniqueName="463" name="Column461" queryTableFieldId="488"/>
    <tableColumn id="464" xr3:uid="{55B1D886-D710-4BD6-97C6-4C06D8DADB4D}" uniqueName="464" name="Column462" queryTableFieldId="489"/>
    <tableColumn id="465" xr3:uid="{9D478F9E-B383-4DD6-8161-66765724C3F7}" uniqueName="465" name="Column463" queryTableFieldId="490"/>
    <tableColumn id="466" xr3:uid="{AB9FF4F3-0AAB-4007-96CB-7F185A22F545}" uniqueName="466" name="Column464" queryTableFieldId="491"/>
    <tableColumn id="467" xr3:uid="{A06DF03E-C749-4E56-BDE9-E19F811246F2}" uniqueName="467" name="Column465" queryTableFieldId="492"/>
    <tableColumn id="468" xr3:uid="{2FD3D693-1002-4A42-9E65-50BC86567A1F}" uniqueName="468" name="Column466" queryTableFieldId="493"/>
    <tableColumn id="469" xr3:uid="{50FA3667-B1CC-4AA2-A1A7-F11ED6C42830}" uniqueName="469" name="Column467" queryTableFieldId="494"/>
    <tableColumn id="470" xr3:uid="{3BE83D0F-7DF9-440C-9F73-05F8C9211964}" uniqueName="470" name="Column468" queryTableFieldId="495"/>
    <tableColumn id="471" xr3:uid="{886E358F-0118-4BF7-A914-65BFB72E0185}" uniqueName="471" name="Column469" queryTableFieldId="496"/>
    <tableColumn id="472" xr3:uid="{FEA75DC6-5BA4-4585-B8CA-F923992109C1}" uniqueName="472" name="Column470" queryTableFieldId="497"/>
    <tableColumn id="473" xr3:uid="{14ADD426-1F3C-4EFD-873E-3AF7464D85A7}" uniqueName="473" name="Column471" queryTableFieldId="498"/>
    <tableColumn id="474" xr3:uid="{2F5E0BB9-6BB1-474F-98B3-4B57A4D9700F}" uniqueName="474" name="Column472" queryTableFieldId="499"/>
    <tableColumn id="475" xr3:uid="{175B943A-253A-454B-AAE8-7CD396C67241}" uniqueName="475" name="Column473" queryTableFieldId="500"/>
    <tableColumn id="476" xr3:uid="{D5136D95-58F4-4DF5-A5C3-53A4107B3E54}" uniqueName="476" name="Column474" queryTableFieldId="501"/>
    <tableColumn id="477" xr3:uid="{A418E184-DD0F-48B3-956A-86865721EC55}" uniqueName="477" name="Column475" queryTableFieldId="502"/>
    <tableColumn id="478" xr3:uid="{1318D6BD-42D6-4604-9DF1-DD0CBA7B5348}" uniqueName="478" name="Column476" queryTableFieldId="503"/>
    <tableColumn id="479" xr3:uid="{A5B90F5B-286E-46AD-AC5E-CC6603A59033}" uniqueName="479" name="Column477" queryTableFieldId="504"/>
    <tableColumn id="480" xr3:uid="{43647A3D-683A-424F-B220-76DEDEEDEF07}" uniqueName="480" name="Column478" queryTableFieldId="505"/>
    <tableColumn id="481" xr3:uid="{2CC38EE3-D0C1-4468-A1F3-D2E6423E177F}" uniqueName="481" name="Column479" queryTableFieldId="506"/>
    <tableColumn id="482" xr3:uid="{E34965DA-6152-486C-B62A-88D7AE1D2061}" uniqueName="482" name="Column480" queryTableFieldId="507"/>
    <tableColumn id="483" xr3:uid="{69AA7935-AA52-4A2E-9B69-204A7A0BB804}" uniqueName="483" name="Column481" queryTableFieldId="508"/>
    <tableColumn id="484" xr3:uid="{EF9B9AE3-0A5E-48B0-8037-63D9D8276CDF}" uniqueName="484" name="Column482" queryTableFieldId="509"/>
    <tableColumn id="485" xr3:uid="{4BC3F97F-A229-4AF8-89DB-64F12FBA455B}" uniqueName="485" name="Column483" queryTableFieldId="510"/>
    <tableColumn id="486" xr3:uid="{94A83279-1DBA-4D68-9A83-2D4C64E4079E}" uniqueName="486" name="Column484" queryTableFieldId="511"/>
    <tableColumn id="487" xr3:uid="{9F462A1C-2B41-4BB5-B699-16D2D6FED036}" uniqueName="487" name="Column485" queryTableFieldId="512"/>
    <tableColumn id="488" xr3:uid="{D454A147-3EE2-4B0B-8DB6-B44CB33AC751}" uniqueName="488" name="Column486" queryTableFieldId="513"/>
    <tableColumn id="489" xr3:uid="{951A5778-797C-4005-A9CD-D320706033A1}" uniqueName="489" name="Column487" queryTableFieldId="514"/>
    <tableColumn id="490" xr3:uid="{C7518911-AFFA-42F5-84E0-8CDE3E8912A3}" uniqueName="490" name="Column488" queryTableFieldId="515"/>
    <tableColumn id="491" xr3:uid="{32710DEE-7F64-46D3-A97C-7BDC593E2D4E}" uniqueName="491" name="Column489" queryTableFieldId="516"/>
    <tableColumn id="492" xr3:uid="{9697F2C6-6AAC-4F9A-9703-7573C53A4252}" uniqueName="492" name="Column490" queryTableFieldId="517"/>
    <tableColumn id="493" xr3:uid="{BB8E8B89-64B0-4350-80C2-FDB6D899A352}" uniqueName="493" name="Column491" queryTableFieldId="518"/>
    <tableColumn id="494" xr3:uid="{B9C78316-AA9B-4F2B-9118-166FBB018CAB}" uniqueName="494" name="Column492" queryTableFieldId="519"/>
    <tableColumn id="495" xr3:uid="{8E4F5A87-04FE-4A35-88F8-B18CFB152F8F}" uniqueName="495" name="Column493" queryTableFieldId="520"/>
    <tableColumn id="496" xr3:uid="{63C3D5E8-3B91-4D10-B421-A814CA5D704E}" uniqueName="496" name="Column494" queryTableFieldId="521"/>
    <tableColumn id="497" xr3:uid="{8402D0A0-0012-4D02-B9D8-5298CF760029}" uniqueName="497" name="Column495" queryTableFieldId="522"/>
    <tableColumn id="498" xr3:uid="{79BFD1DC-5513-4F97-BA85-2AA9BF179235}" uniqueName="498" name="Column496" queryTableFieldId="523"/>
    <tableColumn id="499" xr3:uid="{9EEE94B1-C10E-404D-8DDF-EB0359676435}" uniqueName="499" name="Column497" queryTableFieldId="524"/>
    <tableColumn id="500" xr3:uid="{F31E3B28-7EFB-498E-8C67-D8BB35C5A01E}" uniqueName="500" name="Column498" queryTableFieldId="525"/>
    <tableColumn id="501" xr3:uid="{9D08ED46-1973-4F55-8011-F19D13CC4B8B}" uniqueName="501" name="Column499" queryTableFieldId="526"/>
    <tableColumn id="502" xr3:uid="{8CF22DB3-90F7-4E97-8253-F1D43D489F02}" uniqueName="502" name="Column500" queryTableFieldId="527"/>
    <tableColumn id="503" xr3:uid="{D6AA7589-F8EA-4E92-8381-0AB1232ECFAE}" uniqueName="503" name="Column501" queryTableFieldId="528"/>
    <tableColumn id="504" xr3:uid="{0D163C02-1F09-4B0E-896A-7D951522B398}" uniqueName="504" name="Column502" queryTableFieldId="529"/>
    <tableColumn id="505" xr3:uid="{A5EDEAE6-780A-49DF-A7F9-BF17D4A36E48}" uniqueName="505" name="Column503" queryTableFieldId="530"/>
    <tableColumn id="506" xr3:uid="{0C5F8243-E726-4350-B55D-EEA1DE0DC842}" uniqueName="506" name="Column504" queryTableFieldId="531"/>
    <tableColumn id="507" xr3:uid="{739652CD-27C4-494A-9095-FE219CC1B778}" uniqueName="507" name="Column505" queryTableFieldId="532"/>
    <tableColumn id="508" xr3:uid="{6F8627F9-B652-42BD-ACB7-EA8BF1BF9572}" uniqueName="508" name="Column506" queryTableFieldId="533"/>
    <tableColumn id="509" xr3:uid="{AE8312AF-ABE8-4BFC-AA5E-50FFD0CC9794}" uniqueName="509" name="Column507" queryTableFieldId="534"/>
    <tableColumn id="510" xr3:uid="{977C6DB6-78C1-4571-8125-F6399EDDAF29}" uniqueName="510" name="Column508" queryTableFieldId="535"/>
    <tableColumn id="511" xr3:uid="{9B7B9EB7-74ED-4BD9-8977-4DCBD6C98937}" uniqueName="511" name="Column509" queryTableFieldId="536"/>
    <tableColumn id="512" xr3:uid="{1CB6EF26-39BA-4BA8-B5F4-402EC153FDC9}" uniqueName="512" name="Column510" queryTableFieldId="537"/>
    <tableColumn id="513" xr3:uid="{7553D347-12A0-4904-9235-3043DCB30042}" uniqueName="513" name="Column511" queryTableFieldId="538"/>
    <tableColumn id="514" xr3:uid="{761BF00D-6245-41FD-AEED-C0A260C5824E}" uniqueName="514" name="Column512" queryTableFieldId="539"/>
    <tableColumn id="515" xr3:uid="{0A1987BA-2751-40CE-88C6-57AE69080515}" uniqueName="515" name="Column513" queryTableFieldId="540"/>
    <tableColumn id="516" xr3:uid="{411C79AA-8614-4BF8-865D-EAF39B503C99}" uniqueName="516" name="Column514" queryTableFieldId="541"/>
    <tableColumn id="517" xr3:uid="{461B1422-5883-4B2B-AA53-8C071532FBFE}" uniqueName="517" name="Column515" queryTableFieldId="542"/>
    <tableColumn id="518" xr3:uid="{C72855FF-D8A0-40A2-8F77-DD0D21115954}" uniqueName="518" name="Column516" queryTableFieldId="543"/>
    <tableColumn id="519" xr3:uid="{7E0A0C6A-79B7-4EF2-9AA0-8463B2CB80DD}" uniqueName="519" name="Column517" queryTableFieldId="544"/>
    <tableColumn id="520" xr3:uid="{4554F934-3920-4450-AEB9-3A2E13FB07B0}" uniqueName="520" name="Column518" queryTableFieldId="545"/>
    <tableColumn id="521" xr3:uid="{8622D52A-D8F4-48DC-A062-3F8E7AC4F901}" uniqueName="521" name="Column519" queryTableFieldId="546"/>
    <tableColumn id="522" xr3:uid="{D6BBC498-2ED6-44DB-BDCD-87B386424983}" uniqueName="522" name="Column520" queryTableFieldId="547"/>
    <tableColumn id="523" xr3:uid="{E1D80765-64D1-4183-BB26-DF348396A84D}" uniqueName="523" name="Column521" queryTableFieldId="548"/>
    <tableColumn id="524" xr3:uid="{219711FB-91A8-43AF-8683-C3E5729997DC}" uniqueName="524" name="Column522" queryTableFieldId="549"/>
    <tableColumn id="525" xr3:uid="{4270493F-93D4-42FF-B86E-D528E05BDDED}" uniqueName="525" name="Column523" queryTableFieldId="550"/>
    <tableColumn id="526" xr3:uid="{92975C71-77F4-4B79-B549-65E74FCB469B}" uniqueName="526" name="Column524" queryTableFieldId="551"/>
    <tableColumn id="527" xr3:uid="{394545C3-083C-4DCB-B501-01B7DC95C988}" uniqueName="527" name="Column525" queryTableFieldId="552"/>
    <tableColumn id="528" xr3:uid="{65D2E989-6E64-4E39-8E02-F1EBFE8B0952}" uniqueName="528" name="Column526" queryTableFieldId="553"/>
    <tableColumn id="529" xr3:uid="{32EDA874-999C-4920-923D-3F872C9025B2}" uniqueName="529" name="Column527" queryTableFieldId="554"/>
    <tableColumn id="530" xr3:uid="{99462059-6AC3-4DA0-AB92-23584A188477}" uniqueName="530" name="Column528" queryTableFieldId="555"/>
    <tableColumn id="531" xr3:uid="{8739B938-67D6-498D-8601-A2DACC7A6FBB}" uniqueName="531" name="Column529" queryTableFieldId="556"/>
    <tableColumn id="532" xr3:uid="{EFE5EE7D-9B73-43F1-BBC5-5A2989F4E5F5}" uniqueName="532" name="Column530" queryTableFieldId="557"/>
    <tableColumn id="533" xr3:uid="{BBB190A0-70E5-4BA3-8D18-6C5D8CA9947B}" uniqueName="533" name="Column531" queryTableFieldId="558"/>
    <tableColumn id="534" xr3:uid="{C7593103-2A77-49C8-B8AE-466C119349B1}" uniqueName="534" name="Column532" queryTableFieldId="559"/>
    <tableColumn id="535" xr3:uid="{F79CEDC7-B91B-4AD6-B3CB-C986B373103E}" uniqueName="535" name="Column533" queryTableFieldId="560"/>
    <tableColumn id="536" xr3:uid="{3B00B58D-A8D3-4F33-8BB0-5E886A675F4A}" uniqueName="536" name="Column534" queryTableFieldId="561"/>
    <tableColumn id="537" xr3:uid="{F2F839DB-D712-4224-BAC1-426C1FD5CAF6}" uniqueName="537" name="Column535" queryTableFieldId="562"/>
    <tableColumn id="538" xr3:uid="{FB455326-FEB1-47F5-A3DF-0A9A070CF300}" uniqueName="538" name="Column536" queryTableFieldId="563"/>
    <tableColumn id="539" xr3:uid="{9CF382C0-DC65-454B-B1B9-C68D16134AB3}" uniqueName="539" name="Column537" queryTableFieldId="564"/>
    <tableColumn id="540" xr3:uid="{2177FE29-7C8F-45EE-873B-9DDC65F2ACD4}" uniqueName="540" name="Column538" queryTableFieldId="565"/>
    <tableColumn id="541" xr3:uid="{C8EB90F2-311C-49B5-9F1C-2EE5616EB3D8}" uniqueName="541" name="Column539" queryTableFieldId="566"/>
    <tableColumn id="542" xr3:uid="{4A1FBAA0-11FF-4036-B45B-FD403B95D851}" uniqueName="542" name="Column540" queryTableFieldId="567"/>
    <tableColumn id="543" xr3:uid="{25E25D44-494D-4328-8D87-59A26BA5907F}" uniqueName="543" name="Column541" queryTableFieldId="568"/>
    <tableColumn id="544" xr3:uid="{B282F8E3-4AF1-463B-B771-47D234AEE2A1}" uniqueName="544" name="Column542" queryTableFieldId="569"/>
    <tableColumn id="545" xr3:uid="{D9FB3B1B-CDA6-4941-BC89-E4443C195D50}" uniqueName="545" name="Column543" queryTableFieldId="570"/>
    <tableColumn id="546" xr3:uid="{436837F5-C874-4BE1-A584-8A98030EDE8F}" uniqueName="546" name="Column544" queryTableFieldId="571"/>
    <tableColumn id="547" xr3:uid="{3693B5E9-56AB-4B7E-B0D0-4D24BCF9133C}" uniqueName="547" name="Column545" queryTableFieldId="572"/>
    <tableColumn id="548" xr3:uid="{84FF060D-CD5F-41F6-9F78-DDB0CCFEC5C3}" uniqueName="548" name="Column546" queryTableFieldId="573"/>
    <tableColumn id="549" xr3:uid="{B6F37E39-CD3C-457E-A25A-38EC2F966526}" uniqueName="549" name="Column547" queryTableFieldId="574"/>
    <tableColumn id="550" xr3:uid="{E974E44D-8784-4906-A1EB-6DDAFFB05672}" uniqueName="550" name="Column548" queryTableFieldId="575"/>
    <tableColumn id="551" xr3:uid="{B9A60FC8-FF21-4B83-BAB2-7715FCCB04EE}" uniqueName="551" name="Column549" queryTableFieldId="576"/>
    <tableColumn id="552" xr3:uid="{B8D89D2B-E0F5-4D29-BC25-D01E1859DB75}" uniqueName="552" name="Column550" queryTableFieldId="577"/>
    <tableColumn id="553" xr3:uid="{94302C1D-4EC0-4F81-A991-02688B49DC62}" uniqueName="553" name="Column551" queryTableFieldId="578"/>
    <tableColumn id="554" xr3:uid="{9ACBF4E2-E9B2-48A6-B824-5E4F87AC7B7B}" uniqueName="554" name="Column552" queryTableFieldId="579"/>
    <tableColumn id="555" xr3:uid="{9B46CB29-48C1-4EFA-B732-980C5943A493}" uniqueName="555" name="Column553" queryTableFieldId="580"/>
    <tableColumn id="556" xr3:uid="{04EAFA2C-9B22-4598-90EB-EF8417DECD38}" uniqueName="556" name="Column554" queryTableFieldId="581"/>
    <tableColumn id="557" xr3:uid="{E3B236BD-941B-4877-9CD0-F39B3DDB331C}" uniqueName="557" name="Column555" queryTableFieldId="582"/>
    <tableColumn id="558" xr3:uid="{B7BFF93D-3810-4D8D-AF3E-9B5B2F97328B}" uniqueName="558" name="Column556" queryTableFieldId="583"/>
    <tableColumn id="559" xr3:uid="{A394189B-D970-4C4B-ADBA-4FCDA3FF60EB}" uniqueName="559" name="Column557" queryTableFieldId="584"/>
    <tableColumn id="560" xr3:uid="{4EE826D0-8CBB-4D93-8418-28D3D886BE8C}" uniqueName="560" name="Column558" queryTableFieldId="585"/>
    <tableColumn id="561" xr3:uid="{109A65B8-D977-43BE-BD25-3456A4279C29}" uniqueName="561" name="Column559" queryTableFieldId="586"/>
    <tableColumn id="562" xr3:uid="{C9C4A89B-E1B5-4351-8156-1667D6CD030C}" uniqueName="562" name="Column560" queryTableFieldId="587"/>
    <tableColumn id="563" xr3:uid="{96BA5242-FBED-48E1-9BBB-8DFE7C9D1C01}" uniqueName="563" name="Column561" queryTableFieldId="588"/>
    <tableColumn id="564" xr3:uid="{B8115EDF-C84D-4D68-B646-66B316C2A8F5}" uniqueName="564" name="Column562" queryTableFieldId="589"/>
    <tableColumn id="565" xr3:uid="{2C7F2591-1520-423A-A891-36652B2FCFB3}" uniqueName="565" name="Column563" queryTableFieldId="590"/>
    <tableColumn id="566" xr3:uid="{D3E7214D-A845-41DA-BFD1-53B06804D35D}" uniqueName="566" name="Column564" queryTableFieldId="591"/>
    <tableColumn id="567" xr3:uid="{F9356A85-A0C2-4CC3-B319-E9DC9ECCA6A7}" uniqueName="567" name="Column565" queryTableFieldId="592"/>
    <tableColumn id="568" xr3:uid="{9CFC32B5-91B9-4B3E-959F-B4965FF93B6B}" uniqueName="568" name="Column566" queryTableFieldId="593"/>
    <tableColumn id="569" xr3:uid="{004CA3BC-AEC3-4C08-81C7-8AEA8A8093CC}" uniqueName="569" name="Column567" queryTableFieldId="594"/>
    <tableColumn id="570" xr3:uid="{DD5231FE-A9E0-4550-B1D6-DF097677A629}" uniqueName="570" name="Column568" queryTableFieldId="595"/>
    <tableColumn id="571" xr3:uid="{DCFEA18F-144A-49FA-9368-872810BF8467}" uniqueName="571" name="Column569" queryTableFieldId="596"/>
    <tableColumn id="572" xr3:uid="{4F554ACF-C270-40B4-B738-EE2A598D8259}" uniqueName="572" name="Column570" queryTableFieldId="597"/>
    <tableColumn id="573" xr3:uid="{2DA582EC-00E8-4F8D-AAA4-6C95D2031F1C}" uniqueName="573" name="Column571" queryTableFieldId="598"/>
    <tableColumn id="574" xr3:uid="{39AD2007-3324-4F47-ABEB-ACFD0C38F5FE}" uniqueName="574" name="Column572" queryTableFieldId="599"/>
    <tableColumn id="575" xr3:uid="{084869FA-AB18-4803-A748-261814E7C4C9}" uniqueName="575" name="Column573" queryTableFieldId="600"/>
    <tableColumn id="576" xr3:uid="{9D5679F6-3B90-43BF-A240-AF59406B4941}" uniqueName="576" name="Column574" queryTableFieldId="601"/>
    <tableColumn id="577" xr3:uid="{2B3F0C5A-7581-447E-BD00-A040F2AAF162}" uniqueName="577" name="Column575" queryTableFieldId="602"/>
    <tableColumn id="578" xr3:uid="{A48F3D49-1DCF-49DD-A4E3-D24364FD9596}" uniqueName="578" name="Column576" queryTableFieldId="603"/>
    <tableColumn id="579" xr3:uid="{66EAF7B3-56B2-457F-819D-ADF6AF550769}" uniqueName="579" name="Column577" queryTableFieldId="604"/>
    <tableColumn id="580" xr3:uid="{5792980F-6726-42A5-88C0-39404B2863BD}" uniqueName="580" name="Column578" queryTableFieldId="605"/>
    <tableColumn id="581" xr3:uid="{02471367-5C36-468A-BAFF-CAC03F3435F9}" uniqueName="581" name="Column579" queryTableFieldId="606"/>
    <tableColumn id="582" xr3:uid="{160175B5-C062-4A9A-A0B6-DCC04FA1683B}" uniqueName="582" name="Column580" queryTableFieldId="607"/>
    <tableColumn id="583" xr3:uid="{84B96CB3-5163-4469-9360-6B582B10DDAE}" uniqueName="583" name="Column581" queryTableFieldId="608"/>
    <tableColumn id="584" xr3:uid="{A42B0F1B-0C38-4ABC-9F66-8F1D5666F915}" uniqueName="584" name="Column582" queryTableFieldId="609"/>
    <tableColumn id="585" xr3:uid="{549D5D94-E087-47DA-8384-81CE82EAF847}" uniqueName="585" name="Column583" queryTableFieldId="610"/>
    <tableColumn id="586" xr3:uid="{D603FE11-F139-4373-BDF6-95632C6F18A2}" uniqueName="586" name="Column584" queryTableFieldId="611"/>
    <tableColumn id="587" xr3:uid="{FC0B8B30-FF6E-4C0B-9D8A-E0872E563614}" uniqueName="587" name="Column585" queryTableFieldId="612"/>
    <tableColumn id="588" xr3:uid="{1E69BA0E-28D8-4537-83D9-38E44E9CFB94}" uniqueName="588" name="Column586" queryTableFieldId="613"/>
    <tableColumn id="589" xr3:uid="{1892FC5E-C0C5-4301-988B-39BA64028BE2}" uniqueName="589" name="Column587" queryTableFieldId="614"/>
    <tableColumn id="590" xr3:uid="{A2004F8C-DF1F-40A2-9023-BC647F7D3863}" uniqueName="590" name="Column588" queryTableFieldId="615"/>
    <tableColumn id="591" xr3:uid="{EC2FBDBE-C90C-4482-A71E-EA34047F4178}" uniqueName="591" name="Column589" queryTableFieldId="616"/>
    <tableColumn id="592" xr3:uid="{974BB4A3-CD3A-49A3-A77B-A83CABD50989}" uniqueName="592" name="Column590" queryTableFieldId="617"/>
    <tableColumn id="593" xr3:uid="{B6343B27-1D3C-4091-B4DD-4CB9E9798781}" uniqueName="593" name="Column591" queryTableFieldId="618"/>
    <tableColumn id="594" xr3:uid="{588A1C7F-C092-427A-9980-00E1FC15D795}" uniqueName="594" name="Column592" queryTableFieldId="619"/>
    <tableColumn id="595" xr3:uid="{96E5073E-82A5-4337-BC13-1B13D1C7EC02}" uniqueName="595" name="Column593" queryTableFieldId="620"/>
    <tableColumn id="596" xr3:uid="{DA7909C8-7786-449A-B84B-9C24DCE29D1B}" uniqueName="596" name="Column594" queryTableFieldId="621"/>
    <tableColumn id="597" xr3:uid="{E0BA282F-D22A-40DB-A384-57C61E813982}" uniqueName="597" name="Column595" queryTableFieldId="622"/>
    <tableColumn id="598" xr3:uid="{EB9B2669-D9CE-49B4-B44D-44D091C8EA87}" uniqueName="598" name="Column596" queryTableFieldId="623"/>
    <tableColumn id="599" xr3:uid="{57683C0D-2785-4E9A-B4CF-E966582B53FD}" uniqueName="599" name="Column597" queryTableFieldId="624"/>
    <tableColumn id="600" xr3:uid="{A31E4450-562C-46D7-97AF-AB9DC8530AB9}" uniqueName="600" name="Column598" queryTableFieldId="625"/>
    <tableColumn id="601" xr3:uid="{C72D464F-07B6-44E6-ADD8-44739B2152BD}" uniqueName="601" name="Column599" queryTableFieldId="626"/>
    <tableColumn id="602" xr3:uid="{A00D6292-D2B4-4AF3-A94E-AF9D75E6B702}" uniqueName="602" name="Column600" queryTableFieldId="627"/>
    <tableColumn id="603" xr3:uid="{62E7A446-C58A-4150-8430-0FEEE84CA792}" uniqueName="603" name="Column601" queryTableFieldId="628"/>
    <tableColumn id="604" xr3:uid="{EA2329F0-6E11-42DB-BD33-D326749C078D}" uniqueName="604" name="Column602" queryTableFieldId="629"/>
    <tableColumn id="605" xr3:uid="{5B31C5EB-70B0-45FF-9439-0B36EB6E1E78}" uniqueName="605" name="Column603" queryTableFieldId="630"/>
    <tableColumn id="606" xr3:uid="{4084879E-CC2B-4770-AAEE-FB5E511864E2}" uniqueName="606" name="Column604" queryTableFieldId="631"/>
    <tableColumn id="607" xr3:uid="{32F90FF1-E941-4EE4-9688-63466BEAD218}" uniqueName="607" name="Column605" queryTableFieldId="632"/>
    <tableColumn id="608" xr3:uid="{09EFC8B4-357B-416C-9544-86206C2CA503}" uniqueName="608" name="Column606" queryTableFieldId="633"/>
    <tableColumn id="609" xr3:uid="{A226588A-8AF3-46D9-854C-1C550825E965}" uniqueName="609" name="Column607" queryTableFieldId="634"/>
    <tableColumn id="610" xr3:uid="{F5F1E8E8-6873-4249-8A14-D1748D785A56}" uniqueName="610" name="Column608" queryTableFieldId="635"/>
    <tableColumn id="611" xr3:uid="{C241AAE3-9419-4B13-996E-097323707122}" uniqueName="611" name="Column609" queryTableFieldId="636"/>
    <tableColumn id="612" xr3:uid="{CEB7CAF4-0319-4765-8F62-418F42091CD9}" uniqueName="612" name="Column610" queryTableFieldId="637"/>
    <tableColumn id="613" xr3:uid="{06CC6435-770F-4939-9F10-9A87A5447F2E}" uniqueName="613" name="Column611" queryTableFieldId="638"/>
    <tableColumn id="614" xr3:uid="{74743EC0-A3E9-485A-99DC-746437E7FF2B}" uniqueName="614" name="Column612" queryTableFieldId="639"/>
    <tableColumn id="615" xr3:uid="{47E8EFA7-FB34-495C-A9CD-DD7FA2A686AC}" uniqueName="615" name="Column613" queryTableFieldId="640"/>
    <tableColumn id="616" xr3:uid="{D14E42C8-BBE8-4329-BD9E-049E31116502}" uniqueName="616" name="Column614" queryTableFieldId="641"/>
    <tableColumn id="617" xr3:uid="{7E926C57-6139-4654-ADAD-42FB7A9EAC23}" uniqueName="617" name="Column615" queryTableFieldId="642"/>
    <tableColumn id="618" xr3:uid="{B7F23FDB-E265-4A90-ABBD-219A7869CA97}" uniqueName="618" name="Column616" queryTableFieldId="643"/>
    <tableColumn id="619" xr3:uid="{E24E4753-C9DF-45D7-BD78-A2998629B701}" uniqueName="619" name="Column617" queryTableFieldId="644"/>
    <tableColumn id="620" xr3:uid="{FEC6C237-FFAC-4D30-8FFB-F4D585B4F33C}" uniqueName="620" name="Column618" queryTableFieldId="645"/>
    <tableColumn id="621" xr3:uid="{800E63F2-C323-4CE7-A912-158780ACDE58}" uniqueName="621" name="Column619" queryTableFieldId="646"/>
    <tableColumn id="622" xr3:uid="{1FA81C08-17D9-4666-B3EB-CDAB0D14B6A7}" uniqueName="622" name="Column620" queryTableFieldId="647"/>
    <tableColumn id="623" xr3:uid="{00934824-2446-49F4-AB33-4F98217C2F54}" uniqueName="623" name="Column621" queryTableFieldId="648"/>
    <tableColumn id="624" xr3:uid="{A13865B9-74CF-4A99-983C-D738CB169A44}" uniqueName="624" name="Column622" queryTableFieldId="649"/>
    <tableColumn id="625" xr3:uid="{37A9E2A9-49FF-4239-94F4-5335E1335DCE}" uniqueName="625" name="Column623" queryTableFieldId="650"/>
    <tableColumn id="626" xr3:uid="{985031EF-4A5D-470A-9E48-CFC2257F7070}" uniqueName="626" name="Column624" queryTableFieldId="651"/>
    <tableColumn id="627" xr3:uid="{0D3F3177-E2D1-4D40-94E4-86155334742C}" uniqueName="627" name="Column625" queryTableFieldId="652"/>
    <tableColumn id="628" xr3:uid="{93B18650-2B21-46EA-9C53-612626903163}" uniqueName="628" name="Column626" queryTableFieldId="653"/>
    <tableColumn id="629" xr3:uid="{A549C5F0-EE59-4CED-9106-877D964A2473}" uniqueName="629" name="Column627" queryTableFieldId="654"/>
    <tableColumn id="630" xr3:uid="{FE43B8DC-B1C9-433B-B48C-B8413455CEBB}" uniqueName="630" name="Column628" queryTableFieldId="655"/>
    <tableColumn id="631" xr3:uid="{BD5A8AAC-E1B0-471B-8636-4CCC9BF7F240}" uniqueName="631" name="Column629" queryTableFieldId="656"/>
    <tableColumn id="632" xr3:uid="{91A856B2-5363-4CCF-B02E-53C8540DF618}" uniqueName="632" name="Column630" queryTableFieldId="657"/>
    <tableColumn id="633" xr3:uid="{67156A17-FC44-4710-8FB9-62E099725EB9}" uniqueName="633" name="Column631" queryTableFieldId="658"/>
    <tableColumn id="634" xr3:uid="{C73F0FB4-AEF9-4279-98B2-672588218163}" uniqueName="634" name="Column632" queryTableFieldId="659"/>
    <tableColumn id="635" xr3:uid="{602BEE3D-E5C7-47D5-A2C8-ABCFA3544BDA}" uniqueName="635" name="Column633" queryTableFieldId="660"/>
    <tableColumn id="636" xr3:uid="{2917BC29-B3D0-46F7-89B9-EF2B0414B18C}" uniqueName="636" name="Column634" queryTableFieldId="661"/>
    <tableColumn id="637" xr3:uid="{2E5A5F1C-9AAE-4928-8768-C055B8A2FC8B}" uniqueName="637" name="Column635" queryTableFieldId="662"/>
    <tableColumn id="638" xr3:uid="{4259AA8F-E04C-40AB-974A-680159931411}" uniqueName="638" name="Column636" queryTableFieldId="663"/>
    <tableColumn id="639" xr3:uid="{253052A5-A734-4AE1-9578-F130F3002F09}" uniqueName="639" name="Column637" queryTableFieldId="664"/>
    <tableColumn id="640" xr3:uid="{E6CD1AE0-3E65-4E2F-87FE-7426B32978FA}" uniqueName="640" name="Column638" queryTableFieldId="665"/>
    <tableColumn id="641" xr3:uid="{1AE04AAF-9C60-4642-88D1-AB19876ECE5B}" uniqueName="641" name="Column639" queryTableFieldId="666"/>
    <tableColumn id="642" xr3:uid="{6860DF30-C4B4-4085-946D-008DBD3948BE}" uniqueName="642" name="Column640" queryTableFieldId="667"/>
    <tableColumn id="643" xr3:uid="{8DCC9D19-77FB-479A-9E3A-293440D42C8C}" uniqueName="643" name="Column641" queryTableFieldId="668"/>
    <tableColumn id="644" xr3:uid="{3F310F04-3750-42EF-9653-A6CBE9E15D29}" uniqueName="644" name="Column642" queryTableFieldId="669"/>
    <tableColumn id="645" xr3:uid="{60E7041A-BA24-4FDB-9283-EFAB2CDB2B2C}" uniqueName="645" name="Column643" queryTableFieldId="670"/>
    <tableColumn id="646" xr3:uid="{6D8F87A6-F80A-485B-A1CA-35E6C01114CD}" uniqueName="646" name="Column644" queryTableFieldId="671"/>
    <tableColumn id="647" xr3:uid="{3E19ECAC-25FE-476C-8EB4-13FA738279DF}" uniqueName="647" name="Column645" queryTableFieldId="672"/>
    <tableColumn id="648" xr3:uid="{88B40148-FC90-4B52-8758-D3D3A96BF503}" uniqueName="648" name="Column646" queryTableFieldId="673"/>
    <tableColumn id="649" xr3:uid="{A9EA0E25-3206-4046-94A9-C53E3DED2D45}" uniqueName="649" name="Column647" queryTableFieldId="674"/>
    <tableColumn id="650" xr3:uid="{C8C09539-794A-4FEB-A137-3E872595D8C2}" uniqueName="650" name="Column648" queryTableFieldId="675"/>
    <tableColumn id="651" xr3:uid="{C4124848-A76C-471A-8770-24193622295A}" uniqueName="651" name="Column649" queryTableFieldId="676"/>
    <tableColumn id="652" xr3:uid="{6740D495-C257-40AB-A312-94737122C4CF}" uniqueName="652" name="Column650" queryTableFieldId="677"/>
    <tableColumn id="653" xr3:uid="{F3278D19-76D0-4CC3-A108-00EDED9B8374}" uniqueName="653" name="Column651" queryTableFieldId="678"/>
    <tableColumn id="654" xr3:uid="{CE0A9ACA-DCFD-41B8-A703-EB0D5F327297}" uniqueName="654" name="Column652" queryTableFieldId="679"/>
    <tableColumn id="655" xr3:uid="{8A8B957C-7AD8-467E-9BC0-9F79C9D326CF}" uniqueName="655" name="Column653" queryTableFieldId="680"/>
    <tableColumn id="656" xr3:uid="{4998BDA3-F592-4CA1-9F17-679BF6EE1F3E}" uniqueName="656" name="Column654" queryTableFieldId="681"/>
    <tableColumn id="657" xr3:uid="{19C768D6-20CB-4157-84D1-CAA601F1FEE7}" uniqueName="657" name="Column655" queryTableFieldId="682"/>
    <tableColumn id="658" xr3:uid="{1CCA61CE-0A4D-43EF-9562-88C9CE00CABD}" uniqueName="658" name="Column656" queryTableFieldId="683"/>
    <tableColumn id="659" xr3:uid="{7A9B2A46-BFB9-42A7-B99F-6C87E579FF6D}" uniqueName="659" name="Column657" queryTableFieldId="684"/>
    <tableColumn id="660" xr3:uid="{D5195A6E-BBAE-4DDB-B097-5C1F93E29329}" uniqueName="660" name="Column658" queryTableFieldId="685"/>
    <tableColumn id="661" xr3:uid="{693B0827-E48D-4F60-B590-341E6AC34145}" uniqueName="661" name="Column659" queryTableFieldId="686"/>
    <tableColumn id="662" xr3:uid="{6CEC19C3-7C3B-483D-993D-D8CBCE78B288}" uniqueName="662" name="Column660" queryTableFieldId="687"/>
    <tableColumn id="663" xr3:uid="{ED458672-A0FF-44CD-8BE9-F6D73F10FCFE}" uniqueName="663" name="Column661" queryTableFieldId="688"/>
    <tableColumn id="664" xr3:uid="{CA5C8080-B31E-4299-B880-DA93E6037420}" uniqueName="664" name="Column662" queryTableFieldId="689"/>
    <tableColumn id="665" xr3:uid="{1292C55B-E99B-4B9C-86BD-2D13AC07DB83}" uniqueName="665" name="Column663" queryTableFieldId="690"/>
    <tableColumn id="666" xr3:uid="{5BC29293-D988-477E-A01E-DF892882B5A7}" uniqueName="666" name="Column664" queryTableFieldId="691"/>
    <tableColumn id="667" xr3:uid="{3590EFF2-FFE9-46D6-8C6A-731455C1EBB7}" uniqueName="667" name="Column665" queryTableFieldId="692"/>
    <tableColumn id="668" xr3:uid="{67C16168-5C18-4316-A9F1-99F409A5D959}" uniqueName="668" name="Column666" queryTableFieldId="693"/>
    <tableColumn id="669" xr3:uid="{F963A74D-79EF-437B-B2CC-14FF359AAF35}" uniqueName="669" name="Column667" queryTableFieldId="694"/>
    <tableColumn id="670" xr3:uid="{82A97F27-84E5-4204-922B-5CCE9D86D032}" uniqueName="670" name="Column668" queryTableFieldId="695"/>
    <tableColumn id="671" xr3:uid="{F87B1295-2CDB-4C24-BC43-6546FDE30907}" uniqueName="671" name="Column669" queryTableFieldId="696"/>
    <tableColumn id="672" xr3:uid="{B5FD9578-154F-42B4-B424-ACA57670F7A7}" uniqueName="672" name="Column670" queryTableFieldId="697"/>
    <tableColumn id="673" xr3:uid="{A95DB0B5-7D43-4180-AB5C-616389B21110}" uniqueName="673" name="Column671" queryTableFieldId="698"/>
    <tableColumn id="674" xr3:uid="{4D87643E-D27C-45F7-9DEB-A762C5EF4B2A}" uniqueName="674" name="Column672" queryTableFieldId="699"/>
    <tableColumn id="675" xr3:uid="{407870BD-2FEF-4423-B3EB-A9CF2BA83B92}" uniqueName="675" name="Column673" queryTableFieldId="700"/>
    <tableColumn id="676" xr3:uid="{54E8ECED-7140-4DFC-A32C-8979C5BDCF9E}" uniqueName="676" name="Column674" queryTableFieldId="701"/>
    <tableColumn id="677" xr3:uid="{68EAFBEB-3124-40F8-9DE4-1FD3A25770DE}" uniqueName="677" name="Column675" queryTableFieldId="702"/>
    <tableColumn id="678" xr3:uid="{70D3BE07-4247-4A1E-BF4C-418E785BBB5B}" uniqueName="678" name="Column676" queryTableFieldId="703"/>
    <tableColumn id="679" xr3:uid="{DF989161-3231-428F-AF66-ED4C2E2FD00F}" uniqueName="679" name="Column677" queryTableFieldId="704"/>
    <tableColumn id="680" xr3:uid="{BB2A67B2-D220-490E-B2B0-A7D845701F75}" uniqueName="680" name="Column678" queryTableFieldId="705"/>
    <tableColumn id="681" xr3:uid="{44D1CFEE-148D-4C8B-B474-82D2F0AAA32D}" uniqueName="681" name="Column679" queryTableFieldId="706"/>
    <tableColumn id="682" xr3:uid="{68D155FF-896F-4061-AA81-099E5DEB7D95}" uniqueName="682" name="Column680" queryTableFieldId="707"/>
    <tableColumn id="683" xr3:uid="{CD815101-6ABD-4EFA-A25C-992E94A9DB15}" uniqueName="683" name="Column681" queryTableFieldId="708"/>
    <tableColumn id="684" xr3:uid="{DFC1462F-B633-4F0B-9DE3-2E99C8CEB88C}" uniqueName="684" name="Column682" queryTableFieldId="709"/>
    <tableColumn id="685" xr3:uid="{E232173E-0F8F-4E02-AE56-5CB92745DD6A}" uniqueName="685" name="Column683" queryTableFieldId="710"/>
    <tableColumn id="686" xr3:uid="{E3077C95-9BF9-420A-85AB-6477A91046F8}" uniqueName="686" name="Column684" queryTableFieldId="711"/>
    <tableColumn id="687" xr3:uid="{28AB3723-D2C5-49A0-81AD-14260F5407DD}" uniqueName="687" name="Column685" queryTableFieldId="712"/>
    <tableColumn id="688" xr3:uid="{3BF5D417-F8D7-4504-9680-CE29B9D883E7}" uniqueName="688" name="Column686" queryTableFieldId="713"/>
    <tableColumn id="689" xr3:uid="{1CD75776-369C-4094-BFD2-A83DECCF68DE}" uniqueName="689" name="Column687" queryTableFieldId="714"/>
    <tableColumn id="690" xr3:uid="{6A753F3A-CDAC-468A-82E8-4565A1151BDF}" uniqueName="690" name="Column688" queryTableFieldId="715"/>
    <tableColumn id="691" xr3:uid="{7C1725DE-1886-47CB-BFE7-A73F30145A2C}" uniqueName="691" name="Column689" queryTableFieldId="716"/>
    <tableColumn id="692" xr3:uid="{AA92DEA2-8572-4BB4-9552-07AC1169C5B6}" uniqueName="692" name="Column690" queryTableFieldId="717"/>
    <tableColumn id="693" xr3:uid="{8E52B56C-84E2-4ABD-9A8F-9E7FB7CB257F}" uniqueName="693" name="Column691" queryTableFieldId="718"/>
    <tableColumn id="694" xr3:uid="{27632238-A409-4AD6-B96C-520CBD1B20DD}" uniqueName="694" name="Column692" queryTableFieldId="719"/>
    <tableColumn id="695" xr3:uid="{A0D7DCC3-17A1-4DD9-B4FB-035C1FC2C057}" uniqueName="695" name="Column693" queryTableFieldId="720"/>
    <tableColumn id="696" xr3:uid="{56E60A7F-34A0-427B-B781-CF92DBA3EC96}" uniqueName="696" name="Column694" queryTableFieldId="721"/>
    <tableColumn id="697" xr3:uid="{6B853A00-E64C-458D-BBA0-A653D663D5ED}" uniqueName="697" name="Column695" queryTableFieldId="722"/>
    <tableColumn id="698" xr3:uid="{F7ED45E9-B8CD-4E0E-8ABB-D20415AD02BB}" uniqueName="698" name="Column696" queryTableFieldId="723"/>
    <tableColumn id="699" xr3:uid="{F317474B-EFB8-47B0-A45F-6EBC255425B0}" uniqueName="699" name="Column697" queryTableFieldId="724"/>
    <tableColumn id="700" xr3:uid="{3332B1A7-BCD7-471B-BF45-AECE39116AF9}" uniqueName="700" name="Column698" queryTableFieldId="725"/>
    <tableColumn id="701" xr3:uid="{9D23DDA5-0A9A-4BE0-9A15-608A0EE228FE}" uniqueName="701" name="Column699" queryTableFieldId="726"/>
    <tableColumn id="702" xr3:uid="{A7A23E29-1D3E-4A9E-A8AF-B03D99FE6730}" uniqueName="702" name="Column700" queryTableFieldId="727"/>
    <tableColumn id="703" xr3:uid="{230B8A1B-0574-4B83-9BAC-7E4B53ACB445}" uniqueName="703" name="Column701" queryTableFieldId="728"/>
    <tableColumn id="704" xr3:uid="{B973398D-01F6-44A0-9525-29F9FE08635B}" uniqueName="704" name="Column702" queryTableFieldId="729"/>
    <tableColumn id="705" xr3:uid="{5F0681C9-B827-4A8F-98C9-1DB8E9E6475A}" uniqueName="705" name="Column703" queryTableFieldId="730"/>
    <tableColumn id="706" xr3:uid="{65F28174-DB3B-41BE-B540-7B5743B0CECB}" uniqueName="706" name="Column704" queryTableFieldId="731"/>
    <tableColumn id="707" xr3:uid="{161B02E4-CE71-4F31-8ECF-FE3703CB9C17}" uniqueName="707" name="Column705" queryTableFieldId="732"/>
    <tableColumn id="708" xr3:uid="{001C98C5-AC0A-4339-8A55-F891CE1D96C7}" uniqueName="708" name="Column706" queryTableFieldId="733"/>
    <tableColumn id="709" xr3:uid="{590DD376-93DA-40BA-8681-F20A29DBE97E}" uniqueName="709" name="Column707" queryTableFieldId="734"/>
    <tableColumn id="710" xr3:uid="{1D965E13-97D4-4E5E-B12D-09D403335086}" uniqueName="710" name="Column708" queryTableFieldId="735"/>
    <tableColumn id="711" xr3:uid="{141EAC02-0E36-4D48-82D9-3DE555EF9F52}" uniqueName="711" name="Column709" queryTableFieldId="736"/>
    <tableColumn id="712" xr3:uid="{F04E6303-A106-42E2-968E-59BDEEE30C4F}" uniqueName="712" name="Column710" queryTableFieldId="737"/>
    <tableColumn id="713" xr3:uid="{C5B56A77-FE96-48D6-A952-F8AABF3E4787}" uniqueName="713" name="Column711" queryTableFieldId="738"/>
    <tableColumn id="714" xr3:uid="{EC14B8AE-B701-45F4-89B3-69827FCD3C04}" uniqueName="714" name="Column712" queryTableFieldId="739"/>
    <tableColumn id="715" xr3:uid="{04D193E7-C997-453B-946D-B5E0FC7D3C24}" uniqueName="715" name="Column713" queryTableFieldId="740"/>
    <tableColumn id="716" xr3:uid="{120E9C4B-B659-4FCC-9664-4E77E7E441F1}" uniqueName="716" name="Column714" queryTableFieldId="741"/>
    <tableColumn id="717" xr3:uid="{620A7614-68DC-4D45-9C35-945E17216911}" uniqueName="717" name="Column715" queryTableFieldId="742"/>
    <tableColumn id="718" xr3:uid="{8A7C6CD2-4AF4-4743-8EA5-D732D7EF7E60}" uniqueName="718" name="Column716" queryTableFieldId="743"/>
    <tableColumn id="719" xr3:uid="{6B588C35-4395-4FAC-B8FD-EA7753DFAF1B}" uniqueName="719" name="Column717" queryTableFieldId="744"/>
    <tableColumn id="720" xr3:uid="{DB215129-2A40-4EB0-8EDB-16E7E766AC6E}" uniqueName="720" name="Column718" queryTableFieldId="745"/>
    <tableColumn id="721" xr3:uid="{923AAFC7-5817-44B5-93CA-CC615BED5F3D}" uniqueName="721" name="Column719" queryTableFieldId="746"/>
    <tableColumn id="722" xr3:uid="{F81AF06E-E5F6-4DCB-875F-7B90207E2FDA}" uniqueName="722" name="Column720" queryTableFieldId="747"/>
    <tableColumn id="723" xr3:uid="{70C2C2D9-D591-451F-8D0C-8FA62BF6FD53}" uniqueName="723" name="Column721" queryTableFieldId="748"/>
    <tableColumn id="724" xr3:uid="{2AEAF538-8749-404E-BF0F-ED1DB945B7CD}" uniqueName="724" name="Column722" queryTableFieldId="749"/>
    <tableColumn id="725" xr3:uid="{EA06E95A-A6FC-4919-A784-9B2D7775FE6D}" uniqueName="725" name="Column723" queryTableFieldId="750"/>
    <tableColumn id="726" xr3:uid="{6076C41B-E6F9-4361-859F-FF7E36910EF6}" uniqueName="726" name="Column724" queryTableFieldId="751"/>
    <tableColumn id="727" xr3:uid="{D623BA5B-A186-475B-B90E-FC4A2FCB634B}" uniqueName="727" name="Column725" queryTableFieldId="752"/>
    <tableColumn id="728" xr3:uid="{8ACBE163-3D20-4F8F-B0DD-4111A2E796E2}" uniqueName="728" name="Column726" queryTableFieldId="753"/>
    <tableColumn id="729" xr3:uid="{7C6A4332-FE94-4D9A-9AB7-46213CC65DE1}" uniqueName="729" name="Column727" queryTableFieldId="754"/>
    <tableColumn id="730" xr3:uid="{FB70FA37-6005-492B-912A-8DC24C42921A}" uniqueName="730" name="Column728" queryTableFieldId="755"/>
    <tableColumn id="731" xr3:uid="{15CE1F08-FD52-473B-98DF-BEFB15603166}" uniqueName="731" name="Column729" queryTableFieldId="756"/>
    <tableColumn id="732" xr3:uid="{0D227818-BC5A-42FC-83F1-A21F0A362C2C}" uniqueName="732" name="Column730" queryTableFieldId="757"/>
    <tableColumn id="733" xr3:uid="{D3981FEF-AA4B-432D-9629-B7EFD82FCBE7}" uniqueName="733" name="Column731" queryTableFieldId="758"/>
    <tableColumn id="734" xr3:uid="{36FFD6FF-6D46-4DFC-8396-A43FE7067037}" uniqueName="734" name="Column732" queryTableFieldId="759"/>
    <tableColumn id="735" xr3:uid="{A16B1C93-0A97-4AE4-99CC-21FAA3BA04CE}" uniqueName="735" name="Column733" queryTableFieldId="760"/>
    <tableColumn id="736" xr3:uid="{C44DCBB1-27F4-4159-A04D-A00D9B725605}" uniqueName="736" name="Column734" queryTableFieldId="761"/>
    <tableColumn id="737" xr3:uid="{822B7DA1-69F7-49A2-8BA5-712829D1B2DE}" uniqueName="737" name="Column735" queryTableFieldId="762"/>
    <tableColumn id="738" xr3:uid="{27443AF1-A5B8-4D73-80E3-D82289807361}" uniqueName="738" name="Column736" queryTableFieldId="763"/>
    <tableColumn id="739" xr3:uid="{7B18D865-6C2C-4DF0-BBA2-A5E361526A4D}" uniqueName="739" name="Column737" queryTableFieldId="764"/>
    <tableColumn id="740" xr3:uid="{B38DADE5-3A18-462A-A76D-4F0F0F1D2E4D}" uniqueName="740" name="Column738" queryTableFieldId="765"/>
    <tableColumn id="741" xr3:uid="{7A6C77F1-FFE6-495D-9FB9-531A665125FD}" uniqueName="741" name="Column739" queryTableFieldId="766"/>
    <tableColumn id="742" xr3:uid="{64F7E21D-8744-4C34-A1C6-844C9CA05FD8}" uniqueName="742" name="Column740" queryTableFieldId="767"/>
    <tableColumn id="743" xr3:uid="{7DEC1984-9839-4EE7-9047-4A4D37F55058}" uniqueName="743" name="Column741" queryTableFieldId="768"/>
    <tableColumn id="744" xr3:uid="{69D640A5-ECF7-454D-8551-C6705ED4A961}" uniqueName="744" name="Column742" queryTableFieldId="769"/>
    <tableColumn id="745" xr3:uid="{F0130F58-7A60-44A7-9124-B4965FED920A}" uniqueName="745" name="Column743" queryTableFieldId="770"/>
    <tableColumn id="746" xr3:uid="{E19BA075-47DD-4E05-8544-C1FBF6076D63}" uniqueName="746" name="Column744" queryTableFieldId="771"/>
    <tableColumn id="747" xr3:uid="{84D280E1-B8F9-4804-958F-69476F5BD936}" uniqueName="747" name="Column745" queryTableFieldId="772"/>
    <tableColumn id="748" xr3:uid="{2CB84A47-8B3C-4D11-8D1A-F4383A7DD045}" uniqueName="748" name="Column746" queryTableFieldId="773"/>
    <tableColumn id="749" xr3:uid="{20B8F20F-272D-4268-958F-90542DCC816B}" uniqueName="749" name="Column747" queryTableFieldId="774"/>
    <tableColumn id="750" xr3:uid="{5D67E48E-5091-4160-ADC2-5469277DA9D3}" uniqueName="750" name="Column748" queryTableFieldId="775"/>
    <tableColumn id="751" xr3:uid="{5EF51D17-42E4-46B0-AFDC-4F479E8955C6}" uniqueName="751" name="Column749" queryTableFieldId="776"/>
    <tableColumn id="752" xr3:uid="{707F02F4-CAC6-4CE8-815B-B1C793A81E4D}" uniqueName="752" name="Column750" queryTableFieldId="777"/>
    <tableColumn id="753" xr3:uid="{5EBB861C-CA2A-4701-861F-5CA7000BADF4}" uniqueName="753" name="Column751" queryTableFieldId="778"/>
    <tableColumn id="754" xr3:uid="{8286A2DF-4BB7-445E-9689-AD736B376BF8}" uniqueName="754" name="Column752" queryTableFieldId="779"/>
    <tableColumn id="755" xr3:uid="{867F957E-4BBC-40B1-B065-AF604E5BEA9F}" uniqueName="755" name="Column753" queryTableFieldId="780"/>
    <tableColumn id="756" xr3:uid="{8E94B8D2-2136-434C-B989-944E6A103D08}" uniqueName="756" name="Column754" queryTableFieldId="781"/>
    <tableColumn id="757" xr3:uid="{458AE51F-71E0-4026-A340-681D9D55616E}" uniqueName="757" name="Column755" queryTableFieldId="782"/>
    <tableColumn id="758" xr3:uid="{741B7B08-31A6-4857-BA97-58C366661607}" uniqueName="758" name="Column756" queryTableFieldId="783"/>
    <tableColumn id="759" xr3:uid="{1C455CB0-EAEC-4E5D-8715-7AFBD16425BD}" uniqueName="759" name="Column757" queryTableFieldId="784"/>
    <tableColumn id="760" xr3:uid="{E3A9842F-B80E-4EF3-B2A6-9D246CE76049}" uniqueName="760" name="Column758" queryTableFieldId="785"/>
    <tableColumn id="761" xr3:uid="{A80C5327-6D80-4FA2-9AD2-842AC729DAA6}" uniqueName="761" name="Column759" queryTableFieldId="786"/>
    <tableColumn id="762" xr3:uid="{68B790B1-03A2-4014-B995-178B56C8CDAE}" uniqueName="762" name="Column760" queryTableFieldId="787"/>
    <tableColumn id="763" xr3:uid="{67EDD4B8-8720-4EA8-9BB0-07034A5A4D58}" uniqueName="763" name="Column761" queryTableFieldId="788"/>
    <tableColumn id="764" xr3:uid="{C4DBDAD9-B2BD-459E-BD42-C1ED3171E100}" uniqueName="764" name="Column762" queryTableFieldId="789"/>
    <tableColumn id="765" xr3:uid="{FDD7575A-BC6D-4F1D-9811-95A09D2844F4}" uniqueName="765" name="Column763" queryTableFieldId="790"/>
    <tableColumn id="766" xr3:uid="{280851EF-65AB-4AC1-90EA-8C56EF621FF0}" uniqueName="766" name="Column764" queryTableFieldId="791"/>
    <tableColumn id="767" xr3:uid="{159A8177-36E8-4D7F-9AE5-48E49B7E1ED7}" uniqueName="767" name="Column765" queryTableFieldId="792"/>
    <tableColumn id="768" xr3:uid="{ED98A047-1D49-4B60-88CD-C1EBEBD94956}" uniqueName="768" name="Column766" queryTableFieldId="793"/>
    <tableColumn id="769" xr3:uid="{AA741E3A-2ED9-48C4-AADC-0BA9793CAD63}" uniqueName="769" name="Column767" queryTableFieldId="794"/>
    <tableColumn id="770" xr3:uid="{7440A1C9-52B8-45EB-B6AB-288124D80858}" uniqueName="770" name="Column768" queryTableFieldId="795"/>
    <tableColumn id="771" xr3:uid="{315DB79F-A240-45FD-9843-200B5BA9F5F3}" uniqueName="771" name="Column769" queryTableFieldId="796"/>
    <tableColumn id="772" xr3:uid="{109F2BEE-F6FA-4CB2-B9C1-161077CEA616}" uniqueName="772" name="Column770" queryTableFieldId="797"/>
    <tableColumn id="773" xr3:uid="{A50B022A-2168-4F5A-A14E-8BEB41C7FC76}" uniqueName="773" name="Column771" queryTableFieldId="798"/>
    <tableColumn id="774" xr3:uid="{A199899A-1FEE-41A5-B750-A2F505BD8951}" uniqueName="774" name="Column772" queryTableFieldId="799"/>
    <tableColumn id="775" xr3:uid="{7D92F37A-DDDB-41D8-A359-AB8A9A90EBC6}" uniqueName="775" name="Column773" queryTableFieldId="800"/>
    <tableColumn id="776" xr3:uid="{0CE8F61F-3764-41AF-B478-B0156937646D}" uniqueName="776" name="Column774" queryTableFieldId="801"/>
    <tableColumn id="777" xr3:uid="{61B7D1C0-B4A9-41AE-857C-071D12E85B22}" uniqueName="777" name="Column775" queryTableFieldId="802"/>
    <tableColumn id="778" xr3:uid="{5210CE3D-6AA9-47BA-99C6-20638B344ADD}" uniqueName="778" name="Column776" queryTableFieldId="803"/>
    <tableColumn id="779" xr3:uid="{60936044-49B4-4586-956A-A7762293C268}" uniqueName="779" name="Column777" queryTableFieldId="804"/>
    <tableColumn id="780" xr3:uid="{F465931D-D7CB-4C20-BCDA-E4A6BB5807F1}" uniqueName="780" name="Column778" queryTableFieldId="805"/>
    <tableColumn id="781" xr3:uid="{74F8300A-95DC-4C50-93E9-5F68B0434889}" uniqueName="781" name="Column779" queryTableFieldId="806"/>
    <tableColumn id="782" xr3:uid="{78E88F68-FFF3-4642-89EB-643B1A3A9F7B}" uniqueName="782" name="Column780" queryTableFieldId="807"/>
    <tableColumn id="783" xr3:uid="{DB695BCE-EFFC-44E4-A17C-400AAC81C90A}" uniqueName="783" name="Column781" queryTableFieldId="808"/>
    <tableColumn id="784" xr3:uid="{FFC405AF-9D69-4ECF-9A64-CFF4B0D61BD8}" uniqueName="784" name="Column782" queryTableFieldId="809"/>
    <tableColumn id="785" xr3:uid="{C4973C8F-A2D6-4361-BFFB-9F141E2A6F02}" uniqueName="785" name="Column783" queryTableFieldId="810"/>
    <tableColumn id="786" xr3:uid="{3C03F34E-7A57-40AD-BD4E-8356D1CCCF63}" uniqueName="786" name="Column784" queryTableFieldId="811"/>
    <tableColumn id="787" xr3:uid="{BE5A1E44-1C72-49E9-9966-9234FDA19B1C}" uniqueName="787" name="Column785" queryTableFieldId="812"/>
    <tableColumn id="788" xr3:uid="{46ACBF99-262D-4DD4-87AB-53578441593A}" uniqueName="788" name="Column786" queryTableFieldId="813"/>
    <tableColumn id="789" xr3:uid="{4B5C830F-96CC-4D71-9119-D04C31543889}" uniqueName="789" name="Column787" queryTableFieldId="814"/>
    <tableColumn id="790" xr3:uid="{9DA3EACC-54D2-4F7C-95F5-3F5742F84B17}" uniqueName="790" name="Column788" queryTableFieldId="815"/>
    <tableColumn id="791" xr3:uid="{11A165A3-EF28-4AAC-84FC-930D1E5D3D1D}" uniqueName="791" name="Column789" queryTableFieldId="816"/>
    <tableColumn id="792" xr3:uid="{3C05F8E9-D68E-4720-9680-2844C4D4C414}" uniqueName="792" name="Column790" queryTableFieldId="817"/>
    <tableColumn id="793" xr3:uid="{21061332-E8C5-49C1-8EF8-E5136C10B673}" uniqueName="793" name="Column791" queryTableFieldId="818"/>
    <tableColumn id="794" xr3:uid="{2820873C-3BF3-48AF-8342-B19640841673}" uniqueName="794" name="Column792" queryTableFieldId="819"/>
    <tableColumn id="795" xr3:uid="{9366AB1D-4EAD-4021-9C5B-427B064D85E4}" uniqueName="795" name="Column793" queryTableFieldId="820"/>
    <tableColumn id="796" xr3:uid="{4A937C1A-1D72-412A-AFBA-96DE109BAAA7}" uniqueName="796" name="Column794" queryTableFieldId="821"/>
    <tableColumn id="797" xr3:uid="{53F758E3-06D0-4B86-829E-7522E12F7DFC}" uniqueName="797" name="Column795" queryTableFieldId="822"/>
    <tableColumn id="798" xr3:uid="{654BE5CC-00D3-499E-95BC-DE2F2BF82BEF}" uniqueName="798" name="Column796" queryTableFieldId="823"/>
    <tableColumn id="799" xr3:uid="{39AE2810-AEAB-4DE6-98A8-EFE5C8F20701}" uniqueName="799" name="Column797" queryTableFieldId="824"/>
    <tableColumn id="800" xr3:uid="{C75B44DF-4A3E-49B3-A253-7CE6C7A97E80}" uniqueName="800" name="Column798" queryTableFieldId="825"/>
    <tableColumn id="801" xr3:uid="{75AF7E96-7A68-4D7C-BAE0-7368C988975E}" uniqueName="801" name="Column799" queryTableFieldId="826"/>
    <tableColumn id="802" xr3:uid="{D57EF296-7F98-4058-848D-792E57EFF226}" uniqueName="802" name="Column800" queryTableFieldId="827"/>
    <tableColumn id="803" xr3:uid="{5D17143D-47D5-4284-82C1-72502929A76C}" uniqueName="803" name="Column801" queryTableFieldId="828"/>
    <tableColumn id="804" xr3:uid="{85ADD4F5-0230-4A50-9BE1-065E5469249F}" uniqueName="804" name="Column802" queryTableFieldId="829"/>
    <tableColumn id="805" xr3:uid="{3FF4E2C9-DC90-4568-8E8F-C69B656A1EAE}" uniqueName="805" name="Column803" queryTableFieldId="830"/>
    <tableColumn id="806" xr3:uid="{52BDAAED-79E5-46EC-83AB-8EEDC533C510}" uniqueName="806" name="Column804" queryTableFieldId="831"/>
    <tableColumn id="807" xr3:uid="{48659854-5779-4813-B71F-05B63472FB81}" uniqueName="807" name="Column805" queryTableFieldId="832"/>
    <tableColumn id="808" xr3:uid="{10563BD6-0085-4111-800C-BD7A7E91EDC1}" uniqueName="808" name="Column806" queryTableFieldId="833"/>
    <tableColumn id="809" xr3:uid="{780B34F9-5A1D-4A50-AE5E-40E3868F48C2}" uniqueName="809" name="Column807" queryTableFieldId="834"/>
    <tableColumn id="810" xr3:uid="{299BEB26-D94E-4CA5-AB2B-8F1ECB5C2AC5}" uniqueName="810" name="Column808" queryTableFieldId="835"/>
    <tableColumn id="811" xr3:uid="{20B205CE-D75C-4EA1-AC40-209FE6C91397}" uniqueName="811" name="Column809" queryTableFieldId="836"/>
    <tableColumn id="812" xr3:uid="{DB773DDB-1FAE-4D5D-87F5-C24211972685}" uniqueName="812" name="Column810" queryTableFieldId="837"/>
    <tableColumn id="813" xr3:uid="{E7506EA2-1D09-4905-8294-74D0672A6104}" uniqueName="813" name="Column811" queryTableFieldId="838"/>
    <tableColumn id="814" xr3:uid="{D03EAB84-11A9-4F7F-B1A7-91CD80B69952}" uniqueName="814" name="Column812" queryTableFieldId="839"/>
    <tableColumn id="815" xr3:uid="{2DFC5964-8611-40B3-9D6A-9EC892154F9D}" uniqueName="815" name="Column813" queryTableFieldId="840"/>
    <tableColumn id="816" xr3:uid="{A714D625-C8D2-453A-8A0E-AEC9317ED9B7}" uniqueName="816" name="Column814" queryTableFieldId="841"/>
    <tableColumn id="817" xr3:uid="{171D9AE9-BD66-40EA-B08C-D08806BED6F6}" uniqueName="817" name="Column815" queryTableFieldId="842"/>
    <tableColumn id="818" xr3:uid="{5FC8CA6D-03F0-4E24-B72E-0768850BF75E}" uniqueName="818" name="Column816" queryTableFieldId="843"/>
    <tableColumn id="819" xr3:uid="{5320EA3E-58A9-44C4-80FE-67379DF5F753}" uniqueName="819" name="Column817" queryTableFieldId="844"/>
    <tableColumn id="820" xr3:uid="{DC8F09BB-BA4E-4117-AAF2-DF1F08E28292}" uniqueName="820" name="Column818" queryTableFieldId="845"/>
    <tableColumn id="821" xr3:uid="{9E0A414B-30BC-45AE-A459-2FB33917607B}" uniqueName="821" name="Column819" queryTableFieldId="846"/>
    <tableColumn id="822" xr3:uid="{B3CBB482-A5A7-482E-A363-15BD7B8BE1AD}" uniqueName="822" name="Column820" queryTableFieldId="847"/>
    <tableColumn id="823" xr3:uid="{A16283DA-AD51-484C-8C23-132681CA23E1}" uniqueName="823" name="Column821" queryTableFieldId="848"/>
    <tableColumn id="824" xr3:uid="{B1447617-8BE8-4E44-B16F-3654131C9D28}" uniqueName="824" name="Column822" queryTableFieldId="849"/>
    <tableColumn id="825" xr3:uid="{9D112839-30DD-4151-BABE-E5967FEC804B}" uniqueName="825" name="Column823" queryTableFieldId="850"/>
    <tableColumn id="826" xr3:uid="{0ADDAC76-6D5F-4327-8D32-C599675914A3}" uniqueName="826" name="Column824" queryTableFieldId="851"/>
    <tableColumn id="827" xr3:uid="{68BABB54-3051-44F2-9F6E-502239901552}" uniqueName="827" name="Column825" queryTableFieldId="852"/>
    <tableColumn id="828" xr3:uid="{0A698D0F-EF4F-4751-BD0A-E267C5F0263A}" uniqueName="828" name="Column826" queryTableFieldId="853"/>
    <tableColumn id="829" xr3:uid="{70B7747B-CD0E-4BF2-B29F-1960CA395722}" uniqueName="829" name="Column827" queryTableFieldId="854"/>
    <tableColumn id="830" xr3:uid="{B832FE9A-BA82-46FC-A228-37CD876673D9}" uniqueName="830" name="Column828" queryTableFieldId="855"/>
    <tableColumn id="831" xr3:uid="{45AD44CD-A8E1-49C6-ADD7-FAFDA20603D8}" uniqueName="831" name="Column829" queryTableFieldId="856"/>
    <tableColumn id="832" xr3:uid="{D9AEB55D-4122-4C5C-9BD3-937EA5CB2C50}" uniqueName="832" name="Column830" queryTableFieldId="857"/>
    <tableColumn id="833" xr3:uid="{66794D3E-9746-42AB-AB60-2FDEF36D5AB9}" uniqueName="833" name="Column831" queryTableFieldId="858"/>
    <tableColumn id="834" xr3:uid="{96463D3C-8F8F-4CAF-8200-4AD865C69AA9}" uniqueName="834" name="Column832" queryTableFieldId="859"/>
    <tableColumn id="835" xr3:uid="{258BBCBF-799E-45F5-B04B-778EF2222D02}" uniqueName="835" name="Column833" queryTableFieldId="860"/>
    <tableColumn id="836" xr3:uid="{8B327DC6-6DF9-4E4D-99AF-2BC766E552D9}" uniqueName="836" name="Column834" queryTableFieldId="861"/>
    <tableColumn id="837" xr3:uid="{8F49B80C-3173-433E-85FF-7C3BE7B1C238}" uniqueName="837" name="Column835" queryTableFieldId="862"/>
    <tableColumn id="838" xr3:uid="{677A3FC8-0225-49D1-8F63-6C2FBB4ABDAD}" uniqueName="838" name="Column836" queryTableFieldId="863"/>
    <tableColumn id="839" xr3:uid="{D5AD8176-639B-493B-BB2B-6D5330E79233}" uniqueName="839" name="Column837" queryTableFieldId="864"/>
    <tableColumn id="840" xr3:uid="{F946639F-C026-479C-891C-069DD42968D8}" uniqueName="840" name="Column838" queryTableFieldId="865"/>
    <tableColumn id="841" xr3:uid="{FA736CA6-A3EE-447C-BE0D-BBE0FF68CA75}" uniqueName="841" name="Column839" queryTableFieldId="866"/>
    <tableColumn id="842" xr3:uid="{645631B3-78C4-4F63-A780-880D0094D3C1}" uniqueName="842" name="Column840" queryTableFieldId="867"/>
    <tableColumn id="843" xr3:uid="{CA48D72E-BBB8-4935-818E-3CFFA6EA0EEA}" uniqueName="843" name="Column841" queryTableFieldId="868"/>
    <tableColumn id="844" xr3:uid="{C146D653-744B-4DA4-958E-27CC446CB26B}" uniqueName="844" name="Column842" queryTableFieldId="869"/>
    <tableColumn id="845" xr3:uid="{2A48C699-C0A6-46B4-BC88-1843ADB384AF}" uniqueName="845" name="Column843" queryTableFieldId="870"/>
    <tableColumn id="846" xr3:uid="{CD33BEE1-5F00-4FF4-8ABB-F035714857BA}" uniqueName="846" name="Column844" queryTableFieldId="871"/>
    <tableColumn id="847" xr3:uid="{AAF2D161-DB22-44DB-96A2-0036A820F505}" uniqueName="847" name="Column845" queryTableFieldId="872"/>
    <tableColumn id="848" xr3:uid="{F33BB74B-7AE3-43FD-8F2A-2C142679CEA4}" uniqueName="848" name="Column846" queryTableFieldId="873"/>
    <tableColumn id="849" xr3:uid="{6354F3B4-4D32-49EC-B55E-AE4C0352C6FF}" uniqueName="849" name="Column847" queryTableFieldId="874"/>
    <tableColumn id="850" xr3:uid="{AF8D5BC3-C044-4CC6-BA8F-70D41979105C}" uniqueName="850" name="Column848" queryTableFieldId="875"/>
    <tableColumn id="851" xr3:uid="{29533FB8-4162-4F31-B7DA-DAE52452D9A0}" uniqueName="851" name="Column849" queryTableFieldId="876"/>
    <tableColumn id="852" xr3:uid="{177BEBA7-C83A-43FC-A53C-5B64FD9B4623}" uniqueName="852" name="Column850" queryTableFieldId="877"/>
    <tableColumn id="853" xr3:uid="{576BD288-BA3B-447F-B586-76DCC15AB86C}" uniqueName="853" name="Column851" queryTableFieldId="878"/>
    <tableColumn id="854" xr3:uid="{42E67FF8-D6AC-465C-A01F-5BB5277597EA}" uniqueName="854" name="Column852" queryTableFieldId="879"/>
    <tableColumn id="855" xr3:uid="{462B58F2-23B7-4E48-95D4-B556FAF81467}" uniqueName="855" name="Column853" queryTableFieldId="880"/>
    <tableColumn id="856" xr3:uid="{38EE3C34-B382-4EC6-9A9A-7CD7DE536627}" uniqueName="856" name="Column854" queryTableFieldId="881"/>
    <tableColumn id="857" xr3:uid="{CAB73BCB-EF03-456A-9A39-D93CFD51E3B7}" uniqueName="857" name="Column855" queryTableFieldId="882"/>
    <tableColumn id="858" xr3:uid="{F57A4039-9E59-47AC-B586-0664A44117EF}" uniqueName="858" name="Column856" queryTableFieldId="883"/>
    <tableColumn id="859" xr3:uid="{5859E381-9ECF-4C0F-A27D-F02F605903B7}" uniqueName="859" name="Column857" queryTableFieldId="884"/>
    <tableColumn id="860" xr3:uid="{6656E760-2A78-4873-9E73-39F69A1CF72E}" uniqueName="860" name="Column858" queryTableFieldId="885"/>
    <tableColumn id="861" xr3:uid="{8A1E6669-77A0-4E58-8150-5CDB4DDC500A}" uniqueName="861" name="Column859" queryTableFieldId="886"/>
    <tableColumn id="862" xr3:uid="{D72BCA29-E1A6-4E55-BBA3-7ABE30079D1F}" uniqueName="862" name="Column860" queryTableFieldId="887"/>
    <tableColumn id="863" xr3:uid="{40AFAD5D-97B6-4B2A-B0C2-43400767EE3D}" uniqueName="863" name="Column861" queryTableFieldId="888"/>
    <tableColumn id="864" xr3:uid="{754DD683-8868-42C3-AB7A-85C4CEEA61F8}" uniqueName="864" name="Column862" queryTableFieldId="889"/>
    <tableColumn id="865" xr3:uid="{EC089E35-756E-4D12-9CBC-F8F0FF26D660}" uniqueName="865" name="Column863" queryTableFieldId="890"/>
    <tableColumn id="866" xr3:uid="{8D7B0713-3352-4CB1-B46B-847165AF8E42}" uniqueName="866" name="Column864" queryTableFieldId="891"/>
    <tableColumn id="867" xr3:uid="{77AF3664-3312-4D27-98BD-FA49118DA92B}" uniqueName="867" name="Column865" queryTableFieldId="892"/>
    <tableColumn id="868" xr3:uid="{21504C92-482F-41E3-A892-F47ECBAAEEC5}" uniqueName="868" name="Column866" queryTableFieldId="893"/>
    <tableColumn id="869" xr3:uid="{4C1286CC-61CA-455F-888A-287E379A3B30}" uniqueName="869" name="Column867" queryTableFieldId="894"/>
    <tableColumn id="870" xr3:uid="{DA37AF2F-A9DE-44D5-AA7E-C1DA214421B0}" uniqueName="870" name="Column868" queryTableFieldId="895"/>
    <tableColumn id="871" xr3:uid="{281EBFDF-50D1-45A5-BDAE-F7401E3C53DD}" uniqueName="871" name="Column869" queryTableFieldId="896"/>
    <tableColumn id="872" xr3:uid="{2CAB0837-BF03-4BD5-8C0D-53F32F51755D}" uniqueName="872" name="Column870" queryTableFieldId="897"/>
    <tableColumn id="873" xr3:uid="{0288A60D-1559-4D4F-90DB-C0EC1A1E24A4}" uniqueName="873" name="Column871" queryTableFieldId="898"/>
    <tableColumn id="874" xr3:uid="{9CC445DF-55A2-43FF-9ADF-0C38A74C8C92}" uniqueName="874" name="Column872" queryTableFieldId="899"/>
    <tableColumn id="875" xr3:uid="{8C198B54-4916-4E36-B187-732AC67A781C}" uniqueName="875" name="Column873" queryTableFieldId="900"/>
    <tableColumn id="876" xr3:uid="{D4E5C957-89B8-4F78-9215-9BCEDC2676CF}" uniqueName="876" name="Column874" queryTableFieldId="901"/>
    <tableColumn id="877" xr3:uid="{C5005FB5-FB5A-496F-8295-9721B0CBA6BA}" uniqueName="877" name="Column875" queryTableFieldId="902"/>
    <tableColumn id="878" xr3:uid="{7E7BB6FD-1BBA-4FBC-A6C0-293F0BB47F83}" uniqueName="878" name="Column876" queryTableFieldId="903"/>
    <tableColumn id="879" xr3:uid="{7267FD3F-23F5-4176-8CD9-95182D6377E1}" uniqueName="879" name="Column877" queryTableFieldId="904"/>
    <tableColumn id="880" xr3:uid="{1AB4552B-F9F3-43BB-912D-92BAEF193BB6}" uniqueName="880" name="Column878" queryTableFieldId="905"/>
    <tableColumn id="881" xr3:uid="{FCDA05FA-C383-43D8-9174-CECF2DA96596}" uniqueName="881" name="Column879" queryTableFieldId="906"/>
    <tableColumn id="882" xr3:uid="{750D93D4-B81B-48F6-9684-8B7BEE66678C}" uniqueName="882" name="Column880" queryTableFieldId="907"/>
    <tableColumn id="883" xr3:uid="{49732B7F-233B-48EE-A3C3-03416906C4CE}" uniqueName="883" name="Column881" queryTableFieldId="908"/>
    <tableColumn id="884" xr3:uid="{BAB67F69-EDC5-433F-AD65-4D3AEE950216}" uniqueName="884" name="Column882" queryTableFieldId="909"/>
    <tableColumn id="885" xr3:uid="{CC982E44-3D12-4F56-8905-45C11C1650FB}" uniqueName="885" name="Column883" queryTableFieldId="910"/>
    <tableColumn id="886" xr3:uid="{F688A17B-35D6-464E-A5CF-AF9901C0A251}" uniqueName="886" name="Column884" queryTableFieldId="911"/>
    <tableColumn id="887" xr3:uid="{0ED7BDAF-9EBB-4F77-BC6E-578913211686}" uniqueName="887" name="Column885" queryTableFieldId="912"/>
    <tableColumn id="888" xr3:uid="{9DD4D042-9A3F-41E4-85E4-7A08C8186881}" uniqueName="888" name="Column886" queryTableFieldId="913"/>
    <tableColumn id="889" xr3:uid="{E7A72640-5C13-46EC-84F5-D3E0D1010E56}" uniqueName="889" name="Column887" queryTableFieldId="914"/>
    <tableColumn id="890" xr3:uid="{B7F6143B-4D0C-4B9E-8E1C-07A47C4006A6}" uniqueName="890" name="Column888" queryTableFieldId="915"/>
    <tableColumn id="891" xr3:uid="{C968861C-9E3D-4A31-A301-62FEB09AE199}" uniqueName="891" name="Column889" queryTableFieldId="916"/>
    <tableColumn id="892" xr3:uid="{03E6B6BA-08DF-4C48-9CD5-7D6751A12777}" uniqueName="892" name="Column890" queryTableFieldId="917"/>
    <tableColumn id="893" xr3:uid="{EB369866-3D4C-42CA-9682-7EC41A0B0171}" uniqueName="893" name="Column891" queryTableFieldId="918"/>
    <tableColumn id="894" xr3:uid="{CCD6A4C8-4A97-4CA1-8EF0-9FA07D4CCDCD}" uniqueName="894" name="Column892" queryTableFieldId="919"/>
    <tableColumn id="895" xr3:uid="{3C645A70-8552-4426-91F1-FB5418C3F079}" uniqueName="895" name="Column893" queryTableFieldId="920"/>
    <tableColumn id="896" xr3:uid="{966BEA78-5D06-411E-94DC-A505E3BB0E48}" uniqueName="896" name="Column894" queryTableFieldId="921"/>
    <tableColumn id="897" xr3:uid="{990685C7-8553-4FFA-82C0-E74C44F737B5}" uniqueName="897" name="Column895" queryTableFieldId="922"/>
    <tableColumn id="898" xr3:uid="{A92F1613-286A-483F-9C59-87EE10669E21}" uniqueName="898" name="Column896" queryTableFieldId="923"/>
    <tableColumn id="899" xr3:uid="{0E412A1F-AD43-42B0-A415-FEA37AFF4591}" uniqueName="899" name="Column897" queryTableFieldId="924"/>
    <tableColumn id="900" xr3:uid="{32DE5F83-AB9E-4A2B-AE48-FAE3B34F4AC8}" uniqueName="900" name="Column898" queryTableFieldId="925"/>
    <tableColumn id="901" xr3:uid="{F124D8E3-8CA8-472B-AF22-DD5BBE0A2017}" uniqueName="901" name="Column899" queryTableFieldId="926"/>
    <tableColumn id="902" xr3:uid="{A644432D-21B7-4214-A8AC-E9006D02FB05}" uniqueName="902" name="Column900" queryTableFieldId="927"/>
    <tableColumn id="903" xr3:uid="{20DFA003-2E9F-40B1-8DA2-7669F128DEBD}" uniqueName="903" name="Column901" queryTableFieldId="928"/>
    <tableColumn id="904" xr3:uid="{30A77E31-1A5D-4F0A-98B2-BE354C966529}" uniqueName="904" name="Column902" queryTableFieldId="929"/>
    <tableColumn id="905" xr3:uid="{595ADBD7-E079-419E-9364-C1AA7C901C23}" uniqueName="905" name="Column903" queryTableFieldId="930"/>
    <tableColumn id="906" xr3:uid="{CBC9C83B-85E1-413F-96B0-FA5814E9F7E0}" uniqueName="906" name="Column904" queryTableFieldId="931"/>
    <tableColumn id="907" xr3:uid="{BE3EA405-CB72-4EBD-8C5F-5AFC1FE3433F}" uniqueName="907" name="Column905" queryTableFieldId="932"/>
    <tableColumn id="908" xr3:uid="{809F877A-9AEB-4BA3-8A22-1427558D291B}" uniqueName="908" name="Column906" queryTableFieldId="933"/>
    <tableColumn id="909" xr3:uid="{FFF47EF9-714A-44F7-A506-7796A6300FB7}" uniqueName="909" name="Column907" queryTableFieldId="934"/>
    <tableColumn id="910" xr3:uid="{1DA12A21-71AA-41AE-9C19-FA81449DA174}" uniqueName="910" name="Column908" queryTableFieldId="935"/>
    <tableColumn id="911" xr3:uid="{133FD542-A2D6-47F3-9949-1A4F819E7448}" uniqueName="911" name="Column909" queryTableFieldId="936"/>
    <tableColumn id="912" xr3:uid="{EDB0AC96-66E0-40F9-B2F5-F938D34FA50E}" uniqueName="912" name="Column910" queryTableFieldId="937"/>
    <tableColumn id="913" xr3:uid="{2D77ABB6-091F-4B2B-918C-34A443A2E8E1}" uniqueName="913" name="Column911" queryTableFieldId="938"/>
    <tableColumn id="914" xr3:uid="{519FFF0A-588B-4A33-A46C-6789B6C76877}" uniqueName="914" name="Column912" queryTableFieldId="939"/>
    <tableColumn id="915" xr3:uid="{FF36001E-362B-4281-A539-AB5432E96246}" uniqueName="915" name="Column913" queryTableFieldId="940"/>
    <tableColumn id="916" xr3:uid="{9B5254C8-3D91-4EC9-8A74-F66AAB5171F5}" uniqueName="916" name="Column914" queryTableFieldId="941"/>
    <tableColumn id="917" xr3:uid="{05046D9B-23C4-47E5-8B97-F1998BF3C078}" uniqueName="917" name="Column915" queryTableFieldId="942"/>
    <tableColumn id="918" xr3:uid="{7AFA892E-D219-45F5-9409-F78867261D91}" uniqueName="918" name="Column916" queryTableFieldId="943"/>
    <tableColumn id="919" xr3:uid="{B36A6362-844D-4AD6-98CD-46BD796B2894}" uniqueName="919" name="Column917" queryTableFieldId="944"/>
    <tableColumn id="920" xr3:uid="{DBEBC81C-DD0B-4B34-A507-862E24CF2D2D}" uniqueName="920" name="Column918" queryTableFieldId="945"/>
    <tableColumn id="921" xr3:uid="{FC91341D-56A3-4FFA-A400-B86195CAC99D}" uniqueName="921" name="Column919" queryTableFieldId="946"/>
    <tableColumn id="922" xr3:uid="{1C6B2DD5-A0D6-4052-9591-8CADAF88EFFB}" uniqueName="922" name="Column920" queryTableFieldId="947"/>
    <tableColumn id="923" xr3:uid="{030C0E44-3D88-4CFE-9636-28C8B8D3B496}" uniqueName="923" name="Column921" queryTableFieldId="948"/>
    <tableColumn id="924" xr3:uid="{1290D038-DC3C-4171-9FC9-E685680DD1C4}" uniqueName="924" name="Column922" queryTableFieldId="949"/>
    <tableColumn id="925" xr3:uid="{982686EB-680E-44A7-AB30-2992302EA257}" uniqueName="925" name="Column923" queryTableFieldId="950"/>
    <tableColumn id="926" xr3:uid="{2765C5A6-374A-4C2E-8648-54778510F56F}" uniqueName="926" name="Column924" queryTableFieldId="951"/>
    <tableColumn id="927" xr3:uid="{209A266D-1A0A-46D4-9EA9-E28BE13752BF}" uniqueName="927" name="Column925" queryTableFieldId="952"/>
    <tableColumn id="928" xr3:uid="{306B4BA3-3EBB-4594-A1FC-AB38BA9744B1}" uniqueName="928" name="Column926" queryTableFieldId="953"/>
    <tableColumn id="929" xr3:uid="{9D2CAB02-4FFD-4E92-8141-937F3EBBFE19}" uniqueName="929" name="Column927" queryTableFieldId="954"/>
    <tableColumn id="930" xr3:uid="{800CF21B-D01B-4BEB-9274-5A11BACE3C30}" uniqueName="930" name="Column928" queryTableFieldId="955"/>
    <tableColumn id="931" xr3:uid="{259FF720-8243-40F5-9CD0-978D7666161E}" uniqueName="931" name="Column929" queryTableFieldId="956"/>
    <tableColumn id="932" xr3:uid="{577A5A7B-4E18-4E8A-A537-CE3516DE2846}" uniqueName="932" name="Column930" queryTableFieldId="957"/>
    <tableColumn id="933" xr3:uid="{7B4D30F2-B6A5-4813-BA89-BD7C4F59B42F}" uniqueName="933" name="Column931" queryTableFieldId="958"/>
    <tableColumn id="934" xr3:uid="{0F60687F-2D74-4025-B619-EA77730CFD31}" uniqueName="934" name="Column932" queryTableFieldId="959"/>
    <tableColumn id="935" xr3:uid="{687CFCB4-F871-4F5D-821F-7378921E611F}" uniqueName="935" name="Column933" queryTableFieldId="960"/>
    <tableColumn id="936" xr3:uid="{D621E41B-4B3A-4916-9236-43197D7140B3}" uniqueName="936" name="Column934" queryTableFieldId="961"/>
    <tableColumn id="937" xr3:uid="{8A49D6B1-B572-46C4-BD7B-1353835E6FE8}" uniqueName="937" name="Column935" queryTableFieldId="962"/>
    <tableColumn id="938" xr3:uid="{697B03AD-8C4B-47F5-9002-292B022492D7}" uniqueName="938" name="Column936" queryTableFieldId="963"/>
    <tableColumn id="939" xr3:uid="{12AB8197-D0D3-451A-B841-6DD546367636}" uniqueName="939" name="Column937" queryTableFieldId="964"/>
    <tableColumn id="940" xr3:uid="{3C2349D7-DD15-4EF9-9D6D-8F07486728EC}" uniqueName="940" name="Column938" queryTableFieldId="965"/>
    <tableColumn id="941" xr3:uid="{5E792F45-8DA7-4596-BE7D-F9D7747D00B1}" uniqueName="941" name="Column939" queryTableFieldId="966"/>
    <tableColumn id="942" xr3:uid="{8E042419-C622-4468-AAFC-79815BC1A6AD}" uniqueName="942" name="Column940" queryTableFieldId="967"/>
    <tableColumn id="943" xr3:uid="{9A9C5AB8-FDAB-45D9-8817-F3C1183E0F7E}" uniqueName="943" name="Column941" queryTableFieldId="968"/>
    <tableColumn id="944" xr3:uid="{F88A9B19-B562-4B6E-9AD7-66AB92671017}" uniqueName="944" name="Column942" queryTableFieldId="969"/>
    <tableColumn id="945" xr3:uid="{1EE2DB84-8C7A-4332-B8D6-39C04F19CFBB}" uniqueName="945" name="Column943" queryTableFieldId="970"/>
    <tableColumn id="946" xr3:uid="{25D3F155-435B-4B55-8A78-0E0879BDA121}" uniqueName="946" name="Column944" queryTableFieldId="971"/>
    <tableColumn id="947" xr3:uid="{328754C1-8456-432C-BA08-E235B2B2F6B7}" uniqueName="947" name="Column945" queryTableFieldId="972"/>
    <tableColumn id="948" xr3:uid="{C0CEAD4D-6FC3-4C79-9766-E6E3F5DCAF0F}" uniqueName="948" name="Column946" queryTableFieldId="973"/>
    <tableColumn id="949" xr3:uid="{80BAF4BA-02F3-41CE-8ECD-FCE4A61EE29C}" uniqueName="949" name="Column947" queryTableFieldId="974"/>
    <tableColumn id="950" xr3:uid="{FA565CF4-3F18-4584-B317-B363EF9C1407}" uniqueName="950" name="Column948" queryTableFieldId="975"/>
    <tableColumn id="951" xr3:uid="{B15DBA47-E56A-4A06-BE9D-E24949F9D6AC}" uniqueName="951" name="Column949" queryTableFieldId="976"/>
    <tableColumn id="952" xr3:uid="{4D63C338-9FA2-48A2-8B62-3D5791AF1371}" uniqueName="952" name="Column950" queryTableFieldId="977"/>
    <tableColumn id="953" xr3:uid="{AC27F735-C75A-413A-8F27-72ED25B516B6}" uniqueName="953" name="Column951" queryTableFieldId="978"/>
    <tableColumn id="954" xr3:uid="{A38FE885-A446-4B93-9AA9-5463BEC92FE6}" uniqueName="954" name="Column952" queryTableFieldId="979"/>
    <tableColumn id="955" xr3:uid="{50B2A69E-6064-448A-9E4A-13F843B15E1A}" uniqueName="955" name="Column953" queryTableFieldId="980"/>
    <tableColumn id="956" xr3:uid="{0B01D214-1837-43E3-B185-55225B2E0504}" uniqueName="956" name="Column954" queryTableFieldId="981"/>
    <tableColumn id="957" xr3:uid="{F096A439-7264-465C-8722-73C2648FFF23}" uniqueName="957" name="Column955" queryTableFieldId="982"/>
    <tableColumn id="958" xr3:uid="{90024D91-82AF-42C1-9A10-4A44DF1A6C64}" uniqueName="958" name="Column956" queryTableFieldId="983"/>
    <tableColumn id="959" xr3:uid="{535CB366-EB2D-4432-A1AD-3A4E93AA9E2B}" uniqueName="959" name="Column957" queryTableFieldId="984"/>
    <tableColumn id="960" xr3:uid="{19FC945E-3E83-40F4-BD4D-5253E0A80A8A}" uniqueName="960" name="Column958" queryTableFieldId="985"/>
    <tableColumn id="961" xr3:uid="{9299AE76-E27B-44B7-86B1-3543ED5FCEE8}" uniqueName="961" name="Column959" queryTableFieldId="986"/>
    <tableColumn id="962" xr3:uid="{7BFA4482-0364-45D2-A599-B60D988EFAC5}" uniqueName="962" name="Column960" queryTableFieldId="987"/>
    <tableColumn id="963" xr3:uid="{B6025C7C-86FD-49DF-84BC-61D9849F8465}" uniqueName="963" name="Column961" queryTableFieldId="988"/>
    <tableColumn id="964" xr3:uid="{3B54A379-6DB2-4C53-8CA2-055C2B9955B7}" uniqueName="964" name="Column962" queryTableFieldId="989"/>
    <tableColumn id="965" xr3:uid="{B8195716-4F68-42C7-AAA2-AD041C8673CC}" uniqueName="965" name="Column963" queryTableFieldId="990"/>
    <tableColumn id="966" xr3:uid="{7898EAC0-50A7-4934-BF00-BF04FB442855}" uniqueName="966" name="Column964" queryTableFieldId="991"/>
    <tableColumn id="967" xr3:uid="{7A89FCE8-4A24-4E1B-8607-5127B41F7190}" uniqueName="967" name="Column965" queryTableFieldId="992"/>
    <tableColumn id="968" xr3:uid="{275BC683-6225-4A36-82F4-5B1349B04F6E}" uniqueName="968" name="Column966" queryTableFieldId="993"/>
    <tableColumn id="969" xr3:uid="{085EECF0-3C7E-40FC-996E-4CE86F832C01}" uniqueName="969" name="Column967" queryTableFieldId="994"/>
    <tableColumn id="970" xr3:uid="{E0A41A2D-03B1-4B11-95E4-5296C803C57B}" uniqueName="970" name="Column968" queryTableFieldId="995"/>
    <tableColumn id="971" xr3:uid="{A83B5839-56C7-4C9B-8521-0F6917A14360}" uniqueName="971" name="Column969" queryTableFieldId="996"/>
    <tableColumn id="972" xr3:uid="{B60E9A56-5A46-4B95-85D1-D529E3333717}" uniqueName="972" name="Column970" queryTableFieldId="997"/>
    <tableColumn id="973" xr3:uid="{E8657596-DDA8-4B25-887F-C6AD8462467F}" uniqueName="973" name="Column971" queryTableFieldId="998"/>
    <tableColumn id="974" xr3:uid="{C38958AE-99E0-4A0C-91FE-3B0B8F757498}" uniqueName="974" name="Column972" queryTableFieldId="999"/>
    <tableColumn id="975" xr3:uid="{183DB834-C249-4566-8AE2-ACAACD87B1D7}" uniqueName="975" name="Column973" queryTableFieldId="1000"/>
    <tableColumn id="976" xr3:uid="{CB5336C9-E352-46EF-959D-F1FA1E0003EF}" uniqueName="976" name="Column974" queryTableFieldId="1001"/>
    <tableColumn id="977" xr3:uid="{0C8747EB-886D-4D2F-930D-9E9FF1CBF981}" uniqueName="977" name="Column975" queryTableFieldId="1002"/>
    <tableColumn id="978" xr3:uid="{827B8DC2-5593-4733-9AEE-70794B03928D}" uniqueName="978" name="Column976" queryTableFieldId="1003"/>
    <tableColumn id="979" xr3:uid="{D6887216-9C36-46EE-B6E6-9C087AB7501C}" uniqueName="979" name="Column977" queryTableFieldId="1004"/>
    <tableColumn id="980" xr3:uid="{185E0610-19BA-4B99-BD6A-26FAA835030E}" uniqueName="980" name="Column978" queryTableFieldId="1005"/>
    <tableColumn id="981" xr3:uid="{E4D8398F-7658-44F9-9A92-8773B307CF36}" uniqueName="981" name="Column979" queryTableFieldId="1006"/>
    <tableColumn id="982" xr3:uid="{F4728F74-CA2C-47D2-A548-957BE0F1C4F3}" uniqueName="982" name="Column980" queryTableFieldId="1007"/>
    <tableColumn id="983" xr3:uid="{E7AA68BD-D286-4A5C-8119-3AD47D094F0F}" uniqueName="983" name="Column981" queryTableFieldId="1008"/>
    <tableColumn id="984" xr3:uid="{9763252A-5ECC-4C33-B956-406EB72F6ADC}" uniqueName="984" name="Column982" queryTableFieldId="1009"/>
    <tableColumn id="985" xr3:uid="{39918255-2A1D-4AEE-8EF9-495DBE89E9D5}" uniqueName="985" name="Column983" queryTableFieldId="1010"/>
    <tableColumn id="986" xr3:uid="{59E2A330-1D01-47EC-93C5-3FB1BCACCEDA}" uniqueName="986" name="Column984" queryTableFieldId="1011"/>
    <tableColumn id="987" xr3:uid="{93F3D199-AA71-4850-A4CE-AA1F894DA959}" uniqueName="987" name="Column985" queryTableFieldId="1012"/>
    <tableColumn id="988" xr3:uid="{A3C0E4B3-2E69-410D-A2A6-AC324924CCAE}" uniqueName="988" name="Column986" queryTableFieldId="1013"/>
    <tableColumn id="989" xr3:uid="{1BF66F44-83C5-4D2C-A639-19DFF06B1352}" uniqueName="989" name="Column987" queryTableFieldId="1014"/>
    <tableColumn id="990" xr3:uid="{1B13AE5B-989B-4167-91AE-3A20CBE0F914}" uniqueName="990" name="Column988" queryTableFieldId="1015"/>
    <tableColumn id="991" xr3:uid="{5916BFC5-D31F-4E5D-A680-1B3543D7AFEB}" uniqueName="991" name="Column989" queryTableFieldId="1016"/>
    <tableColumn id="992" xr3:uid="{145B1378-D5F0-4762-AAB5-8BB48304B075}" uniqueName="992" name="Column990" queryTableFieldId="1017"/>
    <tableColumn id="993" xr3:uid="{1F9896A9-03D8-4844-BBE2-BA1B2A513C32}" uniqueName="993" name="Column991" queryTableFieldId="1018"/>
    <tableColumn id="994" xr3:uid="{FA9D2891-7988-43C5-9954-F5F50CE98777}" uniqueName="994" name="Column992" queryTableFieldId="1019"/>
    <tableColumn id="995" xr3:uid="{5DCA94A3-810C-4C6A-B06E-68A21195ECD2}" uniqueName="995" name="Column993" queryTableFieldId="1020"/>
    <tableColumn id="996" xr3:uid="{E561B9A4-288D-401C-B102-C92EA4387BBD}" uniqueName="996" name="Column994" queryTableFieldId="1021"/>
    <tableColumn id="997" xr3:uid="{6C705E2A-0ACC-416C-87FD-13C943642221}" uniqueName="997" name="Column995" queryTableFieldId="1022"/>
    <tableColumn id="998" xr3:uid="{02D1828B-0156-44CA-B82B-C36F7E73F922}" uniqueName="998" name="Column996" queryTableFieldId="1023"/>
    <tableColumn id="999" xr3:uid="{203077FD-77C0-4BAD-B3B1-E39746269710}" uniqueName="999" name="Column997" queryTableFieldId="1024"/>
    <tableColumn id="1000" xr3:uid="{692DA187-7480-4B20-A835-E73714C22781}" uniqueName="1000" name="Column998" queryTableFieldId="1025"/>
    <tableColumn id="1001" xr3:uid="{A553648B-DD06-477E-A774-6E85FEA5574D}" uniqueName="1001" name="Column999" queryTableFieldId="1026"/>
    <tableColumn id="1002" xr3:uid="{25B1595A-59A1-43AC-BA62-B5E86DC5AF6F}" uniqueName="1002" name="Column1000" queryTableFieldId="1027"/>
    <tableColumn id="1003" xr3:uid="{9583E621-464D-4430-8374-9843A2529312}" uniqueName="1003" name="Column1001" queryTableFieldId="1028"/>
    <tableColumn id="1004" xr3:uid="{9098C55E-B9A4-481B-8758-510CF7E4682B}" uniqueName="1004" name="Column1002" queryTableFieldId="1029"/>
    <tableColumn id="1005" xr3:uid="{87CD57C9-E536-4368-8CF2-6F24690B9121}" uniqueName="1005" name="Column1003" queryTableFieldId="1030"/>
    <tableColumn id="1006" xr3:uid="{5EAE544B-04B6-4C55-81F6-58FA1DBB95D7}" uniqueName="1006" name="Column1004" queryTableFieldId="1031"/>
    <tableColumn id="1007" xr3:uid="{D9BFEF5B-E41E-42A9-B42A-968B42477431}" uniqueName="1007" name="Column1005" queryTableFieldId="1032"/>
    <tableColumn id="1008" xr3:uid="{E515F962-0578-4FDC-B646-8D8770DEE9F4}" uniqueName="1008" name="Column1006" queryTableFieldId="1033"/>
    <tableColumn id="1009" xr3:uid="{4E7DF226-4FD6-4ED7-A4BB-9C716CC222CC}" uniqueName="1009" name="Column1007" queryTableFieldId="1034"/>
    <tableColumn id="1010" xr3:uid="{11BBC181-4349-48DB-90DD-2445F7464FEE}" uniqueName="1010" name="Column1008" queryTableFieldId="1035"/>
    <tableColumn id="1011" xr3:uid="{E001FA2A-5A0C-4AD0-B0DD-020EAC9F3597}" uniqueName="1011" name="Column1009" queryTableFieldId="1036"/>
    <tableColumn id="1012" xr3:uid="{8B72CD9E-9873-4327-A0F7-DB8926C8E86F}" uniqueName="1012" name="Column1010" queryTableFieldId="1037"/>
    <tableColumn id="1013" xr3:uid="{8DC28AA2-31BC-43D6-AA13-CEA9C0B6E42A}" uniqueName="1013" name="Column1011" queryTableFieldId="1038"/>
    <tableColumn id="1014" xr3:uid="{E090ED9F-5740-42A5-8E4A-490147C12877}" uniqueName="1014" name="Column1012" queryTableFieldId="1039"/>
    <tableColumn id="1015" xr3:uid="{25668B2A-52B0-4284-9A53-E92683BC42E5}" uniqueName="1015" name="Column1013" queryTableFieldId="1040"/>
    <tableColumn id="1016" xr3:uid="{7448F3AD-292D-49DD-93D2-171CF2FB9727}" uniqueName="1016" name="Column1014" queryTableFieldId="1041"/>
    <tableColumn id="1017" xr3:uid="{B1D54135-32D8-45DF-AC6E-09770697073E}" uniqueName="1017" name="Column1015" queryTableFieldId="1042"/>
    <tableColumn id="1018" xr3:uid="{B131B803-BC74-4E9E-9FA4-2B58A83B6F74}" uniqueName="1018" name="Column1016" queryTableFieldId="1043"/>
    <tableColumn id="1019" xr3:uid="{E272A85C-81C9-4DD4-BA36-6A77A974C775}" uniqueName="1019" name="Column1017" queryTableFieldId="1044"/>
    <tableColumn id="1020" xr3:uid="{8BD90A32-A3E3-472D-AEEC-7FD8D343E382}" uniqueName="1020" name="Column1018" queryTableFieldId="1045"/>
    <tableColumn id="1021" xr3:uid="{6E3B1352-4575-43CA-A89D-BB301EFF35C8}" uniqueName="1021" name="Column1019" queryTableFieldId="1046"/>
    <tableColumn id="1022" xr3:uid="{516DE53D-4B9D-4B85-A801-F3A60882CA70}" uniqueName="1022" name="Column1020" queryTableFieldId="1047"/>
    <tableColumn id="1023" xr3:uid="{F474E3FC-DD9C-485F-B888-94E48BAADD2C}" uniqueName="1023" name="Column1021" queryTableFieldId="1048"/>
    <tableColumn id="1024" xr3:uid="{6E1B9740-8AFA-43E9-B114-F29F06DCAA98}" uniqueName="1024" name="Column1022" queryTableFieldId="1049"/>
    <tableColumn id="1025" xr3:uid="{A3936174-FED9-40F4-8FF9-DEFD0AE978F1}" uniqueName="1025" name="Column1023" queryTableFieldId="1050"/>
    <tableColumn id="1026" xr3:uid="{CB744C10-7441-4583-AE9E-64EE1C7AD617}" uniqueName="1026" name="Column1024" queryTableFieldId="1051"/>
    <tableColumn id="1027" xr3:uid="{24B685CF-7A88-4DE6-9496-A049FB7FD598}" uniqueName="1027" name="Column1025" queryTableFieldId="1052"/>
    <tableColumn id="1028" xr3:uid="{03157A1F-94F3-4023-9A3A-CE33B05F797A}" uniqueName="1028" name="Column1026" queryTableFieldId="1053"/>
    <tableColumn id="1029" xr3:uid="{DAF7FEB0-5CD4-4E24-B138-5984DE22B065}" uniqueName="1029" name="Column1027" queryTableFieldId="1054"/>
    <tableColumn id="1030" xr3:uid="{5E5BBD1B-EE93-4A08-A13D-D805E7D3E463}" uniqueName="1030" name="Column1028" queryTableFieldId="1055"/>
    <tableColumn id="1031" xr3:uid="{34A8AD14-1B56-4E43-9D29-3E61EE4526FE}" uniqueName="1031" name="Column1029" queryTableFieldId="1056"/>
    <tableColumn id="1032" xr3:uid="{6D7CDC47-4116-4C52-B19E-C44DE9DBBAD7}" uniqueName="1032" name="Column1030" queryTableFieldId="1057"/>
    <tableColumn id="1033" xr3:uid="{53BF7E05-126B-456B-9740-0450A8A91621}" uniqueName="1033" name="Column1031" queryTableFieldId="1058"/>
    <tableColumn id="1034" xr3:uid="{2C3D2B0F-FCFB-42D8-842B-45525F1D6DDE}" uniqueName="1034" name="Column1032" queryTableFieldId="1059"/>
    <tableColumn id="1035" xr3:uid="{9A02FC51-6C6F-450A-A9F7-4376580D6242}" uniqueName="1035" name="Column1033" queryTableFieldId="1060"/>
    <tableColumn id="1036" xr3:uid="{4A53D462-9344-4BC0-A16B-96200894567B}" uniqueName="1036" name="Column1034" queryTableFieldId="1061"/>
    <tableColumn id="1037" xr3:uid="{068501D5-A7EC-49F5-8910-4211925C7EDB}" uniqueName="1037" name="Column1035" queryTableFieldId="1062"/>
    <tableColumn id="1038" xr3:uid="{EA7F8F8F-3EE2-48B2-9B20-C81AA83C6951}" uniqueName="1038" name="Column1036" queryTableFieldId="1063"/>
    <tableColumn id="1039" xr3:uid="{B83D178A-AC76-4947-80A5-E76F798CC4AD}" uniqueName="1039" name="Column1037" queryTableFieldId="1064"/>
    <tableColumn id="1040" xr3:uid="{A68FAC80-EEAF-4A66-AE8E-44162683D884}" uniqueName="1040" name="Column1038" queryTableFieldId="1065"/>
    <tableColumn id="1041" xr3:uid="{31854E79-A8F5-4528-9D19-8061815189F9}" uniqueName="1041" name="Column1039" queryTableFieldId="1066"/>
    <tableColumn id="1042" xr3:uid="{5A21704E-5123-4EDF-8A2D-94E1B18FF476}" uniqueName="1042" name="Column1040" queryTableFieldId="1067"/>
    <tableColumn id="1043" xr3:uid="{3A64A7B2-B1AF-4529-A11C-0937708CC906}" uniqueName="1043" name="Column1041" queryTableFieldId="1068"/>
    <tableColumn id="1044" xr3:uid="{6A9E9AB5-3E40-4FEA-9E7C-83E66E1CF9B3}" uniqueName="1044" name="Column1042" queryTableFieldId="1069"/>
    <tableColumn id="1045" xr3:uid="{82881E6A-9220-408C-B2B1-C12C4BD09EDB}" uniqueName="1045" name="Column1043" queryTableFieldId="1070"/>
    <tableColumn id="1046" xr3:uid="{D5201B41-E77B-4B9B-9B6E-1E86657CDD6F}" uniqueName="1046" name="Column1044" queryTableFieldId="1071"/>
    <tableColumn id="1047" xr3:uid="{02688699-77CF-435D-BB57-99DF1F95434F}" uniqueName="1047" name="Column1045" queryTableFieldId="1072"/>
    <tableColumn id="1048" xr3:uid="{BC211E60-CEEC-45DF-A856-C7068EB21A1B}" uniqueName="1048" name="Column1046" queryTableFieldId="1073"/>
    <tableColumn id="1049" xr3:uid="{5BD690C5-6CA6-4432-8E53-5FA4B046727A}" uniqueName="1049" name="Column1047" queryTableFieldId="1074"/>
    <tableColumn id="1050" xr3:uid="{4E2EC8EB-D3E8-479C-90F1-F773055D9CC1}" uniqueName="1050" name="Column1048" queryTableFieldId="1075"/>
    <tableColumn id="1051" xr3:uid="{673E1234-3AF8-4663-B490-888129A82B0C}" uniqueName="1051" name="Column1049" queryTableFieldId="1076"/>
    <tableColumn id="1052" xr3:uid="{5DB7938D-F2F6-4F92-8A83-B489DDACBDB6}" uniqueName="1052" name="Column1050" queryTableFieldId="1077"/>
    <tableColumn id="1053" xr3:uid="{41436780-FACD-4F83-83F0-FF5BA329F5EE}" uniqueName="1053" name="Column1051" queryTableFieldId="1078"/>
    <tableColumn id="1054" xr3:uid="{5D493CB3-5A90-42AE-A210-B410363139D6}" uniqueName="1054" name="Column1052" queryTableFieldId="1079"/>
    <tableColumn id="1055" xr3:uid="{C3686627-BB15-456F-AAA2-9E9EB9AB983B}" uniqueName="1055" name="Column1053" queryTableFieldId="1080"/>
    <tableColumn id="1056" xr3:uid="{B9B0E09A-6A2D-4DBE-B3C0-B45A0C949696}" uniqueName="1056" name="Column1054" queryTableFieldId="1081"/>
    <tableColumn id="1057" xr3:uid="{E61FD383-240F-42C9-AE71-49FE1B3A90F3}" uniqueName="1057" name="Column1055" queryTableFieldId="1082"/>
    <tableColumn id="1058" xr3:uid="{23BF8F7C-8BA5-4BD9-9895-37531F756FC9}" uniqueName="1058" name="Column1056" queryTableFieldId="1083"/>
    <tableColumn id="1059" xr3:uid="{1A34E966-CF55-40A7-A585-C86BE1F9562B}" uniqueName="1059" name="Column1057" queryTableFieldId="1084"/>
    <tableColumn id="1060" xr3:uid="{4C2DD9E5-ACCD-4039-A2F1-C3F93190A611}" uniqueName="1060" name="Column1058" queryTableFieldId="1085"/>
    <tableColumn id="1061" xr3:uid="{90CFA138-67FA-49EE-ACDA-7AD68EC44193}" uniqueName="1061" name="Column1059" queryTableFieldId="1086"/>
    <tableColumn id="1062" xr3:uid="{E436B72E-7F57-466D-9BF1-547C44F5D7FF}" uniqueName="1062" name="Column1060" queryTableFieldId="1087"/>
    <tableColumn id="1063" xr3:uid="{B89E127E-8EDD-4F19-93D8-02E8344FF9A4}" uniqueName="1063" name="Column1061" queryTableFieldId="1088"/>
    <tableColumn id="1064" xr3:uid="{2D12328F-7A54-4B1C-BBB7-3CDB803D8605}" uniqueName="1064" name="Column1062" queryTableFieldId="1089"/>
    <tableColumn id="1065" xr3:uid="{F66A89DA-509E-443D-99F9-85BBCC7A78F7}" uniqueName="1065" name="Column1063" queryTableFieldId="1090"/>
    <tableColumn id="1066" xr3:uid="{9CCEBAB9-0B68-488D-B27F-3D57BEEC5E63}" uniqueName="1066" name="Column1064" queryTableFieldId="1091"/>
    <tableColumn id="1067" xr3:uid="{FBDACEDD-8847-43D9-A354-BF1B576BA94E}" uniqueName="1067" name="Column1065" queryTableFieldId="1092"/>
    <tableColumn id="1068" xr3:uid="{278E9456-5D12-471A-9ADD-5F1BC43FDFD4}" uniqueName="1068" name="Column1066" queryTableFieldId="1093"/>
    <tableColumn id="1069" xr3:uid="{8DEF1BC0-1438-4CD2-911E-4D9E1AC52AC8}" uniqueName="1069" name="Column1067" queryTableFieldId="1094"/>
    <tableColumn id="1070" xr3:uid="{0165E6AE-8C03-42CD-85A5-BE407655A438}" uniqueName="1070" name="Column1068" queryTableFieldId="1095"/>
    <tableColumn id="1071" xr3:uid="{73D24D49-D153-44CC-BC8C-C055842F1749}" uniqueName="1071" name="Column1069" queryTableFieldId="1096"/>
    <tableColumn id="1072" xr3:uid="{ED081200-34B7-45DB-9E1D-95388A199A4B}" uniqueName="1072" name="Column1070" queryTableFieldId="1097"/>
    <tableColumn id="1073" xr3:uid="{26B1C558-DFCA-4CC3-8FAF-7020DED8CE7F}" uniqueName="1073" name="Column1071" queryTableFieldId="1098"/>
    <tableColumn id="1074" xr3:uid="{C217B30E-56EC-4813-8EA1-6291E99AA862}" uniqueName="1074" name="Column1072" queryTableFieldId="1099"/>
    <tableColumn id="1075" xr3:uid="{27FFCD6D-5D21-4FA4-9678-B028A111AE69}" uniqueName="1075" name="Column1073" queryTableFieldId="1100"/>
    <tableColumn id="1076" xr3:uid="{3BA56B67-8773-4769-9896-80B565FE5DD5}" uniqueName="1076" name="Column1074" queryTableFieldId="1101"/>
    <tableColumn id="1077" xr3:uid="{B77E0CF9-DB47-4D2C-9BF7-D5DD14D542E0}" uniqueName="1077" name="Column1075" queryTableFieldId="1102"/>
    <tableColumn id="1078" xr3:uid="{88208689-FDA8-4BDF-856F-7F172353C6C1}" uniqueName="1078" name="Column1076" queryTableFieldId="1103"/>
    <tableColumn id="1079" xr3:uid="{F7F2A814-09FE-4924-89B3-585E174A41C3}" uniqueName="1079" name="Column1077" queryTableFieldId="1104"/>
    <tableColumn id="1080" xr3:uid="{60DFBB35-E1B4-495C-81E0-D4D78A3282FF}" uniqueName="1080" name="Column1078" queryTableFieldId="1105"/>
    <tableColumn id="1081" xr3:uid="{BBC735D4-2E1C-4684-8AC6-8011096E22E6}" uniqueName="1081" name="Column1079" queryTableFieldId="1106"/>
    <tableColumn id="1082" xr3:uid="{5DA2357C-890D-4D41-9625-417138808368}" uniqueName="1082" name="Column1080" queryTableFieldId="1107"/>
    <tableColumn id="1083" xr3:uid="{30C4E884-9A58-48BF-A1A5-ACB4B95533AB}" uniqueName="1083" name="Column1081" queryTableFieldId="1108"/>
    <tableColumn id="1084" xr3:uid="{CD2B9607-3D79-48C8-9F5A-60DFE7CF3A4F}" uniqueName="1084" name="Column1082" queryTableFieldId="1109"/>
    <tableColumn id="1085" xr3:uid="{0539B39D-3C93-4F33-8A68-95D88E276A27}" uniqueName="1085" name="Column1083" queryTableFieldId="1110"/>
    <tableColumn id="1086" xr3:uid="{1C60F91F-C1C0-4F38-B3F1-B1FD39E8DC9F}" uniqueName="1086" name="Column1084" queryTableFieldId="1111"/>
    <tableColumn id="1087" xr3:uid="{28FB0C12-2D19-4A7C-BCD5-A5724ECD97C6}" uniqueName="1087" name="Column1085" queryTableFieldId="1112"/>
    <tableColumn id="1088" xr3:uid="{6CB9CC0C-2A8A-4DD7-BA59-BB8806A79CDB}" uniqueName="1088" name="Column1086" queryTableFieldId="1113"/>
    <tableColumn id="1089" xr3:uid="{C2623DCA-1E93-4E69-B8E2-E9640F55C55D}" uniqueName="1089" name="Column1087" queryTableFieldId="1114"/>
    <tableColumn id="1090" xr3:uid="{9108F101-BD85-4B0A-B965-56BF7C37A603}" uniqueName="1090" name="Column1088" queryTableFieldId="1115"/>
    <tableColumn id="1091" xr3:uid="{753ED583-BBAB-4FB1-861B-5F0A7194B081}" uniqueName="1091" name="Column1089" queryTableFieldId="1116"/>
    <tableColumn id="1092" xr3:uid="{1D58AF64-F795-451B-B900-47DCECF9214C}" uniqueName="1092" name="Column1090" queryTableFieldId="1117"/>
    <tableColumn id="1093" xr3:uid="{744ED5B5-E2D3-4910-A3C1-C3EEBB7BDC47}" uniqueName="1093" name="Column1091" queryTableFieldId="1118"/>
    <tableColumn id="1094" xr3:uid="{B31DDA75-C03D-40A1-9E62-D2C115CB3CE5}" uniqueName="1094" name="Column1092" queryTableFieldId="1119"/>
    <tableColumn id="1095" xr3:uid="{8ED4BA7E-6D1E-41B5-8DE1-B4695EB4BA76}" uniqueName="1095" name="Column1093" queryTableFieldId="1120"/>
    <tableColumn id="1096" xr3:uid="{FB7EB238-F473-4483-B6B0-2868620A7174}" uniqueName="1096" name="Column1094" queryTableFieldId="1121"/>
    <tableColumn id="1097" xr3:uid="{05A03AE0-1D9C-4543-8795-22E91FEE39BE}" uniqueName="1097" name="Column1095" queryTableFieldId="1122"/>
    <tableColumn id="1098" xr3:uid="{2D7B141A-4C1D-4DA4-B2AC-8E1FDB48C81C}" uniqueName="1098" name="Column1096" queryTableFieldId="1123"/>
    <tableColumn id="1099" xr3:uid="{86A06EBF-9A1D-45F1-8717-C7C609F4D19B}" uniqueName="1099" name="Column1097" queryTableFieldId="1124"/>
    <tableColumn id="1100" xr3:uid="{FD3D15E3-290E-449B-97C6-2999873DE89F}" uniqueName="1100" name="Column1098" queryTableFieldId="1125"/>
    <tableColumn id="1101" xr3:uid="{D7D18F38-D10D-4167-B7C0-536F0B48F1BD}" uniqueName="1101" name="Column1099" queryTableFieldId="1126"/>
    <tableColumn id="1102" xr3:uid="{2F11F976-DA86-4ABE-8FFC-F1DAC6AD853D}" uniqueName="1102" name="Column1100" queryTableFieldId="1127"/>
    <tableColumn id="1103" xr3:uid="{E0BE42C1-F8C4-423E-BBC1-185DCEE4BFD9}" uniqueName="1103" name="Column1101" queryTableFieldId="1128"/>
    <tableColumn id="1104" xr3:uid="{737323F4-C433-4D95-8908-900C8F77F6FF}" uniqueName="1104" name="Column1102" queryTableFieldId="1129"/>
    <tableColumn id="1105" xr3:uid="{F2C762F3-96F0-4215-B090-63897ACE24DB}" uniqueName="1105" name="Column1103" queryTableFieldId="1130"/>
    <tableColumn id="1106" xr3:uid="{2E48D9B7-489E-4E3B-A3F3-8D8C2D143F92}" uniqueName="1106" name="Column1104" queryTableFieldId="1131"/>
    <tableColumn id="1107" xr3:uid="{FE523A0D-1B79-46A9-B4B2-3CFA99C29D7A}" uniqueName="1107" name="Column1105" queryTableFieldId="1132"/>
    <tableColumn id="1108" xr3:uid="{5199FA66-5310-41D8-88A4-5B95D13D0F06}" uniqueName="1108" name="Column1106" queryTableFieldId="1133"/>
    <tableColumn id="1109" xr3:uid="{B634D5E4-51A5-4D96-AE57-904F23922398}" uniqueName="1109" name="Column1107" queryTableFieldId="1134"/>
    <tableColumn id="1110" xr3:uid="{1C2188BB-6633-47C9-BD3E-0E2844E2E744}" uniqueName="1110" name="Column1108" queryTableFieldId="1135"/>
    <tableColumn id="1111" xr3:uid="{3A0A5F0B-97FE-4903-A025-980803EA902C}" uniqueName="1111" name="Column1109" queryTableFieldId="1136"/>
    <tableColumn id="1112" xr3:uid="{D38EC030-1119-40C7-AB42-3A1B422899CB}" uniqueName="1112" name="Column1110" queryTableFieldId="1137"/>
    <tableColumn id="1113" xr3:uid="{213AA787-92B0-4EE8-9087-5C749542062B}" uniqueName="1113" name="Column1111" queryTableFieldId="1138"/>
    <tableColumn id="1114" xr3:uid="{294DDB32-9188-4E23-B080-8F1C8A430D75}" uniqueName="1114" name="Column1112" queryTableFieldId="1139"/>
    <tableColumn id="1115" xr3:uid="{7DA30D7C-1BF6-4428-BA49-9629FC5D55DB}" uniqueName="1115" name="Column1113" queryTableFieldId="1140"/>
    <tableColumn id="1116" xr3:uid="{F997524D-AF85-41B1-A3A7-E930F71ECB39}" uniqueName="1116" name="Column1114" queryTableFieldId="1141"/>
    <tableColumn id="1117" xr3:uid="{3FA5C942-21E1-4378-B6E5-B10C2FAC04D3}" uniqueName="1117" name="Column1115" queryTableFieldId="1142"/>
    <tableColumn id="1118" xr3:uid="{48925398-1E58-4FC9-8A31-E49F6B43CD97}" uniqueName="1118" name="Column1116" queryTableFieldId="1143"/>
    <tableColumn id="1119" xr3:uid="{5CEAE60D-D08B-4755-9276-97318D7AC21E}" uniqueName="1119" name="Column1117" queryTableFieldId="1144"/>
    <tableColumn id="1120" xr3:uid="{617AE2CD-88DC-4A95-84A3-5D641727B1C9}" uniqueName="1120" name="Column1118" queryTableFieldId="1145"/>
    <tableColumn id="1121" xr3:uid="{4EB055A4-B7B9-4854-8C37-193DDA6F9C46}" uniqueName="1121" name="Column1119" queryTableFieldId="1146"/>
    <tableColumn id="1122" xr3:uid="{6E96E7D4-EDF7-4535-9455-85B98DB74371}" uniqueName="1122" name="Column1120" queryTableFieldId="1147"/>
    <tableColumn id="1123" xr3:uid="{61885119-449B-4F76-88D7-9708FC42D6EA}" uniqueName="1123" name="Column1121" queryTableFieldId="1148"/>
    <tableColumn id="1124" xr3:uid="{184DCCBD-2092-470C-A740-7ACFDBE158F8}" uniqueName="1124" name="Column1122" queryTableFieldId="1149"/>
    <tableColumn id="1125" xr3:uid="{B6FB1C70-7276-48AD-B253-89C02A48CF2D}" uniqueName="1125" name="Column1123" queryTableFieldId="1150"/>
    <tableColumn id="1126" xr3:uid="{CEBA2F50-BEDD-4B0C-AD7B-BB38FBFBC6EE}" uniqueName="1126" name="Column1124" queryTableFieldId="1151"/>
    <tableColumn id="1127" xr3:uid="{2A7A782B-D238-47AA-8594-DA217F2B2224}" uniqueName="1127" name="Column1125" queryTableFieldId="1152"/>
    <tableColumn id="1128" xr3:uid="{5E5D89AD-154F-4B83-AAE7-73C013714244}" uniqueName="1128" name="Column1126" queryTableFieldId="1153"/>
    <tableColumn id="1129" xr3:uid="{D37E7359-56BA-4E8B-B919-D40132DDB723}" uniqueName="1129" name="Column1127" queryTableFieldId="1154"/>
    <tableColumn id="1130" xr3:uid="{FE5EB413-EFBC-48D6-8683-7E2F70DE122C}" uniqueName="1130" name="Column1128" queryTableFieldId="1155"/>
    <tableColumn id="1131" xr3:uid="{CCDFBE29-ABE1-428E-BD51-A55B27C203DE}" uniqueName="1131" name="Column1129" queryTableFieldId="1156"/>
    <tableColumn id="1132" xr3:uid="{B7734992-5B15-40F1-8367-68358A0D3280}" uniqueName="1132" name="Column1130" queryTableFieldId="1157"/>
    <tableColumn id="1133" xr3:uid="{EA1A6D67-C0B3-449A-8F15-63A3B819C2E4}" uniqueName="1133" name="Column1131" queryTableFieldId="1158"/>
    <tableColumn id="1134" xr3:uid="{40E3F3F7-AFC2-4794-9452-F732EF3D7412}" uniqueName="1134" name="Column1132" queryTableFieldId="1159"/>
    <tableColumn id="1135" xr3:uid="{B1221940-A2C6-4247-99AC-0CC838CCC6B6}" uniqueName="1135" name="Column1133" queryTableFieldId="1160"/>
    <tableColumn id="1136" xr3:uid="{9D18D0BC-C40F-4110-829A-6851695DE055}" uniqueName="1136" name="Column1134" queryTableFieldId="1161"/>
    <tableColumn id="1137" xr3:uid="{EB60AF36-76DE-453D-BE26-DC8E7DFD1311}" uniqueName="1137" name="Column1135" queryTableFieldId="1162"/>
    <tableColumn id="1138" xr3:uid="{56C58E2A-DA92-48F9-B2B2-F06D450F25F1}" uniqueName="1138" name="Column1136" queryTableFieldId="1163"/>
    <tableColumn id="1139" xr3:uid="{8EB9BD0C-D56D-4F62-8079-4569A9804DBC}" uniqueName="1139" name="Column1137" queryTableFieldId="1164"/>
    <tableColumn id="1140" xr3:uid="{190C7007-E591-4E52-A203-3C835546DDF1}" uniqueName="1140" name="Column1138" queryTableFieldId="1165"/>
    <tableColumn id="1141" xr3:uid="{EC7CC283-D3EB-4C3B-8F9B-E40E9FB65CF1}" uniqueName="1141" name="Column1139" queryTableFieldId="1166"/>
    <tableColumn id="1142" xr3:uid="{614CE5FB-168F-4D78-A5BD-7215BAB35C28}" uniqueName="1142" name="Column1140" queryTableFieldId="1167"/>
    <tableColumn id="1143" xr3:uid="{1022DED1-7CC0-4183-A8E5-1592D1B6F49F}" uniqueName="1143" name="Column1141" queryTableFieldId="1168"/>
    <tableColumn id="1144" xr3:uid="{F9419BAA-4602-42F7-B0C4-61F032243C59}" uniqueName="1144" name="Column1142" queryTableFieldId="1169"/>
    <tableColumn id="1145" xr3:uid="{8C0C74C0-E129-45FC-9DDF-A5BD67D250D2}" uniqueName="1145" name="Column1143" queryTableFieldId="1170"/>
    <tableColumn id="1146" xr3:uid="{54F279BC-052C-4270-9A33-1B268E275969}" uniqueName="1146" name="Column1144" queryTableFieldId="1171"/>
    <tableColumn id="1147" xr3:uid="{51A7E495-D3CD-41BC-A67B-7301779BD27A}" uniqueName="1147" name="Column1145" queryTableFieldId="1172"/>
    <tableColumn id="1148" xr3:uid="{852B6F22-68E2-444C-82E6-916933BE56BD}" uniqueName="1148" name="Column1146" queryTableFieldId="1173"/>
    <tableColumn id="1149" xr3:uid="{410A4EEC-538C-4004-8F4F-C9ADA6DB98E8}" uniqueName="1149" name="Column1147" queryTableFieldId="1174"/>
    <tableColumn id="1150" xr3:uid="{C4ABBF05-44C2-440E-AF6E-E373BAD7D859}" uniqueName="1150" name="Column1148" queryTableFieldId="1175"/>
    <tableColumn id="1151" xr3:uid="{2577B995-823B-4745-9F43-8D17CB10F854}" uniqueName="1151" name="Column1149" queryTableFieldId="1176"/>
    <tableColumn id="1152" xr3:uid="{BF0843C0-7C2E-4940-92F4-B7B45F1BFB00}" uniqueName="1152" name="Column1150" queryTableFieldId="1177"/>
    <tableColumn id="1153" xr3:uid="{BF9A7013-10FC-4511-8764-4EF02C633963}" uniqueName="1153" name="Column1151" queryTableFieldId="1178"/>
    <tableColumn id="1154" xr3:uid="{FADEF858-2F6D-4920-AC4B-9442DADD3F2B}" uniqueName="1154" name="Column1152" queryTableFieldId="1179"/>
    <tableColumn id="1155" xr3:uid="{0E5786BE-E940-406F-80C6-F6DDD6A8638A}" uniqueName="1155" name="Column1153" queryTableFieldId="1180"/>
    <tableColumn id="1156" xr3:uid="{9D33F33B-E176-48EE-9863-6EAF51FC9462}" uniqueName="1156" name="Column1154" queryTableFieldId="1181"/>
    <tableColumn id="1157" xr3:uid="{00016CAF-0264-475E-8196-C72F825EA407}" uniqueName="1157" name="Column1155" queryTableFieldId="1182"/>
    <tableColumn id="1158" xr3:uid="{82403881-283D-4C28-BA63-997041DF4F9C}" uniqueName="1158" name="Column1156" queryTableFieldId="1183"/>
    <tableColumn id="1159" xr3:uid="{07A5C8B2-5BCC-4F7A-A6D6-E29F866EE62F}" uniqueName="1159" name="Column1157" queryTableFieldId="1184"/>
    <tableColumn id="1160" xr3:uid="{1E507AEF-4084-4948-A1F1-2EE47A78DCFE}" uniqueName="1160" name="Column1158" queryTableFieldId="1185"/>
    <tableColumn id="1161" xr3:uid="{7286972C-7462-4D98-95F3-DFC5E99BD4FA}" uniqueName="1161" name="Column1159" queryTableFieldId="1186"/>
    <tableColumn id="1162" xr3:uid="{3AB847C5-0EEE-4330-A373-9D4C4E16E0D0}" uniqueName="1162" name="Column1160" queryTableFieldId="1187"/>
    <tableColumn id="1163" xr3:uid="{6CA0BAAA-D851-4F57-92D5-4DA8D6C3713C}" uniqueName="1163" name="Column1161" queryTableFieldId="1188"/>
    <tableColumn id="1164" xr3:uid="{12300C38-00FA-42C1-97F9-0C0E4E5E07A0}" uniqueName="1164" name="Column1162" queryTableFieldId="1189"/>
    <tableColumn id="1165" xr3:uid="{A09767BC-A159-4E56-B612-A9CF036CADF9}" uniqueName="1165" name="Column1163" queryTableFieldId="1190"/>
    <tableColumn id="1166" xr3:uid="{A48DE11D-D3E9-4C2B-A4D1-B4099FACD3CE}" uniqueName="1166" name="Column1164" queryTableFieldId="1191"/>
    <tableColumn id="1167" xr3:uid="{C44EC91E-09CA-49F7-A2DB-1ED1D1929D4B}" uniqueName="1167" name="Column1165" queryTableFieldId="1192"/>
    <tableColumn id="1168" xr3:uid="{4399532C-4B09-4F53-A8A1-929EECAF8EF6}" uniqueName="1168" name="Column1166" queryTableFieldId="1193"/>
    <tableColumn id="1169" xr3:uid="{68E57FEC-77EB-49EF-A081-595C72730AE9}" uniqueName="1169" name="Column1167" queryTableFieldId="1194"/>
    <tableColumn id="1170" xr3:uid="{DDA8BB07-41B0-4788-8FBB-28D782EE67A1}" uniqueName="1170" name="Column1168" queryTableFieldId="1195"/>
    <tableColumn id="1171" xr3:uid="{23F01B28-8636-46FC-93B9-E74610800A63}" uniqueName="1171" name="Column1169" queryTableFieldId="1196"/>
    <tableColumn id="1172" xr3:uid="{5EA58C84-CFC1-4B9C-8B76-058A288B9D7B}" uniqueName="1172" name="Column1170" queryTableFieldId="1197"/>
    <tableColumn id="1173" xr3:uid="{D2DFB6B3-2933-41DB-8FB9-686350B9BBDC}" uniqueName="1173" name="Column1171" queryTableFieldId="1198"/>
    <tableColumn id="1174" xr3:uid="{346404EC-E4B2-4591-B90F-F76FF3B8BBBE}" uniqueName="1174" name="Column1172" queryTableFieldId="1199"/>
    <tableColumn id="1175" xr3:uid="{30611012-F202-4972-A1A2-ADD183BD8C08}" uniqueName="1175" name="Column1173" queryTableFieldId="1200"/>
    <tableColumn id="1176" xr3:uid="{0DD61A11-20AA-41EA-9513-4DF3E6DB1817}" uniqueName="1176" name="Column1174" queryTableFieldId="1201"/>
    <tableColumn id="1177" xr3:uid="{336403F3-3C9A-4CD5-A3FB-798C1E45845F}" uniqueName="1177" name="Column1175" queryTableFieldId="1202"/>
    <tableColumn id="1178" xr3:uid="{ADB949B8-6FF2-4635-B6D0-A8772624FB29}" uniqueName="1178" name="Column1176" queryTableFieldId="1203"/>
    <tableColumn id="1179" xr3:uid="{24928D7D-F781-4BE1-9074-0A2D51CC0180}" uniqueName="1179" name="Column1177" queryTableFieldId="1204"/>
    <tableColumn id="1180" xr3:uid="{07AA0813-CDEB-45A1-80F8-84BE7C6297B3}" uniqueName="1180" name="Column1178" queryTableFieldId="1205"/>
    <tableColumn id="1181" xr3:uid="{899B2682-1A97-41EA-BFDA-CF44BCEFE4E3}" uniqueName="1181" name="Column1179" queryTableFieldId="1206"/>
    <tableColumn id="1182" xr3:uid="{D375A8FD-1B51-4B0F-89F9-32B0B3ED0BAA}" uniqueName="1182" name="Column1180" queryTableFieldId="1207"/>
    <tableColumn id="1183" xr3:uid="{0DD98F5E-D6EB-45A0-B01D-CED530262F72}" uniqueName="1183" name="Column1181" queryTableFieldId="1208"/>
    <tableColumn id="1184" xr3:uid="{A4CC8B1D-FE97-488A-AEF2-E0AD232AE9B0}" uniqueName="1184" name="Column1182" queryTableFieldId="1209"/>
    <tableColumn id="1185" xr3:uid="{0DC5E749-AE04-4EC3-AC6E-4D1334C8267F}" uniqueName="1185" name="Column1183" queryTableFieldId="1210"/>
    <tableColumn id="1186" xr3:uid="{1E0F6B85-3EBA-4C0A-AD4E-7349326CD092}" uniqueName="1186" name="Column1184" queryTableFieldId="1211"/>
    <tableColumn id="1187" xr3:uid="{0AAED727-2B99-4751-BCDD-C958A2A4B9EE}" uniqueName="1187" name="Column1185" queryTableFieldId="1212"/>
    <tableColumn id="1188" xr3:uid="{94008559-08A2-48CC-AEC4-924EC161B04E}" uniqueName="1188" name="Column1186" queryTableFieldId="1213"/>
    <tableColumn id="1189" xr3:uid="{6F9A4471-9E5D-49E5-8B10-2816D165246B}" uniqueName="1189" name="Column1187" queryTableFieldId="1214"/>
    <tableColumn id="1190" xr3:uid="{3C200B14-DDE0-4B97-8DFC-B66DBFAEB2A1}" uniqueName="1190" name="Column1188" queryTableFieldId="1215"/>
    <tableColumn id="1191" xr3:uid="{8C2EB5A9-A7AA-4001-814D-D64DC320B7E5}" uniqueName="1191" name="Column1189" queryTableFieldId="1216"/>
    <tableColumn id="1192" xr3:uid="{0AACD09B-8AA5-46E9-85CE-B94E9B8ECA84}" uniqueName="1192" name="Column1190" queryTableFieldId="1217"/>
    <tableColumn id="1193" xr3:uid="{89CFA00A-1B4E-4C0D-A2DD-8503DBE42D2D}" uniqueName="1193" name="Column1191" queryTableFieldId="1218"/>
    <tableColumn id="1194" xr3:uid="{A4624E65-B50F-433D-BF12-F0CE7608F91E}" uniqueName="1194" name="Column1192" queryTableFieldId="1219"/>
    <tableColumn id="1195" xr3:uid="{C519E98F-C527-4EAA-A27C-1CE13AD01756}" uniqueName="1195" name="Column1193" queryTableFieldId="1220"/>
    <tableColumn id="1196" xr3:uid="{A98614E1-8ED6-4086-9D65-455B1D8510A6}" uniqueName="1196" name="Column1194" queryTableFieldId="1221"/>
    <tableColumn id="1197" xr3:uid="{BAE2B3C7-3821-40E1-9D1A-B16979EFA23C}" uniqueName="1197" name="Column1195" queryTableFieldId="1222"/>
    <tableColumn id="1198" xr3:uid="{6985F7D3-9E65-4C5E-9E79-5502618AADD9}" uniqueName="1198" name="Column1196" queryTableFieldId="1223"/>
    <tableColumn id="1199" xr3:uid="{F6867DA9-A475-4A35-A95B-D0E951F02AB5}" uniqueName="1199" name="Column1197" queryTableFieldId="1224"/>
    <tableColumn id="1200" xr3:uid="{17706651-7596-4609-A0F3-867DB6B8AD1E}" uniqueName="1200" name="Column1198" queryTableFieldId="1225"/>
    <tableColumn id="1201" xr3:uid="{38DD4453-C398-4F10-87FB-B705394337F0}" uniqueName="1201" name="Column1199" queryTableFieldId="1226"/>
    <tableColumn id="1202" xr3:uid="{FAF9B08B-F7D2-439B-B0E3-C2CAA2ECB044}" uniqueName="1202" name="Column1200" queryTableFieldId="1227"/>
    <tableColumn id="1203" xr3:uid="{DB9A5C22-0929-4C72-9E90-1164E8A8746C}" uniqueName="1203" name="Column1201" queryTableFieldId="1228"/>
    <tableColumn id="1204" xr3:uid="{EA897044-85D1-422A-AEEA-1F0D6DAE3393}" uniqueName="1204" name="Column1202" queryTableFieldId="1229"/>
    <tableColumn id="1205" xr3:uid="{68D45B95-1EA7-4A9D-B187-0BF5DAC92AF4}" uniqueName="1205" name="Column1203" queryTableFieldId="1230"/>
    <tableColumn id="1206" xr3:uid="{BE915664-D004-44AC-941D-850E8A8CE981}" uniqueName="1206" name="Column1204" queryTableFieldId="1231"/>
    <tableColumn id="1207" xr3:uid="{1E673314-A98A-4A58-A5E3-E57159113122}" uniqueName="1207" name="Column1205" queryTableFieldId="1232"/>
    <tableColumn id="1208" xr3:uid="{F2A63A78-127A-43C1-BED8-01670E5FCF20}" uniqueName="1208" name="Column1206" queryTableFieldId="1233"/>
    <tableColumn id="1209" xr3:uid="{56BC3866-651B-4854-A0F2-2AE50B3431A5}" uniqueName="1209" name="Column1207" queryTableFieldId="1234"/>
    <tableColumn id="1210" xr3:uid="{629653CC-AD06-45CC-966D-D83B8B8D61AB}" uniqueName="1210" name="Column1208" queryTableFieldId="1235"/>
    <tableColumn id="1211" xr3:uid="{0C2C7BD9-243D-4B13-98B1-12409AA3A94A}" uniqueName="1211" name="Column1209" queryTableFieldId="1236"/>
    <tableColumn id="1212" xr3:uid="{10B54DAF-0951-4F91-A920-DBFCC5247052}" uniqueName="1212" name="Column1210" queryTableFieldId="1237"/>
    <tableColumn id="1213" xr3:uid="{778E9EFC-099D-4A24-A3DE-6B953D10E3F6}" uniqueName="1213" name="Column1211" queryTableFieldId="1238"/>
    <tableColumn id="1214" xr3:uid="{79CDB8B7-9D4A-418C-8872-8C31F8A57B46}" uniqueName="1214" name="Column1212" queryTableFieldId="1239"/>
    <tableColumn id="1215" xr3:uid="{31A6398B-3E23-45EB-8BF9-AB8FC826B694}" uniqueName="1215" name="Column1213" queryTableFieldId="1240"/>
    <tableColumn id="1216" xr3:uid="{6EEAA4F9-F6F3-4FA0-9F6F-B744C9FA11FD}" uniqueName="1216" name="Column1214" queryTableFieldId="1241"/>
    <tableColumn id="1217" xr3:uid="{CCAAC686-8B17-458D-B32D-73115BBF5563}" uniqueName="1217" name="Column1215" queryTableFieldId="1242"/>
    <tableColumn id="1218" xr3:uid="{491C1337-950B-4028-99D7-C87E0E3DA316}" uniqueName="1218" name="Column1216" queryTableFieldId="1243"/>
    <tableColumn id="1219" xr3:uid="{D0D2162D-E148-4E55-AEB3-CE263BF0127B}" uniqueName="1219" name="Column1217" queryTableFieldId="1244"/>
    <tableColumn id="1220" xr3:uid="{8FE8FA65-1112-445C-8D73-B8505E6B4806}" uniqueName="1220" name="Column1218" queryTableFieldId="1245"/>
    <tableColumn id="1221" xr3:uid="{51D6EB47-3283-400F-B5A7-824F65A3E423}" uniqueName="1221" name="Column1219" queryTableFieldId="1246"/>
    <tableColumn id="1222" xr3:uid="{888563E7-8935-4CD4-9E24-9F29E70BA69E}" uniqueName="1222" name="Column1220" queryTableFieldId="1247"/>
    <tableColumn id="1223" xr3:uid="{C5683774-7B86-46D7-BB62-840DE2F9631D}" uniqueName="1223" name="Column1221" queryTableFieldId="1248"/>
    <tableColumn id="1224" xr3:uid="{D7B13CD0-8739-4204-84A5-C3152164599B}" uniqueName="1224" name="Column1222" queryTableFieldId="1249"/>
    <tableColumn id="1225" xr3:uid="{4A013210-00CA-4906-8A28-57BDDE59649D}" uniqueName="1225" name="Column1223" queryTableFieldId="1250"/>
    <tableColumn id="1226" xr3:uid="{CDE7D4EB-6F05-4850-B11C-C6DB008C9213}" uniqueName="1226" name="Column1224" queryTableFieldId="1251"/>
    <tableColumn id="1227" xr3:uid="{6B79228A-39AF-47E7-B29B-7321B09E9F0A}" uniqueName="1227" name="Column1225" queryTableFieldId="1252"/>
    <tableColumn id="1228" xr3:uid="{4693AA90-EC3B-4E8F-BA71-041B3BA0A99A}" uniqueName="1228" name="Column1226" queryTableFieldId="1253"/>
    <tableColumn id="1229" xr3:uid="{554F2577-0418-4371-93E3-A9E0A90DD0CD}" uniqueName="1229" name="Column1227" queryTableFieldId="1254"/>
    <tableColumn id="1230" xr3:uid="{361178A9-4E1F-4C84-82A1-B85C6ED33145}" uniqueName="1230" name="Column1228" queryTableFieldId="1255"/>
    <tableColumn id="1231" xr3:uid="{1E59AA2E-8A78-47EA-B139-8D0E430B1E9F}" uniqueName="1231" name="Column1229" queryTableFieldId="1256"/>
    <tableColumn id="1232" xr3:uid="{7E89BC37-0F75-4281-8097-7CAB6F88CD7E}" uniqueName="1232" name="Column1230" queryTableFieldId="1257"/>
    <tableColumn id="1233" xr3:uid="{E83759A2-EE9C-4C85-B52B-BC498E282874}" uniqueName="1233" name="Column1231" queryTableFieldId="1258"/>
    <tableColumn id="1234" xr3:uid="{3E30EA74-C5FF-4D64-A087-E8FDCC40669C}" uniqueName="1234" name="Column1232" queryTableFieldId="1259"/>
    <tableColumn id="1235" xr3:uid="{B3E8216E-A653-4713-996D-EB7F9AF013F7}" uniqueName="1235" name="Column1233" queryTableFieldId="1260"/>
    <tableColumn id="1236" xr3:uid="{997291D0-CF22-4198-A1C0-41296E0D6498}" uniqueName="1236" name="Column1234" queryTableFieldId="1261"/>
    <tableColumn id="1237" xr3:uid="{8BCD5594-1EF2-4469-A46B-7F4BC181C26F}" uniqueName="1237" name="Column1235" queryTableFieldId="1262"/>
    <tableColumn id="1238" xr3:uid="{A389C10D-4A1C-4427-B30E-F03EBCEF6322}" uniqueName="1238" name="Column1236" queryTableFieldId="1263"/>
    <tableColumn id="1239" xr3:uid="{AE67BC2B-85FE-47FF-AAA2-B0BE902ACD3D}" uniqueName="1239" name="Column1237" queryTableFieldId="1264"/>
    <tableColumn id="1240" xr3:uid="{93038743-615A-4A8D-B156-BF74DA7D3CC6}" uniqueName="1240" name="Column1238" queryTableFieldId="1265"/>
    <tableColumn id="1241" xr3:uid="{C3ABDE32-E5DF-42E2-8BA9-54B5EE25D879}" uniqueName="1241" name="Column1239" queryTableFieldId="1266"/>
    <tableColumn id="1242" xr3:uid="{542F3DE0-959B-4C55-96B3-3AB28A6999C2}" uniqueName="1242" name="Column1240" queryTableFieldId="1267"/>
    <tableColumn id="1243" xr3:uid="{97C498EE-7B9E-496E-A429-F654806A5C2A}" uniqueName="1243" name="Column1241" queryTableFieldId="1268"/>
    <tableColumn id="1244" xr3:uid="{7387E711-8E5A-48F8-BCB5-892F174554DD}" uniqueName="1244" name="Column1242" queryTableFieldId="1269"/>
    <tableColumn id="1245" xr3:uid="{DF536116-E6B0-49D1-BF91-DF9592C99768}" uniqueName="1245" name="Column1243" queryTableFieldId="1270"/>
    <tableColumn id="1246" xr3:uid="{0147084F-B3B8-4D79-81EE-8C1DB0050E16}" uniqueName="1246" name="Column1244" queryTableFieldId="1271"/>
    <tableColumn id="1247" xr3:uid="{F4F45B6D-5B0F-4019-AA1B-7D10F4CA4517}" uniqueName="1247" name="Column1245" queryTableFieldId="1272"/>
    <tableColumn id="1248" xr3:uid="{3ADA1C92-CEC5-4FE4-BB07-B205F89A5418}" uniqueName="1248" name="Column1246" queryTableFieldId="1273"/>
    <tableColumn id="1249" xr3:uid="{7CD8CBD7-F331-482F-93B7-066333749259}" uniqueName="1249" name="Column1247" queryTableFieldId="1274"/>
    <tableColumn id="1250" xr3:uid="{BEA50243-C78A-4182-92CA-30F1806FCB88}" uniqueName="1250" name="Column1248" queryTableFieldId="1275"/>
    <tableColumn id="1251" xr3:uid="{ADE8B55A-9B29-4917-9518-FB3E5F45ABD7}" uniqueName="1251" name="Column1249" queryTableFieldId="1276"/>
    <tableColumn id="1252" xr3:uid="{B2811F40-2E82-498E-845B-E079F2EAB8B7}" uniqueName="1252" name="Column1250" queryTableFieldId="1277"/>
    <tableColumn id="1253" xr3:uid="{0636735C-A825-4193-BDDD-873880FE4326}" uniqueName="1253" name="Column1251" queryTableFieldId="1278"/>
    <tableColumn id="1254" xr3:uid="{6C755900-8823-40E0-8D5D-1A6576F845E1}" uniqueName="1254" name="Column1252" queryTableFieldId="1279"/>
    <tableColumn id="1255" xr3:uid="{DBCD7B19-3EE0-4487-A8F3-8D1985681B2C}" uniqueName="1255" name="Column1253" queryTableFieldId="1280"/>
    <tableColumn id="1256" xr3:uid="{2E04C0B5-052A-40DF-A066-DA612638163C}" uniqueName="1256" name="Column1254" queryTableFieldId="1281"/>
    <tableColumn id="1257" xr3:uid="{96748906-D926-47AA-BB0B-0C801414AD9C}" uniqueName="1257" name="Column1255" queryTableFieldId="1282"/>
    <tableColumn id="1258" xr3:uid="{9F5486FB-DEB3-48BA-A6E5-775731F0C390}" uniqueName="1258" name="Column1256" queryTableFieldId="1283"/>
    <tableColumn id="1259" xr3:uid="{CE7D8C13-53A4-4269-8617-70000B6523AB}" uniqueName="1259" name="Column1257" queryTableFieldId="1284"/>
    <tableColumn id="1260" xr3:uid="{4992C2D8-942C-4B20-89F5-97C828F7CEF6}" uniqueName="1260" name="Column1258" queryTableFieldId="1285"/>
    <tableColumn id="1261" xr3:uid="{6D086584-9B82-4E89-804D-D882D9503E17}" uniqueName="1261" name="Column1259" queryTableFieldId="1286"/>
    <tableColumn id="1262" xr3:uid="{B11ADEAF-E6B2-490B-9DE2-3B4BE294BF1A}" uniqueName="1262" name="Column1260" queryTableFieldId="1287"/>
    <tableColumn id="1263" xr3:uid="{03252BB8-C8E6-47CB-BBA6-5D483E039A8D}" uniqueName="1263" name="Column1261" queryTableFieldId="1288"/>
    <tableColumn id="1264" xr3:uid="{AE1835C0-318D-476F-9521-CB99AF59A4A2}" uniqueName="1264" name="Column1262" queryTableFieldId="1289"/>
    <tableColumn id="1265" xr3:uid="{74E09FF3-6EB0-4D8F-B0B7-657F9BA36921}" uniqueName="1265" name="Column1263" queryTableFieldId="1290"/>
    <tableColumn id="1266" xr3:uid="{04F8A34E-877E-438A-97B0-92F65ACA8592}" uniqueName="1266" name="Column1264" queryTableFieldId="1291"/>
    <tableColumn id="1267" xr3:uid="{A43C0AF2-73E1-499A-A346-7B3289051291}" uniqueName="1267" name="Column1265" queryTableFieldId="1292"/>
    <tableColumn id="1268" xr3:uid="{6C1F681D-9BFF-4F9F-88AE-B3D9B28B88DC}" uniqueName="1268" name="Column1266" queryTableFieldId="1293"/>
    <tableColumn id="1269" xr3:uid="{50CFE73B-0C8C-46DB-8B3E-B74698E8FD89}" uniqueName="1269" name="Column1267" queryTableFieldId="1294"/>
    <tableColumn id="1270" xr3:uid="{2652B746-5F6C-4DB7-A2BD-10AD4BC279C2}" uniqueName="1270" name="Column1268" queryTableFieldId="1295"/>
    <tableColumn id="1271" xr3:uid="{87DCDDE7-CFDE-48B2-B33A-8F987F79219B}" uniqueName="1271" name="Column1269" queryTableFieldId="1296"/>
    <tableColumn id="1272" xr3:uid="{8A29D4CE-58E4-404D-B427-CB7EEF089F27}" uniqueName="1272" name="Column1270" queryTableFieldId="1297"/>
    <tableColumn id="1273" xr3:uid="{61D565E3-F9EB-42FD-8342-32DB88806F65}" uniqueName="1273" name="Column1271" queryTableFieldId="1298"/>
    <tableColumn id="1274" xr3:uid="{365A4759-A324-4343-812A-16EC0B60738C}" uniqueName="1274" name="Column1272" queryTableFieldId="1299"/>
    <tableColumn id="1275" xr3:uid="{043AF8D4-B96C-43E1-A310-FF282F048B7D}" uniqueName="1275" name="Column1273" queryTableFieldId="1300"/>
    <tableColumn id="1276" xr3:uid="{5CBDD005-4365-4434-8470-B5C056CECD2C}" uniqueName="1276" name="Column1274" queryTableFieldId="1301"/>
    <tableColumn id="1277" xr3:uid="{0DB3EF52-E365-4832-B473-FA72250C8BDF}" uniqueName="1277" name="Column1275" queryTableFieldId="1302"/>
    <tableColumn id="1278" xr3:uid="{02F0E4BE-8824-4DE8-B59C-64D1F009C203}" uniqueName="1278" name="Column1276" queryTableFieldId="1303"/>
    <tableColumn id="1279" xr3:uid="{AE97C42D-CCEE-4E31-8ACE-9CB936208AE5}" uniqueName="1279" name="Column1277" queryTableFieldId="1304"/>
    <tableColumn id="1280" xr3:uid="{AFDCCEB6-2583-47BE-9BC4-084D2F152C52}" uniqueName="1280" name="Column1278" queryTableFieldId="1305"/>
    <tableColumn id="1281" xr3:uid="{E0252C57-D1DC-4547-B26E-5BDD479ABD95}" uniqueName="1281" name="Column1279" queryTableFieldId="1306"/>
    <tableColumn id="1282" xr3:uid="{9BC81E3D-A6D7-41C3-AB34-4CC11C34279F}" uniqueName="1282" name="Column1280" queryTableFieldId="1307"/>
    <tableColumn id="1283" xr3:uid="{D41EDFC0-3A28-4E2E-A3EE-3997B040ABBF}" uniqueName="1283" name="Column1281" queryTableFieldId="1308"/>
    <tableColumn id="1284" xr3:uid="{A1D36EF0-9EE3-4C9D-939C-F30A9F3F3F77}" uniqueName="1284" name="Column1282" queryTableFieldId="1309"/>
    <tableColumn id="1285" xr3:uid="{6FEB91DA-F448-4C9C-90B4-8E7EFA15E690}" uniqueName="1285" name="Column1283" queryTableFieldId="1310"/>
    <tableColumn id="1286" xr3:uid="{9B6E9501-6494-4225-94E7-103D930DFD7E}" uniqueName="1286" name="Column1284" queryTableFieldId="1311"/>
    <tableColumn id="1287" xr3:uid="{E1659F1F-6F40-455D-8490-566B92389A0F}" uniqueName="1287" name="Column1285" queryTableFieldId="1312"/>
    <tableColumn id="1288" xr3:uid="{468036C9-D485-4070-A788-CAE8CC50D410}" uniqueName="1288" name="Column1286" queryTableFieldId="1313"/>
    <tableColumn id="1289" xr3:uid="{A437BB6B-D973-4F9A-A5DD-6A0A3E30E4E5}" uniqueName="1289" name="Column1287" queryTableFieldId="1314"/>
    <tableColumn id="1290" xr3:uid="{9641244A-D9C3-47A2-B779-66B6D24C1629}" uniqueName="1290" name="Column1288" queryTableFieldId="1315"/>
    <tableColumn id="1291" xr3:uid="{2B070787-E983-44D5-9301-2ED705F9B0F6}" uniqueName="1291" name="Column1289" queryTableFieldId="1316"/>
    <tableColumn id="1292" xr3:uid="{EDD7553F-C328-4EF1-B7B6-B43FDB28BC59}" uniqueName="1292" name="Column1290" queryTableFieldId="1317"/>
    <tableColumn id="1293" xr3:uid="{B710CA59-159B-45A9-82B0-EA06635566E9}" uniqueName="1293" name="Column1291" queryTableFieldId="1318"/>
    <tableColumn id="1294" xr3:uid="{6B29E90B-EDF0-4333-BF4E-2A46D5D2930E}" uniqueName="1294" name="Column1292" queryTableFieldId="1319"/>
    <tableColumn id="1295" xr3:uid="{C7D13037-1A6A-48E5-B34C-0BE78B610BB9}" uniqueName="1295" name="Column1293" queryTableFieldId="1320"/>
    <tableColumn id="1296" xr3:uid="{0B886D14-C105-42DA-BE20-F2DFEB786132}" uniqueName="1296" name="Column1294" queryTableFieldId="1321"/>
    <tableColumn id="1297" xr3:uid="{C55D0E2A-7DB6-4ABB-B757-30EE50C149B4}" uniqueName="1297" name="Column1295" queryTableFieldId="1322"/>
    <tableColumn id="1298" xr3:uid="{D5EC3617-BD1D-4B8C-A261-167EA0E9B3D3}" uniqueName="1298" name="Column1296" queryTableFieldId="1323"/>
    <tableColumn id="1299" xr3:uid="{4FD62BE7-C28F-45A8-843F-206F03A1001D}" uniqueName="1299" name="Column1297" queryTableFieldId="1324"/>
    <tableColumn id="1300" xr3:uid="{48386A5F-D48D-4794-873F-D2690B4EB368}" uniqueName="1300" name="Column1298" queryTableFieldId="1325"/>
    <tableColumn id="1301" xr3:uid="{F7A63B2C-FA86-49AD-ACB4-95C51F165A8E}" uniqueName="1301" name="Column1299" queryTableFieldId="1326"/>
    <tableColumn id="1302" xr3:uid="{864A34B8-7CEA-4D9A-B8A8-5599B0815D7B}" uniqueName="1302" name="Column1300" queryTableFieldId="1327"/>
    <tableColumn id="1303" xr3:uid="{4E957BD4-BFDA-47F5-B553-6F3440FC2095}" uniqueName="1303" name="Column1301" queryTableFieldId="1328"/>
    <tableColumn id="1304" xr3:uid="{A15C93A3-9177-4C5E-B784-A0E4D8FA0C59}" uniqueName="1304" name="Column1302" queryTableFieldId="1329"/>
    <tableColumn id="1305" xr3:uid="{7339C620-AB27-49D9-BA93-7BA8A331B840}" uniqueName="1305" name="Column1303" queryTableFieldId="1330"/>
    <tableColumn id="1306" xr3:uid="{342C580E-680A-4D85-A10D-0192DA806B0E}" uniqueName="1306" name="Column1304" queryTableFieldId="1331"/>
    <tableColumn id="1307" xr3:uid="{EB1C7828-C04A-4CE6-9E4C-42904B1103DA}" uniqueName="1307" name="Column1305" queryTableFieldId="1332"/>
    <tableColumn id="1308" xr3:uid="{9F4F4221-CAE8-41D3-AE55-634E39E21960}" uniqueName="1308" name="Column1306" queryTableFieldId="1333"/>
    <tableColumn id="1309" xr3:uid="{96F90F67-BF4E-47E4-BA37-06F54DA3EDBC}" uniqueName="1309" name="Column1307" queryTableFieldId="1334"/>
    <tableColumn id="1310" xr3:uid="{4330294D-21BC-41DE-AFD9-E51B4BD900F4}" uniqueName="1310" name="Column1308" queryTableFieldId="1335"/>
    <tableColumn id="1311" xr3:uid="{676FFDD2-1081-4D7E-B2C3-BFE1EE1F81C9}" uniqueName="1311" name="Column1309" queryTableFieldId="1336"/>
    <tableColumn id="1312" xr3:uid="{C80EF4F7-3590-4831-8116-60A120CD2F04}" uniqueName="1312" name="Column1310" queryTableFieldId="1337"/>
    <tableColumn id="1313" xr3:uid="{18FD5E0F-B143-4110-ABA1-1FBFD31DFFDE}" uniqueName="1313" name="Column1311" queryTableFieldId="1338"/>
    <tableColumn id="1314" xr3:uid="{1BB8DE44-254B-4ACE-A9B8-47319E9FA779}" uniqueName="1314" name="Column1312" queryTableFieldId="1339"/>
    <tableColumn id="1315" xr3:uid="{5A141007-1A11-4D1D-AD7A-8E29C5ED41F3}" uniqueName="1315" name="Column1313" queryTableFieldId="1340"/>
    <tableColumn id="1316" xr3:uid="{F34E339B-9D71-46DC-AADB-C30CA809F97C}" uniqueName="1316" name="Column1314" queryTableFieldId="1341"/>
    <tableColumn id="1317" xr3:uid="{117D0B4D-351F-430F-8A77-6D7719EF9D31}" uniqueName="1317" name="Column1315" queryTableFieldId="1342"/>
    <tableColumn id="1318" xr3:uid="{8E30AA15-BF8A-44B9-A9FC-714EDC8F6F87}" uniqueName="1318" name="Column1316" queryTableFieldId="1343"/>
    <tableColumn id="1319" xr3:uid="{3F5E327B-0267-47F0-AF75-890693D3D12A}" uniqueName="1319" name="Column1317" queryTableFieldId="1344"/>
    <tableColumn id="1320" xr3:uid="{08FD4401-DD06-4ED5-BD9B-D96BEE320644}" uniqueName="1320" name="Column1318" queryTableFieldId="1345"/>
    <tableColumn id="1321" xr3:uid="{876CAFD2-B7AA-4F4F-83EC-FA765106BF8F}" uniqueName="1321" name="Column1319" queryTableFieldId="1346"/>
    <tableColumn id="1322" xr3:uid="{3445FF5D-2B63-4430-8146-D7FAB3A009E5}" uniqueName="1322" name="Column1320" queryTableFieldId="1347"/>
    <tableColumn id="1323" xr3:uid="{FF5312F7-7483-4FCF-A70B-9E6E4D4F351D}" uniqueName="1323" name="Column1321" queryTableFieldId="1348"/>
    <tableColumn id="1324" xr3:uid="{81D7C289-34A8-4542-9BC5-4A9B2648E306}" uniqueName="1324" name="Column1322" queryTableFieldId="1349"/>
    <tableColumn id="1325" xr3:uid="{3700B75C-3832-494F-8C6C-881A8709BB7A}" uniqueName="1325" name="Column1323" queryTableFieldId="1350"/>
    <tableColumn id="1326" xr3:uid="{55FC9932-B080-492C-BADE-AFBCBD1A245B}" uniqueName="1326" name="Column1324" queryTableFieldId="1351"/>
    <tableColumn id="1327" xr3:uid="{DF899C0E-97FD-45EC-B703-F72933DA280D}" uniqueName="1327" name="Column1325" queryTableFieldId="1352"/>
    <tableColumn id="1328" xr3:uid="{4233A987-6D6A-4391-9BEC-174CDBB8F31D}" uniqueName="1328" name="Column1326" queryTableFieldId="1353"/>
    <tableColumn id="1329" xr3:uid="{9F9A0134-E03B-4E90-A141-1EE6E7E8BD23}" uniqueName="1329" name="Column1327" queryTableFieldId="1354"/>
    <tableColumn id="1330" xr3:uid="{235B6591-7586-4646-BF9A-201914BDD398}" uniqueName="1330" name="Column1328" queryTableFieldId="1355"/>
    <tableColumn id="1331" xr3:uid="{0AB29F6B-624B-4F1A-8215-82D0496404FB}" uniqueName="1331" name="Column1329" queryTableFieldId="1356"/>
    <tableColumn id="1332" xr3:uid="{6EF6EC47-8065-48BC-8E44-8E87079BD566}" uniqueName="1332" name="Column1330" queryTableFieldId="1357"/>
    <tableColumn id="1333" xr3:uid="{C1ECC4A7-C2FB-430E-8842-73E7AE2E1C05}" uniqueName="1333" name="Column1331" queryTableFieldId="1358"/>
    <tableColumn id="1334" xr3:uid="{07CAF123-005A-4F4C-AB8A-E80A50A95ECE}" uniqueName="1334" name="Column1332" queryTableFieldId="1359"/>
    <tableColumn id="1335" xr3:uid="{AD955271-E9D0-48E5-A77B-E3764734DCCE}" uniqueName="1335" name="Column1333" queryTableFieldId="1360"/>
    <tableColumn id="1336" xr3:uid="{E108FDB2-3469-403B-9EEE-03A0F40E7A5B}" uniqueName="1336" name="Column1334" queryTableFieldId="1361"/>
    <tableColumn id="1337" xr3:uid="{9F7EEAA6-EF3E-457C-99B1-4B7053494C65}" uniqueName="1337" name="Column1335" queryTableFieldId="1362"/>
    <tableColumn id="1338" xr3:uid="{5E06A6B9-27DC-4068-912A-4036DAFA69EA}" uniqueName="1338" name="Column1336" queryTableFieldId="1363"/>
    <tableColumn id="1339" xr3:uid="{A9B2F80E-81AC-46C1-AC01-E157F5E9A625}" uniqueName="1339" name="Column1337" queryTableFieldId="1364"/>
    <tableColumn id="1340" xr3:uid="{D22F664C-A865-41E3-9F5B-AE0313774D5E}" uniqueName="1340" name="Column1338" queryTableFieldId="1365"/>
    <tableColumn id="1341" xr3:uid="{D87A4D65-5046-4041-994A-F04C9C57A930}" uniqueName="1341" name="Column1339" queryTableFieldId="1366"/>
    <tableColumn id="1342" xr3:uid="{DA97EB64-65B5-4268-8FDA-7044CE317011}" uniqueName="1342" name="Column1340" queryTableFieldId="1367"/>
    <tableColumn id="1343" xr3:uid="{ED1E82D4-214A-4005-8859-9F2CDE1756B0}" uniqueName="1343" name="Column1341" queryTableFieldId="1368"/>
    <tableColumn id="1344" xr3:uid="{F3521FD2-F31E-4BA8-B1C3-A65F8BFBCD1A}" uniqueName="1344" name="Column1342" queryTableFieldId="1369"/>
    <tableColumn id="1345" xr3:uid="{DEC40C4C-DC87-4558-9904-721639ED124F}" uniqueName="1345" name="Column1343" queryTableFieldId="1370"/>
    <tableColumn id="1346" xr3:uid="{BA2CC0BF-C723-45F1-B353-F91084810353}" uniqueName="1346" name="Column1344" queryTableFieldId="1371"/>
    <tableColumn id="1347" xr3:uid="{EA9B71D8-27CD-471A-98C2-07C9A03B3467}" uniqueName="1347" name="Column1345" queryTableFieldId="1372"/>
    <tableColumn id="1348" xr3:uid="{ED3EF0C1-C6B4-4DC9-817E-014542AA16C7}" uniqueName="1348" name="Column1346" queryTableFieldId="1373"/>
    <tableColumn id="1349" xr3:uid="{F1CCB401-2DBD-48EC-B17E-B43E25390B1E}" uniqueName="1349" name="Column1347" queryTableFieldId="1374"/>
    <tableColumn id="1350" xr3:uid="{536B6748-C1C6-4D44-AAD0-681AD34ACCD1}" uniqueName="1350" name="Column1348" queryTableFieldId="1375"/>
    <tableColumn id="1351" xr3:uid="{ADB5C9F9-E3BE-4073-A52C-6AF061B135C9}" uniqueName="1351" name="Column1349" queryTableFieldId="1376"/>
    <tableColumn id="1352" xr3:uid="{4473A86C-E6C8-4E4B-9275-05C13CB45362}" uniqueName="1352" name="Column1350" queryTableFieldId="1377"/>
    <tableColumn id="1353" xr3:uid="{45BD0817-14FB-4059-A24C-A917A660FD6E}" uniqueName="1353" name="Column1351" queryTableFieldId="1378"/>
    <tableColumn id="1354" xr3:uid="{94951FA1-2C70-4706-B4AA-D0438B13424D}" uniqueName="1354" name="Column1352" queryTableFieldId="1379"/>
    <tableColumn id="1355" xr3:uid="{1A5D170F-AEC0-4BF9-8194-03CCA7C9A504}" uniqueName="1355" name="Column1353" queryTableFieldId="1380"/>
    <tableColumn id="1356" xr3:uid="{305BB9A3-4B22-4F1D-A85A-FA7C857E8E66}" uniqueName="1356" name="Column1354" queryTableFieldId="1381"/>
    <tableColumn id="1357" xr3:uid="{E14949CD-51DE-4662-BDF7-6D6D3486CCCA}" uniqueName="1357" name="Column1355" queryTableFieldId="1382"/>
    <tableColumn id="1358" xr3:uid="{F6DD398E-1A3C-4E8E-A114-6384D11C1593}" uniqueName="1358" name="Column1356" queryTableFieldId="1383"/>
    <tableColumn id="1359" xr3:uid="{97DCC5EA-BA20-48CB-BA70-E87ACF56F2C4}" uniqueName="1359" name="Column1357" queryTableFieldId="1384"/>
    <tableColumn id="1360" xr3:uid="{33D1023E-919B-405E-B37F-5BD2CAE8F6AA}" uniqueName="1360" name="Column1358" queryTableFieldId="1385"/>
    <tableColumn id="1361" xr3:uid="{B2BE65ED-92DA-48C3-852F-272E899DBF9D}" uniqueName="1361" name="Column1359" queryTableFieldId="1386"/>
    <tableColumn id="1362" xr3:uid="{1F691BA2-3694-47EA-BAD9-EDFEF223DF10}" uniqueName="1362" name="Column1360" queryTableFieldId="1387"/>
    <tableColumn id="1363" xr3:uid="{CA94C3AE-54C3-4D36-80BE-95B96FEC0AE1}" uniqueName="1363" name="Column1361" queryTableFieldId="1388"/>
    <tableColumn id="1364" xr3:uid="{278249D6-2EFB-4801-B006-9BE6173B432A}" uniqueName="1364" name="Column1362" queryTableFieldId="1389"/>
    <tableColumn id="1365" xr3:uid="{52D69D16-086C-4C69-AD0D-FF4E336B52E6}" uniqueName="1365" name="Column1363" queryTableFieldId="1390"/>
    <tableColumn id="1366" xr3:uid="{A2DBFDE7-F739-4DE2-AC64-2FB7D9718974}" uniqueName="1366" name="Column1364" queryTableFieldId="1391"/>
    <tableColumn id="1367" xr3:uid="{104D1A80-23A0-41BE-9002-92B77E866C25}" uniqueName="1367" name="Column1365" queryTableFieldId="1392"/>
    <tableColumn id="1368" xr3:uid="{E51328E9-19D0-46DF-96A2-069AF239B329}" uniqueName="1368" name="Column1366" queryTableFieldId="1393"/>
    <tableColumn id="1369" xr3:uid="{69083CC0-FC56-4CF2-AA38-E10BF0C386FB}" uniqueName="1369" name="Column1367" queryTableFieldId="1394"/>
    <tableColumn id="1370" xr3:uid="{D5E81ECF-8E20-4DF2-BD6F-32B9CC5C4994}" uniqueName="1370" name="Column1368" queryTableFieldId="1395"/>
    <tableColumn id="1371" xr3:uid="{825017FA-9C8B-418C-BEAB-0D14F91E1D9A}" uniqueName="1371" name="Column1369" queryTableFieldId="1396"/>
    <tableColumn id="1372" xr3:uid="{5F88ECD7-9E5A-4AF0-9130-78DB4DD2B753}" uniqueName="1372" name="Column1370" queryTableFieldId="1397"/>
    <tableColumn id="1373" xr3:uid="{DF120402-81B6-4FCE-B849-2F48BDD0006A}" uniqueName="1373" name="Column1371" queryTableFieldId="1398"/>
    <tableColumn id="1374" xr3:uid="{922BDC3A-1716-4513-A0FA-BD471BAFF375}" uniqueName="1374" name="Column1372" queryTableFieldId="1399"/>
    <tableColumn id="1375" xr3:uid="{C4E1D228-4D53-4C23-81F9-2A9A1872F1AE}" uniqueName="1375" name="Column1373" queryTableFieldId="1400"/>
    <tableColumn id="1376" xr3:uid="{A182AB3E-54C3-4081-90AB-1E8BE4655C57}" uniqueName="1376" name="Column1374" queryTableFieldId="1401"/>
    <tableColumn id="1377" xr3:uid="{5F389C54-1ED9-4BC7-BCF0-3CA71F2C832F}" uniqueName="1377" name="Column1375" queryTableFieldId="1402"/>
    <tableColumn id="1378" xr3:uid="{A7634B24-E16F-402E-B226-40D090990D1C}" uniqueName="1378" name="Column1376" queryTableFieldId="1403"/>
    <tableColumn id="1379" xr3:uid="{7DE6AB60-91E5-423E-9F76-BC02BBEE0D1F}" uniqueName="1379" name="Column1377" queryTableFieldId="1404"/>
    <tableColumn id="1380" xr3:uid="{9600D335-CF0F-49E3-9B22-32BE9C5709CD}" uniqueName="1380" name="Column1378" queryTableFieldId="1405"/>
    <tableColumn id="1381" xr3:uid="{9227D1C6-2F7A-4495-A906-616E87DCAF2E}" uniqueName="1381" name="Column1379" queryTableFieldId="1406"/>
    <tableColumn id="1382" xr3:uid="{B1B50797-9D8C-4445-AE5F-5559B632A296}" uniqueName="1382" name="Column1380" queryTableFieldId="1407"/>
    <tableColumn id="1383" xr3:uid="{744E133B-2AFD-44C9-AC04-348FB75D8AB1}" uniqueName="1383" name="Column1381" queryTableFieldId="1408"/>
    <tableColumn id="1384" xr3:uid="{380DA5E7-DCC0-4776-A848-92D397E2468F}" uniqueName="1384" name="Column1382" queryTableFieldId="1409"/>
    <tableColumn id="1385" xr3:uid="{31610805-2E59-4E3E-89D8-37C97B5A696F}" uniqueName="1385" name="Column1383" queryTableFieldId="1410"/>
    <tableColumn id="1386" xr3:uid="{F0499205-1FED-49A6-B0EE-720AA76BDE9E}" uniqueName="1386" name="Column1384" queryTableFieldId="1411"/>
    <tableColumn id="1387" xr3:uid="{6EF0D8BF-4CDD-4564-8AB1-64235719914D}" uniqueName="1387" name="Column1385" queryTableFieldId="1412"/>
    <tableColumn id="1388" xr3:uid="{67DFC44E-A5FB-4CF6-AAC7-504930EF55B2}" uniqueName="1388" name="Column1386" queryTableFieldId="1413"/>
    <tableColumn id="1389" xr3:uid="{E49454E5-BEE2-424A-BF41-E22B9A5C0096}" uniqueName="1389" name="Column1387" queryTableFieldId="1414"/>
    <tableColumn id="1390" xr3:uid="{FF04F2F5-974A-4505-9B25-5E13CB01B0EA}" uniqueName="1390" name="Column1388" queryTableFieldId="1415"/>
    <tableColumn id="1391" xr3:uid="{06B9DE4B-2329-49EF-8F85-6E7E1ACCBFDC}" uniqueName="1391" name="Column1389" queryTableFieldId="1416"/>
    <tableColumn id="1392" xr3:uid="{B0DC4848-4E46-45B9-90B9-2E2A912E61C9}" uniqueName="1392" name="Column1390" queryTableFieldId="1417"/>
    <tableColumn id="1393" xr3:uid="{874C7F95-7D79-44C7-8069-376676F8A498}" uniqueName="1393" name="Column1391" queryTableFieldId="1418"/>
    <tableColumn id="1394" xr3:uid="{E9F2693F-0215-4426-96CB-CE4F1285A3D7}" uniqueName="1394" name="Column1392" queryTableFieldId="1419"/>
    <tableColumn id="1395" xr3:uid="{08156F9A-B83C-4545-9FFC-4E285C927709}" uniqueName="1395" name="Column1393" queryTableFieldId="1420"/>
    <tableColumn id="1396" xr3:uid="{F742379B-468E-43F6-9C88-0E16A592A217}" uniqueName="1396" name="Column1394" queryTableFieldId="1421"/>
    <tableColumn id="1397" xr3:uid="{375E7DF2-5EE0-49F7-B703-58CF3683804B}" uniqueName="1397" name="Column1395" queryTableFieldId="1422"/>
    <tableColumn id="1398" xr3:uid="{0BBBDB23-782D-4D33-A48E-A405BDE9EF6D}" uniqueName="1398" name="Column1396" queryTableFieldId="1423"/>
    <tableColumn id="1399" xr3:uid="{FC064F8C-ED78-406B-9C15-EF9B82354090}" uniqueName="1399" name="Column1397" queryTableFieldId="1424"/>
    <tableColumn id="1400" xr3:uid="{10E00ACA-D9B3-4AB4-8516-6B02974A697C}" uniqueName="1400" name="Column1398" queryTableFieldId="1425"/>
    <tableColumn id="1401" xr3:uid="{FF247E2A-9720-4E82-AF47-8A8C19A47C39}" uniqueName="1401" name="Column1399" queryTableFieldId="1426"/>
    <tableColumn id="1402" xr3:uid="{59CAF33C-2EA8-4FAD-9724-3F989E49910F}" uniqueName="1402" name="Column1400" queryTableFieldId="1427"/>
    <tableColumn id="1403" xr3:uid="{FFC1B68F-EED8-4EDE-8E0E-C0DD27BDDA12}" uniqueName="1403" name="Column1401" queryTableFieldId="1428"/>
    <tableColumn id="1404" xr3:uid="{2BCAFB3C-8103-42A1-8C4E-4A80DDA07EE4}" uniqueName="1404" name="Column1402" queryTableFieldId="1429"/>
    <tableColumn id="1405" xr3:uid="{59442B69-C52C-4EF5-940A-F02C1650E3D3}" uniqueName="1405" name="Column1403" queryTableFieldId="1430"/>
    <tableColumn id="1406" xr3:uid="{17D0E36F-1E49-4E11-BFAA-6277C9251435}" uniqueName="1406" name="Column1404" queryTableFieldId="1431"/>
    <tableColumn id="1407" xr3:uid="{82059302-0416-4AEE-8ADA-52B83566C556}" uniqueName="1407" name="Column1405" queryTableFieldId="1432"/>
    <tableColumn id="1408" xr3:uid="{0E6074C5-3C06-48F9-B828-D6267CFF40BC}" uniqueName="1408" name="Column1406" queryTableFieldId="1433"/>
    <tableColumn id="1409" xr3:uid="{3105161E-EBB8-4BA7-BCB8-DE093F40EEC6}" uniqueName="1409" name="Column1407" queryTableFieldId="1434"/>
    <tableColumn id="1410" xr3:uid="{09A6B384-D8A3-45DE-A5F5-A3A47CA031B9}" uniqueName="1410" name="Column1408" queryTableFieldId="1435"/>
    <tableColumn id="1411" xr3:uid="{F88EA4C4-0479-47CB-B7A0-E6FA3CAECCA5}" uniqueName="1411" name="Column1409" queryTableFieldId="1436"/>
    <tableColumn id="1412" xr3:uid="{B1A82ABE-B260-4F95-817F-BD1042A462F3}" uniqueName="1412" name="Column1410" queryTableFieldId="1437"/>
    <tableColumn id="1413" xr3:uid="{48495BBB-ED7C-47EC-AFED-0F7ADA7EF53B}" uniqueName="1413" name="Column1411" queryTableFieldId="1438"/>
    <tableColumn id="1414" xr3:uid="{DF09820F-93B8-4B0D-A027-7CC5BF61839D}" uniqueName="1414" name="Column1412" queryTableFieldId="1439"/>
    <tableColumn id="1415" xr3:uid="{EC3F9689-2B32-434E-92D4-F7857CE8D016}" uniqueName="1415" name="Column1413" queryTableFieldId="1440"/>
    <tableColumn id="1416" xr3:uid="{59CD075D-47CD-4A36-8E2B-5246F22DD875}" uniqueName="1416" name="Column1414" queryTableFieldId="1441"/>
    <tableColumn id="1417" xr3:uid="{8ACE00E4-857A-493C-A3E6-535F47876922}" uniqueName="1417" name="Column1415" queryTableFieldId="1442"/>
    <tableColumn id="1418" xr3:uid="{BEF03A4C-9FB4-433B-BC08-C58DC8543007}" uniqueName="1418" name="Column1416" queryTableFieldId="1443"/>
    <tableColumn id="1419" xr3:uid="{82E73F42-9B9C-4270-8A3A-6D36B0CE3824}" uniqueName="1419" name="Column1417" queryTableFieldId="1444"/>
    <tableColumn id="1420" xr3:uid="{FB9BD1B1-3E18-4B63-963F-1ACF642E4C4D}" uniqueName="1420" name="Column1418" queryTableFieldId="1445"/>
    <tableColumn id="1421" xr3:uid="{D1B43A96-01F9-42E4-8AD2-346568711E4A}" uniqueName="1421" name="Column1419" queryTableFieldId="1446"/>
    <tableColumn id="1422" xr3:uid="{05B22E1E-FB8D-452F-A07C-1E2622B6F5A2}" uniqueName="1422" name="Column1420" queryTableFieldId="1447"/>
    <tableColumn id="1423" xr3:uid="{4C8DE2B8-070E-4A86-8917-28991D070060}" uniqueName="1423" name="Column1421" queryTableFieldId="1448"/>
    <tableColumn id="1424" xr3:uid="{2CC57115-104B-4AA4-A156-AD3EF2E3BD5F}" uniqueName="1424" name="Column1422" queryTableFieldId="1449"/>
    <tableColumn id="1425" xr3:uid="{430C9D5F-745F-43A4-AB74-D7551E0A8B06}" uniqueName="1425" name="Column1423" queryTableFieldId="1450"/>
    <tableColumn id="1426" xr3:uid="{0C91CAEA-9D40-43DE-A16C-F9F6BDE0F9E1}" uniqueName="1426" name="Column1424" queryTableFieldId="1451"/>
    <tableColumn id="1427" xr3:uid="{F5586EE1-2ED3-406A-BB7C-567B8BFD2437}" uniqueName="1427" name="Column1425" queryTableFieldId="1452"/>
    <tableColumn id="1428" xr3:uid="{8414FE1B-A159-4C56-97A1-9A7CEDD6AFC3}" uniqueName="1428" name="Column1426" queryTableFieldId="1453"/>
    <tableColumn id="1429" xr3:uid="{CA08D534-8A37-4AF4-A635-0784E3E35A87}" uniqueName="1429" name="Column1427" queryTableFieldId="1454"/>
    <tableColumn id="1430" xr3:uid="{C2DDFF23-B045-4EA0-89A8-1509217235A0}" uniqueName="1430" name="Column1428" queryTableFieldId="1455"/>
    <tableColumn id="1431" xr3:uid="{D459E43A-6C5D-4041-BD4E-111BDBFD7368}" uniqueName="1431" name="Column1429" queryTableFieldId="1456"/>
    <tableColumn id="1432" xr3:uid="{210E3746-2DB0-4494-B499-3D83460F9DAB}" uniqueName="1432" name="Column1430" queryTableFieldId="1457"/>
    <tableColumn id="1433" xr3:uid="{0ED91998-9936-4C7C-8FAF-BBEF3BB40AE1}" uniqueName="1433" name="Column1431" queryTableFieldId="1458"/>
    <tableColumn id="1434" xr3:uid="{A1BE70D6-A5A0-4696-A0AA-4E2737560D6B}" uniqueName="1434" name="Column1432" queryTableFieldId="1459"/>
    <tableColumn id="1435" xr3:uid="{DB080577-C419-4F68-A0D1-2AA217572EC7}" uniqueName="1435" name="Column1433" queryTableFieldId="1460"/>
    <tableColumn id="1436" xr3:uid="{B60D6E27-4155-4D40-B34B-6FEAC6056393}" uniqueName="1436" name="Column1434" queryTableFieldId="1461"/>
    <tableColumn id="1437" xr3:uid="{C90A2A24-8A06-4ABB-93E2-75A660A2FE1A}" uniqueName="1437" name="Column1435" queryTableFieldId="1462"/>
    <tableColumn id="1438" xr3:uid="{15C1FB0A-8935-47D4-82F0-46BFD6026503}" uniqueName="1438" name="Column1436" queryTableFieldId="1463"/>
    <tableColumn id="1439" xr3:uid="{52A8123F-C4E0-4957-B674-B50AFBBF608A}" uniqueName="1439" name="Column1437" queryTableFieldId="1464"/>
    <tableColumn id="1440" xr3:uid="{72F89674-119F-4E7D-B613-D26A0225A732}" uniqueName="1440" name="Column1438" queryTableFieldId="1465"/>
    <tableColumn id="1441" xr3:uid="{AF49929C-2B9A-4515-BCA4-253379607886}" uniqueName="1441" name="Column1439" queryTableFieldId="1466"/>
    <tableColumn id="1442" xr3:uid="{1399F625-BC72-4BE0-8FA1-4F37B7C140C3}" uniqueName="1442" name="Column1440" queryTableFieldId="1467"/>
    <tableColumn id="1443" xr3:uid="{E677E4C7-42A8-4AC5-B50E-D70CF5B0BC31}" uniqueName="1443" name="Column1441" queryTableFieldId="1468"/>
    <tableColumn id="1444" xr3:uid="{CD1B7D1D-5C70-4D42-82A0-C3822FCE276C}" uniqueName="1444" name="Column1442" queryTableFieldId="1469"/>
    <tableColumn id="1445" xr3:uid="{C3052DDE-9FA0-4971-B212-2580ED1BF411}" uniqueName="1445" name="Column1443" queryTableFieldId="1470"/>
    <tableColumn id="1446" xr3:uid="{D6B7DBA8-DE34-4C98-9ADD-21BE00B884AD}" uniqueName="1446" name="Column1444" queryTableFieldId="1471"/>
    <tableColumn id="1447" xr3:uid="{516BE950-5938-4E8D-B37A-9754B04A26AD}" uniqueName="1447" name="Column1445" queryTableFieldId="1472"/>
    <tableColumn id="1448" xr3:uid="{35AAAA29-D9EB-4C3D-B9D2-98B4E1A5F331}" uniqueName="1448" name="Column1446" queryTableFieldId="1473"/>
    <tableColumn id="1449" xr3:uid="{382FF54D-EB1B-49AF-B3A7-20FDE0EEBFF6}" uniqueName="1449" name="Column1447" queryTableFieldId="1474"/>
    <tableColumn id="1450" xr3:uid="{1B23FBC0-8BB0-4CDF-B14D-F045BF70ACA3}" uniqueName="1450" name="Column1448" queryTableFieldId="1475"/>
    <tableColumn id="1451" xr3:uid="{B14289EF-F926-47BD-A5BB-4E3E522701F7}" uniqueName="1451" name="Column1449" queryTableFieldId="1476"/>
    <tableColumn id="1452" xr3:uid="{DAE91930-A562-4764-B481-89E61C4B2F24}" uniqueName="1452" name="Column1450" queryTableFieldId="1477"/>
    <tableColumn id="1453" xr3:uid="{948D2A6A-CF4A-4CAA-84CF-A4CE62A8F4ED}" uniqueName="1453" name="Column1451" queryTableFieldId="1478"/>
    <tableColumn id="1454" xr3:uid="{BCD67F27-176D-4B98-81AD-0643D9CCE199}" uniqueName="1454" name="Column1452" queryTableFieldId="1479"/>
    <tableColumn id="1455" xr3:uid="{9F704367-6E7A-4625-8C79-52CAB550CB18}" uniqueName="1455" name="Column1453" queryTableFieldId="1480"/>
    <tableColumn id="1456" xr3:uid="{D86EB45E-3E41-4E5A-9C0A-30EFAE539366}" uniqueName="1456" name="Column1454" queryTableFieldId="1481"/>
    <tableColumn id="1457" xr3:uid="{C38E7298-D30E-4F33-A88D-B945FD92785E}" uniqueName="1457" name="Column1455" queryTableFieldId="1482"/>
    <tableColumn id="1458" xr3:uid="{53B4E6D8-6D19-4EE7-9B7F-CF502BA95CAF}" uniqueName="1458" name="Column1456" queryTableFieldId="1483"/>
    <tableColumn id="1459" xr3:uid="{30CE0509-10CC-4B7A-96A1-28E881E17506}" uniqueName="1459" name="Column1457" queryTableFieldId="1484"/>
    <tableColumn id="1460" xr3:uid="{D7C0440A-90C7-4FE7-90FE-FA5C7EB81AD3}" uniqueName="1460" name="Column1458" queryTableFieldId="1485"/>
    <tableColumn id="1461" xr3:uid="{EC6DA034-37A8-4147-A05F-F264978F9E9E}" uniqueName="1461" name="Column1459" queryTableFieldId="1486"/>
    <tableColumn id="1462" xr3:uid="{E0D9378E-E90E-4388-8F63-5C66C210A07E}" uniqueName="1462" name="Column1460" queryTableFieldId="1487"/>
    <tableColumn id="1463" xr3:uid="{8E645E01-0BED-4ECC-A177-300E53511075}" uniqueName="1463" name="Column1461" queryTableFieldId="1488"/>
    <tableColumn id="1464" xr3:uid="{86957C0A-1765-4071-8C2F-68C8E3DA2049}" uniqueName="1464" name="Column1462" queryTableFieldId="1489"/>
    <tableColumn id="1465" xr3:uid="{51066948-C90F-4332-9A73-0A1C7C6F7610}" uniqueName="1465" name="Column1463" queryTableFieldId="1490"/>
    <tableColumn id="1466" xr3:uid="{E8174E0A-2657-4211-82B5-30261F72F306}" uniqueName="1466" name="Column1464" queryTableFieldId="1491"/>
    <tableColumn id="1467" xr3:uid="{89F56A99-16DA-4129-9A70-645D8251F24E}" uniqueName="1467" name="Column1465" queryTableFieldId="1492"/>
    <tableColumn id="1468" xr3:uid="{F90C90C4-144B-4483-A3A9-B962CBFDB3F2}" uniqueName="1468" name="Column1466" queryTableFieldId="1493"/>
    <tableColumn id="1469" xr3:uid="{7FBF0046-17DF-47AD-ADBD-2247D8639B97}" uniqueName="1469" name="Column1467" queryTableFieldId="1494"/>
    <tableColumn id="1470" xr3:uid="{ABDB5D6D-9B04-4A2C-B72E-346143BCA6FE}" uniqueName="1470" name="Column1468" queryTableFieldId="1495"/>
    <tableColumn id="1471" xr3:uid="{44149715-A63A-4BC7-BCFE-A933D7C45318}" uniqueName="1471" name="Column1469" queryTableFieldId="1496"/>
    <tableColumn id="1472" xr3:uid="{D4325677-0900-456D-9951-C059AB2CB276}" uniqueName="1472" name="Column1470" queryTableFieldId="1497"/>
    <tableColumn id="1473" xr3:uid="{302E03FC-634E-4315-AF41-92F4A1483BFE}" uniqueName="1473" name="Column1471" queryTableFieldId="1498"/>
    <tableColumn id="1474" xr3:uid="{067398B7-711C-4FD9-A926-C22CD59F5007}" uniqueName="1474" name="Column1472" queryTableFieldId="1499"/>
    <tableColumn id="1475" xr3:uid="{76E7090D-E8BF-42C8-B793-B1C0A4A87303}" uniqueName="1475" name="Column1473" queryTableFieldId="1500"/>
    <tableColumn id="1476" xr3:uid="{BBDF399D-F0EA-4785-8AE3-B9689DA26BDC}" uniqueName="1476" name="Column1474" queryTableFieldId="1501"/>
    <tableColumn id="1477" xr3:uid="{F3B4698C-9CF2-46C1-81B1-69C4B5516EE9}" uniqueName="1477" name="Column1475" queryTableFieldId="1502"/>
    <tableColumn id="1478" xr3:uid="{215F8036-A086-42D0-A439-DE7CD01C0D42}" uniqueName="1478" name="Column1476" queryTableFieldId="1503"/>
    <tableColumn id="1479" xr3:uid="{1C4D0A2F-1802-4575-A0A4-881134163A04}" uniqueName="1479" name="Column1477" queryTableFieldId="1504"/>
    <tableColumn id="1480" xr3:uid="{BC0E3615-FEF1-4459-A635-42C81D002BE8}" uniqueName="1480" name="Column1478" queryTableFieldId="1505"/>
    <tableColumn id="1481" xr3:uid="{F8FA808A-23C9-4507-B5DC-1FBDAF40E246}" uniqueName="1481" name="Column1479" queryTableFieldId="1506"/>
    <tableColumn id="1482" xr3:uid="{C8C9E92D-FA83-44EA-B993-3DD6DA94509D}" uniqueName="1482" name="Column1480" queryTableFieldId="1507"/>
    <tableColumn id="1483" xr3:uid="{75BCC5FE-E887-4776-9F7D-899BDFAFFB68}" uniqueName="1483" name="Column1481" queryTableFieldId="1508"/>
    <tableColumn id="1484" xr3:uid="{66E2E285-A1DF-4F22-9EAF-7814D8176845}" uniqueName="1484" name="Column1482" queryTableFieldId="1509"/>
    <tableColumn id="1485" xr3:uid="{0592290B-F32E-450C-A1B7-5B0A2DF98065}" uniqueName="1485" name="Column1483" queryTableFieldId="1510"/>
    <tableColumn id="1486" xr3:uid="{05F5832C-A2EA-4466-91E1-309B71CB7415}" uniqueName="1486" name="Column1484" queryTableFieldId="1511"/>
    <tableColumn id="1487" xr3:uid="{D778A158-55BC-4D01-BFB9-064708861211}" uniqueName="1487" name="Column1485" queryTableFieldId="1512"/>
    <tableColumn id="1488" xr3:uid="{FE47191F-7F43-471A-8FE6-FF40F7359257}" uniqueName="1488" name="Column1486" queryTableFieldId="1513"/>
    <tableColumn id="1489" xr3:uid="{7C421131-B0BE-4652-A865-E3CADB6AEF8F}" uniqueName="1489" name="Column1487" queryTableFieldId="1514"/>
    <tableColumn id="1490" xr3:uid="{1372090D-41EF-4E26-834A-53838CF5B4E5}" uniqueName="1490" name="Column1488" queryTableFieldId="1515"/>
    <tableColumn id="1491" xr3:uid="{E681D6EA-3A89-44B0-B42E-8C52FB04E229}" uniqueName="1491" name="Column1489" queryTableFieldId="1516"/>
    <tableColumn id="1492" xr3:uid="{B425D2BC-2ED5-4326-9869-C1487CE2CCF3}" uniqueName="1492" name="Column1490" queryTableFieldId="1517"/>
    <tableColumn id="1493" xr3:uid="{43C7E6F9-2C7F-4E37-A88C-BD9CA88993BB}" uniqueName="1493" name="Column1491" queryTableFieldId="1518"/>
    <tableColumn id="1494" xr3:uid="{6982EE52-8D33-437F-B41C-6EF1BC92C37A}" uniqueName="1494" name="Column1492" queryTableFieldId="1519"/>
    <tableColumn id="1495" xr3:uid="{A5DC4482-E6D9-4003-BA10-9DFBF145D212}" uniqueName="1495" name="Column1493" queryTableFieldId="1520"/>
    <tableColumn id="1496" xr3:uid="{93AF2626-3165-4E9B-98AC-3DBBFE127140}" uniqueName="1496" name="Column1494" queryTableFieldId="1521"/>
    <tableColumn id="1497" xr3:uid="{C3BEC396-057B-402C-AFD2-5909D97FAAD8}" uniqueName="1497" name="Column1495" queryTableFieldId="1522"/>
    <tableColumn id="1498" xr3:uid="{82C8AF38-BA57-4471-B23A-976D6E72640A}" uniqueName="1498" name="Column1496" queryTableFieldId="1523"/>
    <tableColumn id="1499" xr3:uid="{9BBB0481-AF3C-4D82-B223-51DB7DAC2B1C}" uniqueName="1499" name="Column1497" queryTableFieldId="1524"/>
    <tableColumn id="1500" xr3:uid="{DB33685B-62B7-42C4-983E-015DDF2F74B8}" uniqueName="1500" name="Column1498" queryTableFieldId="1525"/>
    <tableColumn id="1501" xr3:uid="{74076C49-ED77-48ED-845E-FF4EC10622BF}" uniqueName="1501" name="Column1499" queryTableFieldId="1526"/>
    <tableColumn id="1502" xr3:uid="{28644B56-C257-48C1-9E1F-D436C5BF9CDA}" uniqueName="1502" name="Column1500" queryTableFieldId="1527"/>
    <tableColumn id="1503" xr3:uid="{DABDEE50-6C60-4867-A291-C9F0CD63B5DD}" uniqueName="1503" name="Column1501" queryTableFieldId="1528"/>
    <tableColumn id="1504" xr3:uid="{D59A4DF3-0AF6-43A1-AF08-01E336FEC72C}" uniqueName="1504" name="Column1502" queryTableFieldId="1529"/>
    <tableColumn id="1505" xr3:uid="{82B320BB-2F7C-4568-8950-D51CB3E12BB8}" uniqueName="1505" name="Column1503" queryTableFieldId="1530"/>
    <tableColumn id="1506" xr3:uid="{9576E63B-285A-46B6-9943-6C201C73E601}" uniqueName="1506" name="Column1504" queryTableFieldId="1531"/>
    <tableColumn id="1507" xr3:uid="{584AC1AF-D72E-4D16-A03F-FDDB7636C6F3}" uniqueName="1507" name="Column1505" queryTableFieldId="1532"/>
    <tableColumn id="1508" xr3:uid="{4204B42B-61D3-451F-8B87-DD5E2AC7BDB7}" uniqueName="1508" name="Column1506" queryTableFieldId="1533"/>
    <tableColumn id="1509" xr3:uid="{682C2D67-9D89-4F96-A79B-F337B6903171}" uniqueName="1509" name="Column1507" queryTableFieldId="1534"/>
    <tableColumn id="1510" xr3:uid="{7861B77D-9522-48F5-A7A2-09F718B71A8F}" uniqueName="1510" name="Column1508" queryTableFieldId="1535"/>
    <tableColumn id="1511" xr3:uid="{58C74F37-1FC8-411C-873E-2855293C3018}" uniqueName="1511" name="Column1509" queryTableFieldId="1536"/>
    <tableColumn id="1512" xr3:uid="{027028C3-9F15-4F80-9BA2-6B0D2B6D6148}" uniqueName="1512" name="Column1510" queryTableFieldId="1537"/>
    <tableColumn id="1513" xr3:uid="{B1F4C93B-47EE-4A76-BE8A-B083FA66E517}" uniqueName="1513" name="Column1511" queryTableFieldId="1538"/>
    <tableColumn id="1514" xr3:uid="{DF252944-061C-48D2-967E-53E1C696412C}" uniqueName="1514" name="Column1512" queryTableFieldId="1539"/>
    <tableColumn id="1515" xr3:uid="{CFA1EC96-DD16-4087-B817-52934514FB51}" uniqueName="1515" name="Column1513" queryTableFieldId="1540"/>
    <tableColumn id="1516" xr3:uid="{9A2E5E25-DF44-4348-A072-D02F958AB734}" uniqueName="1516" name="Column1514" queryTableFieldId="1541"/>
    <tableColumn id="1517" xr3:uid="{65962FF2-09B7-4B85-9AD6-B376C7180D47}" uniqueName="1517" name="Column1515" queryTableFieldId="1542"/>
    <tableColumn id="1518" xr3:uid="{CF649221-D48D-471D-9285-1FBC2C9808B7}" uniqueName="1518" name="Column1516" queryTableFieldId="1543"/>
    <tableColumn id="1519" xr3:uid="{151A6C6D-A1E8-49F4-A9C8-51B13DDB805C}" uniqueName="1519" name="Column1517" queryTableFieldId="1544"/>
    <tableColumn id="1520" xr3:uid="{E92345B9-2275-440A-BC1C-254A2860885D}" uniqueName="1520" name="Column1518" queryTableFieldId="1545"/>
    <tableColumn id="1521" xr3:uid="{158C0C93-4A43-4D5E-ADBB-8DE1126E35D4}" uniqueName="1521" name="Column1519" queryTableFieldId="1546"/>
    <tableColumn id="1522" xr3:uid="{769CF1C0-7ADF-4AAB-9533-5309632B0580}" uniqueName="1522" name="Column1520" queryTableFieldId="1547"/>
    <tableColumn id="1523" xr3:uid="{1EAB0525-22C3-40D6-89C5-4B17DEF8480F}" uniqueName="1523" name="Column1521" queryTableFieldId="1548"/>
    <tableColumn id="1524" xr3:uid="{F8126B27-9DCD-4A0A-B440-044ECACBA820}" uniqueName="1524" name="Column1522" queryTableFieldId="1549"/>
    <tableColumn id="1525" xr3:uid="{A2651854-B0A9-4834-847D-93D5ABBEBE10}" uniqueName="1525" name="Column1523" queryTableFieldId="1550"/>
    <tableColumn id="1526" xr3:uid="{98DFB382-1940-4462-9B13-0198AE89A3D8}" uniqueName="1526" name="Column1524" queryTableFieldId="1551"/>
    <tableColumn id="1527" xr3:uid="{33A05016-6D50-4965-AA3E-BBC2C093AA28}" uniqueName="1527" name="Column1525" queryTableFieldId="1552"/>
    <tableColumn id="1528" xr3:uid="{83ED5753-6D91-4CDF-B8B1-9EDB801EFC44}" uniqueName="1528" name="Column1526" queryTableFieldId="1553"/>
    <tableColumn id="1529" xr3:uid="{445D3F34-768E-4832-B24B-65833A792AA4}" uniqueName="1529" name="Column1527" queryTableFieldId="1554"/>
    <tableColumn id="1530" xr3:uid="{0287BC6A-4971-4A23-9FAA-23648A6C7C02}" uniqueName="1530" name="Column1528" queryTableFieldId="1555"/>
    <tableColumn id="1531" xr3:uid="{B1E77652-69CE-433B-8993-8F4C566BEB1F}" uniqueName="1531" name="Column1529" queryTableFieldId="1556"/>
    <tableColumn id="1532" xr3:uid="{0BE14B5F-F26A-4B5D-96AA-922C72CA80B7}" uniqueName="1532" name="Column1530" queryTableFieldId="1557"/>
    <tableColumn id="1533" xr3:uid="{481DD225-E6EF-467E-B38B-1FFFE835AF85}" uniqueName="1533" name="Column1531" queryTableFieldId="1558"/>
    <tableColumn id="1534" xr3:uid="{3A6BE95D-F489-43EE-B502-2E1A39AFCEE6}" uniqueName="1534" name="Column1532" queryTableFieldId="1559"/>
    <tableColumn id="1535" xr3:uid="{7A377E57-CF36-4BDD-9026-0F650CE2E82A}" uniqueName="1535" name="Column1533" queryTableFieldId="1560"/>
    <tableColumn id="1536" xr3:uid="{B90342B0-3CE8-4434-87BF-6C98F8E01735}" uniqueName="1536" name="Column1534" queryTableFieldId="1561"/>
    <tableColumn id="1537" xr3:uid="{42C565EC-A1E1-4D8F-83A2-36D19E5D416E}" uniqueName="1537" name="Column1535" queryTableFieldId="1562"/>
    <tableColumn id="1538" xr3:uid="{CE788FEE-7C7D-4FB5-9CD8-475FCC8416A9}" uniqueName="1538" name="Column1536" queryTableFieldId="1563"/>
    <tableColumn id="1539" xr3:uid="{593A3D22-B5E0-4B51-9D6E-DE1365F7C4FC}" uniqueName="1539" name="Column1537" queryTableFieldId="1564"/>
    <tableColumn id="1540" xr3:uid="{591926B8-3B9B-4CB4-A500-CAB91059DDC5}" uniqueName="1540" name="Column1538" queryTableFieldId="1565"/>
    <tableColumn id="1541" xr3:uid="{D6CF912D-E451-4E1B-A827-73E3CB36061E}" uniqueName="1541" name="Column1539" queryTableFieldId="1566"/>
    <tableColumn id="1542" xr3:uid="{C3438F98-83AD-492C-8287-0D30A0FC0230}" uniqueName="1542" name="Column1540" queryTableFieldId="1567"/>
    <tableColumn id="1543" xr3:uid="{DF117307-E75C-46A6-9416-6521899ED1C9}" uniqueName="1543" name="Column1541" queryTableFieldId="1568"/>
    <tableColumn id="1544" xr3:uid="{57E7364C-0CF1-4008-9B09-6B8285BD9064}" uniqueName="1544" name="Column1542" queryTableFieldId="1569"/>
    <tableColumn id="1545" xr3:uid="{A6AD66DE-EA0F-4712-B024-B36D2943575D}" uniqueName="1545" name="Column1543" queryTableFieldId="1570"/>
    <tableColumn id="1546" xr3:uid="{51AFF775-C0BC-4679-8BE0-F97B944A7935}" uniqueName="1546" name="Column1544" queryTableFieldId="1571"/>
    <tableColumn id="1547" xr3:uid="{CC04B911-932E-4E2E-A847-D5575F9207C6}" uniqueName="1547" name="Column1545" queryTableFieldId="1572"/>
    <tableColumn id="1548" xr3:uid="{023426D8-491C-4D4D-9D67-31961E086012}" uniqueName="1548" name="Column1546" queryTableFieldId="1573"/>
    <tableColumn id="1549" xr3:uid="{1A157EC2-58FA-48D2-BC02-60D95D5F5C31}" uniqueName="1549" name="Column1547" queryTableFieldId="1574"/>
    <tableColumn id="1550" xr3:uid="{9232BE13-99EA-4668-B3FD-DF88064707B4}" uniqueName="1550" name="Column1548" queryTableFieldId="1575"/>
    <tableColumn id="1551" xr3:uid="{03AD7244-1CB0-4F0E-A085-739BC9941F43}" uniqueName="1551" name="Column1549" queryTableFieldId="1576"/>
    <tableColumn id="1552" xr3:uid="{ABE1D528-7527-452B-A06E-2D7A9D60CF09}" uniqueName="1552" name="Column1550" queryTableFieldId="1577"/>
    <tableColumn id="1553" xr3:uid="{58625BD6-EDC8-410D-95F8-BE28D523D440}" uniqueName="1553" name="Column1551" queryTableFieldId="1578"/>
    <tableColumn id="1554" xr3:uid="{1D9385C3-67CD-4562-A9D4-4E8E82C24BF6}" uniqueName="1554" name="Column1552" queryTableFieldId="1579"/>
    <tableColumn id="1555" xr3:uid="{A2B427A5-2B14-439A-89AD-213DBDA97127}" uniqueName="1555" name="Column1553" queryTableFieldId="1580"/>
    <tableColumn id="1556" xr3:uid="{D56F9579-7AB8-409C-A755-7C8E3B4C125D}" uniqueName="1556" name="Column1554" queryTableFieldId="1581"/>
    <tableColumn id="1557" xr3:uid="{B9B19759-BE40-480D-BACC-A0A0722CB891}" uniqueName="1557" name="Column1555" queryTableFieldId="1582"/>
    <tableColumn id="1558" xr3:uid="{34FF6730-811D-4F8A-9DE9-9E39A1DBC1AC}" uniqueName="1558" name="Column1556" queryTableFieldId="1583"/>
    <tableColumn id="1559" xr3:uid="{D062D15E-9CA2-408B-9E21-5597F02705F4}" uniqueName="1559" name="Column1557" queryTableFieldId="1584"/>
    <tableColumn id="1560" xr3:uid="{BF66AEF1-38C6-4403-BC4D-66C1F1006CF3}" uniqueName="1560" name="Column1558" queryTableFieldId="1585"/>
    <tableColumn id="1561" xr3:uid="{BD5912B2-60D7-4201-BB28-83C4CFF02FD0}" uniqueName="1561" name="Column1559" queryTableFieldId="1586"/>
    <tableColumn id="1562" xr3:uid="{B36BB246-30A2-43CD-B696-00F7991AF3AC}" uniqueName="1562" name="Column1560" queryTableFieldId="1587"/>
    <tableColumn id="1563" xr3:uid="{D89FEF30-25DA-48F6-B2D2-C0DD99F77B19}" uniqueName="1563" name="Column1561" queryTableFieldId="1588"/>
    <tableColumn id="1564" xr3:uid="{67A8867E-A16E-4A99-AB6B-A6AD1868BD08}" uniqueName="1564" name="Column1562" queryTableFieldId="1589"/>
    <tableColumn id="1565" xr3:uid="{9C6F8F9D-DF8C-44F6-AD85-0A9343D8A05C}" uniqueName="1565" name="Column1563" queryTableFieldId="1590"/>
    <tableColumn id="1566" xr3:uid="{50C239D4-BCB5-4E12-BC43-4E8F99F60A28}" uniqueName="1566" name="Column1564" queryTableFieldId="1591"/>
    <tableColumn id="1567" xr3:uid="{FCAF9C3C-8C56-4BD4-8239-C14B5C29A28C}" uniqueName="1567" name="Column1565" queryTableFieldId="1592"/>
    <tableColumn id="1568" xr3:uid="{EDB8A390-DCEB-41CF-835D-F20CC8FFCBD7}" uniqueName="1568" name="Column1566" queryTableFieldId="1593"/>
    <tableColumn id="1569" xr3:uid="{EB2B990D-FF9E-4F6D-8F28-CEACD53B645A}" uniqueName="1569" name="Column1567" queryTableFieldId="1594"/>
    <tableColumn id="1570" xr3:uid="{AFAFE589-AB87-40BC-851B-6C0A14F473D3}" uniqueName="1570" name="Column1568" queryTableFieldId="1595"/>
    <tableColumn id="1571" xr3:uid="{2660D98D-3FEC-49D6-B669-322C20AAF694}" uniqueName="1571" name="Column1569" queryTableFieldId="1596"/>
    <tableColumn id="1572" xr3:uid="{D00AA68F-32A1-49E3-AE55-C87569DCA9FE}" uniqueName="1572" name="Column1570" queryTableFieldId="1597"/>
    <tableColumn id="1573" xr3:uid="{FF256A85-4692-4F5E-BF1F-6131B177F898}" uniqueName="1573" name="Column1571" queryTableFieldId="1598"/>
    <tableColumn id="1574" xr3:uid="{F36A84D4-8DBE-4128-B294-D5CE32A54ED6}" uniqueName="1574" name="Column1572" queryTableFieldId="1599"/>
    <tableColumn id="1575" xr3:uid="{A27AA098-E7D5-44F9-88AE-919CD7C6175D}" uniqueName="1575" name="Column1573" queryTableFieldId="1600"/>
    <tableColumn id="1576" xr3:uid="{D2DA6F25-DBD5-4FA5-BED8-1441334D44E3}" uniqueName="1576" name="Column1574" queryTableFieldId="1601"/>
    <tableColumn id="1577" xr3:uid="{F31842E5-5AC8-408E-8594-07957A84D82E}" uniqueName="1577" name="Column1575" queryTableFieldId="1602"/>
    <tableColumn id="1578" xr3:uid="{B3DE20B6-1B68-4A6E-8F26-2303C1C8A6B1}" uniqueName="1578" name="Column1576" queryTableFieldId="1603"/>
    <tableColumn id="1579" xr3:uid="{F19D9C6A-F4EB-4B31-802E-1330A4E4B0B4}" uniqueName="1579" name="Column1577" queryTableFieldId="1604"/>
    <tableColumn id="1580" xr3:uid="{3EDA4E62-7D79-4F69-ACFF-191D5D76C455}" uniqueName="1580" name="Column1578" queryTableFieldId="1605"/>
    <tableColumn id="1581" xr3:uid="{C123C588-1E06-4CFD-908C-F57E20D73600}" uniqueName="1581" name="Column1579" queryTableFieldId="1606"/>
    <tableColumn id="1582" xr3:uid="{8B616DB1-F00B-4480-8761-A9FF228A306B}" uniqueName="1582" name="Column1580" queryTableFieldId="1607"/>
    <tableColumn id="1583" xr3:uid="{A9657892-CD1D-4E0A-AB03-C3EB3BA209B8}" uniqueName="1583" name="Column1581" queryTableFieldId="1608"/>
    <tableColumn id="1584" xr3:uid="{081C8A65-4763-49E3-B8A6-5544EBD784C0}" uniqueName="1584" name="Column1582" queryTableFieldId="1609"/>
    <tableColumn id="1585" xr3:uid="{0190AD4B-4DF0-4DA5-BF07-A1EB567F61CB}" uniqueName="1585" name="Column1583" queryTableFieldId="1610"/>
    <tableColumn id="1586" xr3:uid="{B582177D-B256-47AF-8D14-08640669E411}" uniqueName="1586" name="Column1584" queryTableFieldId="1611"/>
    <tableColumn id="1587" xr3:uid="{4C7F7F3B-6FB8-4A00-9586-3E20688C48B0}" uniqueName="1587" name="Column1585" queryTableFieldId="1612"/>
    <tableColumn id="1588" xr3:uid="{EF1BD448-1334-48D6-986C-E6725AE185B6}" uniqueName="1588" name="Column1586" queryTableFieldId="1613"/>
    <tableColumn id="1589" xr3:uid="{46BDC9BB-B34B-40B0-8D4C-1F6547DABF3B}" uniqueName="1589" name="Column1587" queryTableFieldId="1614"/>
    <tableColumn id="1590" xr3:uid="{625880D0-2D25-4BD6-B90B-81A0685B4797}" uniqueName="1590" name="Column1588" queryTableFieldId="1615"/>
    <tableColumn id="1591" xr3:uid="{1C6AC1D7-1081-4F2C-82E9-B1146F5EDC97}" uniqueName="1591" name="Column1589" queryTableFieldId="1616"/>
    <tableColumn id="1592" xr3:uid="{4A3B592B-FCED-46C6-8D03-2AB1F9D7E222}" uniqueName="1592" name="Column1590" queryTableFieldId="1617"/>
    <tableColumn id="1593" xr3:uid="{B8A0B8A9-C5E2-4890-A266-3D3B1C201591}" uniqueName="1593" name="Column1591" queryTableFieldId="1618"/>
    <tableColumn id="1594" xr3:uid="{0EFDF5A8-5A5E-41D8-AD5F-D54FF7DA8A97}" uniqueName="1594" name="Column1592" queryTableFieldId="1619"/>
    <tableColumn id="1595" xr3:uid="{24A924CF-2D71-4D26-926D-1B48504BD270}" uniqueName="1595" name="Column1593" queryTableFieldId="1620"/>
    <tableColumn id="1596" xr3:uid="{2883E2B2-71E9-46DD-A651-82F872C04E65}" uniqueName="1596" name="Column1594" queryTableFieldId="1621"/>
    <tableColumn id="1597" xr3:uid="{5DB0ECCF-338C-4862-9FD3-8D8F4AFB2862}" uniqueName="1597" name="Column1595" queryTableFieldId="1622"/>
    <tableColumn id="1598" xr3:uid="{68190658-EC7E-4A63-9F81-4DFCFF6D8950}" uniqueName="1598" name="Column1596" queryTableFieldId="1623"/>
    <tableColumn id="1599" xr3:uid="{ECCE893E-E710-4C0C-AEC8-95D117FBB498}" uniqueName="1599" name="Column1597" queryTableFieldId="1624"/>
    <tableColumn id="1600" xr3:uid="{9BC8B437-F404-48C7-8239-D5CBC51AA9C2}" uniqueName="1600" name="Column1598" queryTableFieldId="1625"/>
    <tableColumn id="1601" xr3:uid="{5DEFDE9D-AAA0-41D6-A48F-BDE24DE1B0E8}" uniqueName="1601" name="Column1599" queryTableFieldId="1626"/>
    <tableColumn id="1602" xr3:uid="{4509A6BA-B35D-43D5-8BE0-155290264E44}" uniqueName="1602" name="Column1600" queryTableFieldId="1627"/>
    <tableColumn id="1603" xr3:uid="{F90FE989-4EE8-496E-AAB3-D05F6EB2A5F9}" uniqueName="1603" name="Column1601" queryTableFieldId="1628"/>
    <tableColumn id="1604" xr3:uid="{51D767F0-F487-4AAA-AC09-7CEA29A0C55D}" uniqueName="1604" name="Column1602" queryTableFieldId="1629"/>
    <tableColumn id="1605" xr3:uid="{4BBA8B98-53A4-4C9F-863A-D603FD01EF97}" uniqueName="1605" name="Column1603" queryTableFieldId="1630"/>
    <tableColumn id="1606" xr3:uid="{602AA6DE-3473-45EF-964F-79C096DE9C8C}" uniqueName="1606" name="Column1604" queryTableFieldId="1631"/>
    <tableColumn id="1607" xr3:uid="{46D60C74-8765-40D1-8E2E-F3DE87C83675}" uniqueName="1607" name="Column1605" queryTableFieldId="1632"/>
    <tableColumn id="1608" xr3:uid="{CBAB9B04-484E-48C8-A981-C6BF23F85BA9}" uniqueName="1608" name="Column1606" queryTableFieldId="1633"/>
    <tableColumn id="1609" xr3:uid="{D426410E-6394-4737-8735-E665A28451C7}" uniqueName="1609" name="Column1607" queryTableFieldId="1634"/>
    <tableColumn id="1610" xr3:uid="{1B647E33-5DA3-44A6-8765-BECB535EE499}" uniqueName="1610" name="Column1608" queryTableFieldId="1635"/>
    <tableColumn id="1611" xr3:uid="{75BFA5EB-03DD-4053-8222-2B4AE045197F}" uniqueName="1611" name="Column1609" queryTableFieldId="1636"/>
    <tableColumn id="1612" xr3:uid="{D6C2E43F-D8AD-46B0-9A01-A94A4951A81D}" uniqueName="1612" name="Column1610" queryTableFieldId="1637"/>
    <tableColumn id="1613" xr3:uid="{23B87740-C965-4AAC-930D-A0AD24558EFE}" uniqueName="1613" name="Column1611" queryTableFieldId="1638"/>
    <tableColumn id="1614" xr3:uid="{62BAD990-F2F7-4ED4-9082-1BC0E9ACBAEA}" uniqueName="1614" name="Column1612" queryTableFieldId="1639"/>
    <tableColumn id="1615" xr3:uid="{7F4CBFA9-70C7-4EDF-BA39-E69202022E4E}" uniqueName="1615" name="Column1613" queryTableFieldId="1640"/>
    <tableColumn id="1616" xr3:uid="{689F403B-0FE4-4A6B-B0C8-2AD2E484B1E9}" uniqueName="1616" name="Column1614" queryTableFieldId="1641"/>
    <tableColumn id="1617" xr3:uid="{48FD1010-F98C-4B8C-B68F-DE28C4EA9257}" uniqueName="1617" name="Column1615" queryTableFieldId="1642"/>
    <tableColumn id="1618" xr3:uid="{9047DCEB-C8D9-46C4-96E7-C26C511E5CF4}" uniqueName="1618" name="Column1616" queryTableFieldId="1643"/>
    <tableColumn id="1619" xr3:uid="{7A485786-0F22-45B2-8474-7C446676AE0A}" uniqueName="1619" name="Column1617" queryTableFieldId="1644"/>
    <tableColumn id="1620" xr3:uid="{35C1D434-349D-4482-887E-F00BBEFB78DD}" uniqueName="1620" name="Column1618" queryTableFieldId="1645"/>
    <tableColumn id="1621" xr3:uid="{EC351DC3-EBBF-43FA-BFFA-485F843A6EF8}" uniqueName="1621" name="Column1619" queryTableFieldId="1646"/>
    <tableColumn id="1622" xr3:uid="{CA4D74D7-88CC-4BDD-816E-DFEDD20B5C94}" uniqueName="1622" name="Column1620" queryTableFieldId="1647"/>
    <tableColumn id="1623" xr3:uid="{31F6AA5B-516C-4CE7-A44E-0633CB27A852}" uniqueName="1623" name="Column1621" queryTableFieldId="1648"/>
    <tableColumn id="1624" xr3:uid="{2D093ADE-14C8-48C7-A865-41B5BE0F8D5B}" uniqueName="1624" name="Column1622" queryTableFieldId="1649"/>
    <tableColumn id="1625" xr3:uid="{FA1754E6-AEA7-45B7-B3DA-385FD92D3026}" uniqueName="1625" name="Column1623" queryTableFieldId="1650"/>
    <tableColumn id="1626" xr3:uid="{77721A21-AD0B-4085-9E8A-EBFE6527729B}" uniqueName="1626" name="Column1624" queryTableFieldId="1651"/>
    <tableColumn id="1627" xr3:uid="{5DED78AB-A67A-4CD1-B94D-12666B2091F0}" uniqueName="1627" name="Column1625" queryTableFieldId="1652"/>
    <tableColumn id="1628" xr3:uid="{2516F560-E867-4592-A829-4A1C82698F4A}" uniqueName="1628" name="Column1626" queryTableFieldId="1653"/>
    <tableColumn id="1629" xr3:uid="{AA16287C-B31A-477B-B28E-7429060B5B9A}" uniqueName="1629" name="Column1627" queryTableFieldId="1654"/>
    <tableColumn id="1630" xr3:uid="{83B718F0-65F5-4A43-B85F-4B4FFE1CE440}" uniqueName="1630" name="Column1628" queryTableFieldId="1655"/>
    <tableColumn id="1631" xr3:uid="{F7E45FC9-22D3-4533-8C0A-1579892FA777}" uniqueName="1631" name="Column1629" queryTableFieldId="1656"/>
    <tableColumn id="1632" xr3:uid="{EE1F6B77-A578-448A-9C1E-4565DC5E8B28}" uniqueName="1632" name="Column1630" queryTableFieldId="1657"/>
    <tableColumn id="1633" xr3:uid="{BEC16BCB-B528-4A48-8110-F5ABB6DDA0F0}" uniqueName="1633" name="Column1631" queryTableFieldId="1658"/>
    <tableColumn id="1634" xr3:uid="{E28FCA8A-C957-4F7A-8C7C-2FA87F43F5EA}" uniqueName="1634" name="Column1632" queryTableFieldId="1659"/>
    <tableColumn id="1635" xr3:uid="{C4826898-FD45-4578-968C-7FF6F0ABA989}" uniqueName="1635" name="Column1633" queryTableFieldId="1660"/>
    <tableColumn id="1636" xr3:uid="{91AF5EA6-B58D-4824-A94D-51A47AEFD7A2}" uniqueName="1636" name="Column1634" queryTableFieldId="1661"/>
    <tableColumn id="1637" xr3:uid="{C0D2F28E-533E-4865-BDEE-BD45201E7406}" uniqueName="1637" name="Column1635" queryTableFieldId="1662"/>
    <tableColumn id="1638" xr3:uid="{F91283A5-3F06-485C-AC65-74F47F6BB4BE}" uniqueName="1638" name="Column1636" queryTableFieldId="1663"/>
    <tableColumn id="1639" xr3:uid="{0A5E6FF3-AF6D-41F4-B280-E8C181A111F0}" uniqueName="1639" name="Column1637" queryTableFieldId="1664"/>
    <tableColumn id="1640" xr3:uid="{65517E7E-424D-4771-A62C-591032D54983}" uniqueName="1640" name="Column1638" queryTableFieldId="1665"/>
    <tableColumn id="1641" xr3:uid="{BFF2880D-EB7E-47BA-BF9B-41224F7687C4}" uniqueName="1641" name="Column1639" queryTableFieldId="1666"/>
    <tableColumn id="1642" xr3:uid="{63AB9D1C-56FD-4861-8EF1-E38750835A9C}" uniqueName="1642" name="Column1640" queryTableFieldId="1667"/>
    <tableColumn id="1643" xr3:uid="{ADD1C0B2-06D7-44B3-97B6-51754FAAB491}" uniqueName="1643" name="Column1641" queryTableFieldId="1668"/>
    <tableColumn id="1644" xr3:uid="{4B89F257-F6E9-4881-AABB-DC5A38624226}" uniqueName="1644" name="Column1642" queryTableFieldId="1669"/>
    <tableColumn id="1645" xr3:uid="{64DB97AC-1416-4839-9BDC-2292EA4F93D2}" uniqueName="1645" name="Column1643" queryTableFieldId="1670"/>
    <tableColumn id="1646" xr3:uid="{7B8572A1-C79E-40E1-84E5-1111F454FFFC}" uniqueName="1646" name="Column1644" queryTableFieldId="1671"/>
    <tableColumn id="1647" xr3:uid="{2A4BFBFA-EA0C-47D5-8526-BDB8DE76B431}" uniqueName="1647" name="Column1645" queryTableFieldId="1672"/>
    <tableColumn id="1648" xr3:uid="{7C90D253-8EF9-4BF2-A0CF-964A681B7BD9}" uniqueName="1648" name="Column1646" queryTableFieldId="1673"/>
    <tableColumn id="1649" xr3:uid="{3253F69D-4C4F-49B9-A625-05410AE4DB69}" uniqueName="1649" name="Column1647" queryTableFieldId="1674"/>
    <tableColumn id="1650" xr3:uid="{6CB58922-A311-46B1-8788-A3B615A749CD}" uniqueName="1650" name="Column1648" queryTableFieldId="1675"/>
    <tableColumn id="1651" xr3:uid="{81795E9C-8AB2-4161-9239-ADDDB6BF2BA5}" uniqueName="1651" name="Column1649" queryTableFieldId="1676"/>
    <tableColumn id="1652" xr3:uid="{38712D42-28A1-46AE-9B05-95F1E2DEB400}" uniqueName="1652" name="Column1650" queryTableFieldId="1677"/>
    <tableColumn id="1653" xr3:uid="{FE8BCD7C-78CA-4DEF-8801-2ADEB2328E4C}" uniqueName="1653" name="Column1651" queryTableFieldId="1678"/>
    <tableColumn id="1654" xr3:uid="{2990F601-CC20-4688-91D5-C553B6C05254}" uniqueName="1654" name="Column1652" queryTableFieldId="1679"/>
    <tableColumn id="1655" xr3:uid="{BA131DE4-C4C9-457E-8173-CF7C68A84818}" uniqueName="1655" name="Column1653" queryTableFieldId="1680"/>
    <tableColumn id="1656" xr3:uid="{33BA0197-9EDF-43AB-B464-D1D62197EC9A}" uniqueName="1656" name="Column1654" queryTableFieldId="1681"/>
    <tableColumn id="1657" xr3:uid="{D88AEB88-788D-47F4-99A9-13619801C028}" uniqueName="1657" name="Column1655" queryTableFieldId="1682"/>
    <tableColumn id="1658" xr3:uid="{2D8E5835-3ADA-4C8D-B41D-1C5AE5794583}" uniqueName="1658" name="Column1656" queryTableFieldId="1683"/>
    <tableColumn id="1659" xr3:uid="{C6872EA5-C994-49B4-9BDC-08B89B014779}" uniqueName="1659" name="Column1657" queryTableFieldId="1684"/>
    <tableColumn id="1660" xr3:uid="{6431324D-F290-42E2-AECB-381E46A73C4E}" uniqueName="1660" name="Column1658" queryTableFieldId="1685"/>
    <tableColumn id="1661" xr3:uid="{85D680BE-D4F6-491D-8B6E-5CB103283DCD}" uniqueName="1661" name="Column1659" queryTableFieldId="1686"/>
    <tableColumn id="1662" xr3:uid="{BDA83588-FF16-46B4-8FC0-6ACBDFEC3F9F}" uniqueName="1662" name="Column1660" queryTableFieldId="1687"/>
    <tableColumn id="1663" xr3:uid="{EB6E8972-D9CD-444B-BAE8-ED3BDBF64C27}" uniqueName="1663" name="Column1661" queryTableFieldId="1688"/>
    <tableColumn id="1664" xr3:uid="{3F281083-210F-450E-8ADC-8E5CFD7DA5EB}" uniqueName="1664" name="Column1662" queryTableFieldId="1689"/>
    <tableColumn id="1665" xr3:uid="{C3EBF7BA-D0CC-4B5D-B30F-259C6C1F54EE}" uniqueName="1665" name="Column1663" queryTableFieldId="1690"/>
    <tableColumn id="1666" xr3:uid="{932D207F-570E-41DE-BB70-7F621E176522}" uniqueName="1666" name="Column1664" queryTableFieldId="1691"/>
    <tableColumn id="1667" xr3:uid="{D32A7BE4-AB7B-4AB5-8100-7505B65A4B6E}" uniqueName="1667" name="Column1665" queryTableFieldId="1692"/>
    <tableColumn id="1668" xr3:uid="{46115AE9-F176-4E48-81AE-451476CE7C0D}" uniqueName="1668" name="Column1666" queryTableFieldId="1693"/>
    <tableColumn id="1669" xr3:uid="{A8FC284D-F195-4D7B-A5E5-24FF2FC7D779}" uniqueName="1669" name="Column1667" queryTableFieldId="1694"/>
    <tableColumn id="1670" xr3:uid="{21AD3CA0-37A8-4504-977F-6EA58B4306BE}" uniqueName="1670" name="Column1668" queryTableFieldId="1695"/>
    <tableColumn id="1671" xr3:uid="{43BF23A9-E666-4CB3-875A-E05C1923A5AD}" uniqueName="1671" name="Column1669" queryTableFieldId="1696"/>
    <tableColumn id="1672" xr3:uid="{85703533-4C33-4CD9-B54F-BF7087E86FA5}" uniqueName="1672" name="Column1670" queryTableFieldId="1697"/>
    <tableColumn id="1673" xr3:uid="{7EB0B582-A01A-413F-8D69-EA7FC90EF218}" uniqueName="1673" name="Column1671" queryTableFieldId="1698"/>
    <tableColumn id="1674" xr3:uid="{17A971BA-1019-49C9-831E-B5FF08BE0C89}" uniqueName="1674" name="Column1672" queryTableFieldId="1699"/>
    <tableColumn id="1675" xr3:uid="{4477A062-D434-4827-A857-CE0B0218A523}" uniqueName="1675" name="Column1673" queryTableFieldId="1700"/>
    <tableColumn id="1676" xr3:uid="{C44A08BD-3F6E-4856-AAA7-EC472CC7F5DC}" uniqueName="1676" name="Column1674" queryTableFieldId="1701"/>
    <tableColumn id="1677" xr3:uid="{BAE7CE82-4480-4C0D-82A1-4A7CAC40E5B6}" uniqueName="1677" name="Column1675" queryTableFieldId="1702"/>
    <tableColumn id="1678" xr3:uid="{08FE872F-9110-442A-93AA-3FAB651ADAA1}" uniqueName="1678" name="Column1676" queryTableFieldId="1703"/>
    <tableColumn id="1679" xr3:uid="{83850EB9-0196-4DE3-BDB8-9AC30542D275}" uniqueName="1679" name="Column1677" queryTableFieldId="1704"/>
    <tableColumn id="1680" xr3:uid="{CF4A618B-DAA0-45BE-AA54-A91197EC92D9}" uniqueName="1680" name="Column1678" queryTableFieldId="1705"/>
    <tableColumn id="1681" xr3:uid="{9CE2D1AF-EF9B-401F-9B94-751E3EFE5052}" uniqueName="1681" name="Column1679" queryTableFieldId="1706"/>
    <tableColumn id="1682" xr3:uid="{4DF5DE1F-5AEB-446D-9023-A77EA03E4253}" uniqueName="1682" name="Column1680" queryTableFieldId="1707"/>
    <tableColumn id="1683" xr3:uid="{9C82C449-864C-4585-B03F-4EC12CBA83B4}" uniqueName="1683" name="Column1681" queryTableFieldId="1708"/>
    <tableColumn id="1684" xr3:uid="{E588AF6B-7C11-4E76-BF04-5FB7A887F84E}" uniqueName="1684" name="Column1682" queryTableFieldId="1709"/>
    <tableColumn id="1685" xr3:uid="{91BDB048-A53C-40CA-931F-BC7016A1D93A}" uniqueName="1685" name="Column1683" queryTableFieldId="1710"/>
    <tableColumn id="1686" xr3:uid="{02C0561A-B49B-46C8-ADBB-399032CE1BA6}" uniqueName="1686" name="Column1684" queryTableFieldId="1711"/>
    <tableColumn id="1687" xr3:uid="{AE74DAEC-3709-4E33-AD8A-CA50BD1DF9DC}" uniqueName="1687" name="Column1685" queryTableFieldId="1712"/>
    <tableColumn id="1688" xr3:uid="{7D913DE4-218B-44AC-8AA9-D6ADA6A5A419}" uniqueName="1688" name="Column1686" queryTableFieldId="1713"/>
    <tableColumn id="1689" xr3:uid="{C920B259-C89D-4AAF-B361-6144F6C2ED0E}" uniqueName="1689" name="Column1687" queryTableFieldId="1714"/>
    <tableColumn id="1690" xr3:uid="{3D61C4D3-2761-46AA-8980-B7BF67ACD077}" uniqueName="1690" name="Column1688" queryTableFieldId="1715"/>
    <tableColumn id="1691" xr3:uid="{404FA513-73AD-43A9-B50D-A74F8EF61EF7}" uniqueName="1691" name="Column1689" queryTableFieldId="1716"/>
    <tableColumn id="1692" xr3:uid="{8FF0C0C7-9C3B-4E58-B8A8-DE20D23DD3DE}" uniqueName="1692" name="Column1690" queryTableFieldId="1717"/>
    <tableColumn id="1693" xr3:uid="{DAC50090-5B52-429B-9D96-052976CEF8DB}" uniqueName="1693" name="Column1691" queryTableFieldId="1718"/>
    <tableColumn id="1694" xr3:uid="{C2A2CFE4-592C-4DD0-A865-32EB9A6E6596}" uniqueName="1694" name="Column1692" queryTableFieldId="1719"/>
    <tableColumn id="1695" xr3:uid="{8C8BCF09-D3E7-403E-8260-24F8E15894E8}" uniqueName="1695" name="Column1693" queryTableFieldId="1720"/>
    <tableColumn id="1696" xr3:uid="{388F7E51-8ABB-4969-B876-340CD3DCDA25}" uniqueName="1696" name="Column1694" queryTableFieldId="1721"/>
    <tableColumn id="1697" xr3:uid="{2F59A375-BD71-4DB3-AEC9-B295A7BE6CBE}" uniqueName="1697" name="Column1695" queryTableFieldId="1722"/>
    <tableColumn id="1698" xr3:uid="{F03271EB-8D0B-46ED-8BBC-B225DE78E820}" uniqueName="1698" name="Column1696" queryTableFieldId="1723"/>
    <tableColumn id="1699" xr3:uid="{7D13CC30-C369-46D4-8E2B-FD3E44EA99F0}" uniqueName="1699" name="Column1697" queryTableFieldId="1724"/>
    <tableColumn id="1700" xr3:uid="{1AD447A0-B9C4-4BAE-9C36-9CE5DB8DCD63}" uniqueName="1700" name="Column1698" queryTableFieldId="1725"/>
    <tableColumn id="1701" xr3:uid="{899DF2CA-D9EF-4082-8CAA-42DA92727C0C}" uniqueName="1701" name="Column1699" queryTableFieldId="1726"/>
    <tableColumn id="1702" xr3:uid="{6DD81FC1-4A04-4FC6-AC15-4F4BA560BB73}" uniqueName="1702" name="Column1700" queryTableFieldId="1727"/>
    <tableColumn id="1703" xr3:uid="{A042CE31-3D4B-499E-B286-27778193D9CD}" uniqueName="1703" name="Column1701" queryTableFieldId="1728"/>
    <tableColumn id="1704" xr3:uid="{8D98BE44-E1AE-426A-B160-EA79586541EF}" uniqueName="1704" name="Column1702" queryTableFieldId="1729"/>
    <tableColumn id="1705" xr3:uid="{0FD132C3-EAAE-45EC-A9E9-23E18BEDD784}" uniqueName="1705" name="Column1703" queryTableFieldId="1730"/>
    <tableColumn id="1706" xr3:uid="{29DFE156-2B43-46BC-B6ED-C55E4C3F5E95}" uniqueName="1706" name="Column1704" queryTableFieldId="1731"/>
    <tableColumn id="1707" xr3:uid="{ECF2FEF2-F566-40BE-8E06-7619BBD3A4EB}" uniqueName="1707" name="Column1705" queryTableFieldId="1732"/>
    <tableColumn id="1708" xr3:uid="{148AC3E7-E7CF-4F75-914E-632B3C7C5958}" uniqueName="1708" name="Column1706" queryTableFieldId="1733"/>
    <tableColumn id="1709" xr3:uid="{527AEF87-7CB2-4547-B545-EFFDCB9CDB32}" uniqueName="1709" name="Column1707" queryTableFieldId="1734"/>
    <tableColumn id="1710" xr3:uid="{7C5BA6CE-9D59-43B1-8FCD-CEC450A43C45}" uniqueName="1710" name="Column1708" queryTableFieldId="1735"/>
    <tableColumn id="1711" xr3:uid="{BB0548CD-AFB5-48A2-A572-324316566DB5}" uniqueName="1711" name="Column1709" queryTableFieldId="1736"/>
    <tableColumn id="1712" xr3:uid="{6907646A-187B-4E2B-A687-5B50677AAC99}" uniqueName="1712" name="Column1710" queryTableFieldId="1737"/>
    <tableColumn id="1713" xr3:uid="{F8E90E00-4BFC-4D26-A3AC-DAC606ED65D3}" uniqueName="1713" name="Column1711" queryTableFieldId="1738"/>
    <tableColumn id="1714" xr3:uid="{7AE20D77-B2F8-4D13-9967-7605599321A6}" uniqueName="1714" name="Column1712" queryTableFieldId="1739"/>
    <tableColumn id="1715" xr3:uid="{80E6791F-35FC-4F06-8BB5-036058C8786C}" uniqueName="1715" name="Column1713" queryTableFieldId="1740"/>
    <tableColumn id="1716" xr3:uid="{05AA7529-6DD9-45F8-89A7-834A8C755561}" uniqueName="1716" name="Column1714" queryTableFieldId="1741"/>
    <tableColumn id="1717" xr3:uid="{3F06CA18-BD5C-45E3-9CBC-EDEBD2297243}" uniqueName="1717" name="Column1715" queryTableFieldId="1742"/>
    <tableColumn id="1718" xr3:uid="{F742C9C4-2854-4C73-A9BF-32E0B4CA1538}" uniqueName="1718" name="Column1716" queryTableFieldId="1743"/>
    <tableColumn id="1719" xr3:uid="{F6F35279-D153-4B59-9EF2-C061E192220B}" uniqueName="1719" name="Column1717" queryTableFieldId="1744"/>
    <tableColumn id="1720" xr3:uid="{8E02B9A4-971A-4FD5-B30E-8FF5E0DEA0EE}" uniqueName="1720" name="Column1718" queryTableFieldId="1745"/>
    <tableColumn id="1721" xr3:uid="{A0F4ACFF-4E6D-4299-BAFE-FFDE2210530F}" uniqueName="1721" name="Column1719" queryTableFieldId="1746"/>
    <tableColumn id="1722" xr3:uid="{42C2DCA5-853E-4631-9B3F-2F0D04461D4A}" uniqueName="1722" name="Column1720" queryTableFieldId="1747"/>
    <tableColumn id="1723" xr3:uid="{C05A4A78-3F5B-41CF-9B20-097B5003494F}" uniqueName="1723" name="Column1721" queryTableFieldId="1748"/>
    <tableColumn id="1724" xr3:uid="{CA239AF9-75D4-4935-98A3-54E3ECA4AC9E}" uniqueName="1724" name="Column1722" queryTableFieldId="1749"/>
    <tableColumn id="1725" xr3:uid="{76B721C1-A621-4813-BB5B-83C0A297A03D}" uniqueName="1725" name="Column1723" queryTableFieldId="1750"/>
    <tableColumn id="1726" xr3:uid="{33A7D7F8-53C3-438A-B444-BE4D147CBB8F}" uniqueName="1726" name="Column1724" queryTableFieldId="1751"/>
    <tableColumn id="1727" xr3:uid="{BDA3459C-AD34-4C9F-9328-13E03FC09001}" uniqueName="1727" name="Column1725" queryTableFieldId="1752"/>
    <tableColumn id="1728" xr3:uid="{7F3CC2B4-5063-4EF8-91A0-A17809095F1B}" uniqueName="1728" name="Column1726" queryTableFieldId="1753"/>
    <tableColumn id="1729" xr3:uid="{B485F968-D741-437E-BE08-A6FE2AB1190E}" uniqueName="1729" name="Column1727" queryTableFieldId="1754"/>
    <tableColumn id="1730" xr3:uid="{48680B1D-0F6B-484A-B6DD-250C92611529}" uniqueName="1730" name="Column1728" queryTableFieldId="1755"/>
    <tableColumn id="1731" xr3:uid="{DE4710FA-376A-4B79-86E7-0013FFF0C979}" uniqueName="1731" name="Column1729" queryTableFieldId="1756"/>
    <tableColumn id="1732" xr3:uid="{1043F3B7-D562-4009-BB13-FFA97A293703}" uniqueName="1732" name="Column1730" queryTableFieldId="1757"/>
    <tableColumn id="1733" xr3:uid="{64690207-C880-4BF3-90F8-17E5E9ADC7B2}" uniqueName="1733" name="Column1731" queryTableFieldId="1758"/>
    <tableColumn id="1734" xr3:uid="{372BDCCB-362B-4162-911B-906D178213EE}" uniqueName="1734" name="Column1732" queryTableFieldId="1759"/>
    <tableColumn id="1735" xr3:uid="{87238C59-8633-4A34-BA24-AB02453AE556}" uniqueName="1735" name="Column1733" queryTableFieldId="1760"/>
    <tableColumn id="1736" xr3:uid="{5577F759-9B94-4F97-A061-AA1FDF7C566A}" uniqueName="1736" name="Column1734" queryTableFieldId="1761"/>
    <tableColumn id="1737" xr3:uid="{267E52A8-50F0-45A4-B72C-BD7C20ACEAB8}" uniqueName="1737" name="Column1735" queryTableFieldId="1762"/>
    <tableColumn id="1738" xr3:uid="{60B8D0C4-DB30-40EC-97CC-829714539E8B}" uniqueName="1738" name="Column1736" queryTableFieldId="1763"/>
    <tableColumn id="1739" xr3:uid="{555DEE42-4C08-4AA0-BC38-84F544A5552B}" uniqueName="1739" name="Column1737" queryTableFieldId="1764"/>
    <tableColumn id="1740" xr3:uid="{D93A579A-7745-4AC4-9998-6974473F0820}" uniqueName="1740" name="Column1738" queryTableFieldId="1765"/>
    <tableColumn id="1741" xr3:uid="{DD77DD0B-FA2D-4A91-8479-F7DB7663C18B}" uniqueName="1741" name="Column1739" queryTableFieldId="1766"/>
    <tableColumn id="1742" xr3:uid="{4BE50007-4E53-4258-A9E1-7660FB91F955}" uniqueName="1742" name="Column1740" queryTableFieldId="1767"/>
    <tableColumn id="1743" xr3:uid="{E826A430-A1E2-4F7F-9501-0117A3F98DEA}" uniqueName="1743" name="Column1741" queryTableFieldId="1768"/>
    <tableColumn id="1744" xr3:uid="{3769ACDB-DAF6-4053-BA29-B039FF6C0666}" uniqueName="1744" name="Column1742" queryTableFieldId="1769"/>
    <tableColumn id="1745" xr3:uid="{07F4A82E-B243-40D9-9004-0B0FA9AC9ADA}" uniqueName="1745" name="Column1743" queryTableFieldId="1770"/>
    <tableColumn id="1746" xr3:uid="{82511D1D-1DA7-41AF-B3F2-0B02F357EDD2}" uniqueName="1746" name="Column1744" queryTableFieldId="1771"/>
    <tableColumn id="1747" xr3:uid="{A779A3FF-2CF3-4661-ABAD-6ECF50099FCC}" uniqueName="1747" name="Column1745" queryTableFieldId="1772"/>
    <tableColumn id="1748" xr3:uid="{A916F207-1797-4E31-8559-157D160A6AB3}" uniqueName="1748" name="Column1746" queryTableFieldId="1773"/>
    <tableColumn id="1749" xr3:uid="{FC497490-40BA-4AFE-8849-71427512D051}" uniqueName="1749" name="Column1747" queryTableFieldId="1774"/>
    <tableColumn id="1750" xr3:uid="{780B9882-8247-44BC-BEF6-445FBFCEBBA5}" uniqueName="1750" name="Column1748" queryTableFieldId="1775"/>
    <tableColumn id="1751" xr3:uid="{B9525175-E0A6-42E8-B5BF-AAAA79031CFE}" uniqueName="1751" name="Column1749" queryTableFieldId="1776"/>
    <tableColumn id="1752" xr3:uid="{8E2BCB6D-74D8-4D2C-9E1F-3C1158607A63}" uniqueName="1752" name="Column1750" queryTableFieldId="1777"/>
    <tableColumn id="1753" xr3:uid="{9E0AC863-3264-4FF5-9250-D0B7D1B8B6E9}" uniqueName="1753" name="Column1751" queryTableFieldId="1778"/>
    <tableColumn id="1754" xr3:uid="{22FE1067-1C11-4890-A959-88ABEBE4F1AF}" uniqueName="1754" name="Column1752" queryTableFieldId="1779"/>
    <tableColumn id="1755" xr3:uid="{77C7DB31-FD46-4B78-B097-F2388803095D}" uniqueName="1755" name="Column1753" queryTableFieldId="1780"/>
    <tableColumn id="1756" xr3:uid="{4BC85EC9-3179-4801-8FCF-1DB17B21B4A8}" uniqueName="1756" name="Column1754" queryTableFieldId="1781"/>
    <tableColumn id="1757" xr3:uid="{80E5A4B7-8005-4305-8B01-DCFF46DADC54}" uniqueName="1757" name="Column1755" queryTableFieldId="1782"/>
    <tableColumn id="1758" xr3:uid="{417D4111-C471-4233-95FC-823C7E37B34B}" uniqueName="1758" name="Column1756" queryTableFieldId="1783"/>
    <tableColumn id="1759" xr3:uid="{3B5781C0-A581-47C0-8E8A-251F0B719ED4}" uniqueName="1759" name="Column1757" queryTableFieldId="1784"/>
    <tableColumn id="1760" xr3:uid="{4374EE07-437B-46CC-93F5-7BCA62AD463B}" uniqueName="1760" name="Column1758" queryTableFieldId="1785"/>
    <tableColumn id="1761" xr3:uid="{9700F693-D90E-4A20-85B9-18A6E69A7AE8}" uniqueName="1761" name="Column1759" queryTableFieldId="1786"/>
    <tableColumn id="1762" xr3:uid="{D64B4B35-0154-4D87-94F4-AA5345439C83}" uniqueName="1762" name="Column1760" queryTableFieldId="1787"/>
    <tableColumn id="1763" xr3:uid="{C0921A4B-BBB5-43D0-B772-E6CC05878020}" uniqueName="1763" name="Column1761" queryTableFieldId="1788"/>
    <tableColumn id="1764" xr3:uid="{CD616B2B-D84A-4D21-8C8A-FCB18AED08E9}" uniqueName="1764" name="Column1762" queryTableFieldId="1789"/>
    <tableColumn id="1765" xr3:uid="{1C9913FB-CA27-4652-9D08-4A90FB2010BD}" uniqueName="1765" name="Column1763" queryTableFieldId="1790"/>
    <tableColumn id="1766" xr3:uid="{7C0D5D5C-5301-40C0-BDC5-BD6878E7F346}" uniqueName="1766" name="Column1764" queryTableFieldId="1791"/>
    <tableColumn id="1767" xr3:uid="{A1C3A741-FE97-4DC3-9179-460898A83DB5}" uniqueName="1767" name="Column1765" queryTableFieldId="1792"/>
    <tableColumn id="1768" xr3:uid="{D3C5025A-D886-40D3-8808-C631F8DA0A9C}" uniqueName="1768" name="Column1766" queryTableFieldId="1793"/>
    <tableColumn id="1769" xr3:uid="{4A62096F-4F80-4BD0-8232-45F510704AE5}" uniqueName="1769" name="Column1767" queryTableFieldId="1794"/>
    <tableColumn id="1770" xr3:uid="{5F1CD86C-67BF-4333-A5A4-4B7F237B5F4B}" uniqueName="1770" name="Column1768" queryTableFieldId="1795"/>
    <tableColumn id="1771" xr3:uid="{6F026E2D-EB9A-49F5-8544-E70C8B68A34E}" uniqueName="1771" name="Column1769" queryTableFieldId="1796"/>
    <tableColumn id="1772" xr3:uid="{F75391E0-9EFD-43BB-9939-EA1DE24F5C43}" uniqueName="1772" name="Column1770" queryTableFieldId="1797"/>
    <tableColumn id="1773" xr3:uid="{FBFEE0E2-C051-4142-B5DC-DD45D198510F}" uniqueName="1773" name="Column1771" queryTableFieldId="1798"/>
    <tableColumn id="1774" xr3:uid="{1B3106BD-4D41-42CB-9113-F7B8A08DDDB6}" uniqueName="1774" name="Column1772" queryTableFieldId="1799"/>
    <tableColumn id="1775" xr3:uid="{E39052CA-7273-42DA-BA77-D2FB50167213}" uniqueName="1775" name="Column1773" queryTableFieldId="1800"/>
    <tableColumn id="1776" xr3:uid="{1AA41081-1F24-4958-A29C-D96AB624DF25}" uniqueName="1776" name="Column1774" queryTableFieldId="1801"/>
    <tableColumn id="1777" xr3:uid="{4051979A-F93B-4486-9438-5CB771CFA87A}" uniqueName="1777" name="Column1775" queryTableFieldId="1802"/>
    <tableColumn id="1778" xr3:uid="{D99C97E6-29A7-4BCB-8568-E762EA409594}" uniqueName="1778" name="Column1776" queryTableFieldId="1803"/>
    <tableColumn id="1779" xr3:uid="{7721D1B0-086B-4CF3-9AD3-5682E8A0E1A7}" uniqueName="1779" name="Column1777" queryTableFieldId="1804"/>
    <tableColumn id="1780" xr3:uid="{8C37E65F-55E7-45C5-8CB5-15B400E226F2}" uniqueName="1780" name="Column1778" queryTableFieldId="1805"/>
    <tableColumn id="1781" xr3:uid="{4AE7845A-18C1-4407-9B0F-DD9C3CF794EB}" uniqueName="1781" name="Column1779" queryTableFieldId="1806"/>
    <tableColumn id="1782" xr3:uid="{8F0C8ADC-E260-4852-8277-6748058E2F68}" uniqueName="1782" name="Column1780" queryTableFieldId="1807"/>
    <tableColumn id="1783" xr3:uid="{E6A7FF92-1E68-4A73-9886-13406514E158}" uniqueName="1783" name="Column1781" queryTableFieldId="1808"/>
    <tableColumn id="1784" xr3:uid="{C50FEB56-9DDE-4896-8B90-C0B56F9F5CE7}" uniqueName="1784" name="Column1782" queryTableFieldId="1809"/>
    <tableColumn id="1785" xr3:uid="{704583C3-135B-45C1-BF01-04A229A9CE2F}" uniqueName="1785" name="Column1783" queryTableFieldId="1810"/>
    <tableColumn id="1786" xr3:uid="{2E462AEA-F569-47AB-AFF3-2C83AE2F0A13}" uniqueName="1786" name="Column1784" queryTableFieldId="1811"/>
    <tableColumn id="1787" xr3:uid="{42620829-8BF4-4E22-952F-3F8F51D89B9A}" uniqueName="1787" name="Column1785" queryTableFieldId="1812"/>
    <tableColumn id="1788" xr3:uid="{8BF9734B-8168-4C0E-A097-ED04103059F6}" uniqueName="1788" name="Column1786" queryTableFieldId="1813"/>
    <tableColumn id="1789" xr3:uid="{767B5DCA-40D6-434D-839C-F1C980357FA6}" uniqueName="1789" name="Column1787" queryTableFieldId="1814"/>
    <tableColumn id="1790" xr3:uid="{F18525D5-BE4D-4E05-A0BB-D105D7DD3490}" uniqueName="1790" name="Column1788" queryTableFieldId="1815"/>
    <tableColumn id="1791" xr3:uid="{A4EB1123-8165-4B4B-B5A1-05A6D2AC33E5}" uniqueName="1791" name="Column1789" queryTableFieldId="1816"/>
    <tableColumn id="1792" xr3:uid="{39791519-CCDF-43A4-ACEF-6B0079109099}" uniqueName="1792" name="Column1790" queryTableFieldId="1817"/>
    <tableColumn id="1793" xr3:uid="{72C86783-7174-4C52-B8DB-51712BAADADB}" uniqueName="1793" name="Column1791" queryTableFieldId="1818"/>
    <tableColumn id="1794" xr3:uid="{8AEE992D-81DA-43E3-8775-7785FAC1352E}" uniqueName="1794" name="Column1792" queryTableFieldId="1819"/>
    <tableColumn id="1795" xr3:uid="{0BCC202F-2695-45FC-8C90-960C813D02E8}" uniqueName="1795" name="Column1793" queryTableFieldId="1820"/>
    <tableColumn id="1796" xr3:uid="{97875475-C277-4B8F-A9AC-6B7594D90E6E}" uniqueName="1796" name="Column1794" queryTableFieldId="1821"/>
    <tableColumn id="1797" xr3:uid="{58A40878-7DC4-421F-875C-4373B4C4A001}" uniqueName="1797" name="Column1795" queryTableFieldId="1822"/>
    <tableColumn id="1798" xr3:uid="{64FD47B7-E6CB-4202-A02B-7A4207179B0F}" uniqueName="1798" name="Column1796" queryTableFieldId="1823"/>
    <tableColumn id="1799" xr3:uid="{C1A087F1-68A4-49F4-9EE9-6E5CD8071A59}" uniqueName="1799" name="Column1797" queryTableFieldId="1824"/>
    <tableColumn id="1800" xr3:uid="{0E232712-F05F-4803-8DDF-9A73499F118A}" uniqueName="1800" name="Column1798" queryTableFieldId="1825"/>
    <tableColumn id="1801" xr3:uid="{D31DD8B4-0B88-47F5-AC66-8BB750F15255}" uniqueName="1801" name="Column1799" queryTableFieldId="1826"/>
    <tableColumn id="1802" xr3:uid="{642BE418-7F0E-41E4-91C5-DF872BFA7D3D}" uniqueName="1802" name="Column1800" queryTableFieldId="1827"/>
    <tableColumn id="1803" xr3:uid="{56B9C769-B2F0-4A21-95E3-B3AD8B3869A4}" uniqueName="1803" name="Column1801" queryTableFieldId="1828"/>
    <tableColumn id="1804" xr3:uid="{1CAC5E7B-2002-4838-928F-8A9C5017FF92}" uniqueName="1804" name="Column1802" queryTableFieldId="1829"/>
    <tableColumn id="1805" xr3:uid="{A57C2CE7-307C-4679-B9BE-5AACEACF2EAB}" uniqueName="1805" name="Column1803" queryTableFieldId="1830"/>
    <tableColumn id="1806" xr3:uid="{3C7A8BC4-C7E3-458A-BDEA-7B666E44B56C}" uniqueName="1806" name="Column1804" queryTableFieldId="1831"/>
    <tableColumn id="1807" xr3:uid="{1FB1C944-E356-41CB-8D65-4750F19762DA}" uniqueName="1807" name="Column1805" queryTableFieldId="1832"/>
    <tableColumn id="1808" xr3:uid="{2F954F5D-4194-4C33-8B00-38BEE9CE3782}" uniqueName="1808" name="Column1806" queryTableFieldId="1833"/>
    <tableColumn id="1809" xr3:uid="{6FE7A67E-CA07-43B8-96B8-97C66FB2734E}" uniqueName="1809" name="Column1807" queryTableFieldId="1834"/>
    <tableColumn id="1810" xr3:uid="{54698ACA-4866-4D74-A326-152DECDFF08E}" uniqueName="1810" name="Column1808" queryTableFieldId="1835"/>
    <tableColumn id="1811" xr3:uid="{7FDB51C2-E100-46D5-A1EF-0B9FCEE9B704}" uniqueName="1811" name="Column1809" queryTableFieldId="1836"/>
    <tableColumn id="1812" xr3:uid="{558E1833-E512-41BE-8460-8CA4420F8F15}" uniqueName="1812" name="Column1810" queryTableFieldId="1837"/>
    <tableColumn id="1813" xr3:uid="{A3E5A687-1E36-497C-8552-429DEE8363A8}" uniqueName="1813" name="Column1811" queryTableFieldId="1838"/>
    <tableColumn id="1814" xr3:uid="{42E7E89F-E275-463C-A95A-06BE56C3F1B7}" uniqueName="1814" name="Column1812" queryTableFieldId="1839"/>
    <tableColumn id="1815" xr3:uid="{548E6F2B-4E4C-4AD5-BAC8-D77EF56FC351}" uniqueName="1815" name="Column1813" queryTableFieldId="1840"/>
    <tableColumn id="1816" xr3:uid="{3CA993A6-EDDC-417F-B273-195CB14B7F6B}" uniqueName="1816" name="Column1814" queryTableFieldId="1841"/>
    <tableColumn id="1817" xr3:uid="{534DFB74-EAD2-46EC-90E5-69579526E170}" uniqueName="1817" name="Column1815" queryTableFieldId="1842"/>
    <tableColumn id="1818" xr3:uid="{E93C38EE-3D85-486E-A5E0-C937DAB61788}" uniqueName="1818" name="Column1816" queryTableFieldId="1843"/>
    <tableColumn id="1819" xr3:uid="{3860034B-6FDF-4B7D-84E5-94CAC988D0A0}" uniqueName="1819" name="Column1817" queryTableFieldId="1844"/>
    <tableColumn id="1820" xr3:uid="{865E9B5B-6794-4A2F-9023-56FA4E9DD617}" uniqueName="1820" name="Column1818" queryTableFieldId="1845"/>
    <tableColumn id="1821" xr3:uid="{482BDAB4-7B97-4C7C-8D04-8CDFBCEEF03B}" uniqueName="1821" name="Column1819" queryTableFieldId="1846"/>
    <tableColumn id="1822" xr3:uid="{2111EEF0-66A7-4D0E-98CE-5BA5E0848140}" uniqueName="1822" name="Column1820" queryTableFieldId="1847"/>
    <tableColumn id="1823" xr3:uid="{BA6C0055-FEEE-4C2A-99ED-FBBA8462499B}" uniqueName="1823" name="Column1821" queryTableFieldId="1848"/>
    <tableColumn id="1824" xr3:uid="{5CAD702F-6F3E-4297-84A2-56D90F2FCEA0}" uniqueName="1824" name="Column1822" queryTableFieldId="1849"/>
    <tableColumn id="1825" xr3:uid="{DFE3DFB1-3043-4DCD-9040-77D1348B6D49}" uniqueName="1825" name="Column1823" queryTableFieldId="1850"/>
    <tableColumn id="1826" xr3:uid="{2D3BAC37-59B0-4676-BCF1-85850A8CAB8F}" uniqueName="1826" name="Column1824" queryTableFieldId="1851"/>
    <tableColumn id="1827" xr3:uid="{88440DBC-5F1D-4799-9D7C-3F832B5F7765}" uniqueName="1827" name="Column1825" queryTableFieldId="1852"/>
    <tableColumn id="1828" xr3:uid="{C8BC23C1-59CC-49BD-B297-941995A85FA4}" uniqueName="1828" name="Column1826" queryTableFieldId="1853"/>
    <tableColumn id="1829" xr3:uid="{E060E574-5749-44FA-A7F8-49767D28F285}" uniqueName="1829" name="Column1827" queryTableFieldId="1854"/>
    <tableColumn id="1830" xr3:uid="{4CCB2C71-562E-45E0-A677-53737B0A4050}" uniqueName="1830" name="Column1828" queryTableFieldId="1855"/>
    <tableColumn id="1831" xr3:uid="{3396BA0A-055E-45DA-9DE9-CE1FE8BA4603}" uniqueName="1831" name="Column1829" queryTableFieldId="1856"/>
    <tableColumn id="1832" xr3:uid="{B47C32A0-FCCB-4EA3-9D57-A937161838C6}" uniqueName="1832" name="Column1830" queryTableFieldId="1857"/>
    <tableColumn id="1833" xr3:uid="{08181DEA-48C9-459F-B0E8-8BCEEF451822}" uniqueName="1833" name="Column1831" queryTableFieldId="1858"/>
    <tableColumn id="1834" xr3:uid="{9F83B616-96A3-41C0-925B-446944EB41A6}" uniqueName="1834" name="Column1832" queryTableFieldId="1859"/>
    <tableColumn id="1835" xr3:uid="{E74CE465-76A9-4AA7-88CB-19A6C6C5603F}" uniqueName="1835" name="Column1833" queryTableFieldId="1860"/>
    <tableColumn id="1836" xr3:uid="{FD6FB842-1F42-4EB3-8519-6019605B6AF7}" uniqueName="1836" name="Column1834" queryTableFieldId="1861"/>
    <tableColumn id="1837" xr3:uid="{C6B2D7F7-D2BF-4A0D-BDC6-20B8F884C660}" uniqueName="1837" name="Column1835" queryTableFieldId="1862"/>
    <tableColumn id="1838" xr3:uid="{31EDD180-BCF7-4748-820A-B8156051B811}" uniqueName="1838" name="Column1836" queryTableFieldId="1863"/>
    <tableColumn id="1839" xr3:uid="{90741523-D971-45D7-A302-EBC34BC857C4}" uniqueName="1839" name="Column1837" queryTableFieldId="1864"/>
    <tableColumn id="1840" xr3:uid="{ACA11DC9-DDD0-46F3-8EA5-6DECF42ADCFE}" uniqueName="1840" name="Column1838" queryTableFieldId="1865"/>
    <tableColumn id="1841" xr3:uid="{A8EC85C2-0740-4CEA-9A5B-21A2660AE75C}" uniqueName="1841" name="Column1839" queryTableFieldId="1866"/>
    <tableColumn id="1842" xr3:uid="{FD450814-76BE-42DA-A6C4-1922B47BF0C6}" uniqueName="1842" name="Column1840" queryTableFieldId="1867"/>
    <tableColumn id="1843" xr3:uid="{347B654D-16F1-4671-B74F-CB713A137226}" uniqueName="1843" name="Column1841" queryTableFieldId="1868"/>
    <tableColumn id="1844" xr3:uid="{954FD906-08A8-4780-A894-0D6AD53A4DA7}" uniqueName="1844" name="Column1842" queryTableFieldId="1869"/>
    <tableColumn id="1847" xr3:uid="{5B657C10-FFD1-4381-AAF6-9C56F87E6792}" uniqueName="1847" name="no2" queryTableFieldId="3710"/>
    <tableColumn id="22" xr3:uid="{8386206D-C1EB-4EF1-BF27-B9C5A50C8B4C}" uniqueName="22" name="Remark" queryTableFieldId="22" dataDxfId="34"/>
    <tableColumn id="21" xr3:uid="{5B610887-11A9-46C9-A019-00D7C4325BC6}" uniqueName="21" name="Description of Target" queryTableFieldId="2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2.xml.rels><?xml version="1.0" encoding="UTF-8" standalone="yes"?>
<Relationships xmlns="http://schemas.openxmlformats.org/package/2006/relationships"><Relationship Id="rId26" Type="http://schemas.openxmlformats.org/officeDocument/2006/relationships/pivotTable" Target="../pivotTables/pivotTable26.xml"/><Relationship Id="rId21" Type="http://schemas.openxmlformats.org/officeDocument/2006/relationships/pivotTable" Target="../pivotTables/pivotTable21.xml"/><Relationship Id="rId42" Type="http://schemas.openxmlformats.org/officeDocument/2006/relationships/pivotTable" Target="../pivotTables/pivotTable42.xml"/><Relationship Id="rId47" Type="http://schemas.openxmlformats.org/officeDocument/2006/relationships/pivotTable" Target="../pivotTables/pivotTable47.xml"/><Relationship Id="rId63" Type="http://schemas.openxmlformats.org/officeDocument/2006/relationships/pivotTable" Target="../pivotTables/pivotTable63.xml"/><Relationship Id="rId68" Type="http://schemas.openxmlformats.org/officeDocument/2006/relationships/pivotTable" Target="../pivotTables/pivotTable68.xml"/><Relationship Id="rId84" Type="http://schemas.openxmlformats.org/officeDocument/2006/relationships/pivotTable" Target="../pivotTables/pivotTable84.xml"/><Relationship Id="rId89" Type="http://schemas.openxmlformats.org/officeDocument/2006/relationships/pivotTable" Target="../pivotTables/pivotTable89.xml"/><Relationship Id="rId112" Type="http://schemas.openxmlformats.org/officeDocument/2006/relationships/pivotTable" Target="../pivotTables/pivotTable112.xml"/><Relationship Id="rId16" Type="http://schemas.openxmlformats.org/officeDocument/2006/relationships/pivotTable" Target="../pivotTables/pivotTable16.xml"/><Relationship Id="rId107" Type="http://schemas.openxmlformats.org/officeDocument/2006/relationships/pivotTable" Target="../pivotTables/pivotTable107.xml"/><Relationship Id="rId11" Type="http://schemas.openxmlformats.org/officeDocument/2006/relationships/pivotTable" Target="../pivotTables/pivotTable11.xml"/><Relationship Id="rId32" Type="http://schemas.openxmlformats.org/officeDocument/2006/relationships/pivotTable" Target="../pivotTables/pivotTable32.xml"/><Relationship Id="rId37" Type="http://schemas.openxmlformats.org/officeDocument/2006/relationships/pivotTable" Target="../pivotTables/pivotTable37.xml"/><Relationship Id="rId53" Type="http://schemas.openxmlformats.org/officeDocument/2006/relationships/pivotTable" Target="../pivotTables/pivotTable53.xml"/><Relationship Id="rId58" Type="http://schemas.openxmlformats.org/officeDocument/2006/relationships/pivotTable" Target="../pivotTables/pivotTable58.xml"/><Relationship Id="rId74" Type="http://schemas.openxmlformats.org/officeDocument/2006/relationships/pivotTable" Target="../pivotTables/pivotTable74.xml"/><Relationship Id="rId79" Type="http://schemas.openxmlformats.org/officeDocument/2006/relationships/pivotTable" Target="../pivotTables/pivotTable79.xml"/><Relationship Id="rId102" Type="http://schemas.openxmlformats.org/officeDocument/2006/relationships/pivotTable" Target="../pivotTables/pivotTable102.xml"/><Relationship Id="rId5" Type="http://schemas.openxmlformats.org/officeDocument/2006/relationships/pivotTable" Target="../pivotTables/pivotTable5.xml"/><Relationship Id="rId90" Type="http://schemas.openxmlformats.org/officeDocument/2006/relationships/pivotTable" Target="../pivotTables/pivotTable90.xml"/><Relationship Id="rId95" Type="http://schemas.openxmlformats.org/officeDocument/2006/relationships/pivotTable" Target="../pivotTables/pivotTable95.xml"/><Relationship Id="rId22" Type="http://schemas.openxmlformats.org/officeDocument/2006/relationships/pivotTable" Target="../pivotTables/pivotTable22.xml"/><Relationship Id="rId27" Type="http://schemas.openxmlformats.org/officeDocument/2006/relationships/pivotTable" Target="../pivotTables/pivotTable27.xml"/><Relationship Id="rId43" Type="http://schemas.openxmlformats.org/officeDocument/2006/relationships/pivotTable" Target="../pivotTables/pivotTable43.xml"/><Relationship Id="rId48" Type="http://schemas.openxmlformats.org/officeDocument/2006/relationships/pivotTable" Target="../pivotTables/pivotTable48.xml"/><Relationship Id="rId64" Type="http://schemas.openxmlformats.org/officeDocument/2006/relationships/pivotTable" Target="../pivotTables/pivotTable64.xml"/><Relationship Id="rId69" Type="http://schemas.openxmlformats.org/officeDocument/2006/relationships/pivotTable" Target="../pivotTables/pivotTable69.xml"/><Relationship Id="rId113" Type="http://schemas.openxmlformats.org/officeDocument/2006/relationships/printerSettings" Target="../printerSettings/printerSettings2.bin"/><Relationship Id="rId80" Type="http://schemas.openxmlformats.org/officeDocument/2006/relationships/pivotTable" Target="../pivotTables/pivotTable80.xml"/><Relationship Id="rId85" Type="http://schemas.openxmlformats.org/officeDocument/2006/relationships/pivotTable" Target="../pivotTables/pivotTable85.xml"/><Relationship Id="rId12" Type="http://schemas.openxmlformats.org/officeDocument/2006/relationships/pivotTable" Target="../pivotTables/pivotTable12.xml"/><Relationship Id="rId17" Type="http://schemas.openxmlformats.org/officeDocument/2006/relationships/pivotTable" Target="../pivotTables/pivotTable17.xml"/><Relationship Id="rId33" Type="http://schemas.openxmlformats.org/officeDocument/2006/relationships/pivotTable" Target="../pivotTables/pivotTable33.xml"/><Relationship Id="rId38" Type="http://schemas.openxmlformats.org/officeDocument/2006/relationships/pivotTable" Target="../pivotTables/pivotTable38.xml"/><Relationship Id="rId59" Type="http://schemas.openxmlformats.org/officeDocument/2006/relationships/pivotTable" Target="../pivotTables/pivotTable59.xml"/><Relationship Id="rId103" Type="http://schemas.openxmlformats.org/officeDocument/2006/relationships/pivotTable" Target="../pivotTables/pivotTable103.xml"/><Relationship Id="rId108" Type="http://schemas.openxmlformats.org/officeDocument/2006/relationships/pivotTable" Target="../pivotTables/pivotTable108.xml"/><Relationship Id="rId54" Type="http://schemas.openxmlformats.org/officeDocument/2006/relationships/pivotTable" Target="../pivotTables/pivotTable54.xml"/><Relationship Id="rId70" Type="http://schemas.openxmlformats.org/officeDocument/2006/relationships/pivotTable" Target="../pivotTables/pivotTable70.xml"/><Relationship Id="rId75" Type="http://schemas.openxmlformats.org/officeDocument/2006/relationships/pivotTable" Target="../pivotTables/pivotTable75.xml"/><Relationship Id="rId91" Type="http://schemas.openxmlformats.org/officeDocument/2006/relationships/pivotTable" Target="../pivotTables/pivotTable91.xml"/><Relationship Id="rId96" Type="http://schemas.openxmlformats.org/officeDocument/2006/relationships/pivotTable" Target="../pivotTables/pivotTable96.xml"/><Relationship Id="rId1" Type="http://schemas.openxmlformats.org/officeDocument/2006/relationships/pivotTable" Target="../pivotTables/pivotTable1.xml"/><Relationship Id="rId6" Type="http://schemas.openxmlformats.org/officeDocument/2006/relationships/pivotTable" Target="../pivotTables/pivotTable6.xml"/><Relationship Id="rId15" Type="http://schemas.openxmlformats.org/officeDocument/2006/relationships/pivotTable" Target="../pivotTables/pivotTable15.xml"/><Relationship Id="rId23" Type="http://schemas.openxmlformats.org/officeDocument/2006/relationships/pivotTable" Target="../pivotTables/pivotTable23.xml"/><Relationship Id="rId28" Type="http://schemas.openxmlformats.org/officeDocument/2006/relationships/pivotTable" Target="../pivotTables/pivotTable28.xml"/><Relationship Id="rId36" Type="http://schemas.openxmlformats.org/officeDocument/2006/relationships/pivotTable" Target="../pivotTables/pivotTable36.xml"/><Relationship Id="rId49" Type="http://schemas.openxmlformats.org/officeDocument/2006/relationships/pivotTable" Target="../pivotTables/pivotTable49.xml"/><Relationship Id="rId57" Type="http://schemas.openxmlformats.org/officeDocument/2006/relationships/pivotTable" Target="../pivotTables/pivotTable57.xml"/><Relationship Id="rId106" Type="http://schemas.openxmlformats.org/officeDocument/2006/relationships/pivotTable" Target="../pivotTables/pivotTable106.xml"/><Relationship Id="rId10" Type="http://schemas.openxmlformats.org/officeDocument/2006/relationships/pivotTable" Target="../pivotTables/pivotTable10.xml"/><Relationship Id="rId31" Type="http://schemas.openxmlformats.org/officeDocument/2006/relationships/pivotTable" Target="../pivotTables/pivotTable31.xml"/><Relationship Id="rId44" Type="http://schemas.openxmlformats.org/officeDocument/2006/relationships/pivotTable" Target="../pivotTables/pivotTable44.xml"/><Relationship Id="rId52" Type="http://schemas.openxmlformats.org/officeDocument/2006/relationships/pivotTable" Target="../pivotTables/pivotTable52.xml"/><Relationship Id="rId60" Type="http://schemas.openxmlformats.org/officeDocument/2006/relationships/pivotTable" Target="../pivotTables/pivotTable60.xml"/><Relationship Id="rId65" Type="http://schemas.openxmlformats.org/officeDocument/2006/relationships/pivotTable" Target="../pivotTables/pivotTable65.xml"/><Relationship Id="rId73" Type="http://schemas.openxmlformats.org/officeDocument/2006/relationships/pivotTable" Target="../pivotTables/pivotTable73.xml"/><Relationship Id="rId78" Type="http://schemas.openxmlformats.org/officeDocument/2006/relationships/pivotTable" Target="../pivotTables/pivotTable78.xml"/><Relationship Id="rId81" Type="http://schemas.openxmlformats.org/officeDocument/2006/relationships/pivotTable" Target="../pivotTables/pivotTable81.xml"/><Relationship Id="rId86" Type="http://schemas.openxmlformats.org/officeDocument/2006/relationships/pivotTable" Target="../pivotTables/pivotTable86.xml"/><Relationship Id="rId94" Type="http://schemas.openxmlformats.org/officeDocument/2006/relationships/pivotTable" Target="../pivotTables/pivotTable94.xml"/><Relationship Id="rId99" Type="http://schemas.openxmlformats.org/officeDocument/2006/relationships/pivotTable" Target="../pivotTables/pivotTable99.xml"/><Relationship Id="rId101" Type="http://schemas.openxmlformats.org/officeDocument/2006/relationships/pivotTable" Target="../pivotTables/pivotTable101.xml"/><Relationship Id="rId4" Type="http://schemas.openxmlformats.org/officeDocument/2006/relationships/pivotTable" Target="../pivotTables/pivotTable4.xml"/><Relationship Id="rId9" Type="http://schemas.openxmlformats.org/officeDocument/2006/relationships/pivotTable" Target="../pivotTables/pivotTable9.xml"/><Relationship Id="rId13" Type="http://schemas.openxmlformats.org/officeDocument/2006/relationships/pivotTable" Target="../pivotTables/pivotTable13.xml"/><Relationship Id="rId18" Type="http://schemas.openxmlformats.org/officeDocument/2006/relationships/pivotTable" Target="../pivotTables/pivotTable18.xml"/><Relationship Id="rId39" Type="http://schemas.openxmlformats.org/officeDocument/2006/relationships/pivotTable" Target="../pivotTables/pivotTable39.xml"/><Relationship Id="rId109" Type="http://schemas.openxmlformats.org/officeDocument/2006/relationships/pivotTable" Target="../pivotTables/pivotTable109.xml"/><Relationship Id="rId34" Type="http://schemas.openxmlformats.org/officeDocument/2006/relationships/pivotTable" Target="../pivotTables/pivotTable34.xml"/><Relationship Id="rId50" Type="http://schemas.openxmlformats.org/officeDocument/2006/relationships/pivotTable" Target="../pivotTables/pivotTable50.xml"/><Relationship Id="rId55" Type="http://schemas.openxmlformats.org/officeDocument/2006/relationships/pivotTable" Target="../pivotTables/pivotTable55.xml"/><Relationship Id="rId76" Type="http://schemas.openxmlformats.org/officeDocument/2006/relationships/pivotTable" Target="../pivotTables/pivotTable76.xml"/><Relationship Id="rId97" Type="http://schemas.openxmlformats.org/officeDocument/2006/relationships/pivotTable" Target="../pivotTables/pivotTable97.xml"/><Relationship Id="rId104" Type="http://schemas.openxmlformats.org/officeDocument/2006/relationships/pivotTable" Target="../pivotTables/pivotTable104.xml"/><Relationship Id="rId7" Type="http://schemas.openxmlformats.org/officeDocument/2006/relationships/pivotTable" Target="../pivotTables/pivotTable7.xml"/><Relationship Id="rId71" Type="http://schemas.openxmlformats.org/officeDocument/2006/relationships/pivotTable" Target="../pivotTables/pivotTable71.xml"/><Relationship Id="rId92" Type="http://schemas.openxmlformats.org/officeDocument/2006/relationships/pivotTable" Target="../pivotTables/pivotTable92.xml"/><Relationship Id="rId2" Type="http://schemas.openxmlformats.org/officeDocument/2006/relationships/pivotTable" Target="../pivotTables/pivotTable2.xml"/><Relationship Id="rId29" Type="http://schemas.openxmlformats.org/officeDocument/2006/relationships/pivotTable" Target="../pivotTables/pivotTable29.xml"/><Relationship Id="rId24" Type="http://schemas.openxmlformats.org/officeDocument/2006/relationships/pivotTable" Target="../pivotTables/pivotTable24.xml"/><Relationship Id="rId40" Type="http://schemas.openxmlformats.org/officeDocument/2006/relationships/pivotTable" Target="../pivotTables/pivotTable40.xml"/><Relationship Id="rId45" Type="http://schemas.openxmlformats.org/officeDocument/2006/relationships/pivotTable" Target="../pivotTables/pivotTable45.xml"/><Relationship Id="rId66" Type="http://schemas.openxmlformats.org/officeDocument/2006/relationships/pivotTable" Target="../pivotTables/pivotTable66.xml"/><Relationship Id="rId87" Type="http://schemas.openxmlformats.org/officeDocument/2006/relationships/pivotTable" Target="../pivotTables/pivotTable87.xml"/><Relationship Id="rId110" Type="http://schemas.openxmlformats.org/officeDocument/2006/relationships/pivotTable" Target="../pivotTables/pivotTable110.xml"/><Relationship Id="rId61" Type="http://schemas.openxmlformats.org/officeDocument/2006/relationships/pivotTable" Target="../pivotTables/pivotTable61.xml"/><Relationship Id="rId82" Type="http://schemas.openxmlformats.org/officeDocument/2006/relationships/pivotTable" Target="../pivotTables/pivotTable82.xml"/><Relationship Id="rId19" Type="http://schemas.openxmlformats.org/officeDocument/2006/relationships/pivotTable" Target="../pivotTables/pivotTable19.xml"/><Relationship Id="rId14" Type="http://schemas.openxmlformats.org/officeDocument/2006/relationships/pivotTable" Target="../pivotTables/pivotTable14.xml"/><Relationship Id="rId30" Type="http://schemas.openxmlformats.org/officeDocument/2006/relationships/pivotTable" Target="../pivotTables/pivotTable30.xml"/><Relationship Id="rId35" Type="http://schemas.openxmlformats.org/officeDocument/2006/relationships/pivotTable" Target="../pivotTables/pivotTable35.xml"/><Relationship Id="rId56" Type="http://schemas.openxmlformats.org/officeDocument/2006/relationships/pivotTable" Target="../pivotTables/pivotTable56.xml"/><Relationship Id="rId77" Type="http://schemas.openxmlformats.org/officeDocument/2006/relationships/pivotTable" Target="../pivotTables/pivotTable77.xml"/><Relationship Id="rId100" Type="http://schemas.openxmlformats.org/officeDocument/2006/relationships/pivotTable" Target="../pivotTables/pivotTable100.xml"/><Relationship Id="rId105" Type="http://schemas.openxmlformats.org/officeDocument/2006/relationships/pivotTable" Target="../pivotTables/pivotTable105.xml"/><Relationship Id="rId8" Type="http://schemas.openxmlformats.org/officeDocument/2006/relationships/pivotTable" Target="../pivotTables/pivotTable8.xml"/><Relationship Id="rId51" Type="http://schemas.openxmlformats.org/officeDocument/2006/relationships/pivotTable" Target="../pivotTables/pivotTable51.xml"/><Relationship Id="rId72" Type="http://schemas.openxmlformats.org/officeDocument/2006/relationships/pivotTable" Target="../pivotTables/pivotTable72.xml"/><Relationship Id="rId93" Type="http://schemas.openxmlformats.org/officeDocument/2006/relationships/pivotTable" Target="../pivotTables/pivotTable93.xml"/><Relationship Id="rId98" Type="http://schemas.openxmlformats.org/officeDocument/2006/relationships/pivotTable" Target="../pivotTables/pivotTable98.xml"/><Relationship Id="rId3" Type="http://schemas.openxmlformats.org/officeDocument/2006/relationships/pivotTable" Target="../pivotTables/pivotTable3.xml"/><Relationship Id="rId25" Type="http://schemas.openxmlformats.org/officeDocument/2006/relationships/pivotTable" Target="../pivotTables/pivotTable25.xml"/><Relationship Id="rId46" Type="http://schemas.openxmlformats.org/officeDocument/2006/relationships/pivotTable" Target="../pivotTables/pivotTable46.xml"/><Relationship Id="rId67" Type="http://schemas.openxmlformats.org/officeDocument/2006/relationships/pivotTable" Target="../pivotTables/pivotTable67.xml"/><Relationship Id="rId20" Type="http://schemas.openxmlformats.org/officeDocument/2006/relationships/pivotTable" Target="../pivotTables/pivotTable20.xml"/><Relationship Id="rId41" Type="http://schemas.openxmlformats.org/officeDocument/2006/relationships/pivotTable" Target="../pivotTables/pivotTable41.xml"/><Relationship Id="rId62" Type="http://schemas.openxmlformats.org/officeDocument/2006/relationships/pivotTable" Target="../pivotTables/pivotTable62.xml"/><Relationship Id="rId83" Type="http://schemas.openxmlformats.org/officeDocument/2006/relationships/pivotTable" Target="../pivotTables/pivotTable83.xml"/><Relationship Id="rId88" Type="http://schemas.openxmlformats.org/officeDocument/2006/relationships/pivotTable" Target="../pivotTables/pivotTable88.xml"/><Relationship Id="rId111" Type="http://schemas.openxmlformats.org/officeDocument/2006/relationships/pivotTable" Target="../pivotTables/pivotTable111.xml"/></Relationships>
</file>

<file path=xl/worksheets/_rels/sheet1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1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5.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97675D-4DBF-40BF-981D-B9F8ABBAB2E4}">
  <sheetPr codeName="Sheet5"/>
  <dimension ref="A1"/>
  <sheetViews>
    <sheetView showGridLines="0" zoomScaleNormal="100" workbookViewId="0">
      <selection activeCell="T12" sqref="T12"/>
    </sheetView>
  </sheetViews>
  <sheetFormatPr defaultRowHeight="16.8"/>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BCFC78-746A-45C3-8697-D0C31FA9A43E}">
  <sheetPr codeName="Sheet13"/>
  <dimension ref="A1:G17"/>
  <sheetViews>
    <sheetView workbookViewId="0"/>
  </sheetViews>
  <sheetFormatPr defaultRowHeight="16.8"/>
  <cols>
    <col min="1" max="1" width="16.5" style="407" customWidth="1"/>
    <col min="2" max="2" width="8.796875" style="165" customWidth="1"/>
    <col min="3" max="3" width="9.296875" style="254" customWidth="1"/>
    <col min="4" max="4" width="11.796875" customWidth="1"/>
    <col min="5" max="5" width="8.796875" style="165" customWidth="1"/>
    <col min="6" max="6" width="10.59765625" customWidth="1"/>
    <col min="7" max="7" width="12" customWidth="1"/>
  </cols>
  <sheetData>
    <row r="1" spans="1:7">
      <c r="A1" s="405" t="str">
        <f ca="1">"Overall Company KPI Achievement "&amp;TEXT(TODAY()-29,"MMM-YY")</f>
        <v>Overall Company KPI Achievement Mar-26</v>
      </c>
      <c r="C1" s="166"/>
    </row>
    <row r="2" spans="1:7" ht="19.2">
      <c r="A2" s="1196" t="s">
        <v>0</v>
      </c>
      <c r="B2" s="1196"/>
      <c r="C2" s="1196"/>
    </row>
    <row r="3" spans="1:7" ht="17.55" customHeight="1">
      <c r="A3" s="406"/>
      <c r="B3" s="1193" t="s">
        <v>1</v>
      </c>
      <c r="C3" s="1194"/>
      <c r="D3" s="1195"/>
      <c r="E3" s="1193" t="s">
        <v>2</v>
      </c>
      <c r="F3" s="1194"/>
      <c r="G3" s="1195"/>
    </row>
    <row r="4" spans="1:7" ht="19.05" customHeight="1">
      <c r="A4" s="406"/>
      <c r="B4" s="403" t="s">
        <v>3</v>
      </c>
      <c r="C4" s="403" t="s">
        <v>4</v>
      </c>
      <c r="D4" s="404" t="s">
        <v>5</v>
      </c>
      <c r="E4" s="403" t="s">
        <v>3</v>
      </c>
      <c r="F4" s="402" t="s">
        <v>4</v>
      </c>
      <c r="G4" s="402" t="s">
        <v>5</v>
      </c>
    </row>
    <row r="5" spans="1:7" ht="23.1" customHeight="1">
      <c r="A5" s="1197" t="s">
        <v>6</v>
      </c>
      <c r="B5" s="408">
        <v>3</v>
      </c>
      <c r="C5" s="409">
        <v>3</v>
      </c>
      <c r="D5" s="409">
        <v>0</v>
      </c>
      <c r="E5" s="408">
        <v>4</v>
      </c>
      <c r="F5" s="409">
        <v>3</v>
      </c>
      <c r="G5" s="409">
        <v>3</v>
      </c>
    </row>
    <row r="6" spans="1:7" ht="23.1" customHeight="1">
      <c r="A6" s="1197"/>
      <c r="B6" s="408">
        <v>5</v>
      </c>
      <c r="C6" s="409">
        <v>4</v>
      </c>
      <c r="D6" s="409">
        <v>1</v>
      </c>
      <c r="E6" s="408">
        <v>5</v>
      </c>
      <c r="F6" s="409">
        <v>1</v>
      </c>
      <c r="G6" s="409">
        <v>4</v>
      </c>
    </row>
    <row r="7" spans="1:7" ht="25.05" customHeight="1">
      <c r="A7" s="1197" t="s">
        <v>7</v>
      </c>
      <c r="B7" s="408">
        <v>7</v>
      </c>
      <c r="C7" s="408">
        <f ca="1">SUMIF(Summary_SDM!C7:C110,Overview!#REF!,Summary_SDM!Z7:Z109)</f>
        <v>0</v>
      </c>
      <c r="D7" s="408">
        <f ca="1">SUMIF(Summary_SDM!D7:D110,Overview!#REF!,Summary_SDM!AA7:AA107)</f>
        <v>0</v>
      </c>
      <c r="E7" s="408">
        <v>7</v>
      </c>
      <c r="F7" s="408">
        <f ca="1">SUMIF(Summary_SDM!F7:F110,Overview!#REF!,Summary_SDM!AC7:AC107)</f>
        <v>0</v>
      </c>
      <c r="G7" s="408">
        <f ca="1">SUMIF(Summary_SDM!G7:G110,Overview!#REF!,Summary_SDM!AD7:AD107)</f>
        <v>0</v>
      </c>
    </row>
    <row r="8" spans="1:7" ht="25.05" customHeight="1">
      <c r="A8" s="1197"/>
      <c r="B8" s="408">
        <v>2</v>
      </c>
      <c r="C8" s="408">
        <f ca="1">SUMIF(Summary_SDM!C8:C111,Overview!#REF!,Summary_SDM!Z8:Z110)</f>
        <v>0</v>
      </c>
      <c r="D8" s="408">
        <f ca="1">SUMIF(Summary_SDM!D8:D111,Overview!#REF!,Summary_SDM!AA8:AA108)</f>
        <v>0</v>
      </c>
      <c r="E8" s="408">
        <v>2</v>
      </c>
      <c r="F8" s="408">
        <f ca="1">SUMIF(Summary_SDM!F8:F111,Overview!#REF!,Summary_SDM!AC8:AC108)</f>
        <v>0</v>
      </c>
      <c r="G8" s="408">
        <f ca="1">SUMIF(Summary_SDM!G8:G111,Overview!#REF!,Summary_SDM!AD8:AD108)</f>
        <v>0</v>
      </c>
    </row>
    <row r="9" spans="1:7" ht="18.600000000000001" customHeight="1">
      <c r="A9" s="1192" t="s">
        <v>8</v>
      </c>
      <c r="B9" s="410">
        <v>2</v>
      </c>
      <c r="C9" s="411">
        <v>2</v>
      </c>
      <c r="D9" s="408">
        <f ca="1">SUMIF(Summary_SDM!D9:D112,Overview!#REF!,Summary_SDM!AA9:AA109)</f>
        <v>0</v>
      </c>
      <c r="E9" s="410">
        <v>2</v>
      </c>
      <c r="F9" s="411">
        <v>2</v>
      </c>
      <c r="G9" s="411">
        <v>0</v>
      </c>
    </row>
    <row r="10" spans="1:7" ht="18.600000000000001" customHeight="1">
      <c r="A10" s="1192"/>
      <c r="B10" s="410">
        <v>2</v>
      </c>
      <c r="C10" s="411">
        <v>2</v>
      </c>
      <c r="D10" s="408">
        <f ca="1">SUMIF(Summary_SDM!D10:D113,Overview!#REF!,Summary_SDM!AA10:AA110)</f>
        <v>0</v>
      </c>
      <c r="E10" s="410">
        <v>2</v>
      </c>
      <c r="F10" s="411">
        <v>2</v>
      </c>
      <c r="G10" s="411">
        <v>0</v>
      </c>
    </row>
    <row r="11" spans="1:7" ht="18.600000000000001" customHeight="1">
      <c r="A11" s="1192"/>
      <c r="B11" s="410">
        <v>1</v>
      </c>
      <c r="C11" s="411">
        <v>1</v>
      </c>
      <c r="D11" s="408">
        <f ca="1">SUMIF(Summary_SDM!D11:D114,Overview!#REF!,Summary_SDM!AA11:AA111)</f>
        <v>0</v>
      </c>
      <c r="E11" s="410">
        <v>1</v>
      </c>
      <c r="F11" s="411">
        <v>1</v>
      </c>
      <c r="G11" s="411">
        <v>0</v>
      </c>
    </row>
    <row r="12" spans="1:7">
      <c r="A12" s="414" t="s">
        <v>9</v>
      </c>
      <c r="B12" s="410">
        <v>18</v>
      </c>
      <c r="C12" s="411"/>
      <c r="D12" s="411"/>
      <c r="E12" s="410">
        <v>6</v>
      </c>
      <c r="F12" s="411"/>
      <c r="G12" s="411"/>
    </row>
    <row r="13" spans="1:7">
      <c r="A13" s="414" t="s">
        <v>10</v>
      </c>
      <c r="B13" s="408" t="s">
        <v>11</v>
      </c>
      <c r="C13" s="412" t="s">
        <v>11</v>
      </c>
      <c r="D13" s="412" t="s">
        <v>11</v>
      </c>
      <c r="E13" s="408">
        <v>5</v>
      </c>
      <c r="F13" s="412">
        <v>5</v>
      </c>
      <c r="G13" s="412">
        <v>0</v>
      </c>
    </row>
    <row r="14" spans="1:7">
      <c r="A14" s="415" t="s">
        <v>12</v>
      </c>
      <c r="B14" s="410">
        <v>3</v>
      </c>
      <c r="C14" s="411">
        <v>2</v>
      </c>
      <c r="D14" s="411">
        <v>1</v>
      </c>
      <c r="E14" s="410">
        <v>3</v>
      </c>
      <c r="F14" s="411">
        <v>2</v>
      </c>
      <c r="G14" s="411">
        <v>1</v>
      </c>
    </row>
    <row r="15" spans="1:7" ht="21" customHeight="1">
      <c r="A15" s="414" t="s">
        <v>13</v>
      </c>
      <c r="B15" s="408">
        <v>7</v>
      </c>
      <c r="C15" s="413">
        <v>6</v>
      </c>
      <c r="D15" s="413">
        <v>1</v>
      </c>
      <c r="E15" s="408">
        <v>8</v>
      </c>
      <c r="F15" s="413">
        <v>7</v>
      </c>
      <c r="G15" s="413">
        <v>1</v>
      </c>
    </row>
    <row r="16" spans="1:7">
      <c r="A16" s="415" t="s">
        <v>14</v>
      </c>
      <c r="B16" s="410">
        <v>7</v>
      </c>
      <c r="C16" s="411">
        <v>5</v>
      </c>
      <c r="D16" s="411">
        <v>2</v>
      </c>
      <c r="E16" s="410">
        <v>7</v>
      </c>
      <c r="F16" s="411">
        <v>6</v>
      </c>
      <c r="G16" s="411">
        <v>1</v>
      </c>
    </row>
    <row r="17" spans="2:5">
      <c r="B17" s="165">
        <f>SUM(B5:B16)</f>
        <v>57</v>
      </c>
      <c r="E17" s="165">
        <f>SUM(E5:E16)</f>
        <v>52</v>
      </c>
    </row>
  </sheetData>
  <mergeCells count="6">
    <mergeCell ref="A9:A11"/>
    <mergeCell ref="E3:G3"/>
    <mergeCell ref="B3:D3"/>
    <mergeCell ref="A2:C2"/>
    <mergeCell ref="A5:A6"/>
    <mergeCell ref="A7:A8"/>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66E174-9DE0-4EA9-81DA-D650E931763C}">
  <sheetPr codeName="Sheet1"/>
  <dimension ref="B1:BL108"/>
  <sheetViews>
    <sheetView showGridLines="0" tabSelected="1" zoomScale="70" zoomScaleNormal="85" workbookViewId="0">
      <pane xSplit="5" ySplit="4" topLeftCell="F5" activePane="bottomRight" state="frozen"/>
      <selection pane="topRight" activeCell="E1" sqref="E1"/>
      <selection pane="bottomLeft" activeCell="A4" sqref="A4"/>
      <selection pane="bottomRight" activeCell="M53" activeCellId="1" sqref="M51 M53"/>
    </sheetView>
  </sheetViews>
  <sheetFormatPr defaultColWidth="8.59765625" defaultRowHeight="22.05" customHeight="1"/>
  <cols>
    <col min="1" max="1" width="1.5" style="171" customWidth="1"/>
    <col min="2" max="2" width="4.796875" style="254" customWidth="1"/>
    <col min="3" max="3" width="12.296875" style="164" customWidth="1"/>
    <col min="4" max="4" width="4.796875" style="165" customWidth="1"/>
    <col min="5" max="5" width="30" style="254" customWidth="1"/>
    <col min="6" max="6" width="7" style="165" customWidth="1"/>
    <col min="7" max="7" width="9.296875" style="255" bestFit="1" customWidth="1"/>
    <col min="8" max="8" width="9.796875" style="168" customWidth="1"/>
    <col min="9" max="10" width="9.796875" style="169" bestFit="1" customWidth="1"/>
    <col min="11" max="11" width="8.296875" style="169" customWidth="1"/>
    <col min="12" max="12" width="11" style="169" customWidth="1"/>
    <col min="13" max="13" width="11.5" style="169" customWidth="1"/>
    <col min="14" max="14" width="8.09765625" style="169" customWidth="1"/>
    <col min="15" max="15" width="10.59765625" style="169" customWidth="1"/>
    <col min="16" max="17" width="7.09765625" style="165" customWidth="1"/>
    <col min="18" max="18" width="4.796875" style="165" hidden="1" customWidth="1"/>
    <col min="19" max="19" width="46.69921875" style="165" customWidth="1"/>
    <col min="20" max="20" width="19" style="170" customWidth="1"/>
    <col min="21" max="21" width="10.796875" style="170" customWidth="1"/>
    <col min="22" max="24" width="12" style="171" customWidth="1"/>
    <col min="25" max="26" width="5.59765625" style="817" customWidth="1"/>
    <col min="29" max="29" width="8.59765625" style="171"/>
    <col min="32" max="35" width="8.59765625" style="171"/>
    <col min="36" max="36" width="3.19921875" style="171" customWidth="1"/>
    <col min="37" max="16384" width="8.59765625" style="171"/>
  </cols>
  <sheetData>
    <row r="1" spans="2:26" ht="4.3499999999999996" customHeight="1"/>
    <row r="2" spans="2:26" ht="30" customHeight="1">
      <c r="B2" s="163" t="str">
        <f>"Overall Company KPI Achievement "&amp;TEXT(O2,"MMM-YY")</f>
        <v>Overall Company KPI Achievement Feb-26</v>
      </c>
      <c r="E2" s="166"/>
      <c r="G2" s="167"/>
      <c r="O2" s="538">
        <v>46054</v>
      </c>
    </row>
    <row r="3" spans="2:26" s="173" customFormat="1" ht="55.8" customHeight="1">
      <c r="B3" s="1196" t="s">
        <v>0</v>
      </c>
      <c r="C3" s="1213"/>
      <c r="D3" s="1213"/>
      <c r="E3" s="1213"/>
      <c r="F3" s="1213" t="s">
        <v>15</v>
      </c>
      <c r="G3" s="1213" t="s">
        <v>16</v>
      </c>
      <c r="H3" s="1198" t="s">
        <v>17</v>
      </c>
      <c r="I3" s="1217" t="s">
        <v>18</v>
      </c>
      <c r="J3" s="1207" t="s">
        <v>19</v>
      </c>
      <c r="K3" s="1209" t="s">
        <v>20</v>
      </c>
      <c r="L3" s="1211" t="s">
        <v>21</v>
      </c>
      <c r="M3" s="1207" t="s">
        <v>22</v>
      </c>
      <c r="N3" s="1209" t="s">
        <v>23</v>
      </c>
      <c r="O3" s="1198" t="s">
        <v>24</v>
      </c>
      <c r="P3" s="1206" t="s">
        <v>25</v>
      </c>
      <c r="Q3" s="1206"/>
      <c r="R3" s="1206"/>
      <c r="S3" s="1200" t="s">
        <v>26</v>
      </c>
      <c r="T3" s="1283" t="s">
        <v>27</v>
      </c>
      <c r="U3" s="172"/>
      <c r="V3" s="1273" t="s">
        <v>28</v>
      </c>
      <c r="W3" s="1274"/>
      <c r="X3" s="1275"/>
      <c r="Y3" s="818" t="s">
        <v>29</v>
      </c>
      <c r="Z3" s="818" t="s">
        <v>1</v>
      </c>
    </row>
    <row r="4" spans="2:26" s="173" customFormat="1" ht="23.55" customHeight="1" thickBot="1">
      <c r="B4" s="1214"/>
      <c r="C4" s="1215"/>
      <c r="D4" s="1216"/>
      <c r="E4" s="1216"/>
      <c r="F4" s="1216"/>
      <c r="G4" s="1216"/>
      <c r="H4" s="1199"/>
      <c r="I4" s="1218"/>
      <c r="J4" s="1208"/>
      <c r="K4" s="1210"/>
      <c r="L4" s="1212"/>
      <c r="M4" s="1208"/>
      <c r="N4" s="1210"/>
      <c r="O4" s="1199"/>
      <c r="P4" s="708" t="s">
        <v>30</v>
      </c>
      <c r="Q4" s="416" t="s">
        <v>31</v>
      </c>
      <c r="R4" s="588" t="s">
        <v>32</v>
      </c>
      <c r="S4" s="1201"/>
      <c r="T4" s="1284"/>
      <c r="U4" s="172"/>
      <c r="V4" s="1276"/>
      <c r="W4" s="1277"/>
      <c r="X4" s="1278"/>
      <c r="Y4" s="818"/>
      <c r="Z4" s="818"/>
    </row>
    <row r="5" spans="2:26" ht="30" customHeight="1">
      <c r="B5" s="1202" t="s">
        <v>6</v>
      </c>
      <c r="C5" s="559" t="s">
        <v>33</v>
      </c>
      <c r="D5" s="584">
        <v>1</v>
      </c>
      <c r="E5" s="585" t="s">
        <v>34</v>
      </c>
      <c r="F5" s="174" t="s">
        <v>35</v>
      </c>
      <c r="G5" s="175" t="s">
        <v>36</v>
      </c>
      <c r="H5" s="677">
        <v>0</v>
      </c>
      <c r="I5" s="647">
        <f>SUMIFS(SDM_Data!$J$2:$J$1348,SDM_Data!$B$2:$B$1348,C5,SDM_Data!$D$2:$D$1348,E5,SDM_Data!$E$2:$E$1348,G5,SDM_Data!$I$2:$I$1348,$O$2)</f>
        <v>0</v>
      </c>
      <c r="J5" s="176">
        <f>SUMIFS(SDM_Data!$K$2:$K$1348,SDM_Data!$B$2:$B$1348,C5,SDM_Data!$D$2:$D$1348,E5,SDM_Data!$E$2:$E$1348,G5,SDM_Data!$I$2:$I$1348,$O$2)</f>
        <v>0</v>
      </c>
      <c r="K5" s="589" t="str">
        <f>IF(J5&gt;I5,"X","O")</f>
        <v>O</v>
      </c>
      <c r="L5" s="613">
        <f>SUMIFS(SDM_Data!$L$2:$L$1348,SDM_Data!$B$2:$B$1348,C5,SDM_Data!$D$2:$D$1348,E5,SDM_Data!$E$2:$E$1348,G5,SDM_Data!$I$2:$I$1348,$O$2)</f>
        <v>0</v>
      </c>
      <c r="M5" s="176">
        <f>SUMIFS(SDM_Data!$M$2:$M$1348,SDM_Data!$B$2:$B$1348,C5,SDM_Data!$D$2:$D$1348,E5,SDM_Data!$E$2:$E$1348,G5,SDM_Data!$I$2:$I$1348,$O$2)</f>
        <v>0</v>
      </c>
      <c r="N5" s="589" t="str">
        <f>IF(M5&gt;L5,"X","O")</f>
        <v>O</v>
      </c>
      <c r="O5" s="737" t="str">
        <f>IF(N5="O","15/15","0/15")</f>
        <v>15/15</v>
      </c>
      <c r="P5" s="709" t="str">
        <f>IF(K5="X","l","")</f>
        <v/>
      </c>
      <c r="Q5" s="142" t="str">
        <f t="shared" ref="Q5:Q68" si="0">IF(N5="X","¡","")</f>
        <v/>
      </c>
      <c r="R5" s="757"/>
      <c r="S5" s="1221" t="str">
        <f>Safety!B20</f>
        <v>1.Man : Authorized person Not follow regulation
2.System : Not have regulation to specific the Type of truck in each operation.</v>
      </c>
      <c r="T5" s="329" t="s">
        <v>37</v>
      </c>
      <c r="V5" s="1280" t="s">
        <v>38</v>
      </c>
      <c r="W5" s="1280"/>
      <c r="X5" s="1281"/>
      <c r="Y5" s="817">
        <f>IF(N5="O",1,0)</f>
        <v>1</v>
      </c>
      <c r="Z5" s="817">
        <f>IF(K5="O",1,0)</f>
        <v>1</v>
      </c>
    </row>
    <row r="6" spans="2:26" ht="22.05" customHeight="1">
      <c r="B6" s="1203"/>
      <c r="C6" s="324" t="s">
        <v>33</v>
      </c>
      <c r="D6" s="326">
        <f>D5+1</f>
        <v>2</v>
      </c>
      <c r="E6" s="177" t="s">
        <v>39</v>
      </c>
      <c r="F6" s="178" t="s">
        <v>35</v>
      </c>
      <c r="G6" s="179" t="s">
        <v>36</v>
      </c>
      <c r="H6" s="678">
        <v>0</v>
      </c>
      <c r="I6" s="648">
        <f>SUMIFS(SDM_Data!$J$2:$J$1348,SDM_Data!$B$2:$B$1348,C6,SDM_Data!$D$2:$D$1348,E6,SDM_Data!$E$2:$E$1348,G6,SDM_Data!$I$2:$I$1348,$O$2)</f>
        <v>0</v>
      </c>
      <c r="J6" s="180">
        <f>SUMIFS(SDM_Data!$K$2:$K$1348,SDM_Data!$B$2:$B$1348,C6,SDM_Data!$D$2:$D$1348,E6,SDM_Data!$E$2:$E$1348,G6,SDM_Data!$I$2:$I$1348,$O$2)</f>
        <v>1</v>
      </c>
      <c r="K6" s="590" t="str">
        <f>IF(J6&gt;I6,"X","O")</f>
        <v>X</v>
      </c>
      <c r="L6" s="614">
        <f>SUMIFS(SDM_Data!$L$2:$L$1348,SDM_Data!$B$2:$B$1348,C6,SDM_Data!$D$2:$D$1348,E6,SDM_Data!$E$2:$E$1348,G6,SDM_Data!$I$2:$I$1348,$O$2)</f>
        <v>0</v>
      </c>
      <c r="M6" s="180">
        <f>SUMIFS(SDM_Data!$M$2:$M$1348,SDM_Data!$B$2:$B$1348,C6,SDM_Data!$D$2:$D$1348,E6,SDM_Data!$E$2:$E$1348,G6,SDM_Data!$I$2:$I$1348,$O$2)</f>
        <v>4</v>
      </c>
      <c r="N6" s="590" t="str">
        <f>IF(M6&gt;L6,"X","O")</f>
        <v>X</v>
      </c>
      <c r="O6" s="738" t="s">
        <v>11</v>
      </c>
      <c r="P6" s="710" t="str">
        <f t="shared" ref="P6:P22" si="1">IF(K6="X","l","")</f>
        <v>l</v>
      </c>
      <c r="Q6" s="143" t="str">
        <f>IF(N6="X","¡","")</f>
        <v>¡</v>
      </c>
      <c r="R6" s="758"/>
      <c r="S6" s="1221"/>
      <c r="T6" s="329" t="s">
        <v>40</v>
      </c>
      <c r="V6" s="400" t="s">
        <v>4</v>
      </c>
      <c r="W6" s="401" t="s">
        <v>5</v>
      </c>
      <c r="X6" s="352" t="s">
        <v>3</v>
      </c>
      <c r="Y6" s="817">
        <f>IF(N6="O",1,0)</f>
        <v>0</v>
      </c>
      <c r="Z6" s="817">
        <f>IF(K6="O",1,0)</f>
        <v>0</v>
      </c>
    </row>
    <row r="7" spans="2:26" ht="22.05" customHeight="1">
      <c r="B7" s="1203"/>
      <c r="C7" s="324" t="s">
        <v>41</v>
      </c>
      <c r="D7" s="579">
        <v>3</v>
      </c>
      <c r="E7" s="320" t="s">
        <v>42</v>
      </c>
      <c r="F7" s="178" t="s">
        <v>35</v>
      </c>
      <c r="G7" s="179" t="s">
        <v>36</v>
      </c>
      <c r="H7" s="678">
        <v>4</v>
      </c>
      <c r="I7" s="648">
        <f>SUMIFS(SDM_Data!$J$2:$J$1348,SDM_Data!$B$2:$B$1348,C7,SDM_Data!$D$2:$D$1348,E7,SDM_Data!$E$2:$E$1348,G7,SDM_Data!$I$2:$I$1348,$O$2)</f>
        <v>0</v>
      </c>
      <c r="J7" s="180">
        <f>SUMIFS(SDM_Data!$K$2:$K$1348,SDM_Data!$B$2:$B$1348,C7,SDM_Data!$D$2:$D$1348,E7,SDM_Data!$E$2:$E$1348,G7,SDM_Data!$I$2:$I$1348,$O$2)</f>
        <v>0</v>
      </c>
      <c r="K7" s="590" t="str">
        <f>IF(J7&gt;I7,"X","O")</f>
        <v>O</v>
      </c>
      <c r="L7" s="614">
        <f>SUMIFS(SDM_Data!$L$2:$L$1348,SDM_Data!$B$2:$B$1348,C7,SDM_Data!$D$2:$D$1348,E7,SDM_Data!$E$2:$E$1348,G7,SDM_Data!$I$2:$I$1348,$O$2)</f>
        <v>3</v>
      </c>
      <c r="M7" s="180">
        <f>SUMIFS(SDM_Data!$M$2:$M$1348,SDM_Data!$B$2:$B$1348,C7,SDM_Data!$D$2:$D$1348,E7,SDM_Data!$E$2:$E$1348,G7,SDM_Data!$I$2:$I$1348,$O$2)</f>
        <v>3</v>
      </c>
      <c r="N7" s="590" t="str">
        <f>IF(M7&gt;L7,"X","O")</f>
        <v>O</v>
      </c>
      <c r="O7" s="738" t="s">
        <v>11</v>
      </c>
      <c r="P7" s="710" t="str">
        <f t="shared" si="1"/>
        <v/>
      </c>
      <c r="Q7" s="143" t="str">
        <f t="shared" si="0"/>
        <v/>
      </c>
      <c r="R7" s="758" t="s">
        <v>43</v>
      </c>
      <c r="S7" s="1221"/>
      <c r="T7" s="329" t="s">
        <v>44</v>
      </c>
      <c r="V7" s="1223">
        <f>SUM(Z5:Z107)</f>
        <v>36</v>
      </c>
      <c r="W7" s="1287">
        <f>X7-V7</f>
        <v>18</v>
      </c>
      <c r="X7" s="1225">
        <f>COUNT(Z5:Z107)</f>
        <v>54</v>
      </c>
      <c r="Y7" s="817">
        <f>IF(N7="O",1,0)</f>
        <v>1</v>
      </c>
      <c r="Z7" s="817">
        <f>IF(K7="O",1,0)</f>
        <v>1</v>
      </c>
    </row>
    <row r="8" spans="2:26" ht="22.05" customHeight="1">
      <c r="B8" s="1203"/>
      <c r="C8" s="324" t="s">
        <v>33</v>
      </c>
      <c r="D8" s="1219">
        <v>4</v>
      </c>
      <c r="E8" s="177" t="s">
        <v>45</v>
      </c>
      <c r="F8" s="178" t="s">
        <v>46</v>
      </c>
      <c r="G8" s="179" t="s">
        <v>36</v>
      </c>
      <c r="H8" s="678">
        <v>4</v>
      </c>
      <c r="I8" s="821" t="s">
        <v>11</v>
      </c>
      <c r="J8" s="822" t="s">
        <v>11</v>
      </c>
      <c r="K8" s="823" t="s">
        <v>11</v>
      </c>
      <c r="L8" s="614">
        <v>4</v>
      </c>
      <c r="M8" s="180">
        <v>5</v>
      </c>
      <c r="N8" s="590" t="str">
        <f t="shared" ref="N8:N9" si="2">IF(M8&gt;L8,"X","O")</f>
        <v>X</v>
      </c>
      <c r="O8" s="738" t="s">
        <v>11</v>
      </c>
      <c r="P8" s="710" t="str">
        <f t="shared" si="1"/>
        <v/>
      </c>
      <c r="Q8" s="143" t="str">
        <f t="shared" si="0"/>
        <v>¡</v>
      </c>
      <c r="R8" s="758"/>
      <c r="S8" s="1221"/>
      <c r="T8" s="329" t="s">
        <v>2835</v>
      </c>
      <c r="V8" s="1224"/>
      <c r="W8" s="1288"/>
      <c r="X8" s="1226"/>
      <c r="Y8" s="817">
        <f>IF(N8="O",1,0)</f>
        <v>0</v>
      </c>
    </row>
    <row r="9" spans="2:26" ht="22.05" customHeight="1">
      <c r="B9" s="1203"/>
      <c r="C9" s="325" t="s">
        <v>33</v>
      </c>
      <c r="D9" s="1220"/>
      <c r="E9" s="556" t="s">
        <v>47</v>
      </c>
      <c r="F9" s="182" t="s">
        <v>46</v>
      </c>
      <c r="G9" s="183" t="s">
        <v>36</v>
      </c>
      <c r="H9" s="679">
        <v>0</v>
      </c>
      <c r="I9" s="824" t="s">
        <v>11</v>
      </c>
      <c r="J9" s="825" t="s">
        <v>11</v>
      </c>
      <c r="K9" s="826" t="s">
        <v>11</v>
      </c>
      <c r="L9" s="615">
        <f>SUMIFS(SDM_Data!$L$2:$L$1348,SDM_Data!$B$2:$B$1348,C9,SDM_Data!$D$2:$D$1348,E9,SDM_Data!$E$2:$E$1348,G9,SDM_Data!$I$2:$I$1348,$O$2)</f>
        <v>0</v>
      </c>
      <c r="M9" s="184">
        <f>SUMIFS(SDM_Data!$M$2:$M$1348,SDM_Data!$B$2:$B$1348,C9,SDM_Data!$D$2:$D$1348,E9,SDM_Data!$E$2:$E$1348,G9,SDM_Data!$I$2:$I$1348,$O$2)</f>
        <v>0</v>
      </c>
      <c r="N9" s="591" t="str">
        <f t="shared" si="2"/>
        <v>O</v>
      </c>
      <c r="O9" s="739" t="s">
        <v>11</v>
      </c>
      <c r="P9" s="711" t="str">
        <f t="shared" si="1"/>
        <v/>
      </c>
      <c r="Q9" s="144" t="str">
        <f t="shared" si="0"/>
        <v/>
      </c>
      <c r="R9" s="759"/>
      <c r="S9" s="1279"/>
      <c r="T9" s="330"/>
      <c r="V9" s="1282">
        <f>V7/X7</f>
        <v>0.66666666666666663</v>
      </c>
      <c r="W9" s="1282"/>
      <c r="X9" s="1282"/>
    </row>
    <row r="10" spans="2:26" ht="22.05" customHeight="1">
      <c r="B10" s="1204"/>
      <c r="C10" s="560" t="s">
        <v>48</v>
      </c>
      <c r="D10" s="586">
        <v>5</v>
      </c>
      <c r="E10" s="549" t="s">
        <v>49</v>
      </c>
      <c r="F10" s="185" t="s">
        <v>35</v>
      </c>
      <c r="G10" s="186" t="s">
        <v>36</v>
      </c>
      <c r="H10" s="680">
        <v>0</v>
      </c>
      <c r="I10" s="649">
        <f>SUMIFS(SDM_Data!$J$2:$J$1348,SDM_Data!$B$2:$B$1348,C10,SDM_Data!$D$2:$D$1348,E10,SDM_Data!$E$2:$E$1348,G10,SDM_Data!$I$2:$I$1348,$O$2)</f>
        <v>0</v>
      </c>
      <c r="J10" s="187">
        <f>SUMIFS(SDM_Data!$K$2:$K$1348,SDM_Data!$B$2:$B$1348,C10,SDM_Data!$D$2:$D$1348,E10,SDM_Data!$E$2:$E$1348,G10,SDM_Data!$I$2:$I$1348,$O$2)</f>
        <v>0</v>
      </c>
      <c r="K10" s="592" t="str">
        <f t="shared" ref="K10:K24" si="3">IF(J10&gt;I10,"X","O")</f>
        <v>O</v>
      </c>
      <c r="L10" s="616">
        <f>SUMIFS(SDM_Data!$L$2:$L$1348,SDM_Data!$B$2:$B$1348,C10,SDM_Data!$D$2:$D$1348,E10,SDM_Data!$E$2:$E$1348,G10,SDM_Data!$I$2:$I$1348,$O$2)</f>
        <v>0</v>
      </c>
      <c r="M10" s="187">
        <f>SUMIFS(SDM_Data!$M$2:$M$1348,SDM_Data!$B$2:$B$1348,C10,SDM_Data!$D$2:$D$1348,E10,SDM_Data!$E$2:$E$1348,G10,SDM_Data!$I$2:$I$1348,$O$2)</f>
        <v>1</v>
      </c>
      <c r="N10" s="592" t="str">
        <f t="shared" ref="N10:N47" si="4">IF(M10&gt;L10,"X","O")</f>
        <v>X</v>
      </c>
      <c r="O10" s="740" t="s">
        <v>11</v>
      </c>
      <c r="P10" s="712" t="str">
        <f t="shared" si="1"/>
        <v/>
      </c>
      <c r="Q10" s="145" t="str">
        <f t="shared" si="0"/>
        <v>¡</v>
      </c>
      <c r="R10" s="760" t="s">
        <v>50</v>
      </c>
      <c r="S10" s="1221" t="s">
        <v>11</v>
      </c>
      <c r="T10" s="329" t="s">
        <v>37</v>
      </c>
      <c r="V10" s="1282"/>
      <c r="W10" s="1282"/>
      <c r="X10" s="1282"/>
      <c r="Y10" s="817">
        <f t="shared" ref="Y10:Y22" si="5">IF(N10="O",1,0)</f>
        <v>0</v>
      </c>
      <c r="Z10" s="817">
        <f t="shared" ref="Z10:Z22" si="6">IF(K10="O",1,0)</f>
        <v>1</v>
      </c>
    </row>
    <row r="11" spans="2:26" ht="22.05" customHeight="1">
      <c r="B11" s="1204"/>
      <c r="C11" s="324" t="s">
        <v>48</v>
      </c>
      <c r="D11" s="579">
        <v>6</v>
      </c>
      <c r="E11" s="320" t="s">
        <v>51</v>
      </c>
      <c r="F11" s="178" t="s">
        <v>35</v>
      </c>
      <c r="G11" s="179" t="s">
        <v>36</v>
      </c>
      <c r="H11" s="681">
        <v>0</v>
      </c>
      <c r="I11" s="648">
        <f>SUMIFS(SDM_Data!$J$2:$J$1348,SDM_Data!$B$2:$B$1348,C11,SDM_Data!$D$2:$D$1348,E11,SDM_Data!$E$2:$E$1348,G11,SDM_Data!$I$2:$I$1348,$O$2)</f>
        <v>0</v>
      </c>
      <c r="J11" s="180">
        <f>SUMIFS(SDM_Data!$K$2:$K$1348,SDM_Data!$B$2:$B$1348,C11,SDM_Data!$D$2:$D$1348,E11,SDM_Data!$E$2:$E$1348,G11,SDM_Data!$I$2:$I$1348,$O$2)</f>
        <v>0</v>
      </c>
      <c r="K11" s="590" t="str">
        <f t="shared" si="3"/>
        <v>O</v>
      </c>
      <c r="L11" s="614">
        <f>SUMIFS(SDM_Data!$L$2:$L$1348,SDM_Data!$B$2:$B$1348,C11,SDM_Data!$D$2:$D$1348,E11,SDM_Data!$E$2:$E$1348,G11,SDM_Data!$I$2:$I$1348,$O$2)</f>
        <v>0</v>
      </c>
      <c r="M11" s="180">
        <f>SUMIFS(SDM_Data!$M$2:$M$1348,SDM_Data!$B$2:$B$1348,C11,SDM_Data!$D$2:$D$1348,E11,SDM_Data!$E$2:$E$1348,G11,SDM_Data!$I$2:$I$1348,$O$2)</f>
        <v>2</v>
      </c>
      <c r="N11" s="590" t="str">
        <f t="shared" si="4"/>
        <v>X</v>
      </c>
      <c r="O11" s="738" t="s">
        <v>11</v>
      </c>
      <c r="P11" s="713" t="str">
        <f>IF(K11="X","¡","")</f>
        <v/>
      </c>
      <c r="Q11" s="146" t="str">
        <f t="shared" si="0"/>
        <v>¡</v>
      </c>
      <c r="R11" s="758"/>
      <c r="S11" s="1221"/>
      <c r="T11" s="329" t="s">
        <v>40</v>
      </c>
      <c r="Y11" s="817">
        <f t="shared" si="5"/>
        <v>0</v>
      </c>
      <c r="Z11" s="817">
        <f t="shared" si="6"/>
        <v>1</v>
      </c>
    </row>
    <row r="12" spans="2:26" ht="22.05" customHeight="1">
      <c r="B12" s="1204"/>
      <c r="C12" s="324" t="s">
        <v>48</v>
      </c>
      <c r="D12" s="326">
        <v>7</v>
      </c>
      <c r="E12" s="177" t="s">
        <v>52</v>
      </c>
      <c r="F12" s="178" t="s">
        <v>35</v>
      </c>
      <c r="G12" s="179" t="s">
        <v>36</v>
      </c>
      <c r="H12" s="681">
        <v>0</v>
      </c>
      <c r="I12" s="648">
        <f>SUMIFS(SDM_Data!$J$2:$J$1348,SDM_Data!$B$2:$B$1348,C12,SDM_Data!$D$2:$D$1348,E12,SDM_Data!$E$2:$E$1348,G12,SDM_Data!$I$2:$I$1348,$O$2)</f>
        <v>0</v>
      </c>
      <c r="J12" s="180">
        <f>SUMIFS(SDM_Data!$K$2:$K$1348,SDM_Data!$B$2:$B$1348,C12,SDM_Data!$D$2:$D$1348,E12,SDM_Data!$E$2:$E$1348,G12,SDM_Data!$I$2:$I$1348,$O$2)</f>
        <v>0</v>
      </c>
      <c r="K12" s="590" t="str">
        <f t="shared" si="3"/>
        <v>O</v>
      </c>
      <c r="L12" s="614">
        <f>SUMIFS(SDM_Data!$L$2:$L$1348,SDM_Data!$B$2:$B$1348,C12,SDM_Data!$D$2:$D$1348,E12,SDM_Data!$E$2:$E$1348,G12,SDM_Data!$I$2:$I$1348,$O$2)</f>
        <v>0</v>
      </c>
      <c r="M12" s="180">
        <f>SUMIFS(SDM_Data!$M$2:$M$1348,SDM_Data!$B$2:$B$1348,C12,SDM_Data!$D$2:$D$1348,E12,SDM_Data!$E$2:$E$1348,G12,SDM_Data!$I$2:$I$1348,$O$2)</f>
        <v>2</v>
      </c>
      <c r="N12" s="590" t="str">
        <f t="shared" si="4"/>
        <v>X</v>
      </c>
      <c r="O12" s="738" t="s">
        <v>11</v>
      </c>
      <c r="P12" s="713" t="str">
        <f t="shared" si="1"/>
        <v/>
      </c>
      <c r="Q12" s="146" t="str">
        <f t="shared" si="0"/>
        <v>¡</v>
      </c>
      <c r="R12" s="758"/>
      <c r="S12" s="1221"/>
      <c r="T12" s="329" t="s">
        <v>53</v>
      </c>
      <c r="V12" s="1285" t="s">
        <v>54</v>
      </c>
      <c r="W12" s="1285"/>
      <c r="X12" s="1286"/>
      <c r="Y12" s="817">
        <f t="shared" si="5"/>
        <v>0</v>
      </c>
      <c r="Z12" s="817">
        <f t="shared" si="6"/>
        <v>1</v>
      </c>
    </row>
    <row r="13" spans="2:26" ht="22.05" customHeight="1">
      <c r="B13" s="1204"/>
      <c r="C13" s="324" t="s">
        <v>48</v>
      </c>
      <c r="D13" s="579">
        <v>8</v>
      </c>
      <c r="E13" s="320" t="s">
        <v>55</v>
      </c>
      <c r="F13" s="178" t="s">
        <v>35</v>
      </c>
      <c r="G13" s="179" t="s">
        <v>36</v>
      </c>
      <c r="H13" s="681">
        <v>0</v>
      </c>
      <c r="I13" s="648">
        <f>SUMIFS(SDM_Data!$J$2:$J$1348,SDM_Data!$B$2:$B$1348,C13,SDM_Data!$D$2:$D$1348,E13,SDM_Data!$E$2:$E$1348,G13,SDM_Data!$I$2:$I$1348,$O$2)</f>
        <v>0</v>
      </c>
      <c r="J13" s="180">
        <f>SUMIFS(SDM_Data!$K$2:$K$1348,SDM_Data!$B$2:$B$1348,C13,SDM_Data!$D$2:$D$1348,E13,SDM_Data!$E$2:$E$1348,G13,SDM_Data!$I$2:$I$1348,$O$2)</f>
        <v>0</v>
      </c>
      <c r="K13" s="590" t="str">
        <f t="shared" si="3"/>
        <v>O</v>
      </c>
      <c r="L13" s="614">
        <f>SUMIFS(SDM_Data!$L$2:$L$1348,SDM_Data!$B$2:$B$1348,C13,SDM_Data!$D$2:$D$1348,E13,SDM_Data!$E$2:$E$1348,G13,SDM_Data!$I$2:$I$1348,$O$2)</f>
        <v>0</v>
      </c>
      <c r="M13" s="180">
        <f>SUMIFS(SDM_Data!$M$2:$M$1348,SDM_Data!$B$2:$B$1348,C13,SDM_Data!$D$2:$D$1348,E13,SDM_Data!$E$2:$E$1348,G13,SDM_Data!$I$2:$I$1348,$O$2)</f>
        <v>1</v>
      </c>
      <c r="N13" s="590" t="str">
        <f t="shared" si="4"/>
        <v>X</v>
      </c>
      <c r="O13" s="738" t="str">
        <f>IF(N13="O","10/10","0/10")</f>
        <v>0/10</v>
      </c>
      <c r="P13" s="713" t="str">
        <f>IF(K13="X","¡","")</f>
        <v/>
      </c>
      <c r="Q13" s="146" t="str">
        <f t="shared" si="0"/>
        <v>¡</v>
      </c>
      <c r="R13" s="758"/>
      <c r="S13" s="1221"/>
      <c r="T13" s="331"/>
      <c r="V13" s="400" t="s">
        <v>4</v>
      </c>
      <c r="W13" s="401" t="s">
        <v>5</v>
      </c>
      <c r="X13" s="352" t="s">
        <v>3</v>
      </c>
      <c r="Y13" s="817">
        <f t="shared" si="5"/>
        <v>0</v>
      </c>
      <c r="Z13" s="817">
        <f t="shared" si="6"/>
        <v>1</v>
      </c>
    </row>
    <row r="14" spans="2:26" ht="22.5" customHeight="1">
      <c r="B14" s="1205"/>
      <c r="C14" s="348" t="s">
        <v>48</v>
      </c>
      <c r="D14" s="349">
        <v>9</v>
      </c>
      <c r="E14" s="350" t="s">
        <v>56</v>
      </c>
      <c r="F14" s="209" t="s">
        <v>35</v>
      </c>
      <c r="G14" s="210" t="s">
        <v>36</v>
      </c>
      <c r="H14" s="682">
        <v>3</v>
      </c>
      <c r="I14" s="650">
        <f>SUMIFS(SDM_Data!$J$2:$J$1348,SDM_Data!$B$2:$B$1348,C14,SDM_Data!$D$2:$D$1348,E14,SDM_Data!$E$2:$E$1348,G14,SDM_Data!$I$2:$I$1348,$O$2)</f>
        <v>0</v>
      </c>
      <c r="J14" s="351">
        <f>SUMIFS(SDM_Data!$K$2:$K$1348,SDM_Data!$B$2:$B$1348,C14,SDM_Data!$D$2:$D$1348,E14,SDM_Data!$E$2:$E$1348,G14,SDM_Data!$I$2:$I$1348,$O$2)</f>
        <v>0</v>
      </c>
      <c r="K14" s="593" t="str">
        <f t="shared" si="3"/>
        <v>O</v>
      </c>
      <c r="L14" s="617">
        <f>SUMIFS(SDM_Data!$L$2:$L$1348,SDM_Data!$B$2:$B$1348,C14,SDM_Data!$D$2:$D$1348,E14,SDM_Data!$E$2:$E$1348,G14,SDM_Data!$I$2:$I$1348,$O$2)</f>
        <v>3</v>
      </c>
      <c r="M14" s="351">
        <f>SUMIFS(SDM_Data!$M$2:$M$1348,SDM_Data!$B$2:$B$1348,C14,SDM_Data!$D$2:$D$1348,E14,SDM_Data!$E$2:$E$1348,G14,SDM_Data!$I$2:$I$1348,$O$2)</f>
        <v>2</v>
      </c>
      <c r="N14" s="593" t="str">
        <f t="shared" si="4"/>
        <v>O</v>
      </c>
      <c r="O14" s="741" t="s">
        <v>11</v>
      </c>
      <c r="P14" s="714" t="str">
        <f t="shared" si="1"/>
        <v/>
      </c>
      <c r="Q14" s="150" t="str">
        <f t="shared" si="0"/>
        <v/>
      </c>
      <c r="R14" s="761" t="s">
        <v>50</v>
      </c>
      <c r="S14" s="1222"/>
      <c r="T14" s="345"/>
      <c r="U14" s="188"/>
      <c r="V14" s="1223">
        <f>SUM(Y5:Y107)</f>
        <v>43</v>
      </c>
      <c r="W14" s="1287">
        <f>X14-V14</f>
        <v>28</v>
      </c>
      <c r="X14" s="1225">
        <f>COUNT(Y5:Y107)</f>
        <v>71</v>
      </c>
      <c r="Y14" s="817">
        <f t="shared" si="5"/>
        <v>1</v>
      </c>
      <c r="Z14" s="817">
        <f t="shared" si="6"/>
        <v>1</v>
      </c>
    </row>
    <row r="15" spans="2:26" ht="24" customHeight="1">
      <c r="B15" s="1244" t="s">
        <v>7</v>
      </c>
      <c r="C15" s="321" t="s">
        <v>57</v>
      </c>
      <c r="D15" s="398">
        <f t="shared" ref="D15:D22" si="7">D14+1</f>
        <v>10</v>
      </c>
      <c r="E15" s="252" t="s">
        <v>58</v>
      </c>
      <c r="F15" s="212" t="s">
        <v>35</v>
      </c>
      <c r="G15" s="213" t="s">
        <v>36</v>
      </c>
      <c r="H15" s="683">
        <v>0</v>
      </c>
      <c r="I15" s="651">
        <f>SUMIFS(SDM_Data!$J$2:$J$1348,SDM_Data!$B$2:$B$1348,C15,SDM_Data!$D$2:$D$1348,E15,SDM_Data!$E$2:$E$1348,G15,SDM_Data!$I$2:$I$1348,$O$2)</f>
        <v>0</v>
      </c>
      <c r="J15" s="214">
        <f>SUMIFS(SDM_Data!$K$2:$K$1348,SDM_Data!$B$2:$B$1348,C15,SDM_Data!$D$2:$D$1348,E15,SDM_Data!$E$2:$E$1348,G15,SDM_Data!$I$2:$I$1348,$O$2)</f>
        <v>0</v>
      </c>
      <c r="K15" s="594" t="str">
        <f t="shared" si="3"/>
        <v>O</v>
      </c>
      <c r="L15" s="618">
        <f>SUMIFS(SDM_Data!$L$2:$L$1348,SDM_Data!$B$2:$B$1348,C15,SDM_Data!$D$2:$D$1348,E15,SDM_Data!$E$2:$E$1348,G15,SDM_Data!$I$2:$I$1348,$O$2)</f>
        <v>0</v>
      </c>
      <c r="M15" s="214">
        <f>SUMIFS(SDM_Data!$M$2:$M$1348,SDM_Data!$B$2:$B$1348,C15,SDM_Data!$D$2:$D$1348,E15,SDM_Data!$E$2:$E$1348,G15,SDM_Data!$I$2:$I$1348,$O$2)</f>
        <v>0</v>
      </c>
      <c r="N15" s="594" t="str">
        <f t="shared" si="4"/>
        <v>O</v>
      </c>
      <c r="O15" s="742" t="str">
        <f>IF(N15="O","15/15","0/15")</f>
        <v>15/15</v>
      </c>
      <c r="P15" s="712" t="str">
        <f t="shared" si="1"/>
        <v/>
      </c>
      <c r="Q15" s="145" t="str">
        <f t="shared" si="0"/>
        <v/>
      </c>
      <c r="R15" s="594"/>
      <c r="S15" s="792"/>
      <c r="T15" s="347"/>
      <c r="U15" s="188"/>
      <c r="V15" s="1224"/>
      <c r="W15" s="1288"/>
      <c r="X15" s="1226"/>
      <c r="Y15" s="817">
        <f t="shared" si="5"/>
        <v>1</v>
      </c>
      <c r="Z15" s="817">
        <f t="shared" si="6"/>
        <v>1</v>
      </c>
    </row>
    <row r="16" spans="2:26" ht="32.549999999999997" customHeight="1">
      <c r="B16" s="1245"/>
      <c r="C16" s="189" t="s">
        <v>57</v>
      </c>
      <c r="D16" s="399">
        <f t="shared" si="7"/>
        <v>11</v>
      </c>
      <c r="E16" s="245" t="s">
        <v>59</v>
      </c>
      <c r="F16" s="190" t="s">
        <v>35</v>
      </c>
      <c r="G16" s="191" t="s">
        <v>36</v>
      </c>
      <c r="H16" s="684">
        <v>4</v>
      </c>
      <c r="I16" s="652">
        <f>SUMIFS(SDM_Data!$J$2:$J$1348,SDM_Data!$B$2:$B$1348,C16,SDM_Data!$D$2:$D$1348,E16,SDM_Data!$E$2:$E$1348,G16,SDM_Data!$I$2:$I$1348,$O$2)</f>
        <v>0</v>
      </c>
      <c r="J16" s="181">
        <f>SUMIFS(SDM_Data!$K$2:$K$1348,SDM_Data!$B$2:$B$1348,C16,SDM_Data!$D$2:$D$1348,E16,SDM_Data!$E$2:$E$1348,G16,SDM_Data!$I$2:$I$1348,$O$2)</f>
        <v>1</v>
      </c>
      <c r="K16" s="595" t="str">
        <f t="shared" si="3"/>
        <v>X</v>
      </c>
      <c r="L16" s="619">
        <f>SUMIFS(SDM_Data!$L$2:$L$1348,SDM_Data!$B$2:$B$1348,C16,SDM_Data!$D$2:$D$1348,E16,SDM_Data!$E$2:$E$1348,G16,SDM_Data!$I$2:$I$1348,$O$2)</f>
        <v>4</v>
      </c>
      <c r="M16" s="181">
        <f>SUMIFS(SDM_Data!$M$2:$M$1348,SDM_Data!$B$2:$B$1348,C16,SDM_Data!$D$2:$D$1348,E16,SDM_Data!$E$2:$E$1348,G16,SDM_Data!$I$2:$I$1348,$O$2)</f>
        <v>4</v>
      </c>
      <c r="N16" s="595" t="str">
        <f t="shared" si="4"/>
        <v>O</v>
      </c>
      <c r="O16" s="743" t="str">
        <f>IF(N16="O","10/10","0/10")</f>
        <v>10/10</v>
      </c>
      <c r="P16" s="713" t="str">
        <f t="shared" si="1"/>
        <v>l</v>
      </c>
      <c r="Q16" s="146" t="str">
        <f t="shared" si="0"/>
        <v/>
      </c>
      <c r="R16" s="595"/>
      <c r="S16" s="793" t="s">
        <v>60</v>
      </c>
      <c r="T16" s="342" t="s">
        <v>61</v>
      </c>
      <c r="U16" s="188"/>
      <c r="V16" s="1282">
        <f>V14/X14</f>
        <v>0.60563380281690138</v>
      </c>
      <c r="W16" s="1282"/>
      <c r="X16" s="1282"/>
      <c r="Y16" s="817">
        <f t="shared" si="5"/>
        <v>1</v>
      </c>
      <c r="Z16" s="817">
        <f t="shared" si="6"/>
        <v>0</v>
      </c>
    </row>
    <row r="17" spans="2:64" ht="38.549999999999997" customHeight="1">
      <c r="B17" s="1245"/>
      <c r="C17" s="189" t="s">
        <v>57</v>
      </c>
      <c r="D17" s="399">
        <f t="shared" si="7"/>
        <v>12</v>
      </c>
      <c r="E17" s="245" t="s">
        <v>62</v>
      </c>
      <c r="F17" s="190" t="s">
        <v>35</v>
      </c>
      <c r="G17" s="191" t="s">
        <v>36</v>
      </c>
      <c r="H17" s="684">
        <v>9</v>
      </c>
      <c r="I17" s="652">
        <f>SUMIFS(SDM_Data!$J$2:$J$1348,SDM_Data!$B$2:$B$1348,C17,SDM_Data!$D$2:$D$1348,E17,SDM_Data!$E$2:$E$1348,G17,SDM_Data!$I$2:$I$1348,$O$2)</f>
        <v>1</v>
      </c>
      <c r="J17" s="181">
        <f>SUMIFS(SDM_Data!$K$2:$K$1348,SDM_Data!$B$2:$B$1348,C17,SDM_Data!$D$2:$D$1348,E17,SDM_Data!$E$2:$E$1348,G17,SDM_Data!$I$2:$I$1348,$O$2)</f>
        <v>1</v>
      </c>
      <c r="K17" s="595" t="str">
        <f t="shared" si="3"/>
        <v>O</v>
      </c>
      <c r="L17" s="619">
        <f>SUMIFS(SDM_Data!$L$2:$L$1348,SDM_Data!$B$2:$B$1348,C17,SDM_Data!$D$2:$D$1348,E17,SDM_Data!$E$2:$E$1348,G17,SDM_Data!$I$2:$I$1348,$O$2)</f>
        <v>9</v>
      </c>
      <c r="M17" s="181">
        <f>SUMIFS(SDM_Data!$M$2:$M$1348,SDM_Data!$B$2:$B$1348,C17,SDM_Data!$D$2:$D$1348,E17,SDM_Data!$E$2:$E$1348,G17,SDM_Data!$I$2:$I$1348,$O$2)</f>
        <v>10</v>
      </c>
      <c r="N17" s="595" t="str">
        <f t="shared" si="4"/>
        <v>X</v>
      </c>
      <c r="O17" s="743" t="s">
        <v>11</v>
      </c>
      <c r="P17" s="713" t="str">
        <f t="shared" si="1"/>
        <v/>
      </c>
      <c r="Q17" s="146" t="str">
        <f t="shared" si="0"/>
        <v>¡</v>
      </c>
      <c r="R17" s="595" t="s">
        <v>50</v>
      </c>
      <c r="S17" s="793"/>
      <c r="T17" s="333"/>
      <c r="U17" s="192"/>
      <c r="V17" s="1282"/>
      <c r="W17" s="1282"/>
      <c r="X17" s="1282"/>
      <c r="Y17" s="817">
        <f t="shared" si="5"/>
        <v>0</v>
      </c>
      <c r="Z17" s="817">
        <f t="shared" si="6"/>
        <v>1</v>
      </c>
    </row>
    <row r="18" spans="2:64" ht="24" customHeight="1">
      <c r="B18" s="1245"/>
      <c r="C18" s="189" t="s">
        <v>57</v>
      </c>
      <c r="D18" s="327">
        <f t="shared" si="7"/>
        <v>13</v>
      </c>
      <c r="E18" s="193" t="s">
        <v>63</v>
      </c>
      <c r="F18" s="190" t="s">
        <v>35</v>
      </c>
      <c r="G18" s="191" t="s">
        <v>36</v>
      </c>
      <c r="H18" s="685" t="s">
        <v>11</v>
      </c>
      <c r="I18" s="652">
        <f>SUMIFS(SDM_Data!$J$2:$J$1348,SDM_Data!$B$2:$B$1348,C18,SDM_Data!$D$2:$D$1348,E18,SDM_Data!$E$2:$E$1348,G18,SDM_Data!$I$2:$I$1348,$O$2)</f>
        <v>0</v>
      </c>
      <c r="J18" s="181">
        <f>SUMIFS(SDM_Data!$K$2:$K$1348,SDM_Data!$B$2:$B$1348,C18,SDM_Data!$D$2:$D$1348,E18,SDM_Data!$E$2:$E$1348,G18,SDM_Data!$I$2:$I$1348,$O$2)</f>
        <v>0</v>
      </c>
      <c r="K18" s="595" t="str">
        <f t="shared" si="3"/>
        <v>O</v>
      </c>
      <c r="L18" s="619">
        <f>SUMIFS(SDM_Data!$L$2:$L$1348,SDM_Data!$B$2:$B$1348,C18,SDM_Data!$D$2:$D$1348,E18,SDM_Data!$E$2:$E$1348,G18,SDM_Data!$I$2:$I$1348,$O$2)</f>
        <v>0</v>
      </c>
      <c r="M18" s="181">
        <f>SUMIFS(SDM_Data!$M$2:$M$1348,SDM_Data!$B$2:$B$1348,C18,SDM_Data!$D$2:$D$1348,E18,SDM_Data!$E$2:$E$1348,G18,SDM_Data!$I$2:$I$1348,$O$2)</f>
        <v>1</v>
      </c>
      <c r="N18" s="595" t="s">
        <v>64</v>
      </c>
      <c r="O18" s="743" t="s">
        <v>11</v>
      </c>
      <c r="P18" s="713" t="str">
        <f t="shared" si="1"/>
        <v/>
      </c>
      <c r="Q18" s="146" t="str">
        <f t="shared" si="0"/>
        <v>¡</v>
      </c>
      <c r="R18" s="595" t="s">
        <v>50</v>
      </c>
      <c r="S18" s="794"/>
      <c r="T18" s="333"/>
      <c r="U18" s="192"/>
      <c r="V18" s="194"/>
      <c r="W18" s="194"/>
      <c r="X18" s="194"/>
      <c r="Y18" s="817">
        <f t="shared" si="5"/>
        <v>0</v>
      </c>
      <c r="Z18" s="817">
        <f t="shared" si="6"/>
        <v>1</v>
      </c>
    </row>
    <row r="19" spans="2:64" ht="20.399999999999999">
      <c r="B19" s="1245"/>
      <c r="C19" s="189" t="s">
        <v>57</v>
      </c>
      <c r="D19" s="327">
        <f t="shared" si="7"/>
        <v>14</v>
      </c>
      <c r="E19" s="193" t="s">
        <v>65</v>
      </c>
      <c r="F19" s="190" t="s">
        <v>35</v>
      </c>
      <c r="G19" s="191" t="s">
        <v>36</v>
      </c>
      <c r="H19" s="684">
        <v>6</v>
      </c>
      <c r="I19" s="653">
        <f>SUMIFS(SDM_Data!$J$2:$J$1348,SDM_Data!$B$2:$B$1348,C19,SDM_Data!$D$2:$D$1348,E19,SDM_Data!$E$2:$E$1348,G19,SDM_Data!$I$2:$I$1348,$O$2)</f>
        <v>0</v>
      </c>
      <c r="J19" s="834">
        <f>SUMIFS(SDM_Data!$K$2:$K$1348,SDM_Data!$B$2:$B$1348,C19,SDM_Data!$D$2:$D$1348,E19,SDM_Data!$E$2:$E$1348,G19,SDM_Data!$I$2:$I$1348,$O$2)</f>
        <v>1</v>
      </c>
      <c r="K19" s="596" t="str">
        <f t="shared" si="3"/>
        <v>X</v>
      </c>
      <c r="L19" s="620">
        <f>SUMIFS(SDM_Data!$L$2:$L$1348,SDM_Data!$B$2:$B$1348,C19,SDM_Data!$D$2:$D$1348,E19,SDM_Data!$E$2:$E$1348,G19,SDM_Data!$I$2:$I$1348,$O$2)</f>
        <v>5</v>
      </c>
      <c r="M19" s="828">
        <f>SUMIFS(SDM_Data!$M$2:$M$1348,SDM_Data!$B$2:$B$1348,C19,SDM_Data!$D$2:$D$1348,E19,SDM_Data!$E$2:$E$1348,G19,SDM_Data!$I$2:$I$1348,$O$2)</f>
        <v>17</v>
      </c>
      <c r="N19" s="595" t="str">
        <f t="shared" si="4"/>
        <v>X</v>
      </c>
      <c r="O19" s="743" t="s">
        <v>11</v>
      </c>
      <c r="P19" s="713" t="str">
        <f>IF(K19="X","l","")</f>
        <v>l</v>
      </c>
      <c r="Q19" s="146" t="str">
        <f t="shared" si="0"/>
        <v>¡</v>
      </c>
      <c r="R19" s="595" t="s">
        <v>50</v>
      </c>
      <c r="S19" s="793"/>
      <c r="T19" s="333"/>
      <c r="U19" s="192"/>
      <c r="V19" s="1289" t="s">
        <v>66</v>
      </c>
      <c r="W19" s="1290"/>
      <c r="X19" s="1289"/>
      <c r="Y19" s="817">
        <f t="shared" si="5"/>
        <v>0</v>
      </c>
      <c r="Z19" s="817">
        <f t="shared" si="6"/>
        <v>0</v>
      </c>
    </row>
    <row r="20" spans="2:64" ht="63.75" customHeight="1">
      <c r="B20" s="1245"/>
      <c r="C20" s="189" t="s">
        <v>57</v>
      </c>
      <c r="D20" s="399">
        <f t="shared" si="7"/>
        <v>15</v>
      </c>
      <c r="E20" s="245" t="s">
        <v>67</v>
      </c>
      <c r="F20" s="190" t="s">
        <v>35</v>
      </c>
      <c r="G20" s="191" t="s">
        <v>36</v>
      </c>
      <c r="H20" s="686">
        <v>6</v>
      </c>
      <c r="I20" s="653">
        <f>SUMIFS(SDM_Data!$J$2:$J$1348,SDM_Data!$B$2:$B$1348,C20,SDM_Data!$D$2:$D$1348,E20,SDM_Data!$E$2:$E$1348,G20,SDM_Data!$I$2:$I$1348,$O$2)</f>
        <v>0</v>
      </c>
      <c r="J20" s="834">
        <f>SUMIFS(SDM_Data!$K$2:$K$1348,SDM_Data!$B$2:$B$1348,C20,SDM_Data!$D$2:$D$1348,E20,SDM_Data!$E$2:$E$1348,G20,SDM_Data!$I$2:$I$1348,$O$2)</f>
        <v>2</v>
      </c>
      <c r="K20" s="596" t="str">
        <f t="shared" si="3"/>
        <v>X</v>
      </c>
      <c r="L20" s="620">
        <f>SUMIFS(SDM_Data!$L$2:$L$1348,SDM_Data!$B$2:$B$1348,C20,SDM_Data!$D$2:$D$1348,E20,SDM_Data!$E$2:$E$1348,G20,SDM_Data!$I$2:$I$1348,$O$2)</f>
        <v>5</v>
      </c>
      <c r="M20" s="828">
        <f>SUMIFS(SDM_Data!$M$2:$M$1348,SDM_Data!$B$2:$B$1348,C20,SDM_Data!$D$2:$D$1348,E20,SDM_Data!$E$2:$E$1348,G20,SDM_Data!$I$2:$I$1348,$O$2)</f>
        <v>16</v>
      </c>
      <c r="N20" s="727" t="str">
        <f t="shared" si="4"/>
        <v>X</v>
      </c>
      <c r="O20" s="743" t="s">
        <v>11</v>
      </c>
      <c r="P20" s="713" t="str">
        <f>IF(K20="X","l","")</f>
        <v>l</v>
      </c>
      <c r="Q20" s="146" t="str">
        <f t="shared" si="0"/>
        <v>¡</v>
      </c>
      <c r="R20" s="595" t="s">
        <v>50</v>
      </c>
      <c r="S20" s="793" t="str">
        <f>Q_Claim!$K$39</f>
        <v xml:space="preserve">1. DMHU Plug rail Coating peeling
Cause: Under invesitgate with supplier &amp; DIAT
2. G3S Inlet connector missing ball
Cause: Under investigation
</v>
      </c>
      <c r="T20" s="333"/>
      <c r="U20" s="192"/>
      <c r="V20" s="1262" t="str">
        <f>SUM(RIGHT(O5,2)+RIGHT(O13,2)+RIGHT(O15,2)+RIGHT(O16,2)+RIGHT(O22,2)+RIGHT(O88,1)+RIGHT(O99,1)+RIGHT(O101,2)+RIGHT(O102,2))&amp;"/100"</f>
        <v>100/100</v>
      </c>
      <c r="W20" s="1263"/>
      <c r="X20" s="1226"/>
      <c r="Y20" s="817">
        <f t="shared" si="5"/>
        <v>0</v>
      </c>
      <c r="Z20" s="817">
        <f t="shared" si="6"/>
        <v>0</v>
      </c>
    </row>
    <row r="21" spans="2:64" ht="63.6" customHeight="1">
      <c r="B21" s="1245"/>
      <c r="C21" s="195" t="s">
        <v>57</v>
      </c>
      <c r="D21" s="328">
        <f t="shared" si="7"/>
        <v>16</v>
      </c>
      <c r="E21" s="196" t="s">
        <v>68</v>
      </c>
      <c r="F21" s="197" t="s">
        <v>35</v>
      </c>
      <c r="G21" s="198" t="s">
        <v>36</v>
      </c>
      <c r="H21" s="687">
        <v>5</v>
      </c>
      <c r="I21" s="654">
        <f>SUMIFS(SDM_Data!$J$2:$J$1348,SDM_Data!$B$2:$B$1348,C21,SDM_Data!$D$2:$D$1348,E21,SDM_Data!$E$2:$E$1348,G21,SDM_Data!$I$2:$I$1348,$O$2)</f>
        <v>1</v>
      </c>
      <c r="J21" s="199">
        <f>SUMIFS(SDM_Data!$K$2:$K$1348,SDM_Data!$B$2:$B$1348,C21,SDM_Data!$D$2:$D$1348,E21,SDM_Data!$E$2:$E$1348,G21,SDM_Data!$I$2:$I$1348,$O$2)</f>
        <v>2</v>
      </c>
      <c r="K21" s="597" t="str">
        <f t="shared" si="3"/>
        <v>X</v>
      </c>
      <c r="L21" s="621">
        <f>SUMIFS(SDM_Data!$L$2:$L$1348,SDM_Data!$B$2:$B$1348,C21,SDM_Data!$D$2:$D$1348,E21,SDM_Data!$E$2:$E$1348,G21,SDM_Data!$I$2:$I$1348,$O$2)</f>
        <v>5</v>
      </c>
      <c r="M21" s="199">
        <f>SUMIFS(SDM_Data!$M$2:$M$1348,SDM_Data!$B$2:$B$1348,C21,SDM_Data!$D$2:$D$1348,E21,SDM_Data!$E$2:$E$1348,G21,SDM_Data!$I$2:$I$1348,$O$2)</f>
        <v>3</v>
      </c>
      <c r="N21" s="597" t="str">
        <f t="shared" si="4"/>
        <v>O</v>
      </c>
      <c r="O21" s="744" t="s">
        <v>11</v>
      </c>
      <c r="P21" s="715" t="str">
        <f t="shared" si="1"/>
        <v>l</v>
      </c>
      <c r="Q21" s="147" t="str">
        <f t="shared" si="0"/>
        <v/>
      </c>
      <c r="R21" s="597"/>
      <c r="S21" s="795" t="str">
        <f>Q_Claim!$F$39</f>
        <v xml:space="preserve">1. Rail Cap pipe fuel return Broken
Cause: Under invesitgation
2. G3S Inlet connector missing ball
Cause: Under investigation
</v>
      </c>
      <c r="T21" s="342" t="s">
        <v>61</v>
      </c>
      <c r="U21" s="192"/>
      <c r="V21" s="1261"/>
      <c r="W21" s="1261"/>
      <c r="X21" s="1261"/>
      <c r="Y21" s="817">
        <f t="shared" si="5"/>
        <v>1</v>
      </c>
      <c r="Z21" s="817">
        <f t="shared" si="6"/>
        <v>0</v>
      </c>
    </row>
    <row r="22" spans="2:64" ht="19.05" customHeight="1">
      <c r="B22" s="1246"/>
      <c r="C22" s="321" t="s">
        <v>69</v>
      </c>
      <c r="D22" s="1248">
        <f t="shared" si="7"/>
        <v>17</v>
      </c>
      <c r="E22" s="954" t="s">
        <v>70</v>
      </c>
      <c r="F22" s="955" t="s">
        <v>35</v>
      </c>
      <c r="G22" s="956" t="s">
        <v>71</v>
      </c>
      <c r="H22" s="957">
        <v>5.5999999999999999E-3</v>
      </c>
      <c r="I22" s="655">
        <f>SUMIFS(SDM_Data!$J$2:$J$1348,SDM_Data!$B$2:$B$1348,C22,SDM_Data!$D$2:$D$1348,E22,SDM_Data!$E$2:$E$1348,G22,SDM_Data!$I$2:$I$1348,$O$2)</f>
        <v>5.7988395556805251E-3</v>
      </c>
      <c r="J22" s="396">
        <f>SUMIFS(SDM_Data!$K$2:$K$1348,SDM_Data!$B$2:$B$1348,C22,SDM_Data!$D$2:$D$1348,E22,SDM_Data!$E$2:$E$1348,G22,SDM_Data!$I$2:$I$1348,$O$2)</f>
        <v>6.0065471563790513E-3</v>
      </c>
      <c r="K22" s="598" t="str">
        <f t="shared" si="3"/>
        <v>X</v>
      </c>
      <c r="L22" s="622">
        <f>SUMIFS(SDM_Data!$L$2:$L$1348,SDM_Data!$B$2:$B$1348,C22,SDM_Data!$D$2:$D$1348,E22,SDM_Data!$E$2:$E$1348,G22,SDM_Data!$I$2:$I$1348,$O$2)</f>
        <v>5.64E-3</v>
      </c>
      <c r="M22" s="396">
        <f>SUMIFS(SDM_Data!$M$2:$M$1348,SDM_Data!$B$2:$B$1348,C22,SDM_Data!$D$2:$D$1348,E22,SDM_Data!$E$2:$E$1348,G22,SDM_Data!$I$2:$I$1348,$O$2)</f>
        <v>5.2878596445038095E-3</v>
      </c>
      <c r="N22" s="728" t="str">
        <f t="shared" si="4"/>
        <v>O</v>
      </c>
      <c r="O22" s="958" t="str">
        <f>IF(N22="O","10/10","0/10")</f>
        <v>10/10</v>
      </c>
      <c r="P22" s="959" t="str">
        <f t="shared" si="1"/>
        <v>l</v>
      </c>
      <c r="Q22" s="960" t="str">
        <f t="shared" si="0"/>
        <v/>
      </c>
      <c r="R22" s="762"/>
      <c r="S22" s="1266" t="s">
        <v>72</v>
      </c>
      <c r="T22" s="951"/>
      <c r="U22" s="192"/>
      <c r="V22" s="1261"/>
      <c r="W22" s="1261"/>
      <c r="X22" s="1261"/>
      <c r="Y22" s="817">
        <f t="shared" si="5"/>
        <v>1</v>
      </c>
      <c r="Z22" s="817">
        <f t="shared" si="6"/>
        <v>0</v>
      </c>
    </row>
    <row r="23" spans="2:64" ht="19.05" customHeight="1">
      <c r="B23" s="1246"/>
      <c r="C23" s="189" t="s">
        <v>69</v>
      </c>
      <c r="D23" s="1240"/>
      <c r="E23" s="233" t="s">
        <v>70</v>
      </c>
      <c r="F23" s="200" t="s">
        <v>35</v>
      </c>
      <c r="G23" s="201" t="s">
        <v>73</v>
      </c>
      <c r="H23" s="961">
        <v>162.9</v>
      </c>
      <c r="I23" s="656">
        <f>SUMIFS(SDM_Data!$J$2:$J$1348,SDM_Data!$B$2:$B$1348,C23,SDM_Data!$D$2:$D$1348,E23,SDM_Data!$E$2:$E$1348,G23,SDM_Data!$I$2:$I$1348,$O$2)</f>
        <v>16.232374198957498</v>
      </c>
      <c r="J23" s="373">
        <f>SUMIFS(SDM_Data!$K$2:$K$1348,SDM_Data!$B$2:$B$1348,C23,SDM_Data!$D$2:$D$1348,E23,SDM_Data!$E$2:$E$1348,G23,SDM_Data!$I$2:$I$1348,$O$2)</f>
        <v>16.813798717799997</v>
      </c>
      <c r="K23" s="599" t="str">
        <f t="shared" si="3"/>
        <v>X</v>
      </c>
      <c r="L23" s="623">
        <f>SUMIFS(SDM_Data!$L$2:$L$1348,SDM_Data!$B$2:$B$1348,C23,SDM_Data!$D$2:$D$1348,E23,SDM_Data!$E$2:$E$1348,G23,SDM_Data!$I$2:$I$1348,$O$2)</f>
        <v>159.61694588417427</v>
      </c>
      <c r="M23" s="373">
        <f>SUMIFS(SDM_Data!$M$2:$M$1348,SDM_Data!$B$2:$B$1348,C23,SDM_Data!$D$2:$D$1348,E23,SDM_Data!$E$2:$E$1348,G23,SDM_Data!$I$2:$I$1348,$O$2)</f>
        <v>154.62741019224069</v>
      </c>
      <c r="N23" s="962" t="str">
        <f t="shared" si="4"/>
        <v>O</v>
      </c>
      <c r="O23" s="963" t="s">
        <v>11</v>
      </c>
      <c r="P23" s="710" t="s">
        <v>74</v>
      </c>
      <c r="Q23" s="143" t="str">
        <f t="shared" si="0"/>
        <v/>
      </c>
      <c r="R23" s="763"/>
      <c r="S23" s="1267"/>
      <c r="T23" s="952"/>
      <c r="U23" s="192"/>
    </row>
    <row r="24" spans="2:64" ht="32.549999999999997" customHeight="1">
      <c r="B24" s="1247"/>
      <c r="C24" s="189" t="s">
        <v>69</v>
      </c>
      <c r="D24" s="581">
        <f>D22+1</f>
        <v>18</v>
      </c>
      <c r="E24" s="836" t="s">
        <v>75</v>
      </c>
      <c r="F24" s="837" t="s">
        <v>35</v>
      </c>
      <c r="G24" s="838" t="s">
        <v>73</v>
      </c>
      <c r="H24" s="839">
        <v>70.099999999999994</v>
      </c>
      <c r="I24" s="840">
        <f>SUMIFS(SDM_Data!$J$2:$J$1348,SDM_Data!$B$2:$B$1348,C24,SDM_Data!$D$2:$D$1348,E24,SDM_Data!$E$2:$E$1348,G24,SDM_Data!$I$2:$I$1348,$O$2)</f>
        <v>4.4800000000000004</v>
      </c>
      <c r="J24" s="841">
        <f>SUMIFS(SDM_Data!$K$2:$K$1348,SDM_Data!$B$2:$B$1348,C24,SDM_Data!$D$2:$D$1348,E24,SDM_Data!$E$2:$E$1348,G24,SDM_Data!$I$2:$I$1348,$O$2)</f>
        <v>14.69</v>
      </c>
      <c r="K24" s="842" t="str">
        <f t="shared" si="3"/>
        <v>X</v>
      </c>
      <c r="L24" s="843">
        <f>SUMIFS(SDM_Data!$L$2:$L$1348,SDM_Data!$B$2:$B$1348,C24,SDM_Data!$D$2:$D$1348,E24,SDM_Data!$E$2:$E$1348,G24,SDM_Data!$I$2:$I$1348,$O$2)</f>
        <v>65.97</v>
      </c>
      <c r="M24" s="841">
        <f>SUMIFS(SDM_Data!$M$2:$M$1348,SDM_Data!$B$2:$B$1348,C24,SDM_Data!$D$2:$D$1348,E24,SDM_Data!$E$2:$E$1348,G24,SDM_Data!$I$2:$I$1348,$O$2)</f>
        <v>118.01</v>
      </c>
      <c r="N24" s="842" t="str">
        <f t="shared" si="4"/>
        <v>X</v>
      </c>
      <c r="O24" s="844" t="s">
        <v>11</v>
      </c>
      <c r="P24" s="845" t="str">
        <f>IF(K24="X","l","")</f>
        <v>l</v>
      </c>
      <c r="Q24" s="846" t="str">
        <f t="shared" si="0"/>
        <v>¡</v>
      </c>
      <c r="R24" s="764" t="s">
        <v>43</v>
      </c>
      <c r="S24" s="1268"/>
      <c r="T24" s="335"/>
      <c r="U24" s="192"/>
      <c r="Y24" s="817">
        <f t="shared" ref="Y24:Y25" si="8">IF(N24="O",1,0)</f>
        <v>0</v>
      </c>
      <c r="Z24" s="817">
        <f t="shared" ref="Z24:Z25" si="9">IF(K24="O",1,0)</f>
        <v>0</v>
      </c>
    </row>
    <row r="25" spans="2:64" ht="26.25" customHeight="1">
      <c r="B25" s="1249" t="s">
        <v>8</v>
      </c>
      <c r="C25" s="561" t="s">
        <v>76</v>
      </c>
      <c r="D25" s="578">
        <f>D24+1</f>
        <v>19</v>
      </c>
      <c r="E25" s="393" t="s">
        <v>77</v>
      </c>
      <c r="F25" s="205" t="s">
        <v>35</v>
      </c>
      <c r="G25" s="206" t="s">
        <v>36</v>
      </c>
      <c r="H25" s="688">
        <v>180</v>
      </c>
      <c r="I25" s="657">
        <f>SUMIFS(SDM_Data!$J$2:$J$1348,SDM_Data!$B$2:$B$1348,C25,SDM_Data!$D$2:$D$1348,E25,SDM_Data!$E$2:$E$1348,G25,SDM_Data!$I$2:$I$1348,$O$2)</f>
        <v>26</v>
      </c>
      <c r="J25" s="394">
        <f>SUMIFS(SDM_Data!$K$2:$K$1348,SDM_Data!$B$2:$B$1348,C25,SDM_Data!$D$2:$D$1348,E25,SDM_Data!$E$2:$E$1348,G25,SDM_Data!$I$2:$I$1348,$O$2)</f>
        <v>15</v>
      </c>
      <c r="K25" s="600" t="str">
        <f t="shared" ref="K25:K45" si="10">IF(J25&gt;I25,"X","O")</f>
        <v>O</v>
      </c>
      <c r="L25" s="624">
        <f>SUMIFS(SDM_Data!$L$2:$L$1348,SDM_Data!$B$2:$B$1348,C25,SDM_Data!$D$2:$D$1348,E25,SDM_Data!$E$2:$E$1348,G25,SDM_Data!$I$2:$I$1348,$O$2)</f>
        <v>296</v>
      </c>
      <c r="M25" s="394">
        <f>SUMIFS(SDM_Data!$M$2:$M$1348,SDM_Data!$B$2:$B$1348,C25,SDM_Data!$D$2:$D$1348,E25,SDM_Data!$E$2:$E$1348,G25,SDM_Data!$I$2:$I$1348,$O$2)</f>
        <v>130</v>
      </c>
      <c r="N25" s="600" t="str">
        <f t="shared" si="4"/>
        <v>O</v>
      </c>
      <c r="O25" s="745" t="s">
        <v>11</v>
      </c>
      <c r="P25" s="717" t="str">
        <f t="shared" ref="P25:P29" si="11">IF(K25="X","l","")</f>
        <v/>
      </c>
      <c r="Q25" s="149" t="str">
        <f t="shared" si="0"/>
        <v/>
      </c>
      <c r="R25" s="765"/>
      <c r="S25" s="827"/>
      <c r="T25" s="336"/>
      <c r="U25" s="192"/>
      <c r="Y25" s="817">
        <f t="shared" si="8"/>
        <v>1</v>
      </c>
      <c r="Z25" s="817">
        <f t="shared" si="9"/>
        <v>1</v>
      </c>
    </row>
    <row r="26" spans="2:64" s="207" customFormat="1" ht="39.75" customHeight="1">
      <c r="B26" s="1250"/>
      <c r="C26" s="562" t="s">
        <v>78</v>
      </c>
      <c r="D26" s="579">
        <v>20</v>
      </c>
      <c r="E26" s="320" t="s">
        <v>79</v>
      </c>
      <c r="F26" s="178" t="s">
        <v>35</v>
      </c>
      <c r="G26" s="179" t="s">
        <v>80</v>
      </c>
      <c r="H26" s="681">
        <v>0</v>
      </c>
      <c r="I26" s="648">
        <f>SUMIFS(SDM_Data!$J$2:$J$1348,SDM_Data!$B$2:$B$1348,C26,SDM_Data!$D$2:$D$1348,E26,SDM_Data!$E$2:$E$1348,G26,SDM_Data!$I$2:$I$1348,$O$2)</f>
        <v>0</v>
      </c>
      <c r="J26" s="180">
        <f>SUMIFS(SDM_Data!$K$2:$K$1348,SDM_Data!$B$2:$B$1348,C26,SDM_Data!$D$2:$D$1348,E26,SDM_Data!$E$2:$E$1348,G26,SDM_Data!$I$2:$I$1348,$O$2)</f>
        <v>6</v>
      </c>
      <c r="K26" s="590" t="str">
        <f t="shared" si="10"/>
        <v>X</v>
      </c>
      <c r="L26" s="835" t="s">
        <v>11</v>
      </c>
      <c r="M26" s="354" t="s">
        <v>11</v>
      </c>
      <c r="N26" s="604" t="s">
        <v>11</v>
      </c>
      <c r="O26" s="738" t="s">
        <v>11</v>
      </c>
      <c r="P26" s="713" t="str">
        <f t="shared" si="11"/>
        <v>l</v>
      </c>
      <c r="Q26" s="146" t="str">
        <f t="shared" si="0"/>
        <v/>
      </c>
      <c r="R26" s="766"/>
      <c r="S26" s="796"/>
      <c r="T26" s="337"/>
      <c r="U26" s="192"/>
      <c r="V26" s="171"/>
      <c r="Y26" s="817">
        <f t="shared" ref="Y26:Y32" si="12">IF(N27="O",1,0)</f>
        <v>1</v>
      </c>
      <c r="Z26" s="817">
        <f t="shared" ref="Z26:Z32" si="13">IF(K27="O",1,0)</f>
        <v>1</v>
      </c>
      <c r="AA26"/>
      <c r="AB26"/>
      <c r="AC26" s="171"/>
      <c r="AD26"/>
      <c r="AE26"/>
      <c r="AF26" s="171"/>
      <c r="AG26" s="171"/>
      <c r="AH26" s="171"/>
      <c r="AI26" s="171"/>
      <c r="AJ26" s="171"/>
      <c r="AK26" s="171"/>
      <c r="AL26" s="171"/>
      <c r="AM26" s="171"/>
      <c r="AN26" s="171"/>
      <c r="AO26" s="171"/>
      <c r="AP26" s="171"/>
      <c r="AQ26" s="171"/>
      <c r="AR26" s="171"/>
      <c r="AS26" s="171"/>
      <c r="AT26" s="171"/>
      <c r="AU26" s="171"/>
      <c r="AV26" s="171"/>
      <c r="AW26" s="171"/>
      <c r="AX26" s="171"/>
      <c r="AY26" s="171"/>
      <c r="AZ26" s="171"/>
      <c r="BA26" s="171"/>
      <c r="BB26" s="171"/>
      <c r="BC26" s="171"/>
      <c r="BD26" s="171"/>
      <c r="BE26" s="171"/>
      <c r="BF26" s="171"/>
      <c r="BG26" s="171"/>
      <c r="BH26" s="171"/>
      <c r="BI26" s="171"/>
      <c r="BJ26" s="171"/>
      <c r="BK26" s="171"/>
      <c r="BL26" s="171"/>
    </row>
    <row r="27" spans="2:64" ht="22.05" customHeight="1">
      <c r="B27" s="1250"/>
      <c r="C27" s="562" t="s">
        <v>81</v>
      </c>
      <c r="D27" s="579">
        <f t="shared" ref="D27:D33" si="14">D26+1</f>
        <v>21</v>
      </c>
      <c r="E27" s="320" t="s">
        <v>11</v>
      </c>
      <c r="F27" s="178" t="s">
        <v>35</v>
      </c>
      <c r="G27" s="179" t="s">
        <v>71</v>
      </c>
      <c r="H27" s="689">
        <v>1</v>
      </c>
      <c r="I27" s="658">
        <f>SUMIFS(SDM_Data!$J$2:$J$1348,SDM_Data!$B$2:$B$1348,C27,SDM_Data!$D$2:$D$1348,E27,SDM_Data!$E$2:$E$1348,G27,SDM_Data!$I$2:$I$1348,$O$2)</f>
        <v>1</v>
      </c>
      <c r="J27" s="360">
        <f>SUMIFS(SDM_Data!$K$2:$K$1348,SDM_Data!$B$2:$B$1348,C27,SDM_Data!$D$2:$D$1348,E27,SDM_Data!$E$2:$E$1348,G27,SDM_Data!$I$2:$I$1348,$O$2)</f>
        <v>1</v>
      </c>
      <c r="K27" s="590" t="str">
        <f t="shared" si="10"/>
        <v>O</v>
      </c>
      <c r="L27" s="625">
        <f>SUMIFS(SDM_Data!$L$2:$L$1348,SDM_Data!$B$2:$B$1348,C27,SDM_Data!$D$2:$D$1348,E27,SDM_Data!$E$2:$E$1348,G27,SDM_Data!$I$2:$I$1348,$O$2)</f>
        <v>1</v>
      </c>
      <c r="M27" s="360">
        <f>SUMIFS(SDM_Data!$M$2:$M$1348,SDM_Data!$B$2:$B$1348,C27,SDM_Data!$D$2:$D$1348,E27,SDM_Data!$E$2:$E$1348,G27,SDM_Data!$I$2:$I$1348,$O$2)</f>
        <v>1</v>
      </c>
      <c r="N27" s="590" t="str">
        <f t="shared" si="4"/>
        <v>O</v>
      </c>
      <c r="O27" s="738" t="s">
        <v>11</v>
      </c>
      <c r="P27" s="713" t="str">
        <f t="shared" si="11"/>
        <v/>
      </c>
      <c r="Q27" s="146" t="str">
        <f t="shared" si="0"/>
        <v/>
      </c>
      <c r="R27" s="766"/>
      <c r="S27" s="796"/>
      <c r="T27" s="338"/>
      <c r="U27" s="171"/>
      <c r="V27" s="207"/>
      <c r="Y27" s="817">
        <f t="shared" si="12"/>
        <v>1</v>
      </c>
      <c r="Z27" s="817">
        <f t="shared" si="13"/>
        <v>1</v>
      </c>
    </row>
    <row r="28" spans="2:64" ht="37.049999999999997" customHeight="1">
      <c r="B28" s="1250"/>
      <c r="C28" s="562" t="s">
        <v>82</v>
      </c>
      <c r="D28" s="579">
        <f t="shared" si="14"/>
        <v>22</v>
      </c>
      <c r="E28" s="320" t="s">
        <v>11</v>
      </c>
      <c r="F28" s="178" t="s">
        <v>35</v>
      </c>
      <c r="G28" s="179" t="s">
        <v>36</v>
      </c>
      <c r="H28" s="681">
        <v>0</v>
      </c>
      <c r="I28" s="648">
        <f>SUMIFS(SDM_Data!$J$2:$J$1348,SDM_Data!$B$2:$B$1348,C28,SDM_Data!$D$2:$D$1348,E28,SDM_Data!$E$2:$E$1348,G28,SDM_Data!$I$2:$I$1348,$O$2)</f>
        <v>0</v>
      </c>
      <c r="J28" s="180">
        <f>SUMIFS(SDM_Data!$K$2:$K$1348,SDM_Data!$B$2:$B$1348,C28,SDM_Data!$D$2:$D$1348,E28,SDM_Data!$E$2:$E$1348,G28,SDM_Data!$I$2:$I$1348,$O$2)</f>
        <v>0</v>
      </c>
      <c r="K28" s="590" t="str">
        <f t="shared" si="10"/>
        <v>O</v>
      </c>
      <c r="L28" s="614">
        <f>SUMIFS(SDM_Data!$L$2:$L$1348,SDM_Data!$B$2:$B$1348,C28,SDM_Data!$D$2:$D$1348,E28,SDM_Data!$E$2:$E$1348,G28,SDM_Data!$I$2:$I$1348,$O$2)</f>
        <v>0</v>
      </c>
      <c r="M28" s="180">
        <f>SUMIFS(SDM_Data!$M$2:$M$1348,SDM_Data!$B$2:$B$1348,C28,SDM_Data!$D$2:$D$1348,E28,SDM_Data!$E$2:$E$1348,G28,SDM_Data!$I$2:$I$1348,$O$2)</f>
        <v>0</v>
      </c>
      <c r="N28" s="590" t="str">
        <f t="shared" si="4"/>
        <v>O</v>
      </c>
      <c r="O28" s="738" t="s">
        <v>11</v>
      </c>
      <c r="P28" s="713" t="str">
        <f t="shared" si="11"/>
        <v/>
      </c>
      <c r="Q28" s="146" t="str">
        <f t="shared" si="0"/>
        <v/>
      </c>
      <c r="R28" s="766"/>
      <c r="S28" s="796"/>
      <c r="T28" s="332"/>
      <c r="U28" s="208"/>
      <c r="Y28" s="817">
        <f t="shared" si="12"/>
        <v>1</v>
      </c>
      <c r="Z28" s="817">
        <f t="shared" si="13"/>
        <v>1</v>
      </c>
    </row>
    <row r="29" spans="2:64" ht="36.6" customHeight="1">
      <c r="B29" s="1251"/>
      <c r="C29" s="563" t="s">
        <v>83</v>
      </c>
      <c r="D29" s="580">
        <f t="shared" si="14"/>
        <v>23</v>
      </c>
      <c r="E29" s="353" t="s">
        <v>11</v>
      </c>
      <c r="F29" s="209" t="s">
        <v>35</v>
      </c>
      <c r="G29" s="210" t="s">
        <v>73</v>
      </c>
      <c r="H29" s="690">
        <v>7.65</v>
      </c>
      <c r="I29" s="659">
        <f>SUMIFS(SDM_Data!$J$2:$J$1348,SDM_Data!$B$2:$B$1348,C29,SDM_Data!$D$2:$D$1348,E29,SDM_Data!$E$2:$E$1348,G29,SDM_Data!$I$2:$I$1348,$O$2)</f>
        <v>0.63750000000000007</v>
      </c>
      <c r="J29" s="395">
        <f>SUMIFS(SDM_Data!$K$2:$K$1348,SDM_Data!$B$2:$B$1348,C29,SDM_Data!$D$2:$D$1348,E29,SDM_Data!$E$2:$E$1348,G29,SDM_Data!$I$2:$I$1348,$O$2)</f>
        <v>0.05</v>
      </c>
      <c r="K29" s="593" t="str">
        <f t="shared" si="10"/>
        <v>O</v>
      </c>
      <c r="L29" s="626">
        <f>SUMIFS(SDM_Data!$L$2:$L$1348,SDM_Data!$B$2:$B$1348,C29,SDM_Data!$D$2:$D$1348,E29,SDM_Data!$E$2:$E$1348,G29,SDM_Data!$I$2:$I$1348,$O$2)</f>
        <v>7.0150000000000015</v>
      </c>
      <c r="M29" s="395">
        <f>SUMIFS(SDM_Data!$M$2:$M$1348,SDM_Data!$B$2:$B$1348,C29,SDM_Data!$D$2:$D$1348,E29,SDM_Data!$E$2:$E$1348,G29,SDM_Data!$I$2:$I$1348,$O$2)</f>
        <v>2.5899999999999994</v>
      </c>
      <c r="N29" s="593" t="str">
        <f t="shared" si="4"/>
        <v>O</v>
      </c>
      <c r="O29" s="741" t="s">
        <v>11</v>
      </c>
      <c r="P29" s="714" t="str">
        <f t="shared" si="11"/>
        <v/>
      </c>
      <c r="Q29" s="150" t="str">
        <f t="shared" si="0"/>
        <v/>
      </c>
      <c r="R29" s="767"/>
      <c r="S29" s="797"/>
      <c r="T29" s="339"/>
      <c r="U29" s="211"/>
      <c r="Y29" s="817">
        <f t="shared" si="12"/>
        <v>0</v>
      </c>
      <c r="Z29" s="817">
        <f t="shared" si="13"/>
        <v>1</v>
      </c>
    </row>
    <row r="30" spans="2:64" ht="22.05" customHeight="1">
      <c r="B30" s="1244" t="s">
        <v>9</v>
      </c>
      <c r="C30" s="321" t="s">
        <v>84</v>
      </c>
      <c r="D30" s="384">
        <f t="shared" si="14"/>
        <v>24</v>
      </c>
      <c r="E30" s="385" t="s">
        <v>85</v>
      </c>
      <c r="F30" s="386" t="s">
        <v>35</v>
      </c>
      <c r="G30" s="387" t="s">
        <v>36</v>
      </c>
      <c r="H30" s="691">
        <v>0</v>
      </c>
      <c r="I30" s="660">
        <f>SUMIFS(SDM_Data!$J$2:$J$1348,SDM_Data!$B$2:$B$1348,C30,SDM_Data!$D$2:$D$1348,E30,SDM_Data!$E$2:$E$1348,G30,SDM_Data!$I$2:$I$1348,$O$2)</f>
        <v>0</v>
      </c>
      <c r="J30" s="540">
        <f>SUMIFS(SDM_Data!$K$2:$K$1348,SDM_Data!$B$2:$B$1348,C30,SDM_Data!$D$2:$D$1348,E30,SDM_Data!$E$2:$E$1348,G30,SDM_Data!$I$2:$I$1348,$O$2)</f>
        <v>0</v>
      </c>
      <c r="K30" s="601" t="str">
        <f t="shared" si="10"/>
        <v>O</v>
      </c>
      <c r="L30" s="627">
        <f>SUMIFS(SDM_Data!$L$2:$L$1348,SDM_Data!$B$2:$B$1348,C30,SDM_Data!$D$2:$D$1348,E30,SDM_Data!$E$2:$E$1348,G30,SDM_Data!$I$2:$I$1348,$O$2)</f>
        <v>0</v>
      </c>
      <c r="M30" s="388">
        <f>SUMIFS(SDM_Data!$M$2:$M$1348,SDM_Data!$B$2:$B$1348,C30,SDM_Data!$D$2:$D$1348,E30,SDM_Data!$E$2:$E$1348,G30,SDM_Data!$I$2:$I$1348,$O$2)</f>
        <v>5</v>
      </c>
      <c r="N30" s="729" t="str">
        <f t="shared" si="4"/>
        <v>X</v>
      </c>
      <c r="O30" s="746" t="s">
        <v>11</v>
      </c>
      <c r="P30" s="718" t="str">
        <f t="shared" ref="P30:P41" si="15">IF(K30="X","l","")</f>
        <v/>
      </c>
      <c r="Q30" s="389" t="str">
        <f t="shared" si="0"/>
        <v>¡</v>
      </c>
      <c r="R30" s="768"/>
      <c r="S30" s="798"/>
      <c r="T30" s="331"/>
      <c r="U30" s="188"/>
      <c r="Y30" s="817">
        <f t="shared" si="12"/>
        <v>0</v>
      </c>
      <c r="Z30" s="817">
        <f t="shared" si="13"/>
        <v>1</v>
      </c>
    </row>
    <row r="31" spans="2:64" ht="22.05" customHeight="1">
      <c r="B31" s="1245"/>
      <c r="C31" s="189" t="s">
        <v>84</v>
      </c>
      <c r="D31" s="390">
        <f t="shared" si="14"/>
        <v>25</v>
      </c>
      <c r="E31" s="370" t="s">
        <v>86</v>
      </c>
      <c r="F31" s="368" t="s">
        <v>35</v>
      </c>
      <c r="G31" s="369" t="s">
        <v>36</v>
      </c>
      <c r="H31" s="684">
        <v>0</v>
      </c>
      <c r="I31" s="661">
        <f>SUMIFS(SDM_Data!$J$2:$J$1348,SDM_Data!$B$2:$B$1348,C31,SDM_Data!$D$2:$D$1348,E31,SDM_Data!$E$2:$E$1348,G31,SDM_Data!$I$2:$I$1348,$O$2)</f>
        <v>0.75</v>
      </c>
      <c r="J31" s="363">
        <f>SUMIFS(SDM_Data!$K$2:$K$1348,SDM_Data!$B$2:$B$1348,C31,SDM_Data!$D$2:$D$1348,E31,SDM_Data!$E$2:$E$1348,G31,SDM_Data!$I$2:$I$1348,$O$2)</f>
        <v>0</v>
      </c>
      <c r="K31" s="599" t="str">
        <f t="shared" si="10"/>
        <v>O</v>
      </c>
      <c r="L31" s="628">
        <f>SUMIFS(SDM_Data!$L$2:$L$1348,SDM_Data!$B$2:$B$1348,C31,SDM_Data!$D$2:$D$1348,E31,SDM_Data!$E$2:$E$1348,G31,SDM_Data!$I$2:$I$1348,$O$2)</f>
        <v>0</v>
      </c>
      <c r="M31" s="391">
        <f>SUMIFS(SDM_Data!$M$2:$M$1348,SDM_Data!$B$2:$B$1348,C31,SDM_Data!$D$2:$D$1348,E31,SDM_Data!$E$2:$E$1348,G31,SDM_Data!$I$2:$I$1348,$O$2)</f>
        <v>3</v>
      </c>
      <c r="N31" s="730" t="str">
        <f t="shared" si="4"/>
        <v>X</v>
      </c>
      <c r="O31" s="747" t="s">
        <v>11</v>
      </c>
      <c r="P31" s="719" t="str">
        <f t="shared" si="15"/>
        <v/>
      </c>
      <c r="Q31" s="392" t="str">
        <f t="shared" si="0"/>
        <v>¡</v>
      </c>
      <c r="R31" s="769"/>
      <c r="S31" s="798"/>
      <c r="T31" s="331"/>
      <c r="U31" s="188"/>
      <c r="Y31" s="817">
        <f t="shared" si="12"/>
        <v>0</v>
      </c>
      <c r="Z31" s="817">
        <f t="shared" si="13"/>
        <v>1</v>
      </c>
    </row>
    <row r="32" spans="2:64" ht="22.05" customHeight="1">
      <c r="B32" s="1245"/>
      <c r="C32" s="189" t="s">
        <v>84</v>
      </c>
      <c r="D32" s="327">
        <f t="shared" si="14"/>
        <v>26</v>
      </c>
      <c r="E32" s="196" t="s">
        <v>87</v>
      </c>
      <c r="F32" s="197" t="s">
        <v>35</v>
      </c>
      <c r="G32" s="191" t="s">
        <v>36</v>
      </c>
      <c r="H32" s="684">
        <v>0</v>
      </c>
      <c r="I32" s="661">
        <f>SUMIFS(SDM_Data!$J$2:$J$1348,SDM_Data!$B$2:$B$1348,C32,SDM_Data!$D$2:$D$1348,E32,SDM_Data!$E$2:$E$1348,G32,SDM_Data!$I$2:$I$1348,$O$2)</f>
        <v>0</v>
      </c>
      <c r="J32" s="363">
        <f>SUMIFS(SDM_Data!$K$2:$K$1348,SDM_Data!$B$2:$B$1348,C32,SDM_Data!$D$2:$D$1348,E32,SDM_Data!$E$2:$E$1348,G32,SDM_Data!$I$2:$I$1348,$O$2)</f>
        <v>0</v>
      </c>
      <c r="K32" s="599" t="str">
        <f t="shared" si="10"/>
        <v>O</v>
      </c>
      <c r="L32" s="619">
        <f>SUMIFS(SDM_Data!$L$2:$L$1348,SDM_Data!$B$2:$B$1348,C32,SDM_Data!$D$2:$D$1348,E32,SDM_Data!$E$2:$E$1348,G32,SDM_Data!$I$2:$I$1348,$O$2)</f>
        <v>0</v>
      </c>
      <c r="M32" s="181">
        <f>SUMIFS(SDM_Data!$M$2:$M$1348,SDM_Data!$B$2:$B$1348,C32,SDM_Data!$D$2:$D$1348,E32,SDM_Data!$E$2:$E$1348,G32,SDM_Data!$I$2:$I$1348,$O$2)</f>
        <v>1</v>
      </c>
      <c r="N32" s="595" t="str">
        <f t="shared" si="4"/>
        <v>X</v>
      </c>
      <c r="O32" s="743" t="s">
        <v>11</v>
      </c>
      <c r="P32" s="713" t="str">
        <f t="shared" si="15"/>
        <v/>
      </c>
      <c r="Q32" s="146" t="str">
        <f t="shared" si="0"/>
        <v>¡</v>
      </c>
      <c r="R32" s="770" t="s">
        <v>50</v>
      </c>
      <c r="S32" s="926" t="s">
        <v>88</v>
      </c>
      <c r="T32" s="927"/>
      <c r="U32" s="208"/>
      <c r="Y32" s="817">
        <f t="shared" si="12"/>
        <v>1</v>
      </c>
      <c r="Z32" s="817">
        <f t="shared" si="13"/>
        <v>1</v>
      </c>
    </row>
    <row r="33" spans="2:54" ht="22.05" customHeight="1">
      <c r="B33" s="1245"/>
      <c r="C33" s="189" t="s">
        <v>84</v>
      </c>
      <c r="D33" s="1256">
        <f t="shared" si="14"/>
        <v>27</v>
      </c>
      <c r="E33" s="218" t="s">
        <v>89</v>
      </c>
      <c r="F33" s="215" t="s">
        <v>35</v>
      </c>
      <c r="G33" s="201" t="s">
        <v>36</v>
      </c>
      <c r="H33" s="684">
        <v>281</v>
      </c>
      <c r="I33" s="661">
        <f>SUMIFS(SDM_Data!$J$2:$J$1348,SDM_Data!$B$2:$B$1348,C33,SDM_Data!$D$2:$D$1348,E33,SDM_Data!$E$2:$E$1348,G33,SDM_Data!$I$2:$I$1348,$O$2)</f>
        <v>18</v>
      </c>
      <c r="J33" s="363">
        <f>SUMIFS(SDM_Data!$K$2:$K$1348,SDM_Data!$B$2:$B$1348,C33,SDM_Data!$D$2:$D$1348,E33,SDM_Data!$E$2:$E$1348,G33,SDM_Data!$I$2:$I$1348,$O$2)</f>
        <v>6</v>
      </c>
      <c r="K33" s="599" t="str">
        <f t="shared" si="10"/>
        <v>O</v>
      </c>
      <c r="L33" s="619">
        <f>SUMIFS(SDM_Data!$L$2:$L$1348,SDM_Data!$B$2:$B$1348,C33,SDM_Data!$D$2:$D$1348,E33,SDM_Data!$E$2:$E$1348,G33,SDM_Data!$I$2:$I$1348,$O$2)</f>
        <v>233</v>
      </c>
      <c r="M33" s="181">
        <f>SUMIFS(SDM_Data!$M$2:$M$1348,SDM_Data!$B$2:$B$1348,C33,SDM_Data!$D$2:$D$1348,E33,SDM_Data!$E$2:$E$1348,G33,SDM_Data!$I$2:$I$1348,$O$2)</f>
        <v>197</v>
      </c>
      <c r="N33" s="595" t="str">
        <f t="shared" si="4"/>
        <v>O</v>
      </c>
      <c r="O33" s="743" t="s">
        <v>11</v>
      </c>
      <c r="P33" s="713" t="str">
        <f t="shared" si="15"/>
        <v/>
      </c>
      <c r="Q33" s="146" t="str">
        <f t="shared" si="0"/>
        <v/>
      </c>
      <c r="R33" s="758"/>
      <c r="S33" s="798"/>
      <c r="T33" s="329"/>
      <c r="U33" s="216"/>
    </row>
    <row r="34" spans="2:54" ht="22.05" customHeight="1">
      <c r="B34" s="1245"/>
      <c r="C34" s="189" t="s">
        <v>84</v>
      </c>
      <c r="D34" s="1256"/>
      <c r="E34" s="233" t="s">
        <v>89</v>
      </c>
      <c r="F34" s="200" t="s">
        <v>35</v>
      </c>
      <c r="G34" s="201" t="s">
        <v>73</v>
      </c>
      <c r="H34" s="684">
        <v>117</v>
      </c>
      <c r="I34" s="662">
        <f>SUMIFS(SDM_Data!$J$2:$J$1348,SDM_Data!$B$2:$B$1348,C34,SDM_Data!$D$2:$D$1348,E34,SDM_Data!$E$2:$E$1348,G34,SDM_Data!$I$2:$I$1348,$O$2)</f>
        <v>3.95</v>
      </c>
      <c r="J34" s="397">
        <f>SUMIFS(SDM_Data!$K$2:$K$1348,SDM_Data!$B$2:$B$1348,C34,SDM_Data!$D$2:$D$1348,E34,SDM_Data!$E$2:$E$1348,G34,SDM_Data!$I$2:$I$1348,$O$2)</f>
        <v>1.327</v>
      </c>
      <c r="K34" s="599" t="str">
        <f t="shared" si="10"/>
        <v>O</v>
      </c>
      <c r="L34" s="629">
        <f>SUMIFS(SDM_Data!$L$2:$L$1348,SDM_Data!$B$2:$B$1348,C34,SDM_Data!$D$2:$D$1348,E34,SDM_Data!$E$2:$E$1348,G34,SDM_Data!$I$2:$I$1348,$O$2)</f>
        <v>92.109000000000023</v>
      </c>
      <c r="M34" s="203">
        <f>SUMIFS(SDM_Data!$M$2:$M$1348,SDM_Data!$B$2:$B$1348,C34,SDM_Data!$D$2:$D$1348,E34,SDM_Data!$E$2:$E$1348,G34,SDM_Data!$I$2:$I$1348,$O$2)</f>
        <v>58.618000000000002</v>
      </c>
      <c r="N34" s="595" t="str">
        <f t="shared" si="4"/>
        <v>O</v>
      </c>
      <c r="O34" s="743" t="s">
        <v>11</v>
      </c>
      <c r="P34" s="713" t="str">
        <f t="shared" si="15"/>
        <v/>
      </c>
      <c r="Q34" s="146" t="str">
        <f t="shared" si="0"/>
        <v/>
      </c>
      <c r="R34" s="758"/>
      <c r="S34" s="928"/>
      <c r="T34" s="929"/>
      <c r="U34" s="216"/>
      <c r="Y34" s="817">
        <f>IF(N35="O",1,0)</f>
        <v>1</v>
      </c>
      <c r="Z34" s="817">
        <f>IF(K35="O",1,0)</f>
        <v>0</v>
      </c>
    </row>
    <row r="35" spans="2:54" ht="31.5" customHeight="1">
      <c r="B35" s="1245"/>
      <c r="C35" s="189" t="s">
        <v>84</v>
      </c>
      <c r="D35" s="1240">
        <f>D33+1</f>
        <v>28</v>
      </c>
      <c r="E35" s="587" t="s">
        <v>90</v>
      </c>
      <c r="F35" s="204" t="s">
        <v>35</v>
      </c>
      <c r="G35" s="191" t="s">
        <v>36</v>
      </c>
      <c r="H35" s="684">
        <v>0</v>
      </c>
      <c r="I35" s="667" t="s">
        <v>11</v>
      </c>
      <c r="J35" s="354" t="s">
        <v>11</v>
      </c>
      <c r="K35" s="604" t="s">
        <v>11</v>
      </c>
      <c r="L35" s="619">
        <f>SUMIFS(SDM_Data!$L$2:$L$1348,SDM_Data!$B$2:$B$1348,C35,SDM_Data!$D$2:$D$1348,E35,SDM_Data!$E$2:$E$1348,G35,SDM_Data!$I$2:$I$1348,$O$2)</f>
        <v>0</v>
      </c>
      <c r="M35" s="181">
        <f>SUMIFS(SDM_Data!$M$2:$M$1348,SDM_Data!$B$2:$B$1348,C35,SDM_Data!$D$2:$D$1348,E35,SDM_Data!$E$2:$E$1348,G35,SDM_Data!$I$2:$I$1348,$O$2)</f>
        <v>0</v>
      </c>
      <c r="N35" s="595" t="str">
        <f t="shared" si="4"/>
        <v>O</v>
      </c>
      <c r="O35" s="743" t="s">
        <v>11</v>
      </c>
      <c r="P35" s="713" t="str">
        <f t="shared" si="15"/>
        <v/>
      </c>
      <c r="Q35" s="146" t="str">
        <f>IF(N35="X","l","")</f>
        <v/>
      </c>
      <c r="R35" s="758"/>
      <c r="S35" s="1269"/>
      <c r="T35" s="930"/>
      <c r="U35" s="217"/>
    </row>
    <row r="36" spans="2:54" ht="31.5" customHeight="1">
      <c r="B36" s="1245"/>
      <c r="C36" s="189" t="s">
        <v>84</v>
      </c>
      <c r="D36" s="1240"/>
      <c r="E36" s="382" t="s">
        <v>90</v>
      </c>
      <c r="F36" s="383" t="s">
        <v>35</v>
      </c>
      <c r="G36" s="191" t="s">
        <v>73</v>
      </c>
      <c r="H36" s="684">
        <v>0</v>
      </c>
      <c r="I36" s="667" t="s">
        <v>11</v>
      </c>
      <c r="J36" s="354" t="s">
        <v>11</v>
      </c>
      <c r="K36" s="604" t="s">
        <v>11</v>
      </c>
      <c r="L36" s="619">
        <f>SUMIFS(SDM_Data!$L$2:$L$1348,SDM_Data!$B$2:$B$1348,C36,SDM_Data!$D$2:$D$1348,E36,SDM_Data!$E$2:$E$1348,G36,SDM_Data!$I$2:$I$1348,$O$2)</f>
        <v>0</v>
      </c>
      <c r="M36" s="181">
        <f>SUMIFS(SDM_Data!$M$2:$M$1348,SDM_Data!$B$2:$B$1348,C36,SDM_Data!$D$2:$D$1348,E36,SDM_Data!$E$2:$E$1348,G36,SDM_Data!$I$2:$I$1348,$O$2)</f>
        <v>0</v>
      </c>
      <c r="N36" s="595" t="str">
        <f t="shared" si="4"/>
        <v>O</v>
      </c>
      <c r="O36" s="743" t="s">
        <v>11</v>
      </c>
      <c r="P36" s="713" t="str">
        <f t="shared" si="15"/>
        <v/>
      </c>
      <c r="Q36" s="146" t="str">
        <f t="shared" si="0"/>
        <v/>
      </c>
      <c r="R36" s="758"/>
      <c r="S36" s="1270"/>
      <c r="T36" s="347"/>
      <c r="U36" s="217"/>
      <c r="Y36" s="817">
        <f>IF(N37="O",1,0)</f>
        <v>1</v>
      </c>
      <c r="Z36" s="817">
        <f>IF(K37="O",1,0)</f>
        <v>1</v>
      </c>
    </row>
    <row r="37" spans="2:54" ht="22.05" customHeight="1">
      <c r="B37" s="1245"/>
      <c r="C37" s="189" t="s">
        <v>84</v>
      </c>
      <c r="D37" s="1240">
        <f>D35+1</f>
        <v>29</v>
      </c>
      <c r="E37" s="374" t="s">
        <v>91</v>
      </c>
      <c r="F37" s="215" t="s">
        <v>35</v>
      </c>
      <c r="G37" s="201" t="s">
        <v>36</v>
      </c>
      <c r="H37" s="684">
        <v>194</v>
      </c>
      <c r="I37" s="661">
        <f>SUMIFS(SDM_Data!$J$2:$J$1348,SDM_Data!$B$2:$B$1348,C37,SDM_Data!$D$2:$D$1348,E37,SDM_Data!$E$2:$E$1348,G37,SDM_Data!$I$2:$I$1348,$O$2)</f>
        <v>8</v>
      </c>
      <c r="J37" s="363">
        <f>SUMIFS(SDM_Data!$K$2:$K$1348,SDM_Data!$B$2:$B$1348,C37,SDM_Data!$D$2:$D$1348,E37,SDM_Data!$E$2:$E$1348,G37,SDM_Data!$I$2:$I$1348,$O$2)</f>
        <v>8</v>
      </c>
      <c r="K37" s="599" t="str">
        <f t="shared" si="10"/>
        <v>O</v>
      </c>
      <c r="L37" s="630">
        <f>SUMIFS(SDM_Data!$L$2:$L$1348,SDM_Data!$B$2:$B$1348,C37,SDM_Data!$D$2:$D$1348,E37,SDM_Data!$E$2:$E$1348,G37,SDM_Data!$I$2:$I$1348,$O$2)</f>
        <v>172</v>
      </c>
      <c r="M37" s="363">
        <f>SUMIFS(SDM_Data!$M$2:$M$1348,SDM_Data!$B$2:$B$1348,C37,SDM_Data!$D$2:$D$1348,E37,SDM_Data!$E$2:$E$1348,G37,SDM_Data!$I$2:$I$1348,$O$2)</f>
        <v>72</v>
      </c>
      <c r="N37" s="599" t="str">
        <f t="shared" si="4"/>
        <v>O</v>
      </c>
      <c r="O37" s="743" t="s">
        <v>11</v>
      </c>
      <c r="P37" s="713" t="str">
        <f t="shared" si="15"/>
        <v/>
      </c>
      <c r="Q37" s="146" t="str">
        <f t="shared" si="0"/>
        <v/>
      </c>
      <c r="R37" s="758"/>
      <c r="S37" s="798"/>
      <c r="T37" s="329"/>
      <c r="U37" s="216"/>
    </row>
    <row r="38" spans="2:54" ht="22.05" customHeight="1">
      <c r="B38" s="1245"/>
      <c r="C38" s="189" t="s">
        <v>84</v>
      </c>
      <c r="D38" s="1265"/>
      <c r="E38" s="557" t="s">
        <v>91</v>
      </c>
      <c r="F38" s="381" t="s">
        <v>35</v>
      </c>
      <c r="G38" s="219" t="s">
        <v>73</v>
      </c>
      <c r="H38" s="692">
        <v>313.10000000000002</v>
      </c>
      <c r="I38" s="663">
        <f>SUMIFS(SDM_Data!$J$2:$J$1348,SDM_Data!$B$2:$B$1348,C38,SDM_Data!$D$2:$D$1348,E38,SDM_Data!$E$2:$E$1348,G38,SDM_Data!$I$2:$I$1348,$O$2)</f>
        <v>8.2739999999999991</v>
      </c>
      <c r="J38" s="380">
        <f>SUMIFS(SDM_Data!$K$2:$K$1348,SDM_Data!$B$2:$B$1348,C38,SDM_Data!$D$2:$D$1348,E38,SDM_Data!$E$2:$E$1348,G38,SDM_Data!$I$2:$I$1348,$O$2)</f>
        <v>7.2619999999999996</v>
      </c>
      <c r="K38" s="602" t="str">
        <f t="shared" si="10"/>
        <v>O</v>
      </c>
      <c r="L38" s="631">
        <f>SUMIFS(SDM_Data!$L$2:$L$1348,SDM_Data!$B$2:$B$1348,C38,SDM_Data!$D$2:$D$1348,E38,SDM_Data!$E$2:$E$1348,G38,SDM_Data!$I$2:$I$1348,$O$2)</f>
        <v>281.26100000000002</v>
      </c>
      <c r="M38" s="380">
        <f>SUMIFS(SDM_Data!$M$2:$M$1348,SDM_Data!$B$2:$B$1348,C38,SDM_Data!$D$2:$D$1348,E38,SDM_Data!$E$2:$E$1348,G38,SDM_Data!$I$2:$I$1348,$O$2)</f>
        <v>69.426000000000002</v>
      </c>
      <c r="N38" s="602" t="str">
        <f t="shared" si="4"/>
        <v>O</v>
      </c>
      <c r="O38" s="748" t="s">
        <v>11</v>
      </c>
      <c r="P38" s="711" t="str">
        <f t="shared" si="15"/>
        <v/>
      </c>
      <c r="Q38" s="144" t="str">
        <f t="shared" si="0"/>
        <v/>
      </c>
      <c r="R38" s="759"/>
      <c r="S38" s="799"/>
      <c r="T38" s="330"/>
      <c r="U38" s="216"/>
      <c r="Y38" s="817">
        <f t="shared" ref="Y38:Y45" si="16">IF(N39="O",1,0)</f>
        <v>1</v>
      </c>
      <c r="Z38" s="817">
        <f t="shared" ref="Z38:Z45" si="17">IF(K39="O",1,0)</f>
        <v>1</v>
      </c>
    </row>
    <row r="39" spans="2:54" ht="22.05" customHeight="1">
      <c r="B39" s="1245"/>
      <c r="C39" s="564" t="s">
        <v>92</v>
      </c>
      <c r="D39" s="377">
        <f>D37+1</f>
        <v>30</v>
      </c>
      <c r="E39" s="378" t="s">
        <v>93</v>
      </c>
      <c r="F39" s="220" t="s">
        <v>35</v>
      </c>
      <c r="G39" s="221" t="s">
        <v>36</v>
      </c>
      <c r="H39" s="693">
        <v>0</v>
      </c>
      <c r="I39" s="664">
        <f>SUMIFS(SDM_Data!$J$2:$J$1348,SDM_Data!$B$2:$B$1348,C39,SDM_Data!$D$2:$D$1348,E39,SDM_Data!$E$2:$E$1348,G39,SDM_Data!$I$2:$I$1348,$O$2)</f>
        <v>0</v>
      </c>
      <c r="J39" s="379">
        <f>SUMIFS(SDM_Data!$K$2:$K$1348,SDM_Data!$B$2:$B$1348,C39,SDM_Data!$D$2:$D$1348,E39,SDM_Data!$E$2:$E$1348,G39,SDM_Data!$I$2:$I$1348,$O$2)</f>
        <v>0</v>
      </c>
      <c r="K39" s="598" t="str">
        <f t="shared" si="10"/>
        <v>O</v>
      </c>
      <c r="L39" s="632">
        <f>SUMIFS(SDM_Data!$L$2:$L$1348,SDM_Data!$B$2:$B$1348,C39,SDM_Data!$D$2:$D$1348,E39,SDM_Data!$E$2:$E$1348,G39,SDM_Data!$I$2:$I$1348,$O$2)</f>
        <v>0</v>
      </c>
      <c r="M39" s="379">
        <f>SUMIFS(SDM_Data!$M$2:$M$1348,SDM_Data!$B$2:$B$1348,C39,SDM_Data!$D$2:$D$1348,E39,SDM_Data!$E$2:$E$1348,G39,SDM_Data!$I$2:$I$1348,$O$2)</f>
        <v>0</v>
      </c>
      <c r="N39" s="598" t="str">
        <f t="shared" si="4"/>
        <v>O</v>
      </c>
      <c r="O39" s="749" t="s">
        <v>11</v>
      </c>
      <c r="P39" s="716" t="str">
        <f t="shared" si="15"/>
        <v/>
      </c>
      <c r="Q39" s="148" t="str">
        <f t="shared" si="0"/>
        <v/>
      </c>
      <c r="R39" s="771"/>
      <c r="S39" s="800"/>
      <c r="T39" s="340"/>
      <c r="U39" s="217"/>
      <c r="Y39" s="817">
        <f t="shared" si="16"/>
        <v>1</v>
      </c>
      <c r="Z39" s="817">
        <f t="shared" si="17"/>
        <v>1</v>
      </c>
    </row>
    <row r="40" spans="2:54" ht="22.05" customHeight="1">
      <c r="B40" s="1245"/>
      <c r="C40" s="189" t="s">
        <v>92</v>
      </c>
      <c r="D40" s="399">
        <f t="shared" ref="D40:D46" si="18">D39+1</f>
        <v>31</v>
      </c>
      <c r="E40" s="245" t="s">
        <v>94</v>
      </c>
      <c r="F40" s="190" t="s">
        <v>35</v>
      </c>
      <c r="G40" s="191" t="s">
        <v>36</v>
      </c>
      <c r="H40" s="684">
        <v>0</v>
      </c>
      <c r="I40" s="661">
        <f>SUMIFS(SDM_Data!$J$2:$J$1348,SDM_Data!$B$2:$B$1348,C40,SDM_Data!$D$2:$D$1348,E40,SDM_Data!$E$2:$E$1348,G40,SDM_Data!$I$2:$I$1348,$O$2)</f>
        <v>0</v>
      </c>
      <c r="J40" s="363">
        <f>SUMIFS(SDM_Data!$K$2:$K$1348,SDM_Data!$B$2:$B$1348,C40,SDM_Data!$D$2:$D$1348,E40,SDM_Data!$E$2:$E$1348,G40,SDM_Data!$I$2:$I$1348,$O$2)</f>
        <v>0</v>
      </c>
      <c r="K40" s="599" t="str">
        <f t="shared" si="10"/>
        <v>O</v>
      </c>
      <c r="L40" s="630">
        <f>SUMIFS(SDM_Data!$L$2:$L$1348,SDM_Data!$B$2:$B$1348,C40,SDM_Data!$D$2:$D$1348,E40,SDM_Data!$E$2:$E$1348,G40,SDM_Data!$I$2:$I$1348,$O$2)</f>
        <v>0</v>
      </c>
      <c r="M40" s="363">
        <f>SUMIFS(SDM_Data!$M$2:$M$1348,SDM_Data!$B$2:$B$1348,C40,SDM_Data!$D$2:$D$1348,E40,SDM_Data!$E$2:$E$1348,G40,SDM_Data!$I$2:$I$1348,$O$2)</f>
        <v>0</v>
      </c>
      <c r="N40" s="599" t="str">
        <f t="shared" si="4"/>
        <v>O</v>
      </c>
      <c r="O40" s="743" t="s">
        <v>11</v>
      </c>
      <c r="P40" s="713" t="str">
        <f t="shared" si="15"/>
        <v/>
      </c>
      <c r="Q40" s="146" t="str">
        <f t="shared" si="0"/>
        <v/>
      </c>
      <c r="R40" s="595"/>
      <c r="S40" s="794"/>
      <c r="T40" s="341"/>
      <c r="U40" s="217"/>
      <c r="Y40" s="817">
        <f t="shared" si="16"/>
        <v>0</v>
      </c>
      <c r="Z40" s="817">
        <f t="shared" si="17"/>
        <v>1</v>
      </c>
    </row>
    <row r="41" spans="2:54" ht="36.6" customHeight="1">
      <c r="B41" s="1245"/>
      <c r="C41" s="189" t="s">
        <v>92</v>
      </c>
      <c r="D41" s="399">
        <f t="shared" si="18"/>
        <v>32</v>
      </c>
      <c r="E41" s="245" t="s">
        <v>86</v>
      </c>
      <c r="F41" s="190" t="s">
        <v>35</v>
      </c>
      <c r="G41" s="191" t="s">
        <v>36</v>
      </c>
      <c r="H41" s="684">
        <v>0</v>
      </c>
      <c r="I41" s="661">
        <f>SUMIFS(SDM_Data!$J$2:$J$1348,SDM_Data!$B$2:$B$1348,C41,SDM_Data!$D$2:$D$1348,E41,SDM_Data!$E$2:$E$1348,G41,SDM_Data!$I$2:$I$1348,$O$2)</f>
        <v>0</v>
      </c>
      <c r="J41" s="363">
        <f>SUMIFS(SDM_Data!$K$2:$K$1348,SDM_Data!$B$2:$B$1348,C41,SDM_Data!$D$2:$D$1348,E41,SDM_Data!$E$2:$E$1348,G41,SDM_Data!$I$2:$I$1348,$O$2)</f>
        <v>0</v>
      </c>
      <c r="K41" s="599" t="str">
        <f t="shared" si="10"/>
        <v>O</v>
      </c>
      <c r="L41" s="630">
        <f>SUMIFS(SDM_Data!$L$2:$L$1348,SDM_Data!$B$2:$B$1348,C41,SDM_Data!$D$2:$D$1348,E41,SDM_Data!$E$2:$E$1348,G41,SDM_Data!$I$2:$I$1348,$O$2)</f>
        <v>0</v>
      </c>
      <c r="M41" s="363">
        <f>SUMIFS(SDM_Data!$M$2:$M$1348,SDM_Data!$B$2:$B$1348,C41,SDM_Data!$D$2:$D$1348,E41,SDM_Data!$E$2:$E$1348,G41,SDM_Data!$I$2:$I$1348,$O$2)</f>
        <v>5</v>
      </c>
      <c r="N41" s="599" t="str">
        <f t="shared" si="4"/>
        <v>X</v>
      </c>
      <c r="O41" s="743" t="s">
        <v>11</v>
      </c>
      <c r="P41" s="713" t="str">
        <f t="shared" si="15"/>
        <v/>
      </c>
      <c r="Q41" s="146" t="str">
        <f t="shared" si="0"/>
        <v>¡</v>
      </c>
      <c r="R41" s="595" t="s">
        <v>50</v>
      </c>
      <c r="S41" s="801"/>
      <c r="T41" s="342"/>
      <c r="U41" s="222"/>
      <c r="Y41" s="817">
        <f t="shared" si="16"/>
        <v>1</v>
      </c>
      <c r="Z41" s="817">
        <f t="shared" si="17"/>
        <v>1</v>
      </c>
    </row>
    <row r="42" spans="2:54" ht="22.05" customHeight="1">
      <c r="B42" s="1245"/>
      <c r="C42" s="223" t="s">
        <v>92</v>
      </c>
      <c r="D42" s="581">
        <f t="shared" si="18"/>
        <v>33</v>
      </c>
      <c r="E42" s="374" t="s">
        <v>95</v>
      </c>
      <c r="F42" s="197" t="s">
        <v>96</v>
      </c>
      <c r="G42" s="198" t="s">
        <v>36</v>
      </c>
      <c r="H42" s="694">
        <v>5</v>
      </c>
      <c r="I42" s="665">
        <f>SUMIFS(SDM_Data!$J$2:$J$1348,SDM_Data!$B$2:$B$1348,C42,SDM_Data!$D$2:$D$1348,E42,SDM_Data!$E$2:$E$1348,G42,SDM_Data!$I$2:$I$1348,$O$2)</f>
        <v>0</v>
      </c>
      <c r="J42" s="364">
        <f>SUMIFS(SDM_Data!$K$2:$K$1348,SDM_Data!$B$2:$B$1348,C42,SDM_Data!$D$2:$D$1348,E42,SDM_Data!$E$2:$E$1348,G42,SDM_Data!$I$2:$I$1348,$O$2)</f>
        <v>0</v>
      </c>
      <c r="K42" s="603" t="str">
        <f t="shared" si="10"/>
        <v>O</v>
      </c>
      <c r="L42" s="633">
        <f>SUMIFS(SDM_Data!$L$2:$L$1348,SDM_Data!$B$2:$B$1348,C42,SDM_Data!$D$2:$D$1348,E42,SDM_Data!$E$2:$E$1348,G42,SDM_Data!$I$2:$I$1348,$O$2)</f>
        <v>3</v>
      </c>
      <c r="M42" s="364">
        <f>SUMIFS(SDM_Data!$M$2:$M$1348,SDM_Data!$B$2:$B$1348,C42,SDM_Data!$D$2:$D$1348,E42,SDM_Data!$E$2:$E$1348,G42,SDM_Data!$I$2:$I$1348,$O$2)</f>
        <v>3</v>
      </c>
      <c r="N42" s="603" t="str">
        <f t="shared" si="4"/>
        <v>O</v>
      </c>
      <c r="O42" s="744" t="s">
        <v>11</v>
      </c>
      <c r="P42" s="715" t="str">
        <f t="shared" ref="P42:P96" si="19">IF(K42="X","l","")</f>
        <v/>
      </c>
      <c r="Q42" s="147" t="str">
        <f t="shared" si="0"/>
        <v/>
      </c>
      <c r="R42" s="731"/>
      <c r="S42" s="802"/>
      <c r="T42" s="343"/>
      <c r="U42" s="208"/>
      <c r="Y42" s="817">
        <f t="shared" si="16"/>
        <v>1</v>
      </c>
      <c r="Z42" s="817">
        <f t="shared" si="17"/>
        <v>1</v>
      </c>
    </row>
    <row r="43" spans="2:54" ht="22.05" customHeight="1">
      <c r="B43" s="1245"/>
      <c r="C43" s="322" t="s">
        <v>97</v>
      </c>
      <c r="D43" s="377">
        <f t="shared" si="18"/>
        <v>34</v>
      </c>
      <c r="E43" s="378" t="s">
        <v>85</v>
      </c>
      <c r="F43" s="220" t="s">
        <v>35</v>
      </c>
      <c r="G43" s="221" t="s">
        <v>36</v>
      </c>
      <c r="H43" s="695">
        <v>0</v>
      </c>
      <c r="I43" s="664">
        <f>SUMIFS(SDM_Data!$J$2:$J$1348,SDM_Data!$B$2:$B$1348,C43,SDM_Data!$D$2:$D$1348,E43,SDM_Data!$E$2:$E$1348,G43,SDM_Data!$I$2:$I$1348,$O$2)</f>
        <v>0</v>
      </c>
      <c r="J43" s="379">
        <f>SUMIFS(SDM_Data!$K$2:$K$1348,SDM_Data!$B$2:$B$1348,C43,SDM_Data!$D$2:$D$1348,E43,SDM_Data!$E$2:$E$1348,G43,SDM_Data!$I$2:$I$1348,$O$2)</f>
        <v>0</v>
      </c>
      <c r="K43" s="598" t="str">
        <f t="shared" si="10"/>
        <v>O</v>
      </c>
      <c r="L43" s="632">
        <f>SUMIFS(SDM_Data!$L$2:$L$1348,SDM_Data!$B$2:$B$1348,C43,SDM_Data!$D$2:$D$1348,E43,SDM_Data!$E$2:$E$1348,G43,SDM_Data!$I$2:$I$1348,$O$2)</f>
        <v>0</v>
      </c>
      <c r="M43" s="379">
        <f>SUMIFS(SDM_Data!$M$2:$M$1348,SDM_Data!$B$2:$B$1348,C43,SDM_Data!$D$2:$D$1348,E43,SDM_Data!$E$2:$E$1348,G43,SDM_Data!$I$2:$I$1348,$O$2)</f>
        <v>0</v>
      </c>
      <c r="N43" s="598" t="str">
        <f t="shared" si="4"/>
        <v>O</v>
      </c>
      <c r="O43" s="749" t="s">
        <v>11</v>
      </c>
      <c r="P43" s="716" t="str">
        <f t="shared" si="19"/>
        <v/>
      </c>
      <c r="Q43" s="148" t="str">
        <f t="shared" si="0"/>
        <v/>
      </c>
      <c r="R43" s="772"/>
      <c r="S43" s="803"/>
      <c r="T43" s="344"/>
      <c r="U43" s="188"/>
      <c r="Y43" s="817">
        <f t="shared" si="16"/>
        <v>0</v>
      </c>
      <c r="Z43" s="817">
        <f t="shared" si="17"/>
        <v>1</v>
      </c>
    </row>
    <row r="44" spans="2:54" ht="23.55" customHeight="1">
      <c r="B44" s="1245"/>
      <c r="C44" s="323" t="s">
        <v>97</v>
      </c>
      <c r="D44" s="399">
        <f t="shared" si="18"/>
        <v>35</v>
      </c>
      <c r="E44" s="245" t="s">
        <v>86</v>
      </c>
      <c r="F44" s="190" t="s">
        <v>35</v>
      </c>
      <c r="G44" s="191" t="s">
        <v>36</v>
      </c>
      <c r="H44" s="686">
        <v>0</v>
      </c>
      <c r="I44" s="652">
        <f>SUMIFS(SDM_Data!$J$2:$J$1348,SDM_Data!$B$2:$B$1348,C44,SDM_Data!$D$2:$D$1348,E44,SDM_Data!$E$2:$E$1348,G44,SDM_Data!$I$2:$I$1348,$O$2)</f>
        <v>2.5</v>
      </c>
      <c r="J44" s="181">
        <f>SUMIFS(SDM_Data!$K$2:$K$1348,SDM_Data!$B$2:$B$1348,C44,SDM_Data!$D$2:$D$1348,E44,SDM_Data!$E$2:$E$1348,G44,SDM_Data!$I$2:$I$1348,$O$2)</f>
        <v>1</v>
      </c>
      <c r="K44" s="595" t="str">
        <f t="shared" si="10"/>
        <v>O</v>
      </c>
      <c r="L44" s="634">
        <f>SUMIFS(SDM_Data!$L$2:$L$1348,SDM_Data!$B$2:$B$1348,C44,SDM_Data!$D$2:$D$1348,E44,SDM_Data!$E$2:$E$1348,G44,SDM_Data!$I$2:$I$1348,$O$2)</f>
        <v>25</v>
      </c>
      <c r="M44" s="224">
        <f>SUMIFS(SDM_Data!$M$2:$M$1348,SDM_Data!$B$2:$B$1348,C44,SDM_Data!$D$2:$D$1348,E44,SDM_Data!$E$2:$E$1348,G44,SDM_Data!$I$2:$I$1348,$O$2)</f>
        <v>28</v>
      </c>
      <c r="N44" s="595" t="str">
        <f t="shared" si="4"/>
        <v>X</v>
      </c>
      <c r="O44" s="743" t="s">
        <v>11</v>
      </c>
      <c r="P44" s="713" t="str">
        <f t="shared" si="19"/>
        <v/>
      </c>
      <c r="Q44" s="146" t="str">
        <f t="shared" si="0"/>
        <v>¡</v>
      </c>
      <c r="R44" s="758"/>
      <c r="S44" s="804"/>
      <c r="T44" s="329"/>
      <c r="U44" s="208"/>
      <c r="Y44" s="817">
        <f t="shared" si="16"/>
        <v>0</v>
      </c>
      <c r="Z44" s="817">
        <f t="shared" si="17"/>
        <v>1</v>
      </c>
      <c r="AA44" s="167"/>
      <c r="AB44" s="167"/>
      <c r="AC44" s="167"/>
      <c r="AD44" s="167"/>
      <c r="AE44" s="167"/>
      <c r="AF44" s="167"/>
      <c r="AG44" s="167"/>
      <c r="AH44" s="167"/>
      <c r="AI44" s="167"/>
      <c r="AJ44" s="167"/>
      <c r="AK44" s="167"/>
      <c r="AL44" s="167"/>
      <c r="AM44" s="167"/>
      <c r="AN44" s="167"/>
      <c r="AO44" s="167"/>
      <c r="AP44" s="167"/>
      <c r="AQ44" s="167"/>
      <c r="AR44" s="167"/>
      <c r="AS44" s="167"/>
      <c r="AT44" s="167"/>
      <c r="AU44" s="167"/>
    </row>
    <row r="45" spans="2:54" ht="22.05" customHeight="1">
      <c r="B45" s="1245"/>
      <c r="C45" s="225" t="s">
        <v>97</v>
      </c>
      <c r="D45" s="816">
        <f t="shared" si="18"/>
        <v>36</v>
      </c>
      <c r="E45" s="226" t="s">
        <v>87</v>
      </c>
      <c r="F45" s="227" t="s">
        <v>35</v>
      </c>
      <c r="G45" s="228" t="s">
        <v>36</v>
      </c>
      <c r="H45" s="696">
        <v>0</v>
      </c>
      <c r="I45" s="666">
        <f>SUMIFS(SDM_Data!$J$2:$J$1348,SDM_Data!$B$2:$B$1348,C45,SDM_Data!$D$2:$D$1348,E45,SDM_Data!$E$2:$E$1348,G45,SDM_Data!$I$2:$I$1348,$O$2)</f>
        <v>0</v>
      </c>
      <c r="J45" s="541">
        <f>SUMIFS(SDM_Data!$K$2:$K$1348,SDM_Data!$B$2:$B$1348,C45,SDM_Data!$D$2:$D$1348,E45,SDM_Data!$E$2:$E$1348,G45,SDM_Data!$I$2:$I$1348,$O$2)</f>
        <v>0</v>
      </c>
      <c r="K45" s="602" t="str">
        <f t="shared" si="10"/>
        <v>O</v>
      </c>
      <c r="L45" s="635">
        <f>SUMIFS(SDM_Data!$L$2:$L$1348,SDM_Data!$B$2:$B$1348,C45,SDM_Data!$D$2:$D$1348,E45,SDM_Data!$E$2:$E$1348,G45,SDM_Data!$I$2:$I$1348,$O$2)</f>
        <v>0</v>
      </c>
      <c r="M45" s="229">
        <f>SUMIFS(SDM_Data!$M$2:$M$1348,SDM_Data!$B$2:$B$1348,C45,SDM_Data!$D$2:$D$1348,E45,SDM_Data!$E$2:$E$1348,G45,SDM_Data!$I$2:$I$1348,$O$2)</f>
        <v>1</v>
      </c>
      <c r="N45" s="731" t="str">
        <f t="shared" si="4"/>
        <v>X</v>
      </c>
      <c r="O45" s="748" t="s">
        <v>11</v>
      </c>
      <c r="P45" s="715" t="str">
        <f t="shared" si="19"/>
        <v/>
      </c>
      <c r="Q45" s="147" t="str">
        <f t="shared" si="0"/>
        <v>¡</v>
      </c>
      <c r="R45" s="759"/>
      <c r="S45" s="805"/>
      <c r="T45" s="330"/>
      <c r="U45" s="208"/>
      <c r="Y45" s="817">
        <f t="shared" si="16"/>
        <v>1</v>
      </c>
      <c r="Z45" s="817">
        <f t="shared" si="17"/>
        <v>1</v>
      </c>
    </row>
    <row r="46" spans="2:54" ht="38.4">
      <c r="B46" s="1246"/>
      <c r="C46" s="565" t="s">
        <v>98</v>
      </c>
      <c r="D46" s="1260">
        <f t="shared" si="18"/>
        <v>37</v>
      </c>
      <c r="E46" s="1157" t="s">
        <v>99</v>
      </c>
      <c r="F46" s="1158" t="s">
        <v>35</v>
      </c>
      <c r="G46" s="1004" t="s">
        <v>36</v>
      </c>
      <c r="H46" s="683">
        <v>0</v>
      </c>
      <c r="I46" s="1159">
        <f>SUMIFS(SDM_Data!$J$2:$J$1348,SDM_Data!$B$2:$B$1348,C46,SDM_Data!$D$2:$D$1348,E46,SDM_Data!$E$2:$E$1348,G46,SDM_Data!$I$2:$I$1348,$O$2)</f>
        <v>0</v>
      </c>
      <c r="J46" s="1160">
        <f>SUMIFS(SDM_Data!$K$2:$K$1348,SDM_Data!$B$2:$B$1348,C46,SDM_Data!$D$2:$D$1348,E46,SDM_Data!$E$2:$E$1348,G46,SDM_Data!$I$2:$I$1348,$O$2)</f>
        <v>0</v>
      </c>
      <c r="K46" s="1000" t="str">
        <f>IF(J46&gt;I46,"X","O")</f>
        <v>O</v>
      </c>
      <c r="L46" s="1161">
        <f>SUMIFS(SDM_Data!$L$2:$L$1348,SDM_Data!$B$2:$B$1348,C46,SDM_Data!$D$2:$D$1348,E46,SDM_Data!$E$2:$E$1348,G46,SDM_Data!$I$2:$I$1348,$O$2)</f>
        <v>0</v>
      </c>
      <c r="M46" s="1162">
        <f>SUMIFS(SDM_Data!$M$2:$M$1348,SDM_Data!$B$2:$B$1348,C46,SDM_Data!$D$2:$D$1348,E46,SDM_Data!$E$2:$E$1348,G46,SDM_Data!$I$2:$I$1348,$O$2)</f>
        <v>0</v>
      </c>
      <c r="N46" s="1163" t="str">
        <f t="shared" si="4"/>
        <v>O</v>
      </c>
      <c r="O46" s="1164" t="s">
        <v>11</v>
      </c>
      <c r="P46" s="995" t="str">
        <f t="shared" si="19"/>
        <v/>
      </c>
      <c r="Q46" s="996" t="str">
        <f t="shared" si="0"/>
        <v/>
      </c>
      <c r="R46" s="760"/>
      <c r="S46" s="931"/>
      <c r="T46" s="344"/>
      <c r="U46" s="188"/>
      <c r="V46" s="167"/>
      <c r="W46" s="167"/>
      <c r="X46" s="167"/>
      <c r="Y46" s="819"/>
      <c r="Z46" s="819"/>
      <c r="AV46" s="167"/>
      <c r="AW46" s="167"/>
      <c r="AX46" s="167"/>
      <c r="AY46" s="167"/>
      <c r="AZ46" s="167"/>
      <c r="BA46" s="167"/>
      <c r="BB46" s="167"/>
    </row>
    <row r="47" spans="2:54" s="167" customFormat="1" ht="38.4">
      <c r="B47" s="1246"/>
      <c r="C47" s="230" t="s">
        <v>98</v>
      </c>
      <c r="D47" s="1240"/>
      <c r="E47" s="1165" t="s">
        <v>99</v>
      </c>
      <c r="F47" s="1166" t="s">
        <v>35</v>
      </c>
      <c r="G47" s="990" t="s">
        <v>73</v>
      </c>
      <c r="H47" s="1167">
        <v>0</v>
      </c>
      <c r="I47" s="1159">
        <f>SUMIFS(SDM_Data!$J$2:$J$1348,SDM_Data!$B$2:$B$1348,C47,SDM_Data!$D$2:$D$1348,E47,SDM_Data!$E$2:$E$1348,G47,SDM_Data!$I$2:$I$1348,$O$2)</f>
        <v>0</v>
      </c>
      <c r="J47" s="1160">
        <f>SUMIFS(SDM_Data!$K$2:$K$1348,SDM_Data!$B$2:$B$1348,C47,SDM_Data!$D$2:$D$1348,E47,SDM_Data!$E$2:$E$1348,G47,SDM_Data!$I$2:$I$1348,$O$2)</f>
        <v>0</v>
      </c>
      <c r="K47" s="1000" t="str">
        <f>IF(J47&gt;I47,"X","O")</f>
        <v>O</v>
      </c>
      <c r="L47" s="1168">
        <f>SUMIFS(SDM_Data!$L$2:$L$1348,SDM_Data!$B$2:$B$1348,C47,SDM_Data!$D$2:$D$1348,E47,SDM_Data!$E$2:$E$1348,G47,SDM_Data!$I$2:$I$1348,$O$2)</f>
        <v>0</v>
      </c>
      <c r="M47" s="1169">
        <f>SUMIFS(SDM_Data!$M$2:$M$1348,SDM_Data!$B$2:$B$1348,C47,SDM_Data!$D$2:$D$1348,E47,SDM_Data!$E$2:$E$1348,G47,SDM_Data!$I$2:$I$1348,$O$2)</f>
        <v>0</v>
      </c>
      <c r="N47" s="1170" t="str">
        <f t="shared" si="4"/>
        <v>O</v>
      </c>
      <c r="O47" s="1171" t="s">
        <v>11</v>
      </c>
      <c r="P47" s="720" t="str">
        <f t="shared" si="19"/>
        <v/>
      </c>
      <c r="Q47" s="555" t="str">
        <f t="shared" si="0"/>
        <v/>
      </c>
      <c r="R47" s="773"/>
      <c r="S47" s="792"/>
      <c r="T47" s="927"/>
      <c r="U47" s="222"/>
      <c r="V47" s="171"/>
      <c r="W47" s="171"/>
      <c r="X47" s="171"/>
      <c r="Y47" s="817"/>
      <c r="Z47" s="817"/>
      <c r="AA47"/>
      <c r="AB47"/>
      <c r="AC47" s="171"/>
      <c r="AD47"/>
      <c r="AE47"/>
      <c r="AF47" s="171"/>
      <c r="AG47" s="171"/>
      <c r="AH47" s="171"/>
      <c r="AI47" s="171"/>
      <c r="AJ47" s="171"/>
      <c r="AK47" s="171"/>
      <c r="AL47" s="171"/>
      <c r="AM47" s="171"/>
      <c r="AN47" s="171"/>
      <c r="AO47" s="171"/>
      <c r="AP47" s="171"/>
      <c r="AQ47" s="171"/>
      <c r="AR47" s="171"/>
      <c r="AS47" s="171"/>
      <c r="AT47" s="171"/>
      <c r="AU47" s="171"/>
      <c r="AV47" s="171"/>
      <c r="AW47" s="171"/>
      <c r="AX47" s="171"/>
      <c r="AY47" s="171"/>
      <c r="AZ47" s="171"/>
      <c r="BA47" s="171"/>
      <c r="BB47" s="171"/>
    </row>
    <row r="48" spans="2:54" ht="38.4">
      <c r="B48" s="1246"/>
      <c r="C48" s="230" t="s">
        <v>98</v>
      </c>
      <c r="D48" s="1240">
        <f>D46+1</f>
        <v>38</v>
      </c>
      <c r="E48" s="1172" t="s">
        <v>100</v>
      </c>
      <c r="F48" s="985" t="s">
        <v>35</v>
      </c>
      <c r="G48" s="979" t="s">
        <v>36</v>
      </c>
      <c r="H48" s="686" t="s">
        <v>11</v>
      </c>
      <c r="I48" s="998" t="s">
        <v>11</v>
      </c>
      <c r="J48" s="981" t="s">
        <v>11</v>
      </c>
      <c r="K48" s="982" t="s">
        <v>11</v>
      </c>
      <c r="L48" s="1168" t="s">
        <v>11</v>
      </c>
      <c r="M48" s="1169">
        <f>SUMIFS(SDM_Data!$M$2:$M$1348,SDM_Data!$B$2:$B$1348,C48,SDM_Data!$D$2:$D$1348,E48,SDM_Data!$E$2:$E$1348,G48,SDM_Data!$I$2:$I$1348,$O$2)</f>
        <v>40</v>
      </c>
      <c r="N48" s="1170" t="s">
        <v>11</v>
      </c>
      <c r="O48" s="983" t="s">
        <v>11</v>
      </c>
      <c r="P48" s="720" t="str">
        <f t="shared" si="19"/>
        <v/>
      </c>
      <c r="Q48" s="555" t="str">
        <f t="shared" si="0"/>
        <v/>
      </c>
      <c r="R48" s="758"/>
      <c r="S48" s="925"/>
      <c r="T48" s="334"/>
      <c r="U48" s="188"/>
    </row>
    <row r="49" spans="2:26" ht="38.4">
      <c r="B49" s="1246"/>
      <c r="C49" s="230" t="s">
        <v>98</v>
      </c>
      <c r="D49" s="1240"/>
      <c r="E49" s="1165" t="s">
        <v>100</v>
      </c>
      <c r="F49" s="1166" t="s">
        <v>35</v>
      </c>
      <c r="G49" s="979" t="s">
        <v>73</v>
      </c>
      <c r="H49" s="686" t="s">
        <v>11</v>
      </c>
      <c r="I49" s="998" t="s">
        <v>11</v>
      </c>
      <c r="J49" s="981" t="s">
        <v>11</v>
      </c>
      <c r="K49" s="982" t="s">
        <v>11</v>
      </c>
      <c r="L49" s="1168" t="s">
        <v>11</v>
      </c>
      <c r="M49" s="1173">
        <f>SUMIFS(SDM_Data!$M$2:$M$1348,SDM_Data!$B$2:$B$1348,C49,SDM_Data!$D$2:$D$1348,E49,SDM_Data!$E$2:$E$1348,G49,SDM_Data!$I$2:$I$1348,$O$2)</f>
        <v>11.58</v>
      </c>
      <c r="N49" s="1170" t="s">
        <v>11</v>
      </c>
      <c r="O49" s="983" t="s">
        <v>11</v>
      </c>
      <c r="P49" s="720" t="str">
        <f t="shared" si="19"/>
        <v/>
      </c>
      <c r="Q49" s="555" t="str">
        <f t="shared" si="0"/>
        <v/>
      </c>
      <c r="R49" s="758"/>
      <c r="S49" s="792"/>
      <c r="T49" s="347"/>
      <c r="U49" s="188"/>
    </row>
    <row r="50" spans="2:26" ht="46.5" customHeight="1">
      <c r="B50" s="1246"/>
      <c r="C50" s="230" t="s">
        <v>98</v>
      </c>
      <c r="D50" s="1240">
        <f>D48+1</f>
        <v>39</v>
      </c>
      <c r="E50" s="1172" t="s">
        <v>101</v>
      </c>
      <c r="F50" s="985" t="s">
        <v>35</v>
      </c>
      <c r="G50" s="979" t="s">
        <v>36</v>
      </c>
      <c r="H50" s="686" t="s">
        <v>11</v>
      </c>
      <c r="I50" s="998" t="s">
        <v>11</v>
      </c>
      <c r="J50" s="981" t="s">
        <v>11</v>
      </c>
      <c r="K50" s="982" t="s">
        <v>11</v>
      </c>
      <c r="L50" s="1168" t="s">
        <v>11</v>
      </c>
      <c r="M50" s="1169">
        <f>SUMIFS(SDM_Data!$M$2:$M$1348,SDM_Data!$B$2:$B$1348,C50,SDM_Data!$D$2:$D$1348,E50,SDM_Data!$E$2:$E$1348,G50,SDM_Data!$I$2:$I$1348,$O$2)</f>
        <v>134</v>
      </c>
      <c r="N50" s="1170" t="s">
        <v>11</v>
      </c>
      <c r="O50" s="983" t="s">
        <v>11</v>
      </c>
      <c r="P50" s="720" t="str">
        <f t="shared" si="19"/>
        <v/>
      </c>
      <c r="Q50" s="555" t="str">
        <f t="shared" si="0"/>
        <v/>
      </c>
      <c r="R50" s="758"/>
      <c r="S50" s="1254" t="s">
        <v>2832</v>
      </c>
      <c r="T50" s="335" t="s">
        <v>2830</v>
      </c>
      <c r="U50" s="188"/>
    </row>
    <row r="51" spans="2:26" ht="56.55" customHeight="1">
      <c r="B51" s="1246"/>
      <c r="C51" s="230" t="s">
        <v>98</v>
      </c>
      <c r="D51" s="1240"/>
      <c r="E51" s="1165" t="s">
        <v>101</v>
      </c>
      <c r="F51" s="1166" t="s">
        <v>35</v>
      </c>
      <c r="G51" s="979" t="s">
        <v>73</v>
      </c>
      <c r="H51" s="686" t="s">
        <v>11</v>
      </c>
      <c r="I51" s="998" t="s">
        <v>11</v>
      </c>
      <c r="J51" s="981" t="s">
        <v>11</v>
      </c>
      <c r="K51" s="982" t="s">
        <v>11</v>
      </c>
      <c r="L51" s="1168" t="s">
        <v>11</v>
      </c>
      <c r="M51" s="1173">
        <f>SUMIFS(SDM_Data!$M$2:$M$1348,SDM_Data!$B$2:$B$1348,C51,SDM_Data!$D$2:$D$1348,E51,SDM_Data!$E$2:$E$1348,G51,SDM_Data!$I$2:$I$1348,$O$2)</f>
        <v>97.2</v>
      </c>
      <c r="N51" s="1170" t="s">
        <v>11</v>
      </c>
      <c r="O51" s="983" t="s">
        <v>11</v>
      </c>
      <c r="P51" s="720" t="str">
        <f t="shared" si="19"/>
        <v/>
      </c>
      <c r="Q51" s="555" t="str">
        <f t="shared" si="0"/>
        <v/>
      </c>
      <c r="R51" s="758"/>
      <c r="S51" s="1270"/>
      <c r="T51" s="347"/>
      <c r="U51" s="188"/>
    </row>
    <row r="52" spans="2:26" ht="25.5" customHeight="1">
      <c r="B52" s="1246"/>
      <c r="C52" s="230" t="s">
        <v>98</v>
      </c>
      <c r="D52" s="1240">
        <f>D50+1</f>
        <v>40</v>
      </c>
      <c r="E52" s="1172" t="s">
        <v>102</v>
      </c>
      <c r="F52" s="985" t="s">
        <v>35</v>
      </c>
      <c r="G52" s="979" t="s">
        <v>36</v>
      </c>
      <c r="H52" s="686" t="s">
        <v>11</v>
      </c>
      <c r="I52" s="998" t="s">
        <v>11</v>
      </c>
      <c r="J52" s="981" t="s">
        <v>11</v>
      </c>
      <c r="K52" s="982" t="s">
        <v>11</v>
      </c>
      <c r="L52" s="1168" t="s">
        <v>11</v>
      </c>
      <c r="M52" s="1169">
        <f>SUMIFS(SDM_Data!$M$2:$M$1348,SDM_Data!$B$2:$B$1348,C52,SDM_Data!$D$2:$D$1348,E52,SDM_Data!$E$2:$E$1348,G52,SDM_Data!$I$2:$I$1348,$O$2)</f>
        <v>188</v>
      </c>
      <c r="N52" s="1170" t="s">
        <v>11</v>
      </c>
      <c r="O52" s="983" t="s">
        <v>11</v>
      </c>
      <c r="P52" s="720" t="str">
        <f t="shared" si="19"/>
        <v/>
      </c>
      <c r="Q52" s="555" t="str">
        <f t="shared" si="0"/>
        <v/>
      </c>
      <c r="R52" s="758"/>
      <c r="S52" s="1254" t="s">
        <v>2831</v>
      </c>
      <c r="T52" s="335" t="s">
        <v>2830</v>
      </c>
      <c r="U52" s="188"/>
    </row>
    <row r="53" spans="2:26" ht="28.95" customHeight="1">
      <c r="B53" s="1246"/>
      <c r="C53" s="230" t="s">
        <v>98</v>
      </c>
      <c r="D53" s="1240"/>
      <c r="E53" s="1165" t="s">
        <v>102</v>
      </c>
      <c r="F53" s="1166" t="s">
        <v>35</v>
      </c>
      <c r="G53" s="979" t="s">
        <v>73</v>
      </c>
      <c r="H53" s="686" t="s">
        <v>11</v>
      </c>
      <c r="I53" s="998" t="s">
        <v>11</v>
      </c>
      <c r="J53" s="981" t="s">
        <v>11</v>
      </c>
      <c r="K53" s="982" t="s">
        <v>11</v>
      </c>
      <c r="L53" s="1168" t="s">
        <v>11</v>
      </c>
      <c r="M53" s="1173">
        <f>SUMIFS(SDM_Data!$M$2:$M$1348,SDM_Data!$B$2:$B$1348,C53,SDM_Data!$D$2:$D$1348,E53,SDM_Data!$E$2:$E$1348,G53,SDM_Data!$I$2:$I$1348,$O$2)</f>
        <v>96.2</v>
      </c>
      <c r="N53" s="1170" t="s">
        <v>11</v>
      </c>
      <c r="O53" s="983" t="s">
        <v>11</v>
      </c>
      <c r="P53" s="720" t="str">
        <f t="shared" si="19"/>
        <v/>
      </c>
      <c r="Q53" s="555" t="str">
        <f t="shared" si="0"/>
        <v/>
      </c>
      <c r="R53" s="758"/>
      <c r="S53" s="1255"/>
      <c r="T53" s="347"/>
      <c r="U53" s="188"/>
      <c r="Y53" s="817">
        <f>IF(N54="O",1,0)</f>
        <v>1</v>
      </c>
      <c r="Z53" s="817">
        <f>IF(K54="O",1,0)</f>
        <v>0</v>
      </c>
    </row>
    <row r="54" spans="2:26" ht="66.75" customHeight="1">
      <c r="B54" s="1246"/>
      <c r="C54" s="566" t="s">
        <v>98</v>
      </c>
      <c r="D54" s="1240">
        <f>D52+1</f>
        <v>41</v>
      </c>
      <c r="E54" s="1174" t="s">
        <v>103</v>
      </c>
      <c r="F54" s="985" t="s">
        <v>35</v>
      </c>
      <c r="G54" s="979" t="s">
        <v>36</v>
      </c>
      <c r="H54" s="686" t="s">
        <v>11</v>
      </c>
      <c r="I54" s="998">
        <f>SUMIFS(SDM_Data!$J$2:$J$1348,SDM_Data!$B$2:$B$1348,C54,SDM_Data!$D$2:$D$1348,E54,SDM_Data!$E$2:$E$1348,G54,SDM_Data!$I$2:$I$1348,$O$2)</f>
        <v>19</v>
      </c>
      <c r="J54" s="981">
        <f>SUMIFS(SDM_Data!$K$2:$K$1348,SDM_Data!$B$2:$B$1348,C54,SDM_Data!$D$2:$D$1348,E54,SDM_Data!$E$2:$E$1348,G54,SDM_Data!$I$2:$I$1348,$O$2)</f>
        <v>4</v>
      </c>
      <c r="K54" s="982" t="str">
        <f>IF(J54&gt;I54,"O","x")</f>
        <v>x</v>
      </c>
      <c r="L54" s="980">
        <f>SUMIFS(SDM_Data!$L$2:$L$1348,SDM_Data!$B$2:$B$1348,C54,SDM_Data!$D$2:$D$1348,E54,SDM_Data!$E$2:$E$1348,G54,SDM_Data!$I$2:$I$1348,$O$2)</f>
        <v>4</v>
      </c>
      <c r="M54" s="981">
        <f>SUMIFS(SDM_Data!$M$2:$M$1348,SDM_Data!$B$2:$B$1348,C54,SDM_Data!$D$2:$D$1348,E54,SDM_Data!$E$2:$E$1348,G54,SDM_Data!$I$2:$I$1348,$O$2)</f>
        <v>3</v>
      </c>
      <c r="N54" s="982" t="str">
        <f>IF(M54&gt;L54,"X","O")</f>
        <v>O</v>
      </c>
      <c r="O54" s="983" t="s">
        <v>11</v>
      </c>
      <c r="P54" s="720"/>
      <c r="Q54" s="555" t="str">
        <f t="shared" si="0"/>
        <v/>
      </c>
      <c r="R54" s="758"/>
      <c r="S54" s="972" t="str">
        <f>SDM_Data!O857</f>
        <v>Plan Jan'26 = 4case
Complet until Jan'26 = 15 case
Complete until Jan'26 = 1 case(plan Mar'26)
Remark: Target FY26 = 4case
Transfer in Jun'26= 2 case 0.41 MB.
Addition transfer in Jun'26 = 2case 6.94 MB.</v>
      </c>
      <c r="T54" s="334"/>
      <c r="U54" s="188"/>
    </row>
    <row r="55" spans="2:26" ht="24.45" customHeight="1">
      <c r="B55" s="1246"/>
      <c r="C55" s="566" t="s">
        <v>98</v>
      </c>
      <c r="D55" s="1240"/>
      <c r="E55" s="1165" t="s">
        <v>103</v>
      </c>
      <c r="F55" s="1166" t="s">
        <v>35</v>
      </c>
      <c r="G55" s="979" t="s">
        <v>73</v>
      </c>
      <c r="H55" s="686" t="s">
        <v>11</v>
      </c>
      <c r="I55" s="998">
        <f>SUMIFS(SDM_Data!$J$2:$J$1348,SDM_Data!$B$2:$B$1348,C55,SDM_Data!$D$2:$D$1348,E55,SDM_Data!$E$2:$E$1348,G55,SDM_Data!$I$2:$I$1348,$O$2)</f>
        <v>32.53</v>
      </c>
      <c r="J55" s="1175">
        <f>SUMIFS(SDM_Data!$K$2:$K$1348,SDM_Data!$B$2:$B$1348,C55,SDM_Data!$D$2:$D$1348,E55,SDM_Data!$E$2:$E$1348,G55,SDM_Data!$I$2:$I$1348,$O$2)</f>
        <v>5.7</v>
      </c>
      <c r="K55" s="982" t="str">
        <f>IF(J55&gt;I55,"O","x")</f>
        <v>x</v>
      </c>
      <c r="L55" s="1176">
        <f>SUMIFS(SDM_Data!$L$2:$L$1348,SDM_Data!$B$2:$B$1348,C55,SDM_Data!$D$2:$D$1348,E55,SDM_Data!$E$2:$E$1348,G55,SDM_Data!$I$2:$I$1348,$O$2)</f>
        <v>1.1199999999999974</v>
      </c>
      <c r="M55" s="1175">
        <f>SUMIFS(SDM_Data!$M$2:$M$1348,SDM_Data!$B$2:$B$1348,C55,SDM_Data!$D$2:$D$1348,E55,SDM_Data!$E$2:$E$1348,G55,SDM_Data!$I$2:$I$1348,$O$2)</f>
        <v>0.6</v>
      </c>
      <c r="N55" s="982" t="str">
        <f>IF(M55&gt;L55,"X","O")</f>
        <v>O</v>
      </c>
      <c r="O55" s="983" t="s">
        <v>11</v>
      </c>
      <c r="P55" s="720"/>
      <c r="Q55" s="555" t="str">
        <f t="shared" si="0"/>
        <v/>
      </c>
      <c r="R55" s="758"/>
      <c r="S55" s="792"/>
      <c r="T55" s="932"/>
      <c r="U55" s="208"/>
      <c r="Y55" s="817">
        <f>IF(N56="O",1,0)</f>
        <v>1</v>
      </c>
      <c r="Z55" s="817">
        <f>IF(K56="O",1,0)</f>
        <v>0</v>
      </c>
    </row>
    <row r="56" spans="2:26" ht="24.45" customHeight="1">
      <c r="B56" s="1246"/>
      <c r="C56" s="566" t="s">
        <v>98</v>
      </c>
      <c r="D56" s="1240">
        <f>D54+1</f>
        <v>42</v>
      </c>
      <c r="E56" s="1174" t="s">
        <v>104</v>
      </c>
      <c r="F56" s="985" t="s">
        <v>35</v>
      </c>
      <c r="G56" s="979" t="s">
        <v>36</v>
      </c>
      <c r="H56" s="686" t="s">
        <v>11</v>
      </c>
      <c r="I56" s="998">
        <f>SUMIFS(SDM_Data!$J$2:$J$1348,SDM_Data!$B$2:$B$1348,C56,SDM_Data!$D$2:$D$1348,E56,SDM_Data!$E$2:$E$1348,G56,SDM_Data!$I$2:$I$1348,$O$2)</f>
        <v>1</v>
      </c>
      <c r="J56" s="981">
        <f>SUMIFS(SDM_Data!$K$2:$K$1348,SDM_Data!$B$2:$B$1348,C56,SDM_Data!$D$2:$D$1348,E56,SDM_Data!$E$2:$E$1348,G56,SDM_Data!$I$2:$I$1348,$O$2)</f>
        <v>0</v>
      </c>
      <c r="K56" s="982" t="str">
        <f>IF(J56&gt;=I56,"O","x")</f>
        <v>x</v>
      </c>
      <c r="L56" s="980">
        <f>SUMIFS(SDM_Data!$L$2:$L$1348,SDM_Data!$B$2:$B$1348,C56,SDM_Data!$D$2:$D$1348,E56,SDM_Data!$E$2:$E$1348,G56,SDM_Data!$I$2:$I$1348,$O$2)</f>
        <v>2</v>
      </c>
      <c r="M56" s="981">
        <f>SUMIFS(SDM_Data!$M$2:$M$1348,SDM_Data!$B$2:$B$1348,C56,SDM_Data!$D$2:$D$1348,E56,SDM_Data!$E$2:$E$1348,G56,SDM_Data!$I$2:$I$1348,$O$2)</f>
        <v>0</v>
      </c>
      <c r="N56" s="982" t="str">
        <f>IF(M56&gt;L56,"X","O")</f>
        <v>O</v>
      </c>
      <c r="O56" s="983" t="s">
        <v>11</v>
      </c>
      <c r="P56" s="720"/>
      <c r="Q56" s="555" t="str">
        <f t="shared" si="0"/>
        <v/>
      </c>
      <c r="R56" s="758"/>
      <c r="S56" s="972" t="s">
        <v>2833</v>
      </c>
      <c r="T56" s="334"/>
      <c r="U56" s="188"/>
    </row>
    <row r="57" spans="2:26" ht="19.05" customHeight="1">
      <c r="B57" s="1246"/>
      <c r="C57" s="566" t="s">
        <v>98</v>
      </c>
      <c r="D57" s="1240"/>
      <c r="E57" s="1165" t="s">
        <v>104</v>
      </c>
      <c r="F57" s="1166" t="s">
        <v>35</v>
      </c>
      <c r="G57" s="979" t="s">
        <v>73</v>
      </c>
      <c r="H57" s="686" t="s">
        <v>11</v>
      </c>
      <c r="I57" s="1177">
        <f>SUMIFS(SDM_Data!$J$2:$J$1348,SDM_Data!$B$2:$B$1348,C57,SDM_Data!$D$2:$D$1348,E57,SDM_Data!$E$2:$E$1348,G57,SDM_Data!$I$2:$I$1348,$O$2)</f>
        <v>1.35</v>
      </c>
      <c r="J57" s="1175">
        <f>SUMIFS(SDM_Data!$K$2:$K$1348,SDM_Data!$B$2:$B$1348,C57,SDM_Data!$D$2:$D$1348,E57,SDM_Data!$E$2:$E$1348,G57,SDM_Data!$I$2:$I$1348,$O$2)</f>
        <v>0</v>
      </c>
      <c r="K57" s="982" t="str">
        <f>IF(J57&gt;=I57,"O","x")</f>
        <v>x</v>
      </c>
      <c r="L57" s="1176">
        <f>SUMIFS(SDM_Data!$L$2:$L$1348,SDM_Data!$B$2:$B$1348,C57,SDM_Data!$D$2:$D$1348,E57,SDM_Data!$E$2:$E$1348,G57,SDM_Data!$I$2:$I$1348,$O$2)</f>
        <v>0.33000000000000007</v>
      </c>
      <c r="M57" s="1175">
        <f>SUMIFS(SDM_Data!$M$2:$M$1348,SDM_Data!$B$2:$B$1348,C57,SDM_Data!$D$2:$D$1348,E57,SDM_Data!$E$2:$E$1348,G57,SDM_Data!$I$2:$I$1348,$O$2)</f>
        <v>0</v>
      </c>
      <c r="N57" s="982" t="str">
        <f>IF(M57&gt;L57,"X","O")</f>
        <v>O</v>
      </c>
      <c r="O57" s="983" t="s">
        <v>11</v>
      </c>
      <c r="P57" s="720"/>
      <c r="Q57" s="555" t="str">
        <f t="shared" si="0"/>
        <v/>
      </c>
      <c r="R57" s="758"/>
      <c r="S57" s="792"/>
      <c r="T57" s="347"/>
      <c r="U57" s="188"/>
      <c r="Y57" s="817">
        <f>IF(N58="O",1,0)</f>
        <v>0</v>
      </c>
    </row>
    <row r="58" spans="2:26" ht="38.4">
      <c r="B58" s="1246"/>
      <c r="C58" s="566" t="s">
        <v>98</v>
      </c>
      <c r="D58" s="1240">
        <f>D56+1</f>
        <v>43</v>
      </c>
      <c r="E58" s="374" t="s">
        <v>105</v>
      </c>
      <c r="F58" s="197" t="s">
        <v>35</v>
      </c>
      <c r="G58" s="191" t="s">
        <v>36</v>
      </c>
      <c r="H58" s="686" t="s">
        <v>11</v>
      </c>
      <c r="I58" s="668" t="s">
        <v>11</v>
      </c>
      <c r="J58" s="362" t="s">
        <v>11</v>
      </c>
      <c r="K58" s="605" t="s">
        <v>11</v>
      </c>
      <c r="L58" s="619">
        <f>SUMIFS(SDM_Data!$L$2:$L$1348,SDM_Data!$B$2:$B$1348,C58,SDM_Data!$D$2:$D$1348,E58,SDM_Data!$E$2:$E$1348,G58,SDM_Data!$I$2:$I$1348,$O$2)</f>
        <v>0</v>
      </c>
      <c r="M58" s="181">
        <f>SUMIFS(SDM_Data!$M$2:$M$1348,SDM_Data!$B$2:$B$1348,C58,SDM_Data!$D$2:$D$1348,E58,SDM_Data!$E$2:$E$1348,G58,SDM_Data!$I$2:$I$1348,$O$2)</f>
        <v>137</v>
      </c>
      <c r="N58" s="595" t="str">
        <f t="shared" ref="N58:N61" si="20">IF(M58&gt;L58,"X","O")</f>
        <v>X</v>
      </c>
      <c r="O58" s="743" t="s">
        <v>11</v>
      </c>
      <c r="P58" s="720" t="str">
        <f t="shared" si="19"/>
        <v/>
      </c>
      <c r="Q58" s="555" t="str">
        <f>IF(N58="X","¡","")</f>
        <v>¡</v>
      </c>
      <c r="R58" s="758"/>
      <c r="S58" s="1252" t="str">
        <f>SDM_Data!O861</f>
        <v>Expense &gt;12M
SDM-MT&amp;FAC : 65 cases / 4.597 MB.:Job Stock Spare part,Oil)
SDM-SPD&amp;PD : 30 case / 3.149 Mb.: Job.Kaizen MC. &amp; Cutting Tool
SDM-PC : 14 cases / 0.354 MB.:Job Rent for Forklift
SDM-Admin : 14 case / 1.057 MB.:Job Repair</v>
      </c>
      <c r="T58" s="342" t="s">
        <v>2828</v>
      </c>
      <c r="U58" s="188"/>
    </row>
    <row r="59" spans="2:26" ht="38.1" customHeight="1">
      <c r="B59" s="1246"/>
      <c r="C59" s="566" t="s">
        <v>98</v>
      </c>
      <c r="D59" s="1240"/>
      <c r="E59" s="233" t="s">
        <v>105</v>
      </c>
      <c r="F59" s="376" t="s">
        <v>35</v>
      </c>
      <c r="G59" s="191" t="s">
        <v>73</v>
      </c>
      <c r="H59" s="686" t="s">
        <v>11</v>
      </c>
      <c r="I59" s="668" t="s">
        <v>11</v>
      </c>
      <c r="J59" s="362" t="s">
        <v>11</v>
      </c>
      <c r="K59" s="605" t="s">
        <v>11</v>
      </c>
      <c r="L59" s="619">
        <f>SUMIFS(SDM_Data!$L$2:$L$1348,SDM_Data!$B$2:$B$1348,C59,SDM_Data!$D$2:$D$1348,E59,SDM_Data!$E$2:$E$1348,G59,SDM_Data!$I$2:$I$1348,$O$2)</f>
        <v>0</v>
      </c>
      <c r="M59" s="234">
        <f>SUMIFS(SDM_Data!$M$2:$M$1348,SDM_Data!$B$2:$B$1348,C59,SDM_Data!$D$2:$D$1348,E59,SDM_Data!$E$2:$E$1348,G59,SDM_Data!$I$2:$I$1348,$O$2)</f>
        <v>12.128</v>
      </c>
      <c r="N59" s="595" t="str">
        <f t="shared" si="20"/>
        <v>X</v>
      </c>
      <c r="O59" s="743" t="s">
        <v>11</v>
      </c>
      <c r="P59" s="720" t="str">
        <f t="shared" si="19"/>
        <v/>
      </c>
      <c r="Q59" s="555" t="str">
        <f>IF(N59="X","¡","")</f>
        <v>¡</v>
      </c>
      <c r="R59" s="758"/>
      <c r="S59" s="1253"/>
      <c r="T59" s="342" t="s">
        <v>2829</v>
      </c>
      <c r="U59" s="188"/>
      <c r="Y59" s="817">
        <f>IF(N60="O",1,0)</f>
        <v>0</v>
      </c>
    </row>
    <row r="60" spans="2:26" ht="25.05" customHeight="1">
      <c r="B60" s="1246"/>
      <c r="C60" s="566" t="s">
        <v>98</v>
      </c>
      <c r="D60" s="1240">
        <f>D58+1</f>
        <v>44</v>
      </c>
      <c r="E60" s="374" t="s">
        <v>106</v>
      </c>
      <c r="F60" s="197" t="s">
        <v>35</v>
      </c>
      <c r="G60" s="191" t="s">
        <v>36</v>
      </c>
      <c r="H60" s="686" t="s">
        <v>11</v>
      </c>
      <c r="I60" s="668" t="s">
        <v>11</v>
      </c>
      <c r="J60" s="362" t="s">
        <v>11</v>
      </c>
      <c r="K60" s="605" t="s">
        <v>11</v>
      </c>
      <c r="L60" s="619">
        <f>SUMIFS(SDM_Data!$L$2:$L$1348,SDM_Data!$B$2:$B$1348,C60,SDM_Data!$D$2:$D$1348,E60,SDM_Data!$E$2:$E$1348,G60,SDM_Data!$I$2:$I$1348,$O$2)</f>
        <v>0</v>
      </c>
      <c r="M60" s="181">
        <f>SUMIFS(SDM_Data!$M$2:$M$1348,SDM_Data!$B$2:$B$1348,C60,SDM_Data!$D$2:$D$1348,E60,SDM_Data!$E$2:$E$1348,G60,SDM_Data!$I$2:$I$1348,$O$2)</f>
        <v>98</v>
      </c>
      <c r="N60" s="595" t="str">
        <f t="shared" si="20"/>
        <v>X</v>
      </c>
      <c r="O60" s="743" t="s">
        <v>11</v>
      </c>
      <c r="P60" s="720" t="str">
        <f t="shared" si="19"/>
        <v/>
      </c>
      <c r="Q60" s="555" t="str">
        <f>IF(N60="X","¡","")</f>
        <v>¡</v>
      </c>
      <c r="R60" s="758"/>
      <c r="S60" s="1254" t="str">
        <f>SDM_Data!O863</f>
        <v>Investment &gt;18M
SDM-PE : 70 case / 42.549 MB.:Job Modify MC
SDM-SPD&amp;PE : 15 case / 7.374 Mb.: Job Kaizen MC.</v>
      </c>
      <c r="T60" s="334"/>
      <c r="U60" s="188"/>
    </row>
    <row r="61" spans="2:26" ht="25.05" customHeight="1">
      <c r="B61" s="1246"/>
      <c r="C61" s="566" t="s">
        <v>98</v>
      </c>
      <c r="D61" s="1240"/>
      <c r="E61" s="233" t="s">
        <v>106</v>
      </c>
      <c r="F61" s="376" t="s">
        <v>35</v>
      </c>
      <c r="G61" s="191" t="s">
        <v>73</v>
      </c>
      <c r="H61" s="686" t="s">
        <v>11</v>
      </c>
      <c r="I61" s="668" t="s">
        <v>11</v>
      </c>
      <c r="J61" s="362" t="s">
        <v>11</v>
      </c>
      <c r="K61" s="605" t="s">
        <v>11</v>
      </c>
      <c r="L61" s="619">
        <f>SUMIFS(SDM_Data!$L$2:$L$1348,SDM_Data!$B$2:$B$1348,C61,SDM_Data!$D$2:$D$1348,E61,SDM_Data!$E$2:$E$1348,G61,SDM_Data!$I$2:$I$1348,$O$2)</f>
        <v>0</v>
      </c>
      <c r="M61" s="234">
        <f>SUMIFS(SDM_Data!$M$2:$M$1348,SDM_Data!$B$2:$B$1348,C61,SDM_Data!$D$2:$D$1348,E61,SDM_Data!$E$2:$E$1348,G61,SDM_Data!$I$2:$I$1348,$O$2)</f>
        <v>62.738</v>
      </c>
      <c r="N61" s="595" t="str">
        <f t="shared" si="20"/>
        <v>X</v>
      </c>
      <c r="O61" s="743" t="s">
        <v>11</v>
      </c>
      <c r="P61" s="720" t="str">
        <f t="shared" si="19"/>
        <v/>
      </c>
      <c r="Q61" s="555" t="str">
        <f>IF(N61="X","¡","")</f>
        <v>¡</v>
      </c>
      <c r="R61" s="758"/>
      <c r="S61" s="1255"/>
      <c r="T61" s="347"/>
      <c r="U61" s="188"/>
      <c r="Y61" s="817">
        <f>IF(N62="O",1,0)</f>
        <v>0</v>
      </c>
    </row>
    <row r="62" spans="2:26" ht="38.4">
      <c r="B62" s="1246"/>
      <c r="C62" s="566" t="s">
        <v>98</v>
      </c>
      <c r="D62" s="1240">
        <f>D60+1</f>
        <v>45</v>
      </c>
      <c r="E62" s="374" t="s">
        <v>107</v>
      </c>
      <c r="F62" s="197" t="s">
        <v>108</v>
      </c>
      <c r="G62" s="191" t="s">
        <v>71</v>
      </c>
      <c r="H62" s="686" t="s">
        <v>109</v>
      </c>
      <c r="I62" s="668" t="s">
        <v>11</v>
      </c>
      <c r="J62" s="362" t="s">
        <v>11</v>
      </c>
      <c r="K62" s="605" t="s">
        <v>11</v>
      </c>
      <c r="L62" s="636">
        <f>SUMIFS(SDM_Data!$L$2:$L$1348,SDM_Data!$B$2:$B$1348,C62,SDM_Data!$D$2:$D$1348,E62,SDM_Data!$E$2:$E$1348,G62,SDM_Data!$I$2:$I$1348,$O$2)</f>
        <v>-5.0000000000000001E-3</v>
      </c>
      <c r="M62" s="235">
        <f>SUMIFS(SDM_Data!$M$2:$M$1348,SDM_Data!$B$2:$B$1348,C62,SDM_Data!$D$2:$D$1348,E62,SDM_Data!$E$2:$E$1348,G62,SDM_Data!$I$2:$I$1348,$O$2)</f>
        <v>-5.7400000000000003E-3</v>
      </c>
      <c r="N62" s="732" t="str">
        <f>IF(M62&lt;L62,"X","O")</f>
        <v>X</v>
      </c>
      <c r="O62" s="743" t="s">
        <v>11</v>
      </c>
      <c r="P62" s="720" t="str">
        <f t="shared" si="19"/>
        <v/>
      </c>
      <c r="Q62" s="555" t="str">
        <f>IF(N62="X","¡","")</f>
        <v>¡</v>
      </c>
      <c r="R62" s="758"/>
      <c r="S62" s="925"/>
      <c r="T62" s="933" t="s">
        <v>110</v>
      </c>
      <c r="U62" s="208"/>
    </row>
    <row r="63" spans="2:26" ht="38.4">
      <c r="B63" s="1246"/>
      <c r="C63" s="566" t="s">
        <v>98</v>
      </c>
      <c r="D63" s="1240"/>
      <c r="E63" s="233" t="s">
        <v>107</v>
      </c>
      <c r="F63" s="376" t="s">
        <v>108</v>
      </c>
      <c r="G63" s="191" t="s">
        <v>73</v>
      </c>
      <c r="H63" s="686" t="s">
        <v>11</v>
      </c>
      <c r="I63" s="668" t="s">
        <v>11</v>
      </c>
      <c r="J63" s="362" t="s">
        <v>11</v>
      </c>
      <c r="K63" s="605" t="s">
        <v>11</v>
      </c>
      <c r="L63" s="630">
        <f>SUMIFS(SDM_Data!$L$2:$L$1348,SDM_Data!$B$2:$B$1348,C63,SDM_Data!$D$2:$D$1348,E63,SDM_Data!$E$2:$E$1348,G63,SDM_Data!$I$2:$I$1348,$O$2)</f>
        <v>0</v>
      </c>
      <c r="M63" s="363">
        <f>SUMIFS(SDM_Data!$M$2:$M$1348,SDM_Data!$B$2:$B$1348,C63,SDM_Data!$D$2:$D$1348,E63,SDM_Data!$E$2:$E$1348,G63,SDM_Data!$I$2:$I$1348,$O$2)</f>
        <v>-9.1999999999999993</v>
      </c>
      <c r="N63" s="599" t="s">
        <v>11</v>
      </c>
      <c r="O63" s="743" t="s">
        <v>11</v>
      </c>
      <c r="P63" s="720" t="str">
        <f t="shared" si="19"/>
        <v/>
      </c>
      <c r="Q63" s="555" t="str">
        <f t="shared" si="0"/>
        <v/>
      </c>
      <c r="R63" s="774"/>
      <c r="S63" s="792"/>
      <c r="T63" s="347"/>
      <c r="U63" s="188"/>
      <c r="Y63" s="817">
        <f>IF(N64="O",1,0)</f>
        <v>1</v>
      </c>
      <c r="Z63" s="817">
        <f>IF(K64="O",1,0)</f>
        <v>1</v>
      </c>
    </row>
    <row r="64" spans="2:26" ht="38.4">
      <c r="B64" s="1246"/>
      <c r="C64" s="566" t="s">
        <v>98</v>
      </c>
      <c r="D64" s="1240">
        <f>D62+1</f>
        <v>46</v>
      </c>
      <c r="E64" s="372" t="s">
        <v>111</v>
      </c>
      <c r="F64" s="197" t="s">
        <v>35</v>
      </c>
      <c r="G64" s="191" t="s">
        <v>71</v>
      </c>
      <c r="H64" s="697">
        <v>3.5000000000000003E-2</v>
      </c>
      <c r="I64" s="669">
        <f>SUMIFS(SDM_Data!$J$2:$J$1348,SDM_Data!$B$2:$B$1348,C64,SDM_Data!$D$2:$D$1348,E64,SDM_Data!$E$2:$E$1348,G64,SDM_Data!$I$2:$I$1348,$O$2)</f>
        <v>3.5099999999999999E-2</v>
      </c>
      <c r="J64" s="253">
        <f>SUMIFS(SDM_Data!$K$2:$K$1348,SDM_Data!$B$2:$B$1348,C64,SDM_Data!$D$2:$D$1348,E64,SDM_Data!$E$2:$E$1348,G64,SDM_Data!$I$2:$I$1348,$O$2)</f>
        <v>3.0499999999999999E-2</v>
      </c>
      <c r="K64" s="599" t="str">
        <f t="shared" ref="K64" si="21">IF(J64&gt;I64,"X","O")</f>
        <v>O</v>
      </c>
      <c r="L64" s="637">
        <f>SUMIFS(SDM_Data!$L$2:$L$1348,SDM_Data!$B$2:$B$1348,C64,SDM_Data!$D$2:$D$1348,E64,SDM_Data!$E$2:$E$1348,G64,SDM_Data!$I$2:$I$1348,$O$2)</f>
        <v>3.5099999999999999E-2</v>
      </c>
      <c r="M64" s="253">
        <f>SUMIFS(SDM_Data!$M$2:$M$1348,SDM_Data!$B$2:$B$1348,C64,SDM_Data!$D$2:$D$1348,E64,SDM_Data!$E$2:$E$1348,G64,SDM_Data!$I$2:$I$1348,$O$2)</f>
        <v>3.0499999999999999E-2</v>
      </c>
      <c r="N64" s="599" t="str">
        <f t="shared" ref="N64:N65" si="22">IF(M64&gt;L64,"X","O")</f>
        <v>O</v>
      </c>
      <c r="O64" s="750" t="s">
        <v>11</v>
      </c>
      <c r="P64" s="720" t="str">
        <f t="shared" si="19"/>
        <v/>
      </c>
      <c r="Q64" s="555" t="str">
        <f t="shared" si="0"/>
        <v/>
      </c>
      <c r="R64" s="774"/>
      <c r="S64" s="925"/>
      <c r="T64" s="334"/>
      <c r="U64" s="188"/>
    </row>
    <row r="65" spans="2:26" ht="38.4">
      <c r="B65" s="1246"/>
      <c r="C65" s="566" t="s">
        <v>98</v>
      </c>
      <c r="D65" s="1240"/>
      <c r="E65" s="233" t="s">
        <v>111</v>
      </c>
      <c r="F65" s="376" t="s">
        <v>35</v>
      </c>
      <c r="G65" s="191" t="s">
        <v>73</v>
      </c>
      <c r="H65" s="684" t="s">
        <v>11</v>
      </c>
      <c r="I65" s="656">
        <f>SUMIFS(SDM_Data!$J$2:$J$1348,SDM_Data!$B$2:$B$1348,C65,SDM_Data!$D$2:$D$1348,E65,SDM_Data!$E$2:$E$1348,G65,SDM_Data!$I$2:$I$1348,$O$2)</f>
        <v>643.91</v>
      </c>
      <c r="J65" s="373">
        <f>SUMIFS(SDM_Data!$K$2:$K$1348,SDM_Data!$B$2:$B$1348,C65,SDM_Data!$D$2:$D$1348,E65,SDM_Data!$E$2:$E$1348,G65,SDM_Data!$I$2:$I$1348,$O$2)</f>
        <v>583.28</v>
      </c>
      <c r="K65" s="599" t="str">
        <f t="shared" ref="K65" si="23">IF(J65&gt;I65,"X","O")</f>
        <v>O</v>
      </c>
      <c r="L65" s="623">
        <f>SUMIFS(SDM_Data!$L$2:$L$1348,SDM_Data!$B$2:$B$1348,C65,SDM_Data!$D$2:$D$1348,E65,SDM_Data!$E$2:$E$1348,G65,SDM_Data!$I$2:$I$1348,$O$2)</f>
        <v>643.91</v>
      </c>
      <c r="M65" s="373">
        <f>SUMIFS(SDM_Data!$M$2:$M$1348,SDM_Data!$B$2:$B$1348,C65,SDM_Data!$D$2:$D$1348,E65,SDM_Data!$E$2:$E$1348,G65,SDM_Data!$I$2:$I$1348,$O$2)</f>
        <v>583.28</v>
      </c>
      <c r="N65" s="599" t="str">
        <f t="shared" si="22"/>
        <v>O</v>
      </c>
      <c r="O65" s="750" t="s">
        <v>11</v>
      </c>
      <c r="P65" s="720" t="str">
        <f t="shared" si="19"/>
        <v/>
      </c>
      <c r="Q65" s="555" t="str">
        <f t="shared" si="0"/>
        <v/>
      </c>
      <c r="R65" s="774"/>
      <c r="S65" s="792"/>
      <c r="T65" s="347"/>
      <c r="U65" s="188"/>
    </row>
    <row r="66" spans="2:26" ht="38.4" hidden="1">
      <c r="B66" s="1246"/>
      <c r="C66" s="566" t="s">
        <v>98</v>
      </c>
      <c r="D66" s="1240">
        <f>D64+1</f>
        <v>47</v>
      </c>
      <c r="E66" s="196" t="s">
        <v>112</v>
      </c>
      <c r="F66" s="215" t="s">
        <v>35</v>
      </c>
      <c r="G66" s="191" t="s">
        <v>36</v>
      </c>
      <c r="H66" s="698"/>
      <c r="I66" s="652">
        <f>SUMIFS(SDM_Data!$J$2:$J$1348,SDM_Data!$B$2:$B$1348,C66,SDM_Data!$D$2:$D$1348,E66,SDM_Data!$E$2:$E$1348,G66,SDM_Data!$I$2:$I$1348,$O$2)</f>
        <v>0</v>
      </c>
      <c r="J66" s="181">
        <f>SUMIFS(SDM_Data!$K$2:$K$1348,SDM_Data!$B$2:$B$1348,C66,SDM_Data!$D$2:$D$1348,E66,SDM_Data!$E$2:$E$1348,G66,SDM_Data!$I$2:$I$1348,$O$2)</f>
        <v>0</v>
      </c>
      <c r="K66" s="606" t="s">
        <v>11</v>
      </c>
      <c r="L66" s="638">
        <f>SUMIFS(SDM_Data!$L$2:$L$1348,SDM_Data!$B$2:$B$1348,C66,SDM_Data!$D$2:$D$1348,E66,SDM_Data!$E$2:$E$1348,G66,SDM_Data!$I$2:$I$1348,$O$2)</f>
        <v>0</v>
      </c>
      <c r="M66" s="202">
        <f>SUMIFS(SDM_Data!$M$2:$M$1348,SDM_Data!$B$2:$B$1348,C66,SDM_Data!$D$2:$D$1348,E66,SDM_Data!$E$2:$E$1348,G66,SDM_Data!$I$2:$I$1348,$O$2)</f>
        <v>0</v>
      </c>
      <c r="N66" s="606" t="s">
        <v>11</v>
      </c>
      <c r="O66" s="750" t="s">
        <v>11</v>
      </c>
      <c r="P66" s="720" t="str">
        <f t="shared" si="19"/>
        <v/>
      </c>
      <c r="Q66" s="555" t="str">
        <f t="shared" si="0"/>
        <v/>
      </c>
      <c r="R66" s="774"/>
      <c r="S66" s="794"/>
      <c r="T66" s="341"/>
      <c r="U66" s="188"/>
      <c r="Y66" s="817">
        <f>IF(N67="O",1,0)</f>
        <v>0</v>
      </c>
      <c r="Z66" s="817">
        <f>IF(K67="O",1,0)</f>
        <v>0</v>
      </c>
    </row>
    <row r="67" spans="2:26" ht="38.4">
      <c r="B67" s="1246"/>
      <c r="C67" s="566" t="s">
        <v>98</v>
      </c>
      <c r="D67" s="1240"/>
      <c r="E67" s="558" t="s">
        <v>112</v>
      </c>
      <c r="F67" s="375" t="s">
        <v>35</v>
      </c>
      <c r="G67" s="191" t="s">
        <v>73</v>
      </c>
      <c r="H67" s="698"/>
      <c r="I67" s="670">
        <f>SUMIFS(SDM_Data!$J$2:$J$1348,SDM_Data!$B$2:$B$1348,C67,SDM_Data!$D$2:$D$1348,E67,SDM_Data!$E$2:$E$1348,G67,SDM_Data!$I$2:$I$1348,$O$2)</f>
        <v>2.2729146</v>
      </c>
      <c r="J67" s="202">
        <f>SUMIFS(SDM_Data!$K$2:$K$1348,SDM_Data!$B$2:$B$1348,C67,SDM_Data!$D$2:$D$1348,E67,SDM_Data!$E$2:$E$1348,G67,SDM_Data!$I$2:$I$1348,$O$2)</f>
        <v>6.5564865700000006</v>
      </c>
      <c r="K67" s="595" t="str">
        <f t="shared" ref="K67" si="24">IF(J67&gt;I67,"X","O")</f>
        <v>X</v>
      </c>
      <c r="L67" s="638">
        <f>SUMIFS(SDM_Data!$L$2:$L$1348,SDM_Data!$B$2:$B$1348,C67,SDM_Data!$D$2:$D$1348,E67,SDM_Data!$E$2:$E$1348,G67,SDM_Data!$I$2:$I$1348,$O$2)</f>
        <v>82.305811260000013</v>
      </c>
      <c r="M67" s="202">
        <f>SUMIFS(SDM_Data!$M$2:$M$1348,SDM_Data!$B$2:$B$1348,C67,SDM_Data!$D$2:$D$1348,E67,SDM_Data!$E$2:$E$1348,G67,SDM_Data!$I$2:$I$1348,$O$2)</f>
        <v>89.404456079999989</v>
      </c>
      <c r="N67" s="595" t="str">
        <f t="shared" ref="N67" si="25">IF(M67&gt;L67,"X","O")</f>
        <v>X</v>
      </c>
      <c r="O67" s="750" t="s">
        <v>11</v>
      </c>
      <c r="P67" s="720" t="str">
        <f>IF(K67="X","l","")</f>
        <v>l</v>
      </c>
      <c r="Q67" s="555" t="str">
        <f t="shared" si="0"/>
        <v>¡</v>
      </c>
      <c r="R67" s="758"/>
      <c r="S67" s="793" t="s">
        <v>113</v>
      </c>
      <c r="T67" s="342" t="s">
        <v>61</v>
      </c>
      <c r="U67" s="208"/>
      <c r="Y67" s="817">
        <f>IF(N68="O",1,0)</f>
        <v>1</v>
      </c>
    </row>
    <row r="68" spans="2:26" ht="38.4">
      <c r="B68" s="1246"/>
      <c r="C68" s="566" t="s">
        <v>98</v>
      </c>
      <c r="D68" s="390">
        <f>D66+1</f>
        <v>48</v>
      </c>
      <c r="E68" s="367" t="s">
        <v>114</v>
      </c>
      <c r="F68" s="368" t="s">
        <v>96</v>
      </c>
      <c r="G68" s="369" t="s">
        <v>73</v>
      </c>
      <c r="H68" s="699">
        <v>3.17</v>
      </c>
      <c r="I68" s="668" t="s">
        <v>11</v>
      </c>
      <c r="J68" s="362" t="s">
        <v>11</v>
      </c>
      <c r="K68" s="605" t="s">
        <v>11</v>
      </c>
      <c r="L68" s="639">
        <f>SUMIFS(SDM_Data!$L$2:$L$1348,SDM_Data!$B$2:$B$1348,C68,SDM_Data!$D$2:$D$1348,E68,SDM_Data!$E$2:$E$1348,G68,SDM_Data!$I$2:$I$1348,$O$2)</f>
        <v>3.17</v>
      </c>
      <c r="M68" s="371">
        <f>SUMIFS(SDM_Data!$M$2:$M$1348,SDM_Data!$B$2:$B$1348,C68,SDM_Data!$D$2:$D$1348,E68,SDM_Data!$E$2:$E$1348,G68,SDM_Data!$I$2:$I$1348,$O$2)</f>
        <v>0.77</v>
      </c>
      <c r="N68" s="733" t="str">
        <f t="shared" ref="N68:N70" si="26">IF(M68&gt;L68,"X","O")</f>
        <v>O</v>
      </c>
      <c r="O68" s="747" t="s">
        <v>11</v>
      </c>
      <c r="P68" s="721" t="str">
        <f t="shared" si="19"/>
        <v/>
      </c>
      <c r="Q68" s="555" t="str">
        <f t="shared" si="0"/>
        <v/>
      </c>
      <c r="R68" s="774"/>
      <c r="S68" s="794"/>
      <c r="T68" s="341"/>
      <c r="U68" s="188"/>
      <c r="Y68" s="817">
        <f>IF(N69="O",1,0)</f>
        <v>1</v>
      </c>
    </row>
    <row r="69" spans="2:26" ht="38.4">
      <c r="B69" s="1246"/>
      <c r="C69" s="566" t="s">
        <v>98</v>
      </c>
      <c r="D69" s="390">
        <f t="shared" ref="D69:D84" si="27">D68+1</f>
        <v>49</v>
      </c>
      <c r="E69" s="367" t="s">
        <v>115</v>
      </c>
      <c r="F69" s="368" t="s">
        <v>96</v>
      </c>
      <c r="G69" s="369" t="s">
        <v>73</v>
      </c>
      <c r="H69" s="699">
        <v>5.84</v>
      </c>
      <c r="I69" s="668" t="s">
        <v>11</v>
      </c>
      <c r="J69" s="362" t="s">
        <v>11</v>
      </c>
      <c r="K69" s="605" t="s">
        <v>11</v>
      </c>
      <c r="L69" s="639">
        <f>SUMIFS(SDM_Data!$L$2:$L$1348,SDM_Data!$B$2:$B$1348,C69,SDM_Data!$D$2:$D$1348,E69,SDM_Data!$E$2:$E$1348,G69,SDM_Data!$I$2:$I$1348,$O$2)</f>
        <v>5.84</v>
      </c>
      <c r="M69" s="371">
        <f>SUMIFS(SDM_Data!$M$2:$M$1348,SDM_Data!$B$2:$B$1348,C69,SDM_Data!$D$2:$D$1348,E69,SDM_Data!$E$2:$E$1348,G69,SDM_Data!$I$2:$I$1348,$O$2)</f>
        <v>5.25</v>
      </c>
      <c r="N69" s="733" t="str">
        <f t="shared" si="26"/>
        <v>O</v>
      </c>
      <c r="O69" s="747" t="s">
        <v>11</v>
      </c>
      <c r="P69" s="721" t="str">
        <f t="shared" si="19"/>
        <v/>
      </c>
      <c r="Q69" s="555" t="str">
        <f t="shared" ref="Q69:Q97" si="28">IF(N69="X","¡","")</f>
        <v/>
      </c>
      <c r="R69" s="774"/>
      <c r="S69" s="794"/>
      <c r="T69" s="332" t="s">
        <v>116</v>
      </c>
      <c r="U69" s="188"/>
      <c r="Y69" s="817">
        <f>IF(N70="O",1,0)</f>
        <v>1</v>
      </c>
    </row>
    <row r="70" spans="2:26" ht="38.4">
      <c r="B70" s="1246"/>
      <c r="C70" s="566" t="s">
        <v>98</v>
      </c>
      <c r="D70" s="390">
        <f t="shared" si="27"/>
        <v>50</v>
      </c>
      <c r="E70" s="370" t="s">
        <v>117</v>
      </c>
      <c r="F70" s="368" t="s">
        <v>96</v>
      </c>
      <c r="G70" s="369" t="s">
        <v>73</v>
      </c>
      <c r="H70" s="699" t="s">
        <v>11</v>
      </c>
      <c r="I70" s="668" t="s">
        <v>11</v>
      </c>
      <c r="J70" s="362" t="s">
        <v>11</v>
      </c>
      <c r="K70" s="605" t="s">
        <v>11</v>
      </c>
      <c r="L70" s="639">
        <f>SUMIFS(SDM_Data!$L$2:$L$1348,SDM_Data!$B$2:$B$1348,C70,SDM_Data!$D$2:$D$1348,E70,SDM_Data!$E$2:$E$1348,G70,SDM_Data!$I$2:$I$1348,$O$2)</f>
        <v>160.61000000000001</v>
      </c>
      <c r="M70" s="371">
        <f>SUMIFS(SDM_Data!$M$2:$M$1348,SDM_Data!$B$2:$B$1348,C70,SDM_Data!$D$2:$D$1348,E70,SDM_Data!$E$2:$E$1348,G70,SDM_Data!$I$2:$I$1348,$O$2)</f>
        <v>148.69999999999999</v>
      </c>
      <c r="N70" s="733" t="str">
        <f t="shared" si="26"/>
        <v>O</v>
      </c>
      <c r="O70" s="747" t="s">
        <v>11</v>
      </c>
      <c r="P70" s="721" t="str">
        <f t="shared" si="19"/>
        <v/>
      </c>
      <c r="Q70" s="555" t="str">
        <f t="shared" si="28"/>
        <v/>
      </c>
      <c r="R70" s="774"/>
      <c r="S70" s="794"/>
      <c r="T70" s="332" t="s">
        <v>116</v>
      </c>
      <c r="U70" s="188"/>
      <c r="Y70" s="820"/>
      <c r="Z70" s="820"/>
    </row>
    <row r="71" spans="2:26" ht="38.4">
      <c r="B71" s="1246"/>
      <c r="C71" s="566" t="s">
        <v>98</v>
      </c>
      <c r="D71" s="399">
        <f t="shared" si="27"/>
        <v>51</v>
      </c>
      <c r="E71" s="245" t="s">
        <v>118</v>
      </c>
      <c r="F71" s="190" t="s">
        <v>46</v>
      </c>
      <c r="G71" s="191" t="s">
        <v>73</v>
      </c>
      <c r="H71" s="684">
        <v>5.4</v>
      </c>
      <c r="I71" s="668" t="s">
        <v>11</v>
      </c>
      <c r="J71" s="362" t="s">
        <v>11</v>
      </c>
      <c r="K71" s="605" t="s">
        <v>11</v>
      </c>
      <c r="L71" s="640" t="s">
        <v>11</v>
      </c>
      <c r="M71" s="232" t="s">
        <v>11</v>
      </c>
      <c r="N71" s="608" t="s">
        <v>11</v>
      </c>
      <c r="O71" s="751" t="s">
        <v>11</v>
      </c>
      <c r="P71" s="720" t="str">
        <f t="shared" si="19"/>
        <v/>
      </c>
      <c r="Q71" s="555" t="str">
        <f t="shared" si="28"/>
        <v/>
      </c>
      <c r="R71" s="774"/>
      <c r="S71" s="794"/>
      <c r="T71" s="341"/>
      <c r="U71" s="188"/>
      <c r="Y71" s="820"/>
      <c r="Z71" s="820"/>
    </row>
    <row r="72" spans="2:26" ht="38.4">
      <c r="B72" s="1246"/>
      <c r="C72" s="567" t="s">
        <v>98</v>
      </c>
      <c r="D72" s="399">
        <f t="shared" si="27"/>
        <v>52</v>
      </c>
      <c r="E72" s="245" t="s">
        <v>119</v>
      </c>
      <c r="F72" s="190" t="s">
        <v>46</v>
      </c>
      <c r="G72" s="191" t="s">
        <v>73</v>
      </c>
      <c r="H72" s="684">
        <v>3</v>
      </c>
      <c r="I72" s="668" t="s">
        <v>11</v>
      </c>
      <c r="J72" s="362" t="s">
        <v>11</v>
      </c>
      <c r="K72" s="605" t="s">
        <v>11</v>
      </c>
      <c r="L72" s="640" t="s">
        <v>11</v>
      </c>
      <c r="M72" s="232" t="s">
        <v>11</v>
      </c>
      <c r="N72" s="608" t="s">
        <v>11</v>
      </c>
      <c r="O72" s="751" t="s">
        <v>11</v>
      </c>
      <c r="P72" s="722" t="str">
        <f t="shared" si="19"/>
        <v/>
      </c>
      <c r="Q72" s="936" t="str">
        <f t="shared" si="28"/>
        <v/>
      </c>
      <c r="R72" s="937"/>
      <c r="S72" s="938"/>
      <c r="T72" s="939"/>
      <c r="U72" s="188"/>
      <c r="Y72" s="820"/>
      <c r="Z72" s="820"/>
    </row>
    <row r="73" spans="2:26" ht="37.5" customHeight="1">
      <c r="B73" s="1246"/>
      <c r="C73" s="568" t="s">
        <v>120</v>
      </c>
      <c r="D73" s="399">
        <f t="shared" si="27"/>
        <v>53</v>
      </c>
      <c r="E73" s="847" t="s">
        <v>121</v>
      </c>
      <c r="F73" s="190" t="s">
        <v>46</v>
      </c>
      <c r="G73" s="191" t="s">
        <v>122</v>
      </c>
      <c r="H73" s="684">
        <v>1.2</v>
      </c>
      <c r="I73" s="668" t="s">
        <v>11</v>
      </c>
      <c r="J73" s="362" t="s">
        <v>11</v>
      </c>
      <c r="K73" s="605" t="s">
        <v>11</v>
      </c>
      <c r="L73" s="619">
        <f>SUMIFS(SDM_Data!$L$2:$L$1348,SDM_Data!$B$2:$B$1348,C73,SDM_Data!$D$2:$D$1348,E73,SDM_Data!$E$2:$E$1348,G73,SDM_Data!$I$2:$I$1348,$O$2)</f>
        <v>1.2</v>
      </c>
      <c r="M73" s="234">
        <f>SUMIFS(SDM_Data!$M$2:$M$1348,SDM_Data!$B$2:$B$1348,C73,SDM_Data!$D$2:$D$1348,E73,SDM_Data!$E$2:$E$1348,G73,SDM_Data!$I$2:$I$1348,$O$2)</f>
        <v>1.46</v>
      </c>
      <c r="N73" s="727" t="str">
        <f>IF(M73&gt;L73,"X","O")</f>
        <v>X</v>
      </c>
      <c r="O73" s="747" t="s">
        <v>11</v>
      </c>
      <c r="P73" s="722" t="str">
        <f t="shared" si="19"/>
        <v/>
      </c>
      <c r="Q73" s="934" t="str">
        <f>IF(N73="X","l","")</f>
        <v>l</v>
      </c>
      <c r="R73" s="935"/>
      <c r="S73" s="971"/>
      <c r="T73" s="342" t="s">
        <v>2840</v>
      </c>
      <c r="U73" s="188"/>
      <c r="Y73" s="817">
        <f>IF(N74="O",1,0)</f>
        <v>0</v>
      </c>
    </row>
    <row r="74" spans="2:26" ht="30" customHeight="1">
      <c r="B74" s="1246"/>
      <c r="C74" s="569" t="s">
        <v>123</v>
      </c>
      <c r="D74" s="399">
        <f t="shared" si="27"/>
        <v>54</v>
      </c>
      <c r="E74" s="365" t="s">
        <v>124</v>
      </c>
      <c r="F74" s="190" t="s">
        <v>46</v>
      </c>
      <c r="G74" s="191" t="s">
        <v>122</v>
      </c>
      <c r="H74" s="700">
        <v>5</v>
      </c>
      <c r="I74" s="668" t="s">
        <v>11</v>
      </c>
      <c r="J74" s="362" t="s">
        <v>11</v>
      </c>
      <c r="K74" s="605" t="s">
        <v>11</v>
      </c>
      <c r="L74" s="619">
        <f>SUMIFS(SDM_Data!$L$2:$L$1348,SDM_Data!$B$2:$B$1348,C74,SDM_Data!$D$2:$D$1348,E74,SDM_Data!$E$2:$E$1348,G74,SDM_Data!$I$2:$I$1348,$O$2)</f>
        <v>0</v>
      </c>
      <c r="M74" s="202">
        <f>SUMIFS(SDM_Data!$M$2:$M$1348,SDM_Data!$B$2:$B$1348,C74,SDM_Data!$D$2:$D$1348,E74,SDM_Data!$E$2:$E$1348,G74,SDM_Data!$I$2:$I$1348,$O$2)</f>
        <v>4.71</v>
      </c>
      <c r="N74" s="727" t="str">
        <f>IF(M74&gt;L74,"X","O")</f>
        <v>X</v>
      </c>
      <c r="O74" s="750" t="s">
        <v>11</v>
      </c>
      <c r="P74" s="724" t="str">
        <f t="shared" si="19"/>
        <v/>
      </c>
      <c r="Q74" s="542" t="str">
        <f t="shared" si="28"/>
        <v>¡</v>
      </c>
      <c r="R74" s="775"/>
      <c r="S74" s="807"/>
      <c r="T74" s="545" t="s">
        <v>125</v>
      </c>
      <c r="U74" s="208"/>
      <c r="Y74" s="817">
        <f>IF(N75="O",1,0)</f>
        <v>1</v>
      </c>
    </row>
    <row r="75" spans="2:26" ht="39" customHeight="1">
      <c r="B75" s="1246"/>
      <c r="C75" s="569" t="s">
        <v>126</v>
      </c>
      <c r="D75" s="399">
        <f t="shared" si="27"/>
        <v>55</v>
      </c>
      <c r="E75" s="365" t="s">
        <v>124</v>
      </c>
      <c r="F75" s="190" t="s">
        <v>46</v>
      </c>
      <c r="G75" s="191" t="s">
        <v>36</v>
      </c>
      <c r="H75" s="686">
        <v>0</v>
      </c>
      <c r="I75" s="668" t="s">
        <v>11</v>
      </c>
      <c r="J75" s="362" t="s">
        <v>11</v>
      </c>
      <c r="K75" s="605" t="s">
        <v>11</v>
      </c>
      <c r="L75" s="630">
        <f>SUMIFS(SDM_Data!$L$2:$L$1348,SDM_Data!$B$2:$B$1348,C75,SDM_Data!$D$2:$D$1348,E75,SDM_Data!$E$2:$E$1348,G75,SDM_Data!$I$2:$I$1348,$O$2)</f>
        <v>0</v>
      </c>
      <c r="M75" s="363">
        <f>SUMIFS(SDM_Data!$M$2:$M$1348,SDM_Data!$B$2:$B$1348,C75,SDM_Data!$D$2:$D$1348,E75,SDM_Data!$E$2:$E$1348,G75,SDM_Data!$I$2:$I$1348,$O$2)</f>
        <v>0</v>
      </c>
      <c r="N75" s="599" t="str">
        <f t="shared" ref="N75" si="29">IF(M75&gt;L75,"X","O")</f>
        <v>O</v>
      </c>
      <c r="O75" s="750" t="s">
        <v>11</v>
      </c>
      <c r="P75" s="724" t="str">
        <f t="shared" si="19"/>
        <v/>
      </c>
      <c r="Q75" s="542" t="str">
        <f t="shared" si="28"/>
        <v/>
      </c>
      <c r="R75" s="776"/>
      <c r="S75" s="807"/>
      <c r="T75" s="545"/>
      <c r="U75" s="208"/>
      <c r="Y75" s="820"/>
      <c r="Z75" s="820"/>
    </row>
    <row r="76" spans="2:26" ht="44.55" customHeight="1">
      <c r="B76" s="1247"/>
      <c r="C76" s="570" t="s">
        <v>127</v>
      </c>
      <c r="D76" s="581">
        <f t="shared" si="27"/>
        <v>56</v>
      </c>
      <c r="E76" s="366" t="s">
        <v>11</v>
      </c>
      <c r="F76" s="197" t="s">
        <v>35</v>
      </c>
      <c r="G76" s="198" t="s">
        <v>36</v>
      </c>
      <c r="H76" s="687" t="s">
        <v>11</v>
      </c>
      <c r="I76" s="665">
        <f>SUMIFS(SDM_Data!$J$2:$J$1348,SDM_Data!$B$2:$B$1348,C76,SDM_Data!$D$2:$D$1348,E76,SDM_Data!$E$2:$E$1348,G76,SDM_Data!$I$2:$I$1348,$O$2)</f>
        <v>30</v>
      </c>
      <c r="J76" s="364">
        <f>SUMIFS(SDM_Data!$K$2:$K$1348,SDM_Data!$B$2:$B$1348,C76,SDM_Data!$D$2:$D$1348,E76,SDM_Data!$E$2:$E$1348,G76,SDM_Data!$I$2:$I$1348,$O$2)</f>
        <v>25</v>
      </c>
      <c r="K76" s="603" t="s">
        <v>11</v>
      </c>
      <c r="L76" s="633">
        <f>SUMIFS(SDM_Data!$L$2:$L$1348,SDM_Data!$B$2:$B$1348,C76,SDM_Data!$D$2:$D$1348,E76,SDM_Data!$E$2:$E$1348,G76,SDM_Data!$I$2:$I$1348,$O$2)</f>
        <v>271</v>
      </c>
      <c r="M76" s="364">
        <f>SUMIFS(SDM_Data!$M$2:$M$1348,SDM_Data!$B$2:$B$1348,C76,SDM_Data!$D$2:$D$1348,E76,SDM_Data!$E$2:$E$1348,G76,SDM_Data!$I$2:$I$1348,$O$2)</f>
        <v>223</v>
      </c>
      <c r="N76" s="603" t="s">
        <v>11</v>
      </c>
      <c r="O76" s="744" t="s">
        <v>11</v>
      </c>
      <c r="P76" s="725" t="str">
        <f t="shared" si="19"/>
        <v/>
      </c>
      <c r="Q76" s="543" t="str">
        <f t="shared" si="28"/>
        <v/>
      </c>
      <c r="R76" s="777"/>
      <c r="S76" s="808"/>
      <c r="T76" s="554"/>
      <c r="U76" s="188"/>
      <c r="Y76" s="817">
        <f>IF(N77="O",1,0)</f>
        <v>1</v>
      </c>
    </row>
    <row r="77" spans="2:26" ht="39" customHeight="1">
      <c r="B77" s="1241" t="s">
        <v>10</v>
      </c>
      <c r="C77" s="571" t="s">
        <v>128</v>
      </c>
      <c r="D77" s="582">
        <f t="shared" si="27"/>
        <v>57</v>
      </c>
      <c r="E77" s="236" t="s">
        <v>129</v>
      </c>
      <c r="F77" s="205" t="s">
        <v>108</v>
      </c>
      <c r="G77" s="206" t="s">
        <v>130</v>
      </c>
      <c r="H77" s="701" t="s">
        <v>131</v>
      </c>
      <c r="I77" s="671" t="s">
        <v>11</v>
      </c>
      <c r="J77" s="237" t="s">
        <v>11</v>
      </c>
      <c r="K77" s="607" t="s">
        <v>11</v>
      </c>
      <c r="L77" s="641">
        <f>SUMIFS(SDM_Data!$L$2:$L$1348,SDM_Data!$B$2:$B$1348,C77,SDM_Data!$D$2:$D$1348,E77,SDM_Data!$E$2:$E$1348,G77,SDM_Data!$I$2:$I$1348,$O$2)</f>
        <v>1</v>
      </c>
      <c r="M77" s="359">
        <f>SUMIFS(SDM_Data!$M$2:$M$1348,SDM_Data!$B$2:$B$1348,C77,SDM_Data!$D$2:$D$1348,E77,SDM_Data!$E$2:$E$1348,G77,SDM_Data!$I$2:$I$1348,$O$2)</f>
        <v>1</v>
      </c>
      <c r="N77" s="734" t="str">
        <f t="shared" ref="N77:N81" si="30">IF(M77&gt;L77,"X","O")</f>
        <v>O</v>
      </c>
      <c r="O77" s="752" t="s">
        <v>11</v>
      </c>
      <c r="P77" s="723" t="str">
        <f t="shared" si="19"/>
        <v/>
      </c>
      <c r="Q77" s="550" t="str">
        <f t="shared" si="28"/>
        <v/>
      </c>
      <c r="R77" s="778"/>
      <c r="S77" s="940"/>
      <c r="T77" s="941"/>
      <c r="U77" s="188"/>
      <c r="Y77" s="817">
        <f>IF(N78="O",1,0)</f>
        <v>1</v>
      </c>
    </row>
    <row r="78" spans="2:26" ht="22.5" customHeight="1">
      <c r="B78" s="1242"/>
      <c r="C78" s="324" t="s">
        <v>128</v>
      </c>
      <c r="D78" s="326">
        <f t="shared" si="27"/>
        <v>58</v>
      </c>
      <c r="E78" s="177" t="s">
        <v>132</v>
      </c>
      <c r="F78" s="178" t="s">
        <v>108</v>
      </c>
      <c r="G78" s="179" t="s">
        <v>133</v>
      </c>
      <c r="H78" s="702">
        <v>1</v>
      </c>
      <c r="I78" s="672" t="s">
        <v>11</v>
      </c>
      <c r="J78" s="232" t="s">
        <v>11</v>
      </c>
      <c r="K78" s="608" t="s">
        <v>11</v>
      </c>
      <c r="L78" s="625">
        <f>SUMIFS(SDM_Data!$L$2:$L$1348,SDM_Data!$B$2:$B$1348,C78,SDM_Data!$D$2:$D$1348,E78,SDM_Data!$E$2:$E$1348,G78,SDM_Data!$I$2:$I$1348,$O$2)</f>
        <v>1</v>
      </c>
      <c r="M78" s="360">
        <f>SUMIFS(SDM_Data!$M$2:$M$1348,SDM_Data!$B$2:$B$1348,C78,SDM_Data!$D$2:$D$1348,E78,SDM_Data!$E$2:$E$1348,G78,SDM_Data!$I$2:$I$1348,$O$2)</f>
        <v>1</v>
      </c>
      <c r="N78" s="595" t="str">
        <f t="shared" si="30"/>
        <v>O</v>
      </c>
      <c r="O78" s="753" t="s">
        <v>11</v>
      </c>
      <c r="P78" s="724" t="str">
        <f t="shared" si="19"/>
        <v/>
      </c>
      <c r="Q78" s="542" t="str">
        <f t="shared" si="28"/>
        <v/>
      </c>
      <c r="R78" s="774"/>
      <c r="S78" s="794"/>
      <c r="T78" s="341"/>
      <c r="U78" s="188"/>
      <c r="Y78" s="817">
        <f>IF(N79="O",1,0)</f>
        <v>1</v>
      </c>
    </row>
    <row r="79" spans="2:26" ht="54" customHeight="1">
      <c r="B79" s="1242"/>
      <c r="C79" s="324" t="s">
        <v>128</v>
      </c>
      <c r="D79" s="326">
        <f t="shared" si="27"/>
        <v>59</v>
      </c>
      <c r="E79" s="177" t="s">
        <v>134</v>
      </c>
      <c r="F79" s="178" t="s">
        <v>46</v>
      </c>
      <c r="G79" s="238" t="s">
        <v>135</v>
      </c>
      <c r="H79" s="703" t="s">
        <v>136</v>
      </c>
      <c r="I79" s="672" t="s">
        <v>11</v>
      </c>
      <c r="J79" s="232" t="s">
        <v>11</v>
      </c>
      <c r="K79" s="608" t="s">
        <v>11</v>
      </c>
      <c r="L79" s="642">
        <f>SUMIFS(SDM_Data!$L$2:$L$1348,SDM_Data!$B$2:$B$1348,C79,SDM_Data!$D$2:$D$1348,E79,SDM_Data!$E$2:$E$1348,G79,SDM_Data!$I$2:$I$1348,$O$2)</f>
        <v>12</v>
      </c>
      <c r="M79" s="361">
        <f>SUMIFS(SDM_Data!$M$2:$M$1348,SDM_Data!$B$2:$B$1348,C79,SDM_Data!$D$2:$D$1348,E79,SDM_Data!$E$2:$E$1348,G79,SDM_Data!$I$2:$I$1348,$O$2)</f>
        <v>12</v>
      </c>
      <c r="N79" s="595" t="str">
        <f t="shared" si="30"/>
        <v>O</v>
      </c>
      <c r="O79" s="753" t="s">
        <v>11</v>
      </c>
      <c r="P79" s="724" t="str">
        <f t="shared" si="19"/>
        <v/>
      </c>
      <c r="Q79" s="542" t="str">
        <f t="shared" si="28"/>
        <v/>
      </c>
      <c r="R79" s="774"/>
      <c r="S79" s="794"/>
      <c r="T79" s="341"/>
      <c r="U79" s="188"/>
      <c r="Y79" s="817">
        <f>IF(N80="O",1,0)</f>
        <v>1</v>
      </c>
    </row>
    <row r="80" spans="2:26" ht="36.6" customHeight="1">
      <c r="B80" s="1242"/>
      <c r="C80" s="324" t="s">
        <v>128</v>
      </c>
      <c r="D80" s="326">
        <f t="shared" si="27"/>
        <v>60</v>
      </c>
      <c r="E80" s="177" t="s">
        <v>137</v>
      </c>
      <c r="F80" s="178" t="s">
        <v>46</v>
      </c>
      <c r="G80" s="179" t="s">
        <v>138</v>
      </c>
      <c r="H80" s="703" t="s">
        <v>139</v>
      </c>
      <c r="I80" s="672" t="s">
        <v>11</v>
      </c>
      <c r="J80" s="232" t="s">
        <v>11</v>
      </c>
      <c r="K80" s="608" t="s">
        <v>11</v>
      </c>
      <c r="L80" s="625">
        <f>SUMIFS(SDM_Data!$L$2:$L$1348,SDM_Data!$B$2:$B$1348,C80,SDM_Data!$D$2:$D$1348,E80,SDM_Data!$E$2:$E$1348,G80,SDM_Data!$I$2:$I$1348,$O$2)</f>
        <v>0.4</v>
      </c>
      <c r="M80" s="360">
        <f>SUMIFS(SDM_Data!$M$2:$M$1348,SDM_Data!$B$2:$B$1348,C80,SDM_Data!$D$2:$D$1348,E80,SDM_Data!$E$2:$E$1348,G80,SDM_Data!$I$2:$I$1348,$O$2)</f>
        <v>0.4</v>
      </c>
      <c r="N80" s="595" t="str">
        <f t="shared" si="30"/>
        <v>O</v>
      </c>
      <c r="O80" s="753" t="s">
        <v>11</v>
      </c>
      <c r="P80" s="724" t="str">
        <f t="shared" si="19"/>
        <v/>
      </c>
      <c r="Q80" s="542" t="str">
        <f t="shared" si="28"/>
        <v/>
      </c>
      <c r="R80" s="774"/>
      <c r="S80" s="794"/>
      <c r="T80" s="341"/>
      <c r="U80" s="188"/>
      <c r="Y80" s="817">
        <f>IF(N81="O",1,0)</f>
        <v>1</v>
      </c>
    </row>
    <row r="81" spans="2:26" ht="34.5" customHeight="1">
      <c r="B81" s="1242"/>
      <c r="C81" s="572" t="s">
        <v>128</v>
      </c>
      <c r="D81" s="326">
        <f t="shared" si="27"/>
        <v>61</v>
      </c>
      <c r="E81" s="177" t="s">
        <v>140</v>
      </c>
      <c r="F81" s="178" t="s">
        <v>46</v>
      </c>
      <c r="G81" s="179" t="s">
        <v>138</v>
      </c>
      <c r="H81" s="703" t="s">
        <v>139</v>
      </c>
      <c r="I81" s="672" t="s">
        <v>11</v>
      </c>
      <c r="J81" s="232" t="s">
        <v>11</v>
      </c>
      <c r="K81" s="608" t="s">
        <v>11</v>
      </c>
      <c r="L81" s="625">
        <f>SUMIFS(SDM_Data!$L$2:$L$1348,SDM_Data!$B$2:$B$1348,C81,SDM_Data!$D$2:$D$1348,E81,SDM_Data!$E$2:$E$1348,G81,SDM_Data!$I$2:$I$1348,$O$2)</f>
        <v>0.4</v>
      </c>
      <c r="M81" s="360">
        <f>SUMIFS(SDM_Data!$M$2:$M$1348,SDM_Data!$B$2:$B$1348,C81,SDM_Data!$D$2:$D$1348,E81,SDM_Data!$E$2:$E$1348,G81,SDM_Data!$I$2:$I$1348,$O$2)</f>
        <v>0.4</v>
      </c>
      <c r="N81" s="595" t="str">
        <f t="shared" si="30"/>
        <v>O</v>
      </c>
      <c r="O81" s="753" t="s">
        <v>11</v>
      </c>
      <c r="P81" s="724" t="str">
        <f t="shared" si="19"/>
        <v/>
      </c>
      <c r="Q81" s="542" t="str">
        <f t="shared" si="28"/>
        <v/>
      </c>
      <c r="R81" s="774"/>
      <c r="S81" s="794"/>
      <c r="T81" s="341"/>
      <c r="U81" s="188"/>
      <c r="Y81" s="820"/>
      <c r="Z81" s="820"/>
    </row>
    <row r="82" spans="2:26" ht="28.5" customHeight="1">
      <c r="B82" s="1242"/>
      <c r="C82" s="573" t="s">
        <v>141</v>
      </c>
      <c r="D82" s="326">
        <f t="shared" si="27"/>
        <v>62</v>
      </c>
      <c r="E82" s="239" t="s">
        <v>11</v>
      </c>
      <c r="F82" s="178" t="s">
        <v>46</v>
      </c>
      <c r="G82" s="179" t="s">
        <v>36</v>
      </c>
      <c r="H82" s="704">
        <v>3.95</v>
      </c>
      <c r="I82" s="672" t="s">
        <v>11</v>
      </c>
      <c r="J82" s="232" t="s">
        <v>11</v>
      </c>
      <c r="K82" s="608" t="s">
        <v>11</v>
      </c>
      <c r="L82" s="640" t="s">
        <v>11</v>
      </c>
      <c r="M82" s="232" t="s">
        <v>11</v>
      </c>
      <c r="N82" s="608" t="s">
        <v>11</v>
      </c>
      <c r="O82" s="751" t="s">
        <v>11</v>
      </c>
      <c r="P82" s="724" t="str">
        <f t="shared" si="19"/>
        <v/>
      </c>
      <c r="Q82" s="542" t="str">
        <f t="shared" si="28"/>
        <v/>
      </c>
      <c r="R82" s="774"/>
      <c r="S82" s="794"/>
      <c r="T82" s="341"/>
      <c r="U82" s="188"/>
      <c r="Y82" s="820"/>
      <c r="Z82" s="820"/>
    </row>
    <row r="83" spans="2:26" ht="22.05" customHeight="1">
      <c r="B83" s="1243"/>
      <c r="C83" s="574" t="s">
        <v>142</v>
      </c>
      <c r="D83" s="349">
        <f t="shared" si="27"/>
        <v>63</v>
      </c>
      <c r="E83" s="240" t="s">
        <v>11</v>
      </c>
      <c r="F83" s="209" t="s">
        <v>46</v>
      </c>
      <c r="G83" s="210" t="s">
        <v>36</v>
      </c>
      <c r="H83" s="682">
        <v>3.2</v>
      </c>
      <c r="I83" s="673" t="s">
        <v>11</v>
      </c>
      <c r="J83" s="241" t="s">
        <v>11</v>
      </c>
      <c r="K83" s="609" t="s">
        <v>11</v>
      </c>
      <c r="L83" s="643" t="s">
        <v>11</v>
      </c>
      <c r="M83" s="241" t="s">
        <v>11</v>
      </c>
      <c r="N83" s="609" t="s">
        <v>11</v>
      </c>
      <c r="O83" s="754" t="s">
        <v>11</v>
      </c>
      <c r="P83" s="725" t="str">
        <f t="shared" si="19"/>
        <v/>
      </c>
      <c r="Q83" s="543" t="str">
        <f t="shared" si="28"/>
        <v/>
      </c>
      <c r="R83" s="779"/>
      <c r="S83" s="942"/>
      <c r="T83" s="943"/>
      <c r="U83" s="188"/>
      <c r="Y83" s="817">
        <f>IF(N84="O",1,0)</f>
        <v>0</v>
      </c>
      <c r="Z83" s="817">
        <f>IF(K84="O",1,0)</f>
        <v>0</v>
      </c>
    </row>
    <row r="84" spans="2:26" ht="40.35" customHeight="1">
      <c r="B84" s="1257" t="s">
        <v>12</v>
      </c>
      <c r="C84" s="575" t="s">
        <v>143</v>
      </c>
      <c r="D84" s="1264">
        <f t="shared" si="27"/>
        <v>64</v>
      </c>
      <c r="E84" s="242" t="s">
        <v>144</v>
      </c>
      <c r="F84" s="243" t="s">
        <v>35</v>
      </c>
      <c r="G84" s="244" t="s">
        <v>145</v>
      </c>
      <c r="H84" s="705" t="s">
        <v>146</v>
      </c>
      <c r="I84" s="674">
        <f>SUMIFS(SDM_Data!$J$2:$J$1348,SDM_Data!$B$2:$B$1348,C84,SDM_Data!$D$2:$D$1348,E84,SDM_Data!$E$2:$E$1348,G84,SDM_Data!$I$2:$I$1348,$O$2)</f>
        <v>1122.77</v>
      </c>
      <c r="J84" s="357">
        <f>SUMIFS(SDM_Data!$K$2:$K$1348,SDM_Data!$B$2:$B$1348,C84,SDM_Data!$D$2:$D$1348,E84,SDM_Data!$E$2:$E$1348,G84,SDM_Data!$I$2:$I$1348,$O$2)</f>
        <v>401.33</v>
      </c>
      <c r="K84" s="610" t="str">
        <f>IF(J84&lt;I84,"X","O")</f>
        <v>X</v>
      </c>
      <c r="L84" s="644">
        <f>SUMIFS(SDM_Data!$L$2:$L$1348,SDM_Data!$B$2:$B$1348,C84,SDM_Data!$D$2:$D$1348,E84,SDM_Data!$E$2:$E$1348,G84,SDM_Data!$I$2:$I$1348,$O$2)</f>
        <v>3029.12</v>
      </c>
      <c r="M84" s="358">
        <f>SUMIFS(SDM_Data!$M$2:$M$1348,SDM_Data!$B$2:$B$1348,C84,SDM_Data!$D$2:$D$1348,E84,SDM_Data!$E$2:$E$1348,G84,SDM_Data!$I$2:$I$1348,$O$2)</f>
        <v>2308.23</v>
      </c>
      <c r="N84" s="735" t="str">
        <f>IF(M84&lt;L84,"X","O")</f>
        <v>X</v>
      </c>
      <c r="O84" s="755" t="s">
        <v>11</v>
      </c>
      <c r="P84" s="723" t="str">
        <f t="shared" si="19"/>
        <v>l</v>
      </c>
      <c r="Q84" s="550" t="str">
        <f t="shared" si="28"/>
        <v>¡</v>
      </c>
      <c r="R84" s="780"/>
      <c r="S84" s="940"/>
      <c r="T84" s="944"/>
      <c r="U84" s="188"/>
      <c r="Y84" s="817">
        <f>IF(N85="O",1,0)</f>
        <v>0</v>
      </c>
      <c r="Z84" s="817">
        <f>IF(K85="O",1,0)</f>
        <v>0</v>
      </c>
    </row>
    <row r="85" spans="2:26" ht="48.6" customHeight="1">
      <c r="B85" s="1258"/>
      <c r="C85" s="576" t="s">
        <v>143</v>
      </c>
      <c r="D85" s="1240"/>
      <c r="E85" s="245" t="s">
        <v>147</v>
      </c>
      <c r="F85" s="190" t="s">
        <v>35</v>
      </c>
      <c r="G85" s="246" t="s">
        <v>148</v>
      </c>
      <c r="H85" s="706" t="s">
        <v>149</v>
      </c>
      <c r="I85" s="675">
        <f>SUMIFS(SDM_Data!$J$2:$J$1348,SDM_Data!$B$2:$B$1348,C85,SDM_Data!$D$2:$D$1348,E85,SDM_Data!$E$2:$E$1348,G85,SDM_Data!$I$2:$I$1348,$O$2)</f>
        <v>6500</v>
      </c>
      <c r="J85" s="247">
        <f>SUMIFS(SDM_Data!$K$2:$K$1348,SDM_Data!$B$2:$B$1348,C85,SDM_Data!$D$2:$D$1348,E85,SDM_Data!$E$2:$E$1348,G85,SDM_Data!$I$2:$I$1348,$O$2)</f>
        <v>6320</v>
      </c>
      <c r="K85" s="611" t="str">
        <f>IF(J85&lt;I85,"X","O")</f>
        <v>X</v>
      </c>
      <c r="L85" s="645">
        <f>SUMIFS(SDM_Data!$L$2:$L$1348,SDM_Data!$B$2:$B$1348,C85,SDM_Data!$D$2:$D$1348,E85,SDM_Data!$E$2:$E$1348,G85,SDM_Data!$I$2:$I$1348,$O$2)</f>
        <v>35350</v>
      </c>
      <c r="M85" s="248">
        <f>SUMIFS(SDM_Data!$M$2:$M$1348,SDM_Data!$B$2:$B$1348,C85,SDM_Data!$D$2:$D$1348,E85,SDM_Data!$E$2:$E$1348,G85,SDM_Data!$I$2:$I$1348,$O$2)</f>
        <v>25282</v>
      </c>
      <c r="N85" s="595" t="str">
        <f>IF(M85&lt;L85,"X","O")</f>
        <v>X</v>
      </c>
      <c r="O85" s="743" t="s">
        <v>11</v>
      </c>
      <c r="P85" s="724" t="str">
        <f t="shared" si="19"/>
        <v>l</v>
      </c>
      <c r="Q85" s="542" t="str">
        <f t="shared" si="28"/>
        <v>¡</v>
      </c>
      <c r="R85" s="781" t="s">
        <v>43</v>
      </c>
      <c r="S85" s="793" t="s">
        <v>150</v>
      </c>
      <c r="T85" s="945"/>
      <c r="U85" s="208"/>
      <c r="Y85" s="817">
        <f>IF(N86="O",1,0)</f>
        <v>1</v>
      </c>
      <c r="Z85" s="817">
        <f>IF(K86="O",1,0)</f>
        <v>1</v>
      </c>
    </row>
    <row r="86" spans="2:26" ht="69" customHeight="1">
      <c r="B86" s="1259"/>
      <c r="C86" s="577" t="s">
        <v>151</v>
      </c>
      <c r="D86" s="583">
        <f>D84+1</f>
        <v>65</v>
      </c>
      <c r="E86" s="249" t="s">
        <v>11</v>
      </c>
      <c r="F86" s="250" t="s">
        <v>108</v>
      </c>
      <c r="G86" s="251" t="s">
        <v>152</v>
      </c>
      <c r="H86" s="707">
        <v>70</v>
      </c>
      <c r="I86" s="676">
        <f>SUMIFS(SDM_Data!$J$2:$J$1348,SDM_Data!$B$2:$B$1348,C86,SDM_Data!$D$2:$D$1348,E86,SDM_Data!$E$2:$E$1348,G86,SDM_Data!$I$2:$I$1348,$O$2)</f>
        <v>7</v>
      </c>
      <c r="J86" s="355">
        <f>SUMIFS(SDM_Data!$K$2:$K$1348,SDM_Data!$B$2:$B$1348,C86,SDM_Data!$D$2:$D$1348,E86,SDM_Data!$E$2:$E$1348,G86,SDM_Data!$I$2:$I$1348,$O$2)</f>
        <v>7</v>
      </c>
      <c r="K86" s="612" t="str">
        <f>IF(J86&lt;I86,"X","O")</f>
        <v>O</v>
      </c>
      <c r="L86" s="646">
        <f>SUMIFS(SDM_Data!$L$2:$L$1348,SDM_Data!$B$2:$B$1348,C86,SDM_Data!$D$2:$D$1348,E86,SDM_Data!$E$2:$E$1348,G86,SDM_Data!$I$2:$I$1348,$O$2)</f>
        <v>63</v>
      </c>
      <c r="M86" s="356">
        <f>SUMIFS(SDM_Data!$M$2:$M$1348,SDM_Data!$B$2:$B$1348,C86,SDM_Data!$D$2:$D$1348,E86,SDM_Data!$E$2:$E$1348,G86,SDM_Data!$I$2:$I$1348,$O$2)</f>
        <v>63</v>
      </c>
      <c r="N86" s="736" t="str">
        <f>IF(M86&lt;L86,"X","O")</f>
        <v>O</v>
      </c>
      <c r="O86" s="756" t="s">
        <v>11</v>
      </c>
      <c r="P86" s="726" t="str">
        <f t="shared" si="19"/>
        <v/>
      </c>
      <c r="Q86" s="544" t="str">
        <f t="shared" si="28"/>
        <v/>
      </c>
      <c r="R86" s="782"/>
      <c r="S86" s="942"/>
      <c r="T86" s="946"/>
      <c r="U86" s="188"/>
      <c r="Y86" s="817">
        <f>IF(N87="O",1,0)</f>
        <v>0</v>
      </c>
      <c r="Z86" s="817">
        <f>IF(K87="O",1,0)</f>
        <v>0</v>
      </c>
    </row>
    <row r="87" spans="2:26" ht="22.05" customHeight="1">
      <c r="B87" s="1232" t="s">
        <v>153</v>
      </c>
      <c r="C87" s="1067" t="s">
        <v>154</v>
      </c>
      <c r="D87" s="1236">
        <f>D86+1</f>
        <v>66</v>
      </c>
      <c r="E87" s="1068" t="s">
        <v>155</v>
      </c>
      <c r="F87" s="1069" t="s">
        <v>35</v>
      </c>
      <c r="G87" s="1070" t="s">
        <v>156</v>
      </c>
      <c r="H87" s="1071">
        <v>40244</v>
      </c>
      <c r="I87" s="1072">
        <f>SUMIFS(SDM_Data!$J$2:$J$1348,SDM_Data!$B$2:$B$1348,C87,SDM_Data!$D$2:$D$1348,E87,SDM_Data!$E$2:$E$1348,G87,SDM_Data!$I$2:$I$1348,$O$2)</f>
        <v>3171</v>
      </c>
      <c r="J87" s="1073">
        <f>SUMIFS(SDM_Data!$K$2:$K$1348,SDM_Data!$B$2:$B$1348,C87,SDM_Data!$D$2:$D$1348,E87,SDM_Data!$E$2:$E$1348,G87,SDM_Data!$I$2:$I$1348,$O$2)</f>
        <v>3598</v>
      </c>
      <c r="K87" s="1074" t="str">
        <f t="shared" ref="K87:K108" si="31">IF(J87&gt;I87,"X","O")</f>
        <v>X</v>
      </c>
      <c r="L87" s="1075">
        <f>SUMIFS(SDM_Data!$L$2:$L$1348,SDM_Data!$B$2:$B$1348,C87,SDM_Data!$D$2:$D$1348,E87,SDM_Data!$E$2:$E$1348,G87,SDM_Data!$I$2:$I$1348,$O$2)</f>
        <v>36635</v>
      </c>
      <c r="M87" s="1073">
        <f>SUMIFS(SDM_Data!$M$2:$M$1348,SDM_Data!$B$2:$B$1348,C87,SDM_Data!$D$2:$D$1348,E87,SDM_Data!$E$2:$E$1348,G87,SDM_Data!$I$2:$I$1348,$O$2)</f>
        <v>37494</v>
      </c>
      <c r="N87" s="1076" t="str">
        <f t="shared" ref="N87:N108" si="32">IF(M87&gt;L87,"X","O")</f>
        <v>X</v>
      </c>
      <c r="O87" s="975"/>
      <c r="P87" s="976" t="str">
        <f>IF(K87="X","¡","")</f>
        <v>¡</v>
      </c>
      <c r="Q87" s="977" t="str">
        <f t="shared" si="28"/>
        <v>¡</v>
      </c>
      <c r="R87" s="783" t="s">
        <v>43</v>
      </c>
      <c r="S87" s="810"/>
      <c r="T87" s="1271" t="s">
        <v>157</v>
      </c>
      <c r="U87" s="208"/>
    </row>
    <row r="88" spans="2:26" ht="28.5" customHeight="1">
      <c r="B88" s="1233"/>
      <c r="C88" s="1077" t="s">
        <v>154</v>
      </c>
      <c r="D88" s="1237"/>
      <c r="E88" s="1078" t="s">
        <v>158</v>
      </c>
      <c r="F88" s="1079" t="s">
        <v>35</v>
      </c>
      <c r="G88" s="1080" t="s">
        <v>159</v>
      </c>
      <c r="H88" s="1081">
        <v>-0.02</v>
      </c>
      <c r="I88" s="1082" t="s">
        <v>11</v>
      </c>
      <c r="J88" s="1083" t="s">
        <v>11</v>
      </c>
      <c r="K88" s="1084" t="s">
        <v>11</v>
      </c>
      <c r="L88" s="1085">
        <f>SUMIFS(SDM_Data!$L$2:$L$1348,SDM_Data!$B$2:$B$1348,C88,SDM_Data!$D$2:$D$1348,E88,SDM_Data!$E$2:$E$1348,G88,SDM_Data!$I$2:$I$1348,$O$2)</f>
        <v>0</v>
      </c>
      <c r="M88" s="1086">
        <f>SUMIFS(SDM_Data!$M$2:$M$1348,SDM_Data!$B$2:$B$1348,C88,SDM_Data!$D$2:$D$1348,E88,SDM_Data!$E$2:$E$1348,G88,SDM_Data!$I$2:$I$1348,$O$2)</f>
        <v>0</v>
      </c>
      <c r="N88" s="1087" t="str">
        <f t="shared" si="32"/>
        <v>O</v>
      </c>
      <c r="O88" s="983" t="str">
        <f>IF(N88="O","5/5","0/5")</f>
        <v>5/5</v>
      </c>
      <c r="P88" s="720" t="str">
        <f t="shared" si="19"/>
        <v/>
      </c>
      <c r="Q88" s="555" t="str">
        <f t="shared" si="28"/>
        <v/>
      </c>
      <c r="R88" s="775"/>
      <c r="S88" s="807"/>
      <c r="T88" s="1272"/>
      <c r="U88" s="188"/>
      <c r="Y88" s="817">
        <f>IF(N89="O",1,0)</f>
        <v>1</v>
      </c>
      <c r="Z88" s="817">
        <f>IF(K89="O",1,0)</f>
        <v>1</v>
      </c>
    </row>
    <row r="89" spans="2:26" ht="36" customHeight="1">
      <c r="B89" s="1233"/>
      <c r="C89" s="1077" t="s">
        <v>154</v>
      </c>
      <c r="D89" s="1237">
        <f>D87+1</f>
        <v>67</v>
      </c>
      <c r="E89" s="1088" t="s">
        <v>160</v>
      </c>
      <c r="F89" s="1089" t="s">
        <v>35</v>
      </c>
      <c r="G89" s="1080" t="s">
        <v>71</v>
      </c>
      <c r="H89" s="1090">
        <v>-7.0000000000000007E-2</v>
      </c>
      <c r="I89" s="1091">
        <f>SUMIFS(SDM_Data!$J$2:$J$1348,SDM_Data!$B$2:$B$1348,C89,SDM_Data!$D$2:$D$1348,E89,SDM_Data!$E$2:$E$1348,G89,SDM_Data!$I$2:$I$1348,$O$2)</f>
        <v>-7.0999999999999995E-3</v>
      </c>
      <c r="J89" s="1092">
        <f>SUMIFS(SDM_Data!$K$2:$K$1348,SDM_Data!$B$2:$B$1348,C89,SDM_Data!$D$2:$D$1348,E89,SDM_Data!$E$2:$E$1348,G89,SDM_Data!$I$2:$I$1348,$O$2)</f>
        <v>-7.3000000000000001E-3</v>
      </c>
      <c r="K89" s="1087" t="str">
        <f t="shared" si="31"/>
        <v>O</v>
      </c>
      <c r="L89" s="1093">
        <f>SUMIFS(SDM_Data!$L$2:$L$1348,SDM_Data!$B$2:$B$1348,C89,SDM_Data!$D$2:$D$1348,E89,SDM_Data!$E$2:$E$1348,G89,SDM_Data!$I$2:$I$1348,$O$2)</f>
        <v>-6.4399999999999985E-2</v>
      </c>
      <c r="M89" s="1092">
        <f>SUMIFS(SDM_Data!$M$2:$M$1348,SDM_Data!$B$2:$B$1348,C89,SDM_Data!$D$2:$D$1348,E89,SDM_Data!$E$2:$E$1348,G89,SDM_Data!$I$2:$I$1348,$O$2)</f>
        <v>-6.7199999999999996E-2</v>
      </c>
      <c r="N89" s="1087" t="str">
        <f t="shared" si="32"/>
        <v>O</v>
      </c>
      <c r="O89" s="987"/>
      <c r="P89" s="720" t="str">
        <f t="shared" si="19"/>
        <v/>
      </c>
      <c r="Q89" s="555" t="str">
        <f t="shared" si="28"/>
        <v/>
      </c>
      <c r="R89" s="775"/>
      <c r="S89" s="811"/>
      <c r="T89" s="791"/>
      <c r="U89" s="188"/>
    </row>
    <row r="90" spans="2:26" ht="22.05" customHeight="1">
      <c r="B90" s="1233"/>
      <c r="C90" s="1077" t="s">
        <v>154</v>
      </c>
      <c r="D90" s="1237"/>
      <c r="E90" s="1078" t="s">
        <v>160</v>
      </c>
      <c r="F90" s="1079" t="s">
        <v>35</v>
      </c>
      <c r="G90" s="1080" t="s">
        <v>156</v>
      </c>
      <c r="H90" s="1094">
        <v>-3020</v>
      </c>
      <c r="I90" s="1095">
        <f>SUMIFS(SDM_Data!$J$2:$J$1348,SDM_Data!$B$2:$B$1348,C90,SDM_Data!$D$2:$D$1348,E90,SDM_Data!$E$2:$E$1348,G90,SDM_Data!$I$2:$I$1348,$O$2)</f>
        <v>-290</v>
      </c>
      <c r="J90" s="1096">
        <f>SUMIFS(SDM_Data!$K$2:$K$1348,SDM_Data!$B$2:$B$1348,C90,SDM_Data!$D$2:$D$1348,E90,SDM_Data!$E$2:$E$1348,G90,SDM_Data!$I$2:$I$1348,$O$2)</f>
        <v>-299.48</v>
      </c>
      <c r="K90" s="1097" t="str">
        <f t="shared" si="31"/>
        <v>O</v>
      </c>
      <c r="L90" s="1098">
        <f>SUMIFS(SDM_Data!$L$2:$L$1348,SDM_Data!$B$2:$B$1348,C90,SDM_Data!$D$2:$D$1348,E90,SDM_Data!$E$2:$E$1348,G90,SDM_Data!$I$2:$I$1348,$O$2)</f>
        <v>-2643.3</v>
      </c>
      <c r="M90" s="1096">
        <f>SUMIFS(SDM_Data!$M$2:$M$1348,SDM_Data!$B$2:$B$1348,C90,SDM_Data!$D$2:$D$1348,E90,SDM_Data!$E$2:$E$1348,G90,SDM_Data!$I$2:$I$1348,$O$2)</f>
        <v>-2749.26</v>
      </c>
      <c r="N90" s="1087" t="str">
        <f t="shared" si="32"/>
        <v>O</v>
      </c>
      <c r="O90" s="987"/>
      <c r="P90" s="720" t="str">
        <f t="shared" si="19"/>
        <v/>
      </c>
      <c r="Q90" s="555" t="str">
        <f t="shared" si="28"/>
        <v/>
      </c>
      <c r="R90" s="775"/>
      <c r="S90" s="807"/>
      <c r="T90" s="545"/>
      <c r="U90" s="208"/>
      <c r="Y90" s="817">
        <f t="shared" ref="Y90:Y95" si="33">IF(N91="O",1,0)</f>
        <v>0</v>
      </c>
      <c r="Z90" s="817">
        <f>IF(K91="O",1,0)</f>
        <v>1</v>
      </c>
    </row>
    <row r="91" spans="2:26" ht="22.05" customHeight="1">
      <c r="B91" s="1233"/>
      <c r="C91" s="1077" t="s">
        <v>154</v>
      </c>
      <c r="D91" s="1099">
        <f>D89+1</f>
        <v>68</v>
      </c>
      <c r="E91" s="1100" t="s">
        <v>161</v>
      </c>
      <c r="F91" s="1101" t="s">
        <v>35</v>
      </c>
      <c r="G91" s="1080" t="s">
        <v>80</v>
      </c>
      <c r="H91" s="1102">
        <v>39</v>
      </c>
      <c r="I91" s="1103">
        <f>SUMIFS(SDM_Data!$J$2:$J$1348,SDM_Data!$B$2:$B$1348,C91,SDM_Data!$D$2:$D$1348,E91,SDM_Data!$E$2:$E$1348,G91,SDM_Data!$I$2:$I$1348,$O$2)</f>
        <v>2</v>
      </c>
      <c r="J91" s="1086">
        <f>SUMIFS(SDM_Data!$K$2:$K$1348,SDM_Data!$B$2:$B$1348,C91,SDM_Data!$D$2:$D$1348,E91,SDM_Data!$E$2:$E$1348,G91,SDM_Data!$I$2:$I$1348,$O$2)</f>
        <v>2</v>
      </c>
      <c r="K91" s="1104" t="str">
        <f>IF(J91&gt;=I91,"O","X")</f>
        <v>O</v>
      </c>
      <c r="L91" s="1085">
        <f>SUMIFS(SDM_Data!$L$2:$L$1348,SDM_Data!$B$2:$B$1348,C91,SDM_Data!$D$2:$D$1348,E91,SDM_Data!$E$2:$E$1348,G91,SDM_Data!$I$2:$I$1348,$O$2)</f>
        <v>37</v>
      </c>
      <c r="M91" s="1086">
        <f>SUMIFS(SDM_Data!$M$2:$M$1348,SDM_Data!$B$2:$B$1348,C91,SDM_Data!$D$2:$D$1348,E91,SDM_Data!$E$2:$E$1348,G91,SDM_Data!$I$2:$I$1348,$O$2)</f>
        <v>23</v>
      </c>
      <c r="N91" s="1087" t="str">
        <f>IF(M91&gt;L91,"O","X")</f>
        <v>X</v>
      </c>
      <c r="O91" s="987"/>
      <c r="P91" s="720" t="str">
        <f t="shared" si="19"/>
        <v/>
      </c>
      <c r="Q91" s="555" t="str">
        <f t="shared" si="28"/>
        <v>¡</v>
      </c>
      <c r="R91" s="775"/>
      <c r="S91" s="807"/>
      <c r="T91" s="545" t="s">
        <v>162</v>
      </c>
      <c r="U91" s="208"/>
      <c r="Y91" s="817">
        <f t="shared" si="33"/>
        <v>1</v>
      </c>
      <c r="Z91" s="817">
        <f>IF(K92="O",1,0)</f>
        <v>1</v>
      </c>
    </row>
    <row r="92" spans="2:26" ht="29.55" customHeight="1">
      <c r="B92" s="1233"/>
      <c r="C92" s="1077" t="s">
        <v>154</v>
      </c>
      <c r="D92" s="1105">
        <f>D91+1</f>
        <v>69</v>
      </c>
      <c r="E92" s="1106" t="s">
        <v>163</v>
      </c>
      <c r="F92" s="1089" t="s">
        <v>35</v>
      </c>
      <c r="G92" s="1107" t="s">
        <v>73</v>
      </c>
      <c r="H92" s="1108">
        <v>251.99</v>
      </c>
      <c r="I92" s="1109">
        <f>SUMIFS(SDM_Data!$J$2:$J$1348,SDM_Data!$B$2:$B$1348,C92,SDM_Data!$D$2:$D$1348,E92,SDM_Data!$E$2:$E$1348,G92,SDM_Data!$I$2:$I$1348,$O$2)</f>
        <v>20.885000000000002</v>
      </c>
      <c r="J92" s="1110">
        <f>SUMIFS(SDM_Data!$K$2:$K$1348,SDM_Data!$B$2:$B$1348,C92,SDM_Data!$D$2:$D$1348,E92,SDM_Data!$E$2:$E$1348,G92,SDM_Data!$I$2:$I$1348,$O$2)</f>
        <v>20.795000000000002</v>
      </c>
      <c r="K92" s="1111" t="str">
        <f t="shared" si="31"/>
        <v>O</v>
      </c>
      <c r="L92" s="1112">
        <f>SUMIFS(SDM_Data!$L$2:$L$1348,SDM_Data!$B$2:$B$1348,C92,SDM_Data!$D$2:$D$1348,E92,SDM_Data!$E$2:$E$1348,G92,SDM_Data!$I$2:$I$1348,$O$2)</f>
        <v>238.03299999999999</v>
      </c>
      <c r="M92" s="1110">
        <f>SUMIFS(SDM_Data!$M$2:$M$1348,SDM_Data!$B$2:$B$1348,C92,SDM_Data!$D$2:$D$1348,E92,SDM_Data!$E$2:$E$1348,G92,SDM_Data!$I$2:$I$1348,$O$2)</f>
        <v>226.15099999999995</v>
      </c>
      <c r="N92" s="1113" t="str">
        <f t="shared" si="32"/>
        <v>O</v>
      </c>
      <c r="O92" s="991"/>
      <c r="P92" s="992" t="str">
        <f t="shared" si="19"/>
        <v/>
      </c>
      <c r="Q92" s="993" t="str">
        <f t="shared" si="28"/>
        <v/>
      </c>
      <c r="R92" s="784"/>
      <c r="S92" s="812"/>
      <c r="T92" s="548"/>
      <c r="U92" s="208"/>
      <c r="Y92" s="817">
        <f t="shared" si="33"/>
        <v>1</v>
      </c>
      <c r="Z92" s="817">
        <f>IF(K93="O",1,0)</f>
        <v>0</v>
      </c>
    </row>
    <row r="93" spans="2:26" ht="29.55" customHeight="1">
      <c r="B93" s="1234"/>
      <c r="C93" s="1114" t="s">
        <v>164</v>
      </c>
      <c r="D93" s="1115">
        <f>D92+1</f>
        <v>70</v>
      </c>
      <c r="E93" s="1116" t="s">
        <v>165</v>
      </c>
      <c r="F93" s="1117" t="s">
        <v>35</v>
      </c>
      <c r="G93" s="1118" t="s">
        <v>166</v>
      </c>
      <c r="H93" s="1119">
        <v>292915</v>
      </c>
      <c r="I93" s="1120">
        <f>SUMIFS(SDM_Data!$J$2:$J$1348,SDM_Data!$B$2:$B$1348,C93,SDM_Data!$D$2:$D$1348,E93,SDM_Data!$E$2:$E$1348,G93,SDM_Data!$I$2:$I$1348,$O$2)</f>
        <v>25286</v>
      </c>
      <c r="J93" s="1121">
        <f>SUMIFS(SDM_Data!$K$2:$K$1348,SDM_Data!$B$2:$B$1348,C93,SDM_Data!$D$2:$D$1348,E93,SDM_Data!$E$2:$E$1348,G93,SDM_Data!$I$2:$I$1348,$O$2)</f>
        <v>28677</v>
      </c>
      <c r="K93" s="1122" t="str">
        <f t="shared" si="31"/>
        <v>X</v>
      </c>
      <c r="L93" s="1123">
        <f>SUMIFS(SDM_Data!$L$2:$L$1348,SDM_Data!$B$2:$B$1348,C93,SDM_Data!$D$2:$D$1348,E93,SDM_Data!$E$2:$E$1348,G93,SDM_Data!$I$2:$I$1348,$O$2)</f>
        <v>276245</v>
      </c>
      <c r="M93" s="1121">
        <f>SUMIFS(SDM_Data!$M$2:$M$1348,SDM_Data!$B$2:$B$1348,C93,SDM_Data!$D$2:$D$1348,E93,SDM_Data!$E$2:$E$1348,G93,SDM_Data!$I$2:$I$1348,$O$2)</f>
        <v>269799</v>
      </c>
      <c r="N93" s="1122" t="str">
        <f t="shared" si="32"/>
        <v>O</v>
      </c>
      <c r="O93" s="994"/>
      <c r="P93" s="995" t="str">
        <f>IF(K93="X","¡","")</f>
        <v>¡</v>
      </c>
      <c r="Q93" s="996" t="str">
        <f t="shared" si="28"/>
        <v/>
      </c>
      <c r="R93" s="785" t="s">
        <v>43</v>
      </c>
      <c r="S93" s="813"/>
      <c r="T93" s="552"/>
      <c r="U93" s="208"/>
      <c r="Y93" s="817">
        <f t="shared" si="33"/>
        <v>1</v>
      </c>
    </row>
    <row r="94" spans="2:26" ht="32.1" customHeight="1">
      <c r="B94" s="1234"/>
      <c r="C94" s="1077" t="s">
        <v>164</v>
      </c>
      <c r="D94" s="1099">
        <f>D93+1</f>
        <v>71</v>
      </c>
      <c r="E94" s="1124" t="s">
        <v>167</v>
      </c>
      <c r="F94" s="1101" t="s">
        <v>35</v>
      </c>
      <c r="G94" s="1080" t="s">
        <v>71</v>
      </c>
      <c r="H94" s="1090">
        <v>-0.01</v>
      </c>
      <c r="I94" s="1125" t="s">
        <v>11</v>
      </c>
      <c r="J94" s="1086" t="s">
        <v>11</v>
      </c>
      <c r="K94" s="1087" t="s">
        <v>11</v>
      </c>
      <c r="L94" s="1126">
        <f>SUMIFS(SDM_Data!$L$2:$L$1348,SDM_Data!$B$2:$B$1348,C94,SDM_Data!$D$2:$D$1348,E94,SDM_Data!$E$2:$E$1348,G94,SDM_Data!$I$2:$I$1348,$O$2)</f>
        <v>-9.1630000000000027E-3</v>
      </c>
      <c r="M94" s="1127">
        <f>SUMIFS(SDM_Data!$M$2:$M$1348,SDM_Data!$B$2:$B$1348,C94,SDM_Data!$D$2:$D$1348,E94,SDM_Data!$E$2:$E$1348,G94,SDM_Data!$I$2:$I$1348,$O$2)</f>
        <v>-6.8400000000000002E-2</v>
      </c>
      <c r="N94" s="1087" t="str">
        <f t="shared" si="32"/>
        <v>O</v>
      </c>
      <c r="O94" s="999"/>
      <c r="P94" s="720" t="str">
        <f t="shared" si="19"/>
        <v/>
      </c>
      <c r="Q94" s="555" t="str">
        <f t="shared" si="28"/>
        <v/>
      </c>
      <c r="R94" s="775"/>
      <c r="S94" s="807"/>
      <c r="T94" s="546"/>
      <c r="U94" s="188"/>
      <c r="Y94" s="817">
        <f t="shared" si="33"/>
        <v>0</v>
      </c>
      <c r="Z94" s="817">
        <f>IF(K95="O",1,0)</f>
        <v>0</v>
      </c>
    </row>
    <row r="95" spans="2:26" ht="30" customHeight="1">
      <c r="B95" s="1234"/>
      <c r="C95" s="1128" t="s">
        <v>164</v>
      </c>
      <c r="D95" s="1129">
        <f>D94+1</f>
        <v>72</v>
      </c>
      <c r="E95" s="1130" t="s">
        <v>168</v>
      </c>
      <c r="F95" s="1131" t="s">
        <v>35</v>
      </c>
      <c r="G95" s="1132" t="s">
        <v>73</v>
      </c>
      <c r="H95" s="1133">
        <v>8.84</v>
      </c>
      <c r="I95" s="1134">
        <f>SUMIFS(SDM_Data!$J$2:$J$1348,SDM_Data!$B$2:$B$1348,C95,SDM_Data!$D$2:$D$1348,E95,SDM_Data!$E$2:$E$1348,G95,SDM_Data!$I$2:$I$1348,$O$2)</f>
        <v>0.89300000000000002</v>
      </c>
      <c r="J95" s="1135">
        <f>SUMIFS(SDM_Data!$K$2:$K$1348,SDM_Data!$B$2:$B$1348,C95,SDM_Data!$D$2:$D$1348,E95,SDM_Data!$E$2:$E$1348,G95,SDM_Data!$I$2:$I$1348,$O$2)</f>
        <v>1.0489999999999999</v>
      </c>
      <c r="K95" s="1136" t="str">
        <f t="shared" si="31"/>
        <v>X</v>
      </c>
      <c r="L95" s="1137">
        <f>SUMIFS(SDM_Data!$L$2:$L$1348,SDM_Data!$B$2:$B$1348,C95,SDM_Data!$D$2:$D$1348,E95,SDM_Data!$E$2:$E$1348,G95,SDM_Data!$I$2:$I$1348,$O$2)</f>
        <v>9.3493639999999996</v>
      </c>
      <c r="M95" s="1135">
        <f>SUMIFS(SDM_Data!$M$2:$M$1348,SDM_Data!$B$2:$B$1348,C95,SDM_Data!$D$2:$D$1348,E95,SDM_Data!$E$2:$E$1348,G95,SDM_Data!$I$2:$I$1348,$O$2)</f>
        <v>9.4469999999999992</v>
      </c>
      <c r="N95" s="1136" t="str">
        <f t="shared" si="32"/>
        <v>X</v>
      </c>
      <c r="O95" s="1001"/>
      <c r="P95" s="722" t="str">
        <f>IF(K95="X","¡","")</f>
        <v>¡</v>
      </c>
      <c r="Q95" s="1002" t="str">
        <f t="shared" si="28"/>
        <v>¡</v>
      </c>
      <c r="R95" s="786"/>
      <c r="S95" s="814"/>
      <c r="T95" s="553"/>
      <c r="U95" s="188"/>
      <c r="Y95" s="817">
        <f t="shared" si="33"/>
        <v>1</v>
      </c>
      <c r="Z95" s="817">
        <f>IF(K96="O",1,0)</f>
        <v>1</v>
      </c>
    </row>
    <row r="96" spans="2:26" ht="26.4">
      <c r="B96" s="1233"/>
      <c r="C96" s="1138" t="s">
        <v>169</v>
      </c>
      <c r="D96" s="1238">
        <f>D95+1</f>
        <v>73</v>
      </c>
      <c r="E96" s="1078" t="s">
        <v>170</v>
      </c>
      <c r="F96" s="1139" t="s">
        <v>35</v>
      </c>
      <c r="G96" s="1140" t="s">
        <v>171</v>
      </c>
      <c r="H96" s="1141">
        <v>0.192</v>
      </c>
      <c r="I96" s="1142">
        <f>SUMIFS(SDM_Data!$J$2:$J$1348,SDM_Data!$B$2:$B$1348,C96,SDM_Data!$D$2:$D$1348,E96,SDM_Data!$E$2:$E$1348,G96,SDM_Data!$I$2:$I$1348,$O$2)</f>
        <v>0.19220000000000001</v>
      </c>
      <c r="J96" s="1143">
        <f>SUMIFS(SDM_Data!$K$2:$K$1348,SDM_Data!$B$2:$B$1348,C96,SDM_Data!$D$2:$D$1348,E96,SDM_Data!$E$2:$E$1348,G96,SDM_Data!$I$2:$I$1348,$O$2)</f>
        <v>0.17080000000000001</v>
      </c>
      <c r="K96" s="1144" t="str">
        <f t="shared" si="31"/>
        <v>O</v>
      </c>
      <c r="L96" s="1145">
        <f>SUMIFS(SDM_Data!$L$2:$L$1348,SDM_Data!$B$2:$B$1348,C96,SDM_Data!$D$2:$D$1348,E96,SDM_Data!$E$2:$E$1348,G96,SDM_Data!$I$2:$I$1348,$O$2)</f>
        <v>0.19220000000000001</v>
      </c>
      <c r="M96" s="1143">
        <f>SUMIFS(SDM_Data!$M$2:$M$1348,SDM_Data!$B$2:$B$1348,C96,SDM_Data!$D$2:$D$1348,E96,SDM_Data!$E$2:$E$1348,G96,SDM_Data!$I$2:$I$1348,$O$2)</f>
        <v>0.17369999999999999</v>
      </c>
      <c r="N96" s="1144" t="str">
        <f t="shared" si="32"/>
        <v>O</v>
      </c>
      <c r="O96" s="1005"/>
      <c r="P96" s="1006" t="str">
        <f t="shared" si="19"/>
        <v/>
      </c>
      <c r="Q96" s="934" t="str">
        <f t="shared" si="28"/>
        <v/>
      </c>
      <c r="R96" s="787"/>
      <c r="S96" s="806"/>
      <c r="T96" s="551"/>
      <c r="U96" s="188"/>
    </row>
    <row r="97" spans="2:26" ht="31.5" customHeight="1">
      <c r="B97" s="1235"/>
      <c r="C97" s="1146" t="s">
        <v>169</v>
      </c>
      <c r="D97" s="1239"/>
      <c r="E97" s="1147" t="s">
        <v>172</v>
      </c>
      <c r="F97" s="1148" t="s">
        <v>35</v>
      </c>
      <c r="G97" s="1149" t="s">
        <v>173</v>
      </c>
      <c r="H97" s="1150">
        <v>3298</v>
      </c>
      <c r="I97" s="1151">
        <f>SUMIFS(SDM_Data!$J$2:$J$1348,SDM_Data!$B$2:$B$1348,C97,SDM_Data!$D$2:$D$1348,E97,SDM_Data!$E$2:$E$1348,G97,SDM_Data!$I$2:$I$1348,$O$2)</f>
        <v>263</v>
      </c>
      <c r="J97" s="1152">
        <f>SUMIFS(SDM_Data!$K$2:$K$1348,SDM_Data!$B$2:$B$1348,C97,SDM_Data!$D$2:$D$1348,E97,SDM_Data!$E$2:$E$1348,G97,SDM_Data!$I$2:$I$1348,$O$2)</f>
        <v>267.27</v>
      </c>
      <c r="K97" s="1153" t="str">
        <f>IF(J97&gt;I97,"X","O")</f>
        <v>X</v>
      </c>
      <c r="L97" s="1154">
        <f>SUMIFS(SDM_Data!$L$2:$L$1348,SDM_Data!$B$2:$B$1348,C97,SDM_Data!$D$2:$D$1348,E97,SDM_Data!$E$2:$E$1348,G97,SDM_Data!$I$2:$I$1348,$O$2)</f>
        <v>3013</v>
      </c>
      <c r="M97" s="1155">
        <f>SUMIFS(SDM_Data!$M$2:$M$1348,SDM_Data!$B$2:$B$1348,C97,SDM_Data!$D$2:$D$1348,E97,SDM_Data!$E$2:$E$1348,G97,SDM_Data!$I$2:$I$1348,$O$2)</f>
        <v>2922.02</v>
      </c>
      <c r="N97" s="1156" t="str">
        <f t="shared" si="32"/>
        <v>O</v>
      </c>
      <c r="O97" s="1008"/>
      <c r="P97" s="992" t="str">
        <f>IF(K97="X","¡","")</f>
        <v>¡</v>
      </c>
      <c r="Q97" s="993" t="str">
        <f t="shared" si="28"/>
        <v/>
      </c>
      <c r="R97" s="777"/>
      <c r="S97" s="815"/>
      <c r="T97" s="547"/>
      <c r="U97" s="188"/>
      <c r="Y97" s="817">
        <f>IF(N98="O",1,0)</f>
        <v>1</v>
      </c>
      <c r="Z97" s="817">
        <f>IF(K98="O",1,0)</f>
        <v>1</v>
      </c>
    </row>
    <row r="98" spans="2:26" ht="22.05" customHeight="1">
      <c r="B98" s="1227" t="s">
        <v>14</v>
      </c>
      <c r="C98" s="1009" t="s">
        <v>174</v>
      </c>
      <c r="D98" s="1010">
        <f>D96+1</f>
        <v>74</v>
      </c>
      <c r="E98" s="978" t="s">
        <v>174</v>
      </c>
      <c r="F98" s="1003" t="s">
        <v>35</v>
      </c>
      <c r="G98" s="1004" t="s">
        <v>73</v>
      </c>
      <c r="H98" s="1011">
        <v>31108</v>
      </c>
      <c r="I98" s="1029">
        <f>SUMIFS(SDM_Data!$J$2:$J$1348,SDM_Data!$B$2:$B$1348,C98,SDM_Data!$D$2:$D$1348,E98,SDM_Data!$E$2:$E$1348,G98,SDM_Data!$I$2:$I$1348,$O$2)</f>
        <v>0</v>
      </c>
      <c r="J98" s="1030">
        <f>SUMIFS(SDM_Data!$K$2:$K$1348,SDM_Data!$B$2:$B$1348,C98,SDM_Data!$D$2:$D$1348,E98,SDM_Data!$E$2:$E$1348,G98,SDM_Data!$I$2:$I$1348,$O$2)</f>
        <v>0</v>
      </c>
      <c r="K98" s="1031" t="str">
        <f>IF(J98&lt;I98,"X","O")</f>
        <v>O</v>
      </c>
      <c r="L98" s="1032">
        <f>SUMIFS(SDM_Data!$L$2:$L$1348,SDM_Data!$B$2:$B$1348,C98,SDM_Data!$D$2:$D$1348,E98,SDM_Data!$E$2:$E$1348,G98,SDM_Data!$I$2:$I$1348,$O$2)</f>
        <v>0</v>
      </c>
      <c r="M98" s="1030">
        <f>SUMIFS(SDM_Data!$M$2:$M$1348,SDM_Data!$B$2:$B$1348,C98,SDM_Data!$D$2:$D$1348,E98,SDM_Data!$E$2:$E$1348,G98,SDM_Data!$I$2:$I$1348,$O$2)</f>
        <v>0</v>
      </c>
      <c r="N98" s="1031" t="str">
        <f>IF(M98&lt;L98,"X","O")</f>
        <v>O</v>
      </c>
      <c r="O98" s="1033"/>
      <c r="P98" s="1012" t="str">
        <f t="shared" ref="P98:P108" si="34">IF(K98="X","l","")</f>
        <v/>
      </c>
      <c r="Q98" s="1013" t="str">
        <f t="shared" ref="Q98:Q108" si="35">IF(N98="X","¡","")</f>
        <v/>
      </c>
      <c r="R98" s="788"/>
      <c r="S98" s="940"/>
      <c r="T98" s="947"/>
      <c r="U98" s="188"/>
      <c r="Y98" s="817">
        <f>IF(N99="O",1,0)</f>
        <v>1</v>
      </c>
      <c r="Z98" s="817">
        <f>IF(K99="O",1,0)</f>
        <v>1</v>
      </c>
    </row>
    <row r="99" spans="2:26" ht="22.05" customHeight="1">
      <c r="B99" s="1228"/>
      <c r="C99" s="1014" t="s">
        <v>175</v>
      </c>
      <c r="D99" s="1230">
        <f>D98+1</f>
        <v>75</v>
      </c>
      <c r="E99" s="984" t="s">
        <v>176</v>
      </c>
      <c r="F99" s="1015" t="s">
        <v>35</v>
      </c>
      <c r="G99" s="979" t="s">
        <v>73</v>
      </c>
      <c r="H99" s="988">
        <v>3713</v>
      </c>
      <c r="I99" s="1034">
        <f>SUMIFS(SDM_Data!$J$2:$J$1348,SDM_Data!$B$2:$B$1348,C99,SDM_Data!$D$2:$D$1348,E99,SDM_Data!$E$2:$E$1348,G99,SDM_Data!$I$2:$I$1348,$O$2)</f>
        <v>279.08514669091721</v>
      </c>
      <c r="J99" s="1035">
        <f>SUMIFS(SDM_Data!$K$2:$K$1348,SDM_Data!$B$2:$B$1348,C99,SDM_Data!$D$2:$D$1348,E99,SDM_Data!$E$2:$E$1348,G99,SDM_Data!$I$2:$I$1348,$O$2)</f>
        <v>350.75364641000147</v>
      </c>
      <c r="K99" s="1036" t="str">
        <f>IF(J99&gt;I99,"O","X")</f>
        <v>O</v>
      </c>
      <c r="L99" s="1037">
        <f>SUMIFS(SDM_Data!$L$2:$L$1348,SDM_Data!$B$2:$B$1348,C99,SDM_Data!$D$2:$D$1348,E99,SDM_Data!$E$2:$E$1348,G99,SDM_Data!$I$2:$I$1348,$O$2)</f>
        <v>3273.7487448035236</v>
      </c>
      <c r="M99" s="1038">
        <f>SUMIFS(SDM_Data!$M$2:$M$1348,SDM_Data!$B$2:$B$1348,C99,SDM_Data!$D$2:$D$1348,E99,SDM_Data!$E$2:$E$1348,G99,SDM_Data!$I$2:$I$1348,$O$2)</f>
        <v>4258.1390329400056</v>
      </c>
      <c r="N99" s="1036" t="str">
        <f>IF(M99&gt;L99,"O","X")</f>
        <v>O</v>
      </c>
      <c r="O99" s="1039" t="str">
        <f>IF(N99="O","15/15","0/15")</f>
        <v>15/15</v>
      </c>
      <c r="P99" s="1016" t="str">
        <f t="shared" si="34"/>
        <v/>
      </c>
      <c r="Q99" s="1017" t="str">
        <f t="shared" si="35"/>
        <v/>
      </c>
      <c r="R99" s="789"/>
      <c r="S99" s="925"/>
      <c r="T99" s="949"/>
      <c r="U99" s="188"/>
    </row>
    <row r="100" spans="2:26" ht="22.05" customHeight="1">
      <c r="B100" s="1228"/>
      <c r="C100" s="1018" t="s">
        <v>175</v>
      </c>
      <c r="D100" s="1230"/>
      <c r="E100" s="978" t="s">
        <v>177</v>
      </c>
      <c r="F100" s="1019" t="s">
        <v>35</v>
      </c>
      <c r="G100" s="979" t="s">
        <v>71</v>
      </c>
      <c r="H100" s="1020">
        <v>0.11899999999999999</v>
      </c>
      <c r="I100" s="1040">
        <f>SUMIFS(SDM_Data!$J$2:$J$1348,SDM_Data!$B$2:$B$1348,C100,SDM_Data!$D$2:$D$1348,E100,SDM_Data!$E$2:$E$1348,G100,SDM_Data!$I$2:$I$1348,$O$2)</f>
        <v>0.11257979043159808</v>
      </c>
      <c r="J100" s="1041">
        <f>SUMIFS(SDM_Data!$K$2:$K$1348,SDM_Data!$B$2:$B$1348,C100,SDM_Data!$D$2:$D$1348,E100,SDM_Data!$E$2:$E$1348,G100,SDM_Data!$I$2:$I$1348,$O$2)</f>
        <v>0.13073214612060591</v>
      </c>
      <c r="K100" s="1036" t="str">
        <f>IF(J100&gt;I100,"O","X")</f>
        <v>O</v>
      </c>
      <c r="L100" s="1042">
        <f>SUMIFS(SDM_Data!$L$2:$L$1348,SDM_Data!$B$2:$B$1348,C100,SDM_Data!$D$2:$D$1348,E100,SDM_Data!$E$2:$E$1348,G100,SDM_Data!$I$2:$I$1348,$O$2)</f>
        <v>0.11559382917817168</v>
      </c>
      <c r="M100" s="1041">
        <f>SUMIFS(SDM_Data!$M$2:$M$1348,SDM_Data!$B$2:$B$1348,C100,SDM_Data!$D$2:$D$1348,E100,SDM_Data!$E$2:$E$1348,G100,SDM_Data!$I$2:$I$1348,$O$2)</f>
        <v>0.13858208198248523</v>
      </c>
      <c r="N100" s="1036" t="str">
        <f>IF(M100&gt;L100,"O","X")</f>
        <v>O</v>
      </c>
      <c r="O100" s="1043"/>
      <c r="P100" s="1016" t="str">
        <f t="shared" si="34"/>
        <v/>
      </c>
      <c r="Q100" s="1017" t="str">
        <f t="shared" si="35"/>
        <v/>
      </c>
      <c r="R100" s="789"/>
      <c r="S100" s="792"/>
      <c r="T100" s="950"/>
      <c r="U100" s="188"/>
      <c r="Y100" s="817">
        <f>IF(N101="O",1,0)</f>
        <v>1</v>
      </c>
    </row>
    <row r="101" spans="2:26" ht="22.05" customHeight="1">
      <c r="B101" s="1228"/>
      <c r="C101" s="1021" t="s">
        <v>178</v>
      </c>
      <c r="D101" s="989">
        <f>D99+1</f>
        <v>76</v>
      </c>
      <c r="E101" s="997" t="s">
        <v>11</v>
      </c>
      <c r="F101" s="990" t="s">
        <v>35</v>
      </c>
      <c r="G101" s="979" t="s">
        <v>71</v>
      </c>
      <c r="H101" s="1020">
        <v>0.45450000000000002</v>
      </c>
      <c r="I101" s="1044" t="s">
        <v>11</v>
      </c>
      <c r="J101" s="1045" t="s">
        <v>11</v>
      </c>
      <c r="K101" s="1046" t="s">
        <v>11</v>
      </c>
      <c r="L101" s="1042">
        <f>SUMIFS(SDM_Data!$L$2:$L$1348,SDM_Data!$B$2:$B$1348,C101,SDM_Data!$D$2:$D$1348,E101,SDM_Data!$E$2:$E$1348,G101,SDM_Data!$I$2:$I$1348,$O$2)</f>
        <v>0.46250000000000002</v>
      </c>
      <c r="M101" s="1041">
        <f>SUMIFS(SDM_Data!$M$2:$M$1348,SDM_Data!$B$2:$B$1348,C101,SDM_Data!$D$2:$D$1348,E101,SDM_Data!$E$2:$E$1348,G101,SDM_Data!$I$2:$I$1348,$O$2)</f>
        <v>0.3718584627934019</v>
      </c>
      <c r="N101" s="1047" t="str">
        <f t="shared" si="32"/>
        <v>O</v>
      </c>
      <c r="O101" s="1039" t="str">
        <f>IF(N101="O","15/15","0/10")</f>
        <v>15/15</v>
      </c>
      <c r="P101" s="1016" t="str">
        <f t="shared" si="34"/>
        <v/>
      </c>
      <c r="Q101" s="1017" t="str">
        <f t="shared" si="35"/>
        <v/>
      </c>
      <c r="R101" s="789"/>
      <c r="S101" s="794"/>
      <c r="T101" s="948"/>
      <c r="U101" s="188"/>
      <c r="Y101" s="817">
        <f>IF(N102="O",1,0)</f>
        <v>1</v>
      </c>
    </row>
    <row r="102" spans="2:26" ht="22.05" customHeight="1">
      <c r="B102" s="1228"/>
      <c r="C102" s="1021" t="s">
        <v>179</v>
      </c>
      <c r="D102" s="989">
        <f>D101+1</f>
        <v>77</v>
      </c>
      <c r="E102" s="997" t="s">
        <v>11</v>
      </c>
      <c r="F102" s="990" t="s">
        <v>35</v>
      </c>
      <c r="G102" s="979" t="s">
        <v>71</v>
      </c>
      <c r="H102" s="1020">
        <v>9.9500000000000005E-2</v>
      </c>
      <c r="I102" s="1044" t="s">
        <v>11</v>
      </c>
      <c r="J102" s="1045" t="s">
        <v>11</v>
      </c>
      <c r="K102" s="1046" t="s">
        <v>11</v>
      </c>
      <c r="L102" s="1042">
        <f>SUMIFS(SDM_Data!$L$2:$L$1348,SDM_Data!$B$2:$B$1348,C102,SDM_Data!$D$2:$D$1348,E102,SDM_Data!$E$2:$E$1348,G102,SDM_Data!$I$2:$I$1348,$O$2)</f>
        <v>9.9500000000000005E-2</v>
      </c>
      <c r="M102" s="1041">
        <f>SUMIFS(SDM_Data!$M$2:$M$1348,SDM_Data!$B$2:$B$1348,C102,SDM_Data!$D$2:$D$1348,E102,SDM_Data!$E$2:$E$1348,G102,SDM_Data!$I$2:$I$1348,$O$2)</f>
        <v>8.204028373490882E-2</v>
      </c>
      <c r="N102" s="1047" t="str">
        <f t="shared" si="32"/>
        <v>O</v>
      </c>
      <c r="O102" s="1039" t="str">
        <f>IF(N102="O","15/15","0/15")</f>
        <v>15/15</v>
      </c>
      <c r="P102" s="1016" t="str">
        <f t="shared" si="34"/>
        <v/>
      </c>
      <c r="Q102" s="1017" t="str">
        <f t="shared" si="35"/>
        <v/>
      </c>
      <c r="R102" s="789"/>
      <c r="S102" s="794"/>
      <c r="T102" s="948"/>
      <c r="U102" s="188"/>
      <c r="Y102" s="817">
        <f>IF(N103="O",1,0)</f>
        <v>1</v>
      </c>
      <c r="Z102" s="817">
        <f>IF(K103="O",1,0)</f>
        <v>0</v>
      </c>
    </row>
    <row r="103" spans="2:26" ht="22.05" customHeight="1">
      <c r="B103" s="1228"/>
      <c r="C103" s="1014" t="s">
        <v>180</v>
      </c>
      <c r="D103" s="1230">
        <f>D102+1</f>
        <v>78</v>
      </c>
      <c r="E103" s="984" t="s">
        <v>181</v>
      </c>
      <c r="F103" s="1015" t="s">
        <v>35</v>
      </c>
      <c r="G103" s="979" t="s">
        <v>71</v>
      </c>
      <c r="H103" s="986">
        <v>1</v>
      </c>
      <c r="I103" s="1048">
        <f>SUMIFS(SDM_Data!$J$2:$J$1348,SDM_Data!$B$2:$B$1348,C103,SDM_Data!$D$2:$D$1348,E103,SDM_Data!$E$2:$E$1348,G103,SDM_Data!$I$2:$I$1348,$O$2)</f>
        <v>1</v>
      </c>
      <c r="J103" s="1049">
        <f>SUMIFS(SDM_Data!$K$2:$K$1348,SDM_Data!$B$2:$B$1348,C103,SDM_Data!$D$2:$D$1348,E103,SDM_Data!$E$2:$E$1348,G103,SDM_Data!$I$2:$I$1348,$O$2)</f>
        <v>1.0177664478827702</v>
      </c>
      <c r="K103" s="1046" t="str">
        <f t="shared" si="31"/>
        <v>X</v>
      </c>
      <c r="L103" s="1050">
        <f>SUMIFS(SDM_Data!$L$2:$L$1348,SDM_Data!$B$2:$B$1348,C103,SDM_Data!$D$2:$D$1348,E103,SDM_Data!$E$2:$E$1348,G103,SDM_Data!$I$2:$I$1348,$O$2)</f>
        <v>1</v>
      </c>
      <c r="M103" s="1041">
        <f>SUMIFS(SDM_Data!$M$2:$M$1348,SDM_Data!$B$2:$B$1348,C103,SDM_Data!$D$2:$D$1348,E103,SDM_Data!$E$2:$E$1348,G103,SDM_Data!$I$2:$I$1348,$O$2)</f>
        <v>0.98549813217709148</v>
      </c>
      <c r="N103" s="1051" t="str">
        <f t="shared" si="32"/>
        <v>O</v>
      </c>
      <c r="O103" s="1052"/>
      <c r="P103" s="1016" t="str">
        <f t="shared" si="34"/>
        <v>l</v>
      </c>
      <c r="Q103" s="1017" t="str">
        <f t="shared" si="35"/>
        <v/>
      </c>
      <c r="R103" s="789"/>
      <c r="S103" s="925"/>
      <c r="T103" s="949"/>
      <c r="U103" s="188"/>
    </row>
    <row r="104" spans="2:26" ht="22.05" customHeight="1">
      <c r="B104" s="1228"/>
      <c r="C104" s="1022" t="s">
        <v>180</v>
      </c>
      <c r="D104" s="1230"/>
      <c r="E104" s="978" t="s">
        <v>182</v>
      </c>
      <c r="F104" s="1019" t="s">
        <v>35</v>
      </c>
      <c r="G104" s="979" t="s">
        <v>183</v>
      </c>
      <c r="H104" s="1023">
        <v>38795.879999999997</v>
      </c>
      <c r="I104" s="1053">
        <f>SUMIFS(SDM_Data!$J$2:$J$1348,SDM_Data!$B$2:$B$1348,C104,SDM_Data!$D$2:$D$1348,E104,SDM_Data!$E$2:$E$1348,G104,SDM_Data!$I$2:$I$1348,$O$2)</f>
        <v>3332.1564092398762</v>
      </c>
      <c r="J104" s="1054">
        <f>SUMIFS(SDM_Data!$K$2:$K$1348,SDM_Data!$B$2:$B$1348,C104,SDM_Data!$D$2:$D$1348,E104,SDM_Data!$E$2:$E$1348,G104,SDM_Data!$I$2:$I$1348,$O$2)</f>
        <v>3391.3569924218746</v>
      </c>
      <c r="K104" s="1046" t="str">
        <f t="shared" si="31"/>
        <v>X</v>
      </c>
      <c r="L104" s="1055">
        <f>SUMIFS(SDM_Data!$L$2:$L$1348,SDM_Data!$B$2:$B$1348,C104,SDM_Data!$D$2:$D$1348,E104,SDM_Data!$E$2:$E$1348,G104,SDM_Data!$I$2:$I$1348,$O$2)</f>
        <v>36092.458102773824</v>
      </c>
      <c r="M104" s="1056">
        <f>SUMIFS(SDM_Data!$M$2:$M$1348,SDM_Data!$B$2:$B$1348,C104,SDM_Data!$D$2:$D$1348,E104,SDM_Data!$E$2:$E$1348,G104,SDM_Data!$I$2:$I$1348,$O$2)</f>
        <v>35569.050045963537</v>
      </c>
      <c r="N104" s="1047" t="str">
        <f t="shared" si="32"/>
        <v>O</v>
      </c>
      <c r="O104" s="1052"/>
      <c r="P104" s="1016" t="str">
        <f t="shared" si="34"/>
        <v>l</v>
      </c>
      <c r="Q104" s="1017" t="str">
        <f t="shared" si="35"/>
        <v/>
      </c>
      <c r="R104" s="789"/>
      <c r="S104" s="792"/>
      <c r="T104" s="950"/>
      <c r="U104" s="188"/>
      <c r="Y104" s="817">
        <f>IF(N105="O",1,0)</f>
        <v>1</v>
      </c>
      <c r="Z104" s="817">
        <f>IF(K105="O",1,0)</f>
        <v>1</v>
      </c>
    </row>
    <row r="105" spans="2:26" ht="22.05" customHeight="1">
      <c r="B105" s="1228"/>
      <c r="C105" s="1022" t="s">
        <v>180</v>
      </c>
      <c r="D105" s="1230">
        <f>D103+1</f>
        <v>79</v>
      </c>
      <c r="E105" s="984" t="s">
        <v>184</v>
      </c>
      <c r="F105" s="1015" t="s">
        <v>35</v>
      </c>
      <c r="G105" s="979" t="s">
        <v>71</v>
      </c>
      <c r="H105" s="986">
        <v>1</v>
      </c>
      <c r="I105" s="1057">
        <f>SUMIFS(SDM_Data!$J$2:$J$1348,SDM_Data!$B$2:$B$1348,C105,SDM_Data!$D$2:$D$1348,E105,SDM_Data!$E$2:$E$1348,G105,SDM_Data!$I$2:$I$1348,$O$2)</f>
        <v>1</v>
      </c>
      <c r="J105" s="1041">
        <f>SUMIFS(SDM_Data!$K$2:$K$1348,SDM_Data!$B$2:$B$1348,C105,SDM_Data!$D$2:$D$1348,E105,SDM_Data!$E$2:$E$1348,G105,SDM_Data!$I$2:$I$1348,$O$2)</f>
        <v>0.97044363260644628</v>
      </c>
      <c r="K105" s="1047" t="str">
        <f t="shared" si="31"/>
        <v>O</v>
      </c>
      <c r="L105" s="1050">
        <f>SUMIFS(SDM_Data!$L$2:$L$1348,SDM_Data!$B$2:$B$1348,C105,SDM_Data!$D$2:$D$1348,E105,SDM_Data!$E$2:$E$1348,G105,SDM_Data!$I$2:$I$1348,$O$2)</f>
        <v>1</v>
      </c>
      <c r="M105" s="1041">
        <f>SUMIFS(SDM_Data!$M$2:$M$1348,SDM_Data!$B$2:$B$1348,C105,SDM_Data!$D$2:$D$1348,E105,SDM_Data!$E$2:$E$1348,G105,SDM_Data!$I$2:$I$1348,$O$2)</f>
        <v>0.94916246359177392</v>
      </c>
      <c r="N105" s="1051" t="str">
        <f t="shared" si="32"/>
        <v>O</v>
      </c>
      <c r="O105" s="1052"/>
      <c r="P105" s="1016" t="str">
        <f t="shared" si="34"/>
        <v/>
      </c>
      <c r="Q105" s="1017" t="str">
        <f t="shared" si="35"/>
        <v/>
      </c>
      <c r="R105" s="789"/>
      <c r="S105" s="925"/>
      <c r="T105" s="949"/>
      <c r="U105" s="188"/>
    </row>
    <row r="106" spans="2:26" ht="22.05" customHeight="1">
      <c r="B106" s="1228"/>
      <c r="C106" s="1018" t="s">
        <v>180</v>
      </c>
      <c r="D106" s="1230"/>
      <c r="E106" s="978" t="s">
        <v>185</v>
      </c>
      <c r="F106" s="1019" t="s">
        <v>35</v>
      </c>
      <c r="G106" s="979" t="s">
        <v>183</v>
      </c>
      <c r="H106" s="1023">
        <v>11189.73</v>
      </c>
      <c r="I106" s="1058">
        <f>SUMIFS(SDM_Data!$J$2:$J$1348,SDM_Data!$B$2:$B$1348,C106,SDM_Data!$D$2:$D$1348,E106,SDM_Data!$E$2:$E$1348,G106,SDM_Data!$I$2:$I$1348,$O$2)</f>
        <v>944.38140743143504</v>
      </c>
      <c r="J106" s="1056">
        <f>SUMIFS(SDM_Data!$K$2:$K$1348,SDM_Data!$B$2:$B$1348,C106,SDM_Data!$D$2:$D$1348,E106,SDM_Data!$E$2:$E$1348,G106,SDM_Data!$I$2:$I$1348,$O$2)</f>
        <v>916.46892359375011</v>
      </c>
      <c r="K106" s="1047" t="str">
        <f t="shared" si="31"/>
        <v>O</v>
      </c>
      <c r="L106" s="1055">
        <f>SUMIFS(SDM_Data!$L$2:$L$1348,SDM_Data!$B$2:$B$1348,C106,SDM_Data!$D$2:$D$1348,E106,SDM_Data!$E$2:$E$1348,G106,SDM_Data!$I$2:$I$1348,$O$2)</f>
        <v>10248.434063420176</v>
      </c>
      <c r="M106" s="1056">
        <f>SUMIFS(SDM_Data!$M$2:$M$1348,SDM_Data!$B$2:$B$1348,C106,SDM_Data!$D$2:$D$1348,E106,SDM_Data!$E$2:$E$1348,G106,SDM_Data!$I$2:$I$1348,$O$2)</f>
        <v>9727.4289235937486</v>
      </c>
      <c r="N106" s="1047" t="str">
        <f t="shared" si="32"/>
        <v>O</v>
      </c>
      <c r="O106" s="1052"/>
      <c r="P106" s="1016" t="str">
        <f t="shared" si="34"/>
        <v/>
      </c>
      <c r="Q106" s="1017" t="str">
        <f t="shared" si="35"/>
        <v/>
      </c>
      <c r="R106" s="789"/>
      <c r="S106" s="792"/>
      <c r="T106" s="950"/>
      <c r="U106" s="188"/>
      <c r="Y106" s="817">
        <f>IF(N107="O",1,0)</f>
        <v>0</v>
      </c>
      <c r="Z106" s="817">
        <f>IF(K107="O",1,0)</f>
        <v>0</v>
      </c>
    </row>
    <row r="107" spans="2:26" ht="22.05" customHeight="1">
      <c r="B107" s="1228"/>
      <c r="C107" s="1014" t="s">
        <v>186</v>
      </c>
      <c r="D107" s="1230">
        <f>D105+1</f>
        <v>80</v>
      </c>
      <c r="E107" s="984" t="s">
        <v>144</v>
      </c>
      <c r="F107" s="1015" t="s">
        <v>35</v>
      </c>
      <c r="G107" s="979" t="s">
        <v>73</v>
      </c>
      <c r="H107" s="988">
        <v>1174</v>
      </c>
      <c r="I107" s="1059">
        <f>SUMIFS(SDM_Data!$J$2:$J$1348,SDM_Data!$B$2:$B$1348,C107,SDM_Data!$D$2:$D$1348,E107,SDM_Data!$E$2:$E$1348,G107,SDM_Data!$I$2:$I$1348,$O$2)</f>
        <v>78.997</v>
      </c>
      <c r="J107" s="1060">
        <f>SUMIFS(SDM_Data!$K$2:$K$1348,SDM_Data!$B$2:$B$1348,C107,SDM_Data!$D$2:$D$1348,E107,SDM_Data!$E$2:$E$1348,G107,SDM_Data!$I$2:$I$1348,$O$2)</f>
        <v>81.539000000000001</v>
      </c>
      <c r="K107" s="1046" t="str">
        <f>IF(J107&lt;=I107,"O","x")</f>
        <v>x</v>
      </c>
      <c r="L107" s="1061">
        <f>SUMIFS(SDM_Data!$L$2:$L$1348,SDM_Data!$B$2:$B$1348,C107,SDM_Data!$D$2:$D$1348,E107,SDM_Data!$E$2:$E$1348,G107,SDM_Data!$I$2:$I$1348,$O$2)</f>
        <v>844.92757414409346</v>
      </c>
      <c r="M107" s="1054">
        <f>SUMIFS(SDM_Data!$M$2:$M$1348,SDM_Data!$B$2:$B$1348,C107,SDM_Data!$D$2:$D$1348,E107,SDM_Data!$E$2:$E$1348,G107,SDM_Data!$I$2:$I$1348,$O$2)</f>
        <v>873.1276821303818</v>
      </c>
      <c r="N107" s="1046" t="str">
        <f t="shared" si="32"/>
        <v>X</v>
      </c>
      <c r="O107" s="1052"/>
      <c r="P107" s="1016" t="str">
        <f t="shared" si="34"/>
        <v>l</v>
      </c>
      <c r="Q107" s="1017" t="str">
        <f t="shared" si="35"/>
        <v>¡</v>
      </c>
      <c r="R107" s="789"/>
      <c r="S107" s="925"/>
      <c r="T107" s="949"/>
      <c r="U107" s="188"/>
    </row>
    <row r="108" spans="2:26" ht="22.05" customHeight="1">
      <c r="B108" s="1229"/>
      <c r="C108" s="1024" t="s">
        <v>186</v>
      </c>
      <c r="D108" s="1231"/>
      <c r="E108" s="1025" t="s">
        <v>147</v>
      </c>
      <c r="F108" s="1026" t="s">
        <v>35</v>
      </c>
      <c r="G108" s="1007" t="s">
        <v>73</v>
      </c>
      <c r="H108" s="707">
        <v>962</v>
      </c>
      <c r="I108" s="1062">
        <f>SUMIFS(SDM_Data!$J$2:$J$1348,SDM_Data!$B$2:$B$1348,C108,SDM_Data!$D$2:$D$1348,E108,SDM_Data!$E$2:$E$1348,G108,SDM_Data!$I$2:$I$1348,$O$2)</f>
        <v>65.36</v>
      </c>
      <c r="J108" s="1063">
        <f>SUMIFS(SDM_Data!$K$2:$K$1348,SDM_Data!$B$2:$B$1348,C108,SDM_Data!$D$2:$D$1348,E108,SDM_Data!$E$2:$E$1348,G108,SDM_Data!$I$2:$I$1348,$O$2)</f>
        <v>64.05</v>
      </c>
      <c r="K108" s="1064" t="str">
        <f t="shared" si="31"/>
        <v>O</v>
      </c>
      <c r="L108" s="1065">
        <f>SUMIFS(SDM_Data!$L$2:$L$1348,SDM_Data!$B$2:$B$1348,C108,SDM_Data!$D$2:$D$1348,E108,SDM_Data!$E$2:$E$1348,G108,SDM_Data!$I$2:$I$1348,$O$2)</f>
        <v>722.51578493268869</v>
      </c>
      <c r="M108" s="1063">
        <f>SUMIFS(SDM_Data!$M$2:$M$1348,SDM_Data!$B$2:$B$1348,C108,SDM_Data!$D$2:$D$1348,E108,SDM_Data!$E$2:$E$1348,G108,SDM_Data!$I$2:$I$1348,$O$2)</f>
        <v>675.47147455308539</v>
      </c>
      <c r="N108" s="1064" t="str">
        <f t="shared" si="32"/>
        <v>O</v>
      </c>
      <c r="O108" s="1066"/>
      <c r="P108" s="1027" t="str">
        <f t="shared" si="34"/>
        <v/>
      </c>
      <c r="Q108" s="1028" t="str">
        <f t="shared" si="35"/>
        <v/>
      </c>
      <c r="R108" s="790"/>
      <c r="S108" s="809"/>
      <c r="T108" s="346"/>
      <c r="U108" s="188"/>
    </row>
  </sheetData>
  <sheetProtection selectLockedCells="1" selectUnlockedCells="1"/>
  <mergeCells count="71">
    <mergeCell ref="T87:T88"/>
    <mergeCell ref="S50:S51"/>
    <mergeCell ref="S52:S53"/>
    <mergeCell ref="V3:X4"/>
    <mergeCell ref="S5:S9"/>
    <mergeCell ref="V5:X5"/>
    <mergeCell ref="V7:V8"/>
    <mergeCell ref="X7:X8"/>
    <mergeCell ref="V9:X10"/>
    <mergeCell ref="T3:T4"/>
    <mergeCell ref="V12:X12"/>
    <mergeCell ref="W7:W8"/>
    <mergeCell ref="V16:X17"/>
    <mergeCell ref="V19:X19"/>
    <mergeCell ref="W14:W15"/>
    <mergeCell ref="V21:V22"/>
    <mergeCell ref="W21:W22"/>
    <mergeCell ref="X21:X22"/>
    <mergeCell ref="V20:X20"/>
    <mergeCell ref="D84:D85"/>
    <mergeCell ref="D37:D38"/>
    <mergeCell ref="S22:S24"/>
    <mergeCell ref="S35:S36"/>
    <mergeCell ref="B84:B86"/>
    <mergeCell ref="D54:D55"/>
    <mergeCell ref="D46:D47"/>
    <mergeCell ref="D52:D53"/>
    <mergeCell ref="D35:D36"/>
    <mergeCell ref="D66:D67"/>
    <mergeCell ref="B15:B24"/>
    <mergeCell ref="D22:D23"/>
    <mergeCell ref="B25:B29"/>
    <mergeCell ref="S58:S59"/>
    <mergeCell ref="S60:S61"/>
    <mergeCell ref="D50:D51"/>
    <mergeCell ref="D58:D59"/>
    <mergeCell ref="D60:D61"/>
    <mergeCell ref="D33:D34"/>
    <mergeCell ref="D48:D49"/>
    <mergeCell ref="V14:V15"/>
    <mergeCell ref="X14:X15"/>
    <mergeCell ref="B98:B108"/>
    <mergeCell ref="D99:D100"/>
    <mergeCell ref="D103:D104"/>
    <mergeCell ref="D105:D106"/>
    <mergeCell ref="D107:D108"/>
    <mergeCell ref="B87:B97"/>
    <mergeCell ref="D87:D88"/>
    <mergeCell ref="D89:D90"/>
    <mergeCell ref="D96:D97"/>
    <mergeCell ref="D56:D57"/>
    <mergeCell ref="B77:B83"/>
    <mergeCell ref="B30:B76"/>
    <mergeCell ref="D62:D63"/>
    <mergeCell ref="D64:D65"/>
    <mergeCell ref="O3:O4"/>
    <mergeCell ref="S3:S4"/>
    <mergeCell ref="B5:B14"/>
    <mergeCell ref="P3:R3"/>
    <mergeCell ref="J3:J4"/>
    <mergeCell ref="K3:K4"/>
    <mergeCell ref="L3:L4"/>
    <mergeCell ref="M3:M4"/>
    <mergeCell ref="N3:N4"/>
    <mergeCell ref="B3:E4"/>
    <mergeCell ref="F3:F4"/>
    <mergeCell ref="G3:G4"/>
    <mergeCell ref="H3:H4"/>
    <mergeCell ref="I3:I4"/>
    <mergeCell ref="D8:D9"/>
    <mergeCell ref="S10:S14"/>
  </mergeCells>
  <phoneticPr fontId="17"/>
  <conditionalFormatting sqref="I5:K108 L71:O72">
    <cfRule type="expression" dxfId="33" priority="7">
      <formula>$K5="X"</formula>
    </cfRule>
  </conditionalFormatting>
  <conditionalFormatting sqref="I23:K24 N48:N62 L48:M70 L73:M81 L84:N108">
    <cfRule type="expression" dxfId="32" priority="45">
      <formula>$N23="X"</formula>
    </cfRule>
  </conditionalFormatting>
  <conditionalFormatting sqref="K6:K9">
    <cfRule type="expression" dxfId="31" priority="64">
      <formula>$K6="X"</formula>
    </cfRule>
  </conditionalFormatting>
  <conditionalFormatting sqref="L5:N47">
    <cfRule type="expression" dxfId="30" priority="10">
      <formula>$N5="X"</formula>
    </cfRule>
  </conditionalFormatting>
  <conditionalFormatting sqref="N58:N61">
    <cfRule type="expression" dxfId="29" priority="60">
      <formula>$K58="X"</formula>
    </cfRule>
  </conditionalFormatting>
  <conditionalFormatting sqref="N63:N65">
    <cfRule type="expression" dxfId="28" priority="44">
      <formula>$K63="X"</formula>
    </cfRule>
  </conditionalFormatting>
  <conditionalFormatting sqref="N66:N70">
    <cfRule type="expression" dxfId="27" priority="9">
      <formula>$N66="X"</formula>
    </cfRule>
  </conditionalFormatting>
  <conditionalFormatting sqref="N73:N81">
    <cfRule type="expression" dxfId="26" priority="11">
      <formula>$K73="X"</formula>
    </cfRule>
  </conditionalFormatting>
  <conditionalFormatting sqref="N76">
    <cfRule type="expression" dxfId="25" priority="19">
      <formula>$N76="X"</formula>
    </cfRule>
  </conditionalFormatting>
  <conditionalFormatting sqref="O15:O16">
    <cfRule type="expression" dxfId="24" priority="17">
      <formula>$N15="X"</formula>
    </cfRule>
  </conditionalFormatting>
  <pageMargins left="0.7" right="0.7" top="0.75" bottom="0.75" header="0.3" footer="0.3"/>
  <headerFooter>
    <oddHeader>&amp;C&amp;"Calibri"&amp;10&amp;KFF0000 CONFIDENTIAL&amp;1#_x000D_</oddHeader>
  </headerFooter>
  <drawing r:id="rId1"/>
  <legacyDrawing r:id="rId2"/>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BD43C8E8-95F7-4572-B36C-5E8A4A383897}">
          <x14:formula1>
            <xm:f>Data!$A$21:$A$32</xm:f>
          </x14:formula1>
          <xm:sqref>O2</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40873E-0A8F-4C9A-BEF9-1DFC7D1F4478}">
  <sheetPr codeName="Sheet2"/>
  <dimension ref="A1:AI49"/>
  <sheetViews>
    <sheetView showGridLines="0" topLeftCell="A4" zoomScale="70" zoomScaleNormal="70" zoomScaleSheetLayoutView="70" workbookViewId="0">
      <selection activeCell="N28" sqref="N28"/>
    </sheetView>
  </sheetViews>
  <sheetFormatPr defaultColWidth="8.59765625" defaultRowHeight="22.05" customHeight="1"/>
  <cols>
    <col min="1" max="1" width="1.796875" style="259" customWidth="1"/>
    <col min="2" max="2" width="7.69921875" style="258" customWidth="1"/>
    <col min="3" max="3" width="18.796875" style="256" customWidth="1"/>
    <col min="4" max="4" width="4.796875" style="257" customWidth="1"/>
    <col min="5" max="5" width="37.5" style="258" customWidth="1"/>
    <col min="6" max="6" width="10.69921875" style="257" customWidth="1"/>
    <col min="7" max="7" width="8.5" style="259" customWidth="1"/>
    <col min="8" max="8" width="10" style="168" customWidth="1"/>
    <col min="9" max="9" width="12.09765625" style="257" customWidth="1"/>
    <col min="10" max="10" width="10.59765625" style="259" customWidth="1"/>
    <col min="11" max="11" width="9" style="259" customWidth="1"/>
    <col min="12" max="12" width="11.09765625" style="259" customWidth="1"/>
    <col min="13" max="13" width="11.296875" style="259" customWidth="1"/>
    <col min="14" max="14" width="10.59765625" style="259" customWidth="1"/>
    <col min="15" max="16" width="9.09765625" style="257" customWidth="1"/>
    <col min="17" max="17" width="48.19921875" style="231" customWidth="1"/>
    <col min="18" max="18" width="22.59765625" style="260" customWidth="1"/>
    <col min="19" max="19" width="8.796875" style="260" customWidth="1"/>
    <col min="20" max="22" width="12" style="260" customWidth="1"/>
    <col min="23" max="25" width="8.59765625" style="260"/>
    <col min="26" max="27" width="8.59765625" style="261"/>
    <col min="28" max="35" width="8.59765625" style="260"/>
    <col min="36" max="16384" width="8.59765625" style="259"/>
  </cols>
  <sheetData>
    <row r="1" spans="1:27" ht="7.35" customHeight="1">
      <c r="A1" s="419"/>
      <c r="B1" s="420"/>
      <c r="C1" s="421"/>
      <c r="D1" s="422"/>
      <c r="E1" s="420"/>
      <c r="F1" s="422"/>
      <c r="G1" s="419"/>
      <c r="H1" s="423"/>
    </row>
    <row r="2" spans="1:27" ht="28.35" customHeight="1" thickBot="1">
      <c r="A2" s="419"/>
      <c r="B2" s="424" t="str">
        <f ca="1">"Overall Company KPI Achievement "&amp;TEXT((TODAY()-29),"MMM-YY")</f>
        <v>Overall Company KPI Achievement Mar-26</v>
      </c>
      <c r="C2" s="421"/>
      <c r="D2" s="422"/>
      <c r="E2" s="420"/>
      <c r="F2" s="422"/>
      <c r="G2" s="419"/>
      <c r="H2" s="423"/>
      <c r="N2" s="539">
        <v>46054</v>
      </c>
    </row>
    <row r="3" spans="1:27" ht="83.55" customHeight="1">
      <c r="A3" s="475"/>
      <c r="B3" s="1306" t="s">
        <v>0</v>
      </c>
      <c r="C3" s="1307"/>
      <c r="D3" s="1307"/>
      <c r="E3" s="1307"/>
      <c r="F3" s="476" t="s">
        <v>187</v>
      </c>
      <c r="G3" s="476" t="s">
        <v>16</v>
      </c>
      <c r="H3" s="476" t="s">
        <v>17</v>
      </c>
      <c r="I3" s="477" t="s">
        <v>18</v>
      </c>
      <c r="J3" s="481" t="s">
        <v>19</v>
      </c>
      <c r="K3" s="502" t="s">
        <v>20</v>
      </c>
      <c r="L3" s="477" t="s">
        <v>21</v>
      </c>
      <c r="M3" s="481" t="s">
        <v>22</v>
      </c>
      <c r="N3" s="502" t="s">
        <v>23</v>
      </c>
      <c r="O3" s="1315" t="s">
        <v>188</v>
      </c>
      <c r="P3" s="1316"/>
      <c r="Q3" s="313" t="s">
        <v>26</v>
      </c>
      <c r="R3" s="314" t="s">
        <v>27</v>
      </c>
      <c r="T3" s="1317" t="s">
        <v>28</v>
      </c>
      <c r="U3" s="1318"/>
      <c r="V3" s="1319"/>
      <c r="Z3" s="262" t="s">
        <v>29</v>
      </c>
      <c r="AA3" s="262" t="s">
        <v>1</v>
      </c>
    </row>
    <row r="4" spans="1:27" ht="22.05" customHeight="1">
      <c r="A4" s="419"/>
      <c r="B4" s="425"/>
      <c r="C4" s="426"/>
      <c r="D4" s="427"/>
      <c r="E4" s="428"/>
      <c r="F4" s="429"/>
      <c r="G4" s="430"/>
      <c r="H4" s="429"/>
      <c r="I4" s="315"/>
      <c r="J4" s="482"/>
      <c r="K4" s="503"/>
      <c r="L4" s="315"/>
      <c r="M4" s="482"/>
      <c r="N4" s="503"/>
      <c r="O4" s="316" t="s">
        <v>30</v>
      </c>
      <c r="P4" s="317" t="s">
        <v>31</v>
      </c>
      <c r="Q4" s="318"/>
      <c r="R4" s="319"/>
      <c r="T4" s="1320"/>
      <c r="U4" s="1321"/>
      <c r="V4" s="1322"/>
      <c r="Z4" s="262"/>
      <c r="AA4" s="262"/>
    </row>
    <row r="5" spans="1:27" ht="19.2">
      <c r="A5" s="419"/>
      <c r="B5" s="1302" t="s">
        <v>7</v>
      </c>
      <c r="C5" s="1308" t="s">
        <v>57</v>
      </c>
      <c r="D5" s="431">
        <v>1</v>
      </c>
      <c r="E5" s="432" t="s">
        <v>58</v>
      </c>
      <c r="F5" s="433" t="s">
        <v>35</v>
      </c>
      <c r="G5" s="433" t="s">
        <v>36</v>
      </c>
      <c r="H5" s="434">
        <v>0</v>
      </c>
      <c r="I5" s="263">
        <f>SUMIFS(SKD_data!$J$2:$J$584,Quality[Month],Summary_SKD!$N$2,Quality[measurment],Summary_SKD!E5,Quality[Unit],Summary_SKD!G5)</f>
        <v>0</v>
      </c>
      <c r="J5" s="483">
        <f>SUMIFS(SKD_data!$K$2:$K$584,Quality[Month],Summary_SKD!$N$2,Quality[measurment],Summary_SKD!E5,Quality[Unit],Summary_SKD!G5)</f>
        <v>0</v>
      </c>
      <c r="K5" s="504" t="str">
        <f t="shared" ref="K5:K7" si="0">IF(J5&gt;I5,"X","O")</f>
        <v>O</v>
      </c>
      <c r="L5" s="264">
        <f>SUMIFS(SKD_data!$L$2:$L$584,Quality[Month],Summary_SKD!$N$2,Quality[measurment],Summary_SKD!E5,Quality[Unit],Summary_SKD!G5)</f>
        <v>0</v>
      </c>
      <c r="M5" s="493">
        <f>SUMIFS(SKD_data!$M$2:$M$584,Quality[Month],Summary_SKD!$N$2,Quality[measurment],Summary_SKD!E5,Quality[Unit],Summary_SKD!G5)</f>
        <v>0</v>
      </c>
      <c r="N5" s="515" t="str">
        <f t="shared" ref="N5:N15" si="1">IF(M5&gt;L5,"X","O")</f>
        <v>O</v>
      </c>
      <c r="O5" s="151" t="str">
        <f>IF(K5="X","l","")</f>
        <v/>
      </c>
      <c r="P5" s="152" t="str">
        <f>IF(N5="X","¡","")</f>
        <v/>
      </c>
      <c r="Q5" s="265"/>
      <c r="R5" s="266"/>
      <c r="Z5" s="261">
        <f>IF(N5="O",1,0)</f>
        <v>1</v>
      </c>
      <c r="AA5" s="261">
        <f>IF(K5="O",1,0)</f>
        <v>1</v>
      </c>
    </row>
    <row r="6" spans="1:27" ht="19.2">
      <c r="A6" s="419"/>
      <c r="B6" s="1303"/>
      <c r="C6" s="1309"/>
      <c r="D6" s="435">
        <v>2</v>
      </c>
      <c r="E6" s="436" t="s">
        <v>59</v>
      </c>
      <c r="F6" s="437" t="s">
        <v>35</v>
      </c>
      <c r="G6" s="437" t="s">
        <v>36</v>
      </c>
      <c r="H6" s="438">
        <v>1</v>
      </c>
      <c r="I6" s="267">
        <f>SUMIFS(SKD_data!$J$2:$J$584,Quality[Month],Summary_SKD!$N$2,Quality[measurment],Summary_SKD!E6,Quality[Unit],Summary_SKD!G6)</f>
        <v>0</v>
      </c>
      <c r="J6" s="484">
        <f>SUMIFS(SKD_data!$K$2:$K$584,Quality[Month],Summary_SKD!$N$2,Quality[measurment],Summary_SKD!E6,Quality[Unit],Summary_SKD!G6)</f>
        <v>0</v>
      </c>
      <c r="K6" s="505" t="str">
        <f t="shared" si="0"/>
        <v>O</v>
      </c>
      <c r="L6" s="268">
        <f>SUMIFS(SKD_data!$L$2:$L$584,Quality[Month],Summary_SKD!$N$2,Quality[measurment],Summary_SKD!E6,Quality[Unit],Summary_SKD!G6)</f>
        <v>1</v>
      </c>
      <c r="M6" s="494">
        <f>SUMIFS(SKD_data!$M$2:$M$584,Quality[Month],Summary_SKD!$N$2,Quality[measurment],Summary_SKD!E6,Quality[Unit],Summary_SKD!G6)</f>
        <v>0</v>
      </c>
      <c r="N6" s="505" t="str">
        <f t="shared" si="1"/>
        <v>O</v>
      </c>
      <c r="O6" s="153" t="str">
        <f t="shared" ref="O6:O48" si="2">IF(K6="X","l","")</f>
        <v/>
      </c>
      <c r="P6" s="154" t="str">
        <f t="shared" ref="P6:P48" si="3">IF(N6="X","¡","")</f>
        <v/>
      </c>
      <c r="Q6" s="269"/>
      <c r="R6" s="270"/>
      <c r="T6" s="1305" t="s">
        <v>38</v>
      </c>
      <c r="U6" s="1305"/>
      <c r="V6" s="1305"/>
      <c r="Z6" s="261">
        <f t="shared" ref="Z6:Z48" si="4">IF(N6="O",1,0)</f>
        <v>1</v>
      </c>
      <c r="AA6" s="261">
        <f t="shared" ref="Z6:AA48" si="5">IF(K6="O",1,0)</f>
        <v>1</v>
      </c>
    </row>
    <row r="7" spans="1:27" ht="19.2">
      <c r="A7" s="419"/>
      <c r="B7" s="1303"/>
      <c r="C7" s="1310"/>
      <c r="D7" s="439">
        <v>3</v>
      </c>
      <c r="E7" s="440" t="s">
        <v>62</v>
      </c>
      <c r="F7" s="441" t="s">
        <v>35</v>
      </c>
      <c r="G7" s="441" t="s">
        <v>36</v>
      </c>
      <c r="H7" s="442">
        <v>1</v>
      </c>
      <c r="I7" s="271">
        <f>SUMIFS(SKD_data!$J$2:$J$584,Quality[Month],Summary_SKD!$N$2,Quality[measurment],Summary_SKD!E7,Quality[Unit],Summary_SKD!G7)</f>
        <v>0</v>
      </c>
      <c r="J7" s="485">
        <f>SUMIFS(SKD_data!$K$2:$K$584,Quality[Month],Summary_SKD!$N$2,Quality[measurment],Summary_SKD!E7,Quality[Unit],Summary_SKD!G7)</f>
        <v>0</v>
      </c>
      <c r="K7" s="506" t="str">
        <f t="shared" si="0"/>
        <v>O</v>
      </c>
      <c r="L7" s="272">
        <f>SUMIFS(SKD_data!$L$2:$L$584,Quality[Month],Summary_SKD!$N$2,Quality[measurment],Summary_SKD!E7,Quality[Unit],Summary_SKD!G7)</f>
        <v>1</v>
      </c>
      <c r="M7" s="495">
        <f>SUMIFS(SKD_data!$M$2:$M$584,Quality[Month],Summary_SKD!$N$2,Quality[measurment],Summary_SKD!E7,Quality[Unit],Summary_SKD!G7)</f>
        <v>0</v>
      </c>
      <c r="N7" s="506" t="str">
        <f t="shared" si="1"/>
        <v>O</v>
      </c>
      <c r="O7" s="155" t="str">
        <f t="shared" si="2"/>
        <v/>
      </c>
      <c r="P7" s="156" t="str">
        <f t="shared" si="3"/>
        <v/>
      </c>
      <c r="Q7" s="273"/>
      <c r="R7" s="274"/>
      <c r="T7" s="275" t="s">
        <v>4</v>
      </c>
      <c r="U7" s="276" t="s">
        <v>5</v>
      </c>
      <c r="V7" s="275" t="s">
        <v>3</v>
      </c>
      <c r="Z7" s="261">
        <f t="shared" si="4"/>
        <v>1</v>
      </c>
      <c r="AA7" s="261">
        <f t="shared" si="5"/>
        <v>1</v>
      </c>
    </row>
    <row r="8" spans="1:27" ht="34.5" customHeight="1">
      <c r="A8" s="419"/>
      <c r="B8" s="1303"/>
      <c r="C8" s="1311" t="s">
        <v>69</v>
      </c>
      <c r="D8" s="1313">
        <v>4</v>
      </c>
      <c r="E8" s="443" t="s">
        <v>70</v>
      </c>
      <c r="F8" s="444" t="s">
        <v>35</v>
      </c>
      <c r="G8" s="445" t="s">
        <v>71</v>
      </c>
      <c r="H8" s="446">
        <v>4.8999999999999998E-3</v>
      </c>
      <c r="I8" s="277">
        <f>SUMIFS(SKD_data!$J$2:$J$584,Quality[Month],Summary_SKD!$N$2,Quality[measurment],Summary_SKD!E8,Quality[Unit],Summary_SKD!G8)</f>
        <v>4.7233270827416593E-3</v>
      </c>
      <c r="J8" s="486">
        <f>SUMIFS(SKD_data!$K$2:$K$584,Quality[Month],Summary_SKD!$N$2,Quality[measurment],Summary_SKD!E8,Quality[Unit],Summary_SKD!G8)</f>
        <v>5.3200000000000001E-3</v>
      </c>
      <c r="K8" s="507" t="str">
        <f t="shared" ref="K8:K15" si="6">IF(J8&gt;I8,"X","O")</f>
        <v>X</v>
      </c>
      <c r="L8" s="278">
        <f>SUMIFS(SKD_data!$L$2:$L$584,Quality[Month],Summary_SKD!$N$2,Quality[measurment],Summary_SKD!E8,Quality[Unit],Summary_SKD!G8)</f>
        <v>4.9055796026024915E-3</v>
      </c>
      <c r="M8" s="496">
        <f>SUMIFS(SKD_data!$M$2:$M$584,Quality[Month],Summary_SKD!$N$2,Quality[measurment],Summary_SKD!E8,Quality[Unit],Summary_SKD!G8)</f>
        <v>5.0099999999999997E-3</v>
      </c>
      <c r="N8" s="507" t="str">
        <f t="shared" si="1"/>
        <v>X</v>
      </c>
      <c r="O8" s="157" t="str">
        <f t="shared" si="2"/>
        <v>l</v>
      </c>
      <c r="P8" s="158" t="str">
        <f t="shared" si="3"/>
        <v>¡</v>
      </c>
      <c r="Q8" s="1325" t="s">
        <v>189</v>
      </c>
      <c r="R8" s="279"/>
      <c r="S8" s="280"/>
      <c r="T8" s="1336">
        <f>SUM(AA6:AA111)</f>
        <v>12</v>
      </c>
      <c r="U8" s="1323">
        <f>V8-T8</f>
        <v>7</v>
      </c>
      <c r="V8" s="1336">
        <f>COUNT(AA6:AA111)</f>
        <v>19</v>
      </c>
    </row>
    <row r="9" spans="1:27" ht="43.95" customHeight="1">
      <c r="A9" s="419"/>
      <c r="B9" s="1303"/>
      <c r="C9" s="1312"/>
      <c r="D9" s="1314"/>
      <c r="E9" s="473" t="s">
        <v>70</v>
      </c>
      <c r="F9" s="474" t="s">
        <v>35</v>
      </c>
      <c r="G9" s="447" t="s">
        <v>73</v>
      </c>
      <c r="H9" s="448" t="s">
        <v>190</v>
      </c>
      <c r="I9" s="1188">
        <f>SUMIFS(SKD_data!$J$2:$J$584,Quality[Month],Summary_SKD!$N$2,Quality[measurment],Summary_SKD!E9,Quality[Unit],Summary_SKD!G9)</f>
        <v>3.13031890583619</v>
      </c>
      <c r="J9" s="1189">
        <f>SUMIFS(SKD_data!$K$2:$K$584,Quality[Month],Summary_SKD!$N$2,Quality[measurment],Summary_SKD!E9,Quality[Unit],Summary_SKD!G9)</f>
        <v>3.8</v>
      </c>
      <c r="K9" s="508" t="str">
        <f t="shared" si="6"/>
        <v>X</v>
      </c>
      <c r="L9" s="281">
        <f>SUMIFS(SKD_data!$L$2:$L$584,Quality[Month],Summary_SKD!$N$2,Quality[measurment],Summary_SKD!E9,Quality[Unit],Summary_SKD!G9)</f>
        <v>41.67</v>
      </c>
      <c r="M9" s="497">
        <f>SUMIFS(SKD_data!$M$2:$M$584,Quality[Month],Summary_SKD!$N$2,Quality[measurment],Summary_SKD!E9,Quality[Unit],Summary_SKD!G9)</f>
        <v>41.2</v>
      </c>
      <c r="N9" s="508" t="str">
        <f t="shared" si="1"/>
        <v>O</v>
      </c>
      <c r="O9" s="159" t="str">
        <f t="shared" si="2"/>
        <v>l</v>
      </c>
      <c r="P9" s="160" t="str">
        <f t="shared" si="3"/>
        <v/>
      </c>
      <c r="Q9" s="1326"/>
      <c r="R9" s="282"/>
      <c r="S9" s="280"/>
      <c r="T9" s="1336"/>
      <c r="U9" s="1324"/>
      <c r="V9" s="1336"/>
      <c r="Z9" s="261">
        <f t="shared" si="4"/>
        <v>1</v>
      </c>
      <c r="AA9" s="261">
        <f t="shared" si="5"/>
        <v>0</v>
      </c>
    </row>
    <row r="10" spans="1:27" ht="25.5" customHeight="1">
      <c r="A10" s="419"/>
      <c r="B10" s="1330" t="s">
        <v>9</v>
      </c>
      <c r="C10" s="1327" t="s">
        <v>84</v>
      </c>
      <c r="D10" s="449"/>
      <c r="E10" s="450" t="s">
        <v>89</v>
      </c>
      <c r="F10" s="451" t="s">
        <v>35</v>
      </c>
      <c r="G10" s="452" t="s">
        <v>36</v>
      </c>
      <c r="H10" s="453">
        <v>73</v>
      </c>
      <c r="I10" s="283">
        <f>SUMIFS(SKD_data!$J$2:$J$584,Quality[Month],Summary_SKD!$N$2,Quality[measurment],Summary_SKD!E10,Quality[Unit],Summary_SKD!G10)</f>
        <v>19</v>
      </c>
      <c r="J10" s="487">
        <f>SUMIFS(SKD_data!$K$2:$K$584,Quality[Month],Summary_SKD!$N$2,Quality[measurment],Summary_SKD!E10,Quality[Unit],Summary_SKD!G10)</f>
        <v>8</v>
      </c>
      <c r="K10" s="509" t="str">
        <f t="shared" si="6"/>
        <v>O</v>
      </c>
      <c r="L10" s="284">
        <f>SUMIFS(SKD_data!$L$2:$L$584,Quality[Month],Summary_SKD!$N$2,Quality[measurment],Summary_SKD!E10,Quality[Unit],Summary_SKD!G10)</f>
        <v>66</v>
      </c>
      <c r="M10" s="498">
        <f>SUMIFS(SKD_data!$M$2:$M$584,Quality[Month],Summary_SKD!$N$2,Quality[measurment],Summary_SKD!E10,Quality[Unit],Summary_SKD!G10)</f>
        <v>41</v>
      </c>
      <c r="N10" s="509" t="str">
        <f t="shared" si="1"/>
        <v>O</v>
      </c>
      <c r="O10" s="161" t="str">
        <f t="shared" si="2"/>
        <v/>
      </c>
      <c r="P10" s="162" t="str">
        <f t="shared" si="3"/>
        <v/>
      </c>
      <c r="Q10" s="293"/>
      <c r="R10" s="519"/>
      <c r="S10" s="285"/>
      <c r="T10" s="1335">
        <f>T8/V8</f>
        <v>0.63157894736842102</v>
      </c>
      <c r="U10" s="1335"/>
      <c r="V10" s="1335"/>
    </row>
    <row r="11" spans="1:27" ht="19.2">
      <c r="A11" s="419"/>
      <c r="B11" s="1331"/>
      <c r="C11" s="1328"/>
      <c r="D11" s="454"/>
      <c r="E11" s="417" t="s">
        <v>89</v>
      </c>
      <c r="F11" s="286" t="s">
        <v>35</v>
      </c>
      <c r="G11" s="455" t="s">
        <v>73</v>
      </c>
      <c r="H11" s="1182">
        <v>32.4</v>
      </c>
      <c r="I11" s="1183">
        <f>SUMIFS(SKD_data!$J$2:$J$584,Quality[Month],Summary_SKD!$N$2,Quality[measurment],Summary_SKD!E11,Quality[Unit],Summary_SKD!G11)</f>
        <v>13.638999999999999</v>
      </c>
      <c r="J11" s="1184">
        <f>SUMIFS(SKD_data!$K$2:$K$584,Quality[Month],Summary_SKD!$N$2,Quality[measurment],Summary_SKD!E11,Quality[Unit],Summary_SKD!G11)</f>
        <v>3.3839999999999999</v>
      </c>
      <c r="K11" s="1185" t="str">
        <f t="shared" si="6"/>
        <v>O</v>
      </c>
      <c r="L11" s="1186">
        <f>SUMIFS(SKD_data!$L$2:$L$584,Quality[Month],Summary_SKD!$N$2,Quality[measurment],Summary_SKD!E11,Quality[Unit],Summary_SKD!G11)</f>
        <v>30.958189999999998</v>
      </c>
      <c r="M11" s="1187">
        <f>SUMIFS(SKD_data!$M$2:$M$584,Quality[Month],Summary_SKD!$N$2,Quality[measurment],Summary_SKD!E11,Quality[Unit],Summary_SKD!G11)</f>
        <v>10.865638000000001</v>
      </c>
      <c r="N11" s="510" t="str">
        <f t="shared" si="1"/>
        <v>O</v>
      </c>
      <c r="O11" s="153" t="str">
        <f t="shared" si="2"/>
        <v/>
      </c>
      <c r="P11" s="154" t="str">
        <f t="shared" si="3"/>
        <v/>
      </c>
      <c r="Q11" s="293"/>
      <c r="R11" s="289"/>
      <c r="S11" s="290"/>
      <c r="Z11" s="261">
        <f t="shared" si="4"/>
        <v>1</v>
      </c>
      <c r="AA11" s="261">
        <f t="shared" si="5"/>
        <v>1</v>
      </c>
    </row>
    <row r="12" spans="1:27" ht="19.2">
      <c r="A12" s="419"/>
      <c r="B12" s="1331"/>
      <c r="C12" s="1328"/>
      <c r="D12" s="454"/>
      <c r="E12" s="457" t="s">
        <v>90</v>
      </c>
      <c r="F12" s="458" t="s">
        <v>35</v>
      </c>
      <c r="G12" s="455" t="s">
        <v>36</v>
      </c>
      <c r="H12" s="456">
        <v>0</v>
      </c>
      <c r="I12" s="291">
        <f>SUMIFS(SKD_data!$J$2:$J$584,Quality[Month],Summary_SKD!$N$2,Quality[measurment],Summary_SKD!E12,Quality[Unit],Summary_SKD!G12)</f>
        <v>0</v>
      </c>
      <c r="J12" s="488">
        <f>SUMIFS(SKD_data!$K$2:$K$584,Quality[Month],Summary_SKD!$N$2,Quality[measurment],Summary_SKD!E12,Quality[Unit],Summary_SKD!G12)</f>
        <v>0</v>
      </c>
      <c r="K12" s="510" t="str">
        <f t="shared" si="6"/>
        <v>O</v>
      </c>
      <c r="L12" s="292">
        <f>SUMIFS(SKD_data!$L$2:$L$584,Quality[Month],Summary_SKD!$N$2,Quality[measurment],Summary_SKD!E12,Quality[Unit],Summary_SKD!G12)</f>
        <v>0</v>
      </c>
      <c r="M12" s="500">
        <f>SUMIFS(SKD_data!$M$2:$M$584,Quality[Month],Summary_SKD!$N$2,Quality[measurment],Summary_SKD!E12,Quality[Unit],Summary_SKD!G12)</f>
        <v>0</v>
      </c>
      <c r="N12" s="510" t="str">
        <f t="shared" si="1"/>
        <v>O</v>
      </c>
      <c r="O12" s="153" t="str">
        <f t="shared" si="2"/>
        <v/>
      </c>
      <c r="P12" s="154" t="str">
        <f t="shared" si="3"/>
        <v/>
      </c>
      <c r="Q12" s="293"/>
      <c r="R12" s="289"/>
      <c r="S12" s="290"/>
      <c r="T12" s="1305" t="s">
        <v>54</v>
      </c>
      <c r="U12" s="1305"/>
      <c r="V12" s="1305"/>
    </row>
    <row r="13" spans="1:27" ht="19.2">
      <c r="A13" s="419"/>
      <c r="B13" s="1331"/>
      <c r="C13" s="1328"/>
      <c r="D13" s="454"/>
      <c r="E13" s="417" t="s">
        <v>90</v>
      </c>
      <c r="F13" s="286" t="s">
        <v>35</v>
      </c>
      <c r="G13" s="455" t="s">
        <v>73</v>
      </c>
      <c r="H13" s="456">
        <v>0</v>
      </c>
      <c r="I13" s="287">
        <f>SUMIFS(SKD_data!$J$2:$J$584,Quality[Month],Summary_SKD!$N$2,Quality[measurment],Summary_SKD!E13,Quality[Unit],Summary_SKD!G13)</f>
        <v>0</v>
      </c>
      <c r="J13" s="488">
        <f>SUMIFS(SKD_data!$K$2:$K$584,Quality[Month],Summary_SKD!$N$2,Quality[measurment],Summary_SKD!E13,Quality[Unit],Summary_SKD!G13)</f>
        <v>0</v>
      </c>
      <c r="K13" s="510" t="str">
        <f t="shared" si="6"/>
        <v>O</v>
      </c>
      <c r="L13" s="292">
        <f>SUMIFS(SKD_data!$L$2:$L$584,Quality[Month],Summary_SKD!$N$2,Quality[measurment],Summary_SKD!E13,Quality[Unit],Summary_SKD!G13)</f>
        <v>0</v>
      </c>
      <c r="M13" s="500">
        <f>SUMIFS(SKD_data!$M$2:$M$584,Quality[Month],Summary_SKD!$N$2,Quality[measurment],Summary_SKD!E13,Quality[Unit],Summary_SKD!G13)</f>
        <v>0</v>
      </c>
      <c r="N13" s="510" t="str">
        <f t="shared" si="1"/>
        <v>O</v>
      </c>
      <c r="O13" s="153" t="str">
        <f t="shared" si="2"/>
        <v/>
      </c>
      <c r="P13" s="154" t="str">
        <f t="shared" si="3"/>
        <v/>
      </c>
      <c r="Q13" s="293"/>
      <c r="R13" s="289"/>
      <c r="S13" s="290"/>
      <c r="T13" s="275" t="s">
        <v>4</v>
      </c>
      <c r="U13" s="276" t="s">
        <v>5</v>
      </c>
      <c r="V13" s="275" t="s">
        <v>3</v>
      </c>
      <c r="Z13" s="261">
        <f t="shared" si="4"/>
        <v>1</v>
      </c>
      <c r="AA13" s="261">
        <f t="shared" si="5"/>
        <v>1</v>
      </c>
    </row>
    <row r="14" spans="1:27" ht="19.2">
      <c r="A14" s="419"/>
      <c r="B14" s="1331"/>
      <c r="C14" s="1328"/>
      <c r="D14" s="454"/>
      <c r="E14" s="457" t="s">
        <v>91</v>
      </c>
      <c r="F14" s="458" t="s">
        <v>35</v>
      </c>
      <c r="G14" s="459" t="s">
        <v>36</v>
      </c>
      <c r="H14" s="456">
        <v>43</v>
      </c>
      <c r="I14" s="291">
        <f>SUMIFS(SKD_data!$J$2:$J$584,Quality[Month],Summary_SKD!$N$2,Quality[measurment],Summary_SKD!E14,Quality[Unit],Summary_SKD!G14)</f>
        <v>10</v>
      </c>
      <c r="J14" s="488">
        <f>SUMIFS(SKD_data!$K$2:$K$584,Quality[Month],Summary_SKD!$N$2,Quality[measurment],Summary_SKD!E14,Quality[Unit],Summary_SKD!G14)</f>
        <v>4</v>
      </c>
      <c r="K14" s="510" t="str">
        <f t="shared" si="6"/>
        <v>O</v>
      </c>
      <c r="L14" s="292">
        <f>SUMIFS(SKD_data!$L$2:$L$584,Quality[Month],Summary_SKD!$N$2,Quality[measurment],Summary_SKD!E14,Quality[Unit],Summary_SKD!G14)</f>
        <v>40</v>
      </c>
      <c r="M14" s="500">
        <f>SUMIFS(SKD_data!$M$2:$M$584,Quality[Month],Summary_SKD!$N$2,Quality[measurment],Summary_SKD!E14,Quality[Unit],Summary_SKD!G14)</f>
        <v>38</v>
      </c>
      <c r="N14" s="510" t="str">
        <f t="shared" si="1"/>
        <v>O</v>
      </c>
      <c r="O14" s="153" t="str">
        <f t="shared" si="2"/>
        <v/>
      </c>
      <c r="P14" s="154" t="str">
        <f t="shared" si="3"/>
        <v/>
      </c>
      <c r="Q14" s="1292"/>
      <c r="R14" s="294"/>
      <c r="S14" s="290"/>
      <c r="T14" s="1336">
        <f>SUM(Z6:Z111)</f>
        <v>15</v>
      </c>
      <c r="U14" s="1323">
        <f>V14-T14</f>
        <v>8</v>
      </c>
      <c r="V14" s="1336">
        <f>COUNT(Z6:Z111)</f>
        <v>23</v>
      </c>
    </row>
    <row r="15" spans="1:27" ht="19.2">
      <c r="A15" s="419"/>
      <c r="B15" s="1331"/>
      <c r="C15" s="1329"/>
      <c r="D15" s="520"/>
      <c r="E15" s="521" t="s">
        <v>91</v>
      </c>
      <c r="F15" s="522" t="s">
        <v>35</v>
      </c>
      <c r="G15" s="523" t="s">
        <v>73</v>
      </c>
      <c r="H15" s="524">
        <v>78.7</v>
      </c>
      <c r="I15" s="966">
        <f>SUMIFS(SKD_data!$J$2:$J$584,Quality[Month],Summary_SKD!$N$2,Quality[measurment],Summary_SKD!E15,Quality[Unit],Summary_SKD!G15)</f>
        <v>14.1</v>
      </c>
      <c r="J15" s="964">
        <f>SUMIFS(SKD_data!$K$2:$K$584,Quality[Month],Summary_SKD!$N$2,Quality[measurment],Summary_SKD!E15,Quality[Unit],Summary_SKD!G15)</f>
        <v>1.048</v>
      </c>
      <c r="K15" s="525" t="str">
        <f t="shared" si="6"/>
        <v>O</v>
      </c>
      <c r="L15" s="967">
        <f>SUMIFS(SKD_data!$L$2:$L$584,Quality[Month],Summary_SKD!$N$2,Quality[measurment],Summary_SKD!E15,Quality[Unit],Summary_SKD!G15)</f>
        <v>71</v>
      </c>
      <c r="M15" s="965">
        <f>SUMIFS(SKD_data!$M$2:$M$584,Quality[Month],Summary_SKD!$N$2,Quality[measurment],Summary_SKD!E15,Quality[Unit],Summary_SKD!G15)</f>
        <v>43.677999999999997</v>
      </c>
      <c r="N15" s="525" t="str">
        <f t="shared" si="1"/>
        <v>O</v>
      </c>
      <c r="O15" s="526" t="str">
        <f t="shared" si="2"/>
        <v/>
      </c>
      <c r="P15" s="527" t="str">
        <f t="shared" si="3"/>
        <v/>
      </c>
      <c r="Q15" s="1293"/>
      <c r="R15" s="528"/>
      <c r="S15" s="290"/>
      <c r="T15" s="1337"/>
      <c r="U15" s="1324"/>
      <c r="V15" s="1337"/>
      <c r="Z15" s="261">
        <f t="shared" si="4"/>
        <v>1</v>
      </c>
      <c r="AA15" s="261">
        <f t="shared" si="5"/>
        <v>1</v>
      </c>
    </row>
    <row r="16" spans="1:27" ht="19.2">
      <c r="A16" s="419"/>
      <c r="B16" s="1332"/>
      <c r="C16" s="1338" t="s">
        <v>98</v>
      </c>
      <c r="D16" s="1341">
        <v>5</v>
      </c>
      <c r="E16" s="849" t="s">
        <v>100</v>
      </c>
      <c r="F16" s="850" t="s">
        <v>35</v>
      </c>
      <c r="G16" s="851" t="s">
        <v>36</v>
      </c>
      <c r="H16" s="460" t="s">
        <v>11</v>
      </c>
      <c r="I16" s="295" t="s">
        <v>11</v>
      </c>
      <c r="J16" s="489" t="s">
        <v>11</v>
      </c>
      <c r="K16" s="511" t="s">
        <v>11</v>
      </c>
      <c r="L16" s="862">
        <f>SUMIFS(SKD_data!$L$2:$L$584,Quality[Month],Summary_SKD!$N$2,Quality[measurment],Summary_SKD!E16,Quality[Unit],Summary_SKD!G16)</f>
        <v>0</v>
      </c>
      <c r="M16" s="969">
        <f>SUMIFS(SKD_data!$M$2:$M$584,Quality[Month],Summary_SKD!$N$2,Quality[measurment],Summary_SKD!E16,Quality[Unit],Summary_SKD!G16)</f>
        <v>0</v>
      </c>
      <c r="N16" s="512" t="str">
        <f>IF(M16&gt;L16,"X","O")</f>
        <v>O</v>
      </c>
      <c r="O16" s="852" t="str">
        <f t="shared" si="2"/>
        <v/>
      </c>
      <c r="P16" s="853" t="str">
        <f t="shared" si="3"/>
        <v/>
      </c>
      <c r="Q16" s="517"/>
      <c r="R16" s="518"/>
      <c r="S16" s="296"/>
      <c r="T16" s="1334">
        <f>T14/V14</f>
        <v>0.65217391304347827</v>
      </c>
      <c r="U16" s="1334"/>
      <c r="V16" s="1334"/>
    </row>
    <row r="17" spans="1:27" ht="35.1" customHeight="1">
      <c r="A17" s="419"/>
      <c r="B17" s="1332"/>
      <c r="C17" s="1339"/>
      <c r="D17" s="1291"/>
      <c r="E17" s="855" t="s">
        <v>100</v>
      </c>
      <c r="F17" s="856" t="s">
        <v>35</v>
      </c>
      <c r="G17" s="857" t="s">
        <v>73</v>
      </c>
      <c r="H17" s="462" t="s">
        <v>11</v>
      </c>
      <c r="I17" s="298" t="s">
        <v>11</v>
      </c>
      <c r="J17" s="490" t="s">
        <v>11</v>
      </c>
      <c r="K17" s="512" t="s">
        <v>11</v>
      </c>
      <c r="L17" s="862">
        <f>SUMIFS(SKD_data!$L$2:$L$584,Quality[Month],Summary_SKD!$N$2,Quality[measurment],Summary_SKD!E17,Quality[Unit],Summary_SKD!G17)</f>
        <v>0</v>
      </c>
      <c r="M17" s="968">
        <f>SUMIFS(SKD_data!$M$2:$M$584,Quality[Month],Summary_SKD!$N$2,Quality[measurment],Summary_SKD!E17,Quality[Unit],Summary_SKD!G17)</f>
        <v>0</v>
      </c>
      <c r="N17" s="512" t="str">
        <f>IF(M17&gt;L17,"X","O")</f>
        <v>O</v>
      </c>
      <c r="O17" s="858" t="str">
        <f t="shared" si="2"/>
        <v/>
      </c>
      <c r="P17" s="859" t="str">
        <f t="shared" si="3"/>
        <v/>
      </c>
      <c r="Q17" s="269"/>
      <c r="R17" s="270"/>
      <c r="T17" s="1335"/>
      <c r="U17" s="1335"/>
      <c r="V17" s="1335"/>
    </row>
    <row r="18" spans="1:27" ht="45.45" customHeight="1">
      <c r="A18" s="419"/>
      <c r="B18" s="1332"/>
      <c r="C18" s="1339"/>
      <c r="D18" s="1291">
        <v>6</v>
      </c>
      <c r="E18" s="860" t="s">
        <v>101</v>
      </c>
      <c r="F18" s="861" t="s">
        <v>35</v>
      </c>
      <c r="G18" s="857" t="s">
        <v>36</v>
      </c>
      <c r="H18" s="464" t="s">
        <v>11</v>
      </c>
      <c r="I18" s="298" t="s">
        <v>11</v>
      </c>
      <c r="J18" s="490" t="s">
        <v>11</v>
      </c>
      <c r="K18" s="512" t="s">
        <v>11</v>
      </c>
      <c r="L18" s="862" t="s">
        <v>11</v>
      </c>
      <c r="M18" s="969">
        <f>SUMIFS(SKD_data!$M$2:$M$584,Quality[Month],Summary_SKD!$N$2,Quality[measurment],Summary_SKD!E18,Quality[Unit],Summary_SKD!G18)</f>
        <v>28</v>
      </c>
      <c r="N18" s="512" t="s">
        <v>11</v>
      </c>
      <c r="O18" s="858" t="str">
        <f t="shared" si="2"/>
        <v/>
      </c>
      <c r="P18" s="859" t="str">
        <f t="shared" si="3"/>
        <v/>
      </c>
      <c r="Q18" s="1300" t="s">
        <v>548</v>
      </c>
      <c r="R18" s="270"/>
    </row>
    <row r="19" spans="1:27" ht="51.45" customHeight="1">
      <c r="A19" s="419"/>
      <c r="B19" s="1332"/>
      <c r="C19" s="1339"/>
      <c r="D19" s="1291"/>
      <c r="E19" s="855" t="s">
        <v>101</v>
      </c>
      <c r="F19" s="856" t="s">
        <v>35</v>
      </c>
      <c r="G19" s="857" t="s">
        <v>73</v>
      </c>
      <c r="H19" s="464" t="s">
        <v>11</v>
      </c>
      <c r="I19" s="298" t="s">
        <v>11</v>
      </c>
      <c r="J19" s="490" t="s">
        <v>11</v>
      </c>
      <c r="K19" s="512" t="s">
        <v>11</v>
      </c>
      <c r="L19" s="862" t="s">
        <v>11</v>
      </c>
      <c r="M19" s="968">
        <f>SUMIFS(SKD_data!$M$2:$M$584,Quality[Month],Summary_SKD!$N$2,Quality[measurment],Summary_SKD!E19,Quality[Unit],Summary_SKD!G19)</f>
        <v>32.49</v>
      </c>
      <c r="N19" s="512" t="s">
        <v>11</v>
      </c>
      <c r="O19" s="858" t="str">
        <f t="shared" si="2"/>
        <v/>
      </c>
      <c r="P19" s="859" t="str">
        <f t="shared" si="3"/>
        <v/>
      </c>
      <c r="Q19" s="1301"/>
      <c r="R19" s="270"/>
    </row>
    <row r="20" spans="1:27" ht="33" customHeight="1">
      <c r="A20" s="419"/>
      <c r="B20" s="1332"/>
      <c r="C20" s="1339"/>
      <c r="D20" s="1291">
        <v>7</v>
      </c>
      <c r="E20" s="860" t="s">
        <v>102</v>
      </c>
      <c r="F20" s="861" t="s">
        <v>35</v>
      </c>
      <c r="G20" s="857" t="s">
        <v>36</v>
      </c>
      <c r="H20" s="464" t="s">
        <v>11</v>
      </c>
      <c r="I20" s="298" t="s">
        <v>11</v>
      </c>
      <c r="J20" s="490" t="s">
        <v>11</v>
      </c>
      <c r="K20" s="512" t="s">
        <v>11</v>
      </c>
      <c r="L20" s="862" t="s">
        <v>11</v>
      </c>
      <c r="M20" s="969">
        <f>SUMIFS(SKD_data!$M$2:$M$584,Quality[Month],Summary_SKD!$N$2,Quality[measurment],Summary_SKD!E20,Quality[Unit],Summary_SKD!G20)</f>
        <v>19</v>
      </c>
      <c r="N20" s="512" t="s">
        <v>11</v>
      </c>
      <c r="O20" s="858" t="str">
        <f t="shared" si="2"/>
        <v/>
      </c>
      <c r="P20" s="859" t="str">
        <f t="shared" si="3"/>
        <v/>
      </c>
      <c r="Q20" s="1300" t="s">
        <v>549</v>
      </c>
      <c r="R20" s="270"/>
    </row>
    <row r="21" spans="1:27" ht="64.95" customHeight="1">
      <c r="A21" s="419"/>
      <c r="B21" s="1332"/>
      <c r="C21" s="1339"/>
      <c r="D21" s="1291"/>
      <c r="E21" s="855" t="s">
        <v>102</v>
      </c>
      <c r="F21" s="856" t="s">
        <v>35</v>
      </c>
      <c r="G21" s="857" t="s">
        <v>73</v>
      </c>
      <c r="H21" s="464" t="s">
        <v>11</v>
      </c>
      <c r="I21" s="298" t="s">
        <v>11</v>
      </c>
      <c r="J21" s="490" t="s">
        <v>11</v>
      </c>
      <c r="K21" s="512" t="s">
        <v>11</v>
      </c>
      <c r="L21" s="862" t="s">
        <v>11</v>
      </c>
      <c r="M21" s="968">
        <f>SUMIFS(SKD_data!$M$2:$M$584,Quality[Month],Summary_SKD!$N$2,Quality[measurment],Summary_SKD!E21,Quality[Unit],Summary_SKD!G21)</f>
        <v>35.96</v>
      </c>
      <c r="N21" s="512" t="s">
        <v>11</v>
      </c>
      <c r="O21" s="858" t="str">
        <f t="shared" si="2"/>
        <v/>
      </c>
      <c r="P21" s="859" t="str">
        <f t="shared" si="3"/>
        <v/>
      </c>
      <c r="Q21" s="1301"/>
      <c r="R21" s="270"/>
    </row>
    <row r="22" spans="1:27" ht="26.4">
      <c r="A22" s="419"/>
      <c r="B22" s="1332"/>
      <c r="C22" s="1339"/>
      <c r="D22" s="1291">
        <v>8</v>
      </c>
      <c r="E22" s="864" t="s">
        <v>103</v>
      </c>
      <c r="F22" s="861" t="s">
        <v>35</v>
      </c>
      <c r="G22" s="857" t="s">
        <v>36</v>
      </c>
      <c r="H22" s="464">
        <v>0</v>
      </c>
      <c r="I22" s="868">
        <f>SUMIFS(SKD_data!$J$2:$J$584,Quality[Month],Summary_SKD!$N$2,Quality[measurment],Summary_SKD!E22,Quality[Unit],Summary_SKD!G22)</f>
        <v>3</v>
      </c>
      <c r="J22" s="869">
        <f>SUMIFS(SKD_data!$K$2:$K$584,Quality[Month],Summary_SKD!$N$2,Quality[measurment],Summary_SKD!E22,Quality[Unit],Summary_SKD!G22)</f>
        <v>0</v>
      </c>
      <c r="K22" s="866" t="str">
        <f>IF(J22&gt;=I22,"O","X")</f>
        <v>X</v>
      </c>
      <c r="L22" s="298">
        <f>SUMIFS(SKD_data!$L$2:$L$584,Quality[Month],Summary_SKD!$N$2,Quality[measurment],Summary_SKD!E22,Quality[Unit],Summary_SKD!G22)</f>
        <v>3</v>
      </c>
      <c r="M22" s="490">
        <f>SUMIFS(SKD_data!$M$2:$M$584,Quality[Month],Summary_SKD!$N$2,Quality[measurment],Summary_SKD!E22,Quality[Unit],Summary_SKD!G22)</f>
        <v>4</v>
      </c>
      <c r="N22" s="512" t="str">
        <f>IF(M22&lt;L22,"O","X")</f>
        <v>X</v>
      </c>
      <c r="O22" s="858" t="str">
        <f>IF(K22="X","¡","")</f>
        <v>¡</v>
      </c>
      <c r="P22" s="859" t="str">
        <f t="shared" si="3"/>
        <v>¡</v>
      </c>
      <c r="Q22" s="1297" t="s">
        <v>2834</v>
      </c>
      <c r="R22" s="335" t="s">
        <v>2830</v>
      </c>
      <c r="S22" s="299"/>
      <c r="Z22" s="261">
        <f t="shared" si="4"/>
        <v>0</v>
      </c>
      <c r="AA22" s="261">
        <f t="shared" si="5"/>
        <v>0</v>
      </c>
    </row>
    <row r="23" spans="1:27" ht="19.2">
      <c r="A23" s="419"/>
      <c r="B23" s="1332"/>
      <c r="C23" s="1339"/>
      <c r="D23" s="1291"/>
      <c r="E23" s="867" t="s">
        <v>103</v>
      </c>
      <c r="F23" s="856" t="s">
        <v>35</v>
      </c>
      <c r="G23" s="857" t="s">
        <v>73</v>
      </c>
      <c r="H23" s="464">
        <v>0</v>
      </c>
      <c r="I23" s="970">
        <f>SUMIFS(SKD_data!$J$2:$J$584,Quality[Month],Summary_SKD!$N$2,Quality[measurment],Summary_SKD!E23,Quality[Unit],Summary_SKD!G23)</f>
        <v>2.6399999999999997</v>
      </c>
      <c r="J23" s="865">
        <f>SUMIFS(SKD_data!$K$2:$K$584,Quality[Month],Summary_SKD!$N$2,Quality[measurment],Summary_SKD!E23,Quality[Unit],Summary_SKD!G23)</f>
        <v>0</v>
      </c>
      <c r="K23" s="866" t="str">
        <f>IF(J23&gt;=I23,"O","X")</f>
        <v>X</v>
      </c>
      <c r="L23" s="298">
        <f>SUMIFS(SKD_data!$L$2:$L$584,Quality[Month],Summary_SKD!$N$2,Quality[measurment],Summary_SKD!E23,Quality[Unit],Summary_SKD!G23)</f>
        <v>3.5</v>
      </c>
      <c r="M23" s="968">
        <f>SUMIFS(SKD_data!$M$2:$M$584,Quality[Month],Summary_SKD!$N$2,Quality[measurment],Summary_SKD!E23,Quality[Unit],Summary_SKD!G23)</f>
        <v>4.5</v>
      </c>
      <c r="N23" s="512" t="str">
        <f>IF(M23&lt;L23,"O","X")</f>
        <v>X</v>
      </c>
      <c r="O23" s="858" t="str">
        <f t="shared" ref="O23:O25" si="7">IF(K23="X","¡","")</f>
        <v>¡</v>
      </c>
      <c r="P23" s="859" t="str">
        <f t="shared" si="3"/>
        <v>¡</v>
      </c>
      <c r="Q23" s="1298"/>
      <c r="R23" s="347"/>
      <c r="S23" s="300"/>
    </row>
    <row r="24" spans="1:27" ht="26.4">
      <c r="A24" s="419"/>
      <c r="B24" s="1332"/>
      <c r="C24" s="1339"/>
      <c r="D24" s="1291">
        <v>9</v>
      </c>
      <c r="E24" s="864" t="s">
        <v>191</v>
      </c>
      <c r="F24" s="861" t="s">
        <v>35</v>
      </c>
      <c r="G24" s="857" t="s">
        <v>36</v>
      </c>
      <c r="H24" s="464">
        <v>0</v>
      </c>
      <c r="I24" s="868">
        <f>SUMIFS(SKD_data!$J$2:$J$584,Quality[Month],Summary_SKD!$N$2,Quality[measurment],Summary_SKD!E24,Quality[Unit],Summary_SKD!G24)</f>
        <v>2</v>
      </c>
      <c r="J24" s="869">
        <f>SUMIFS(SKD_data!$K$2:$K$584,Quality[Month],Summary_SKD!$N$2,Quality[measurment],Summary_SKD!E24,Quality[Unit],Summary_SKD!G24)</f>
        <v>1</v>
      </c>
      <c r="K24" s="513" t="str">
        <f>IF(J24&gt;=I24,"O","X")</f>
        <v>X</v>
      </c>
      <c r="L24" s="298">
        <f>SUMIFS(SKD_data!$L$2:$L$584,Quality[Month],Summary_SKD!$N$2,Quality[measurment],Summary_SKD!E24,Quality[Unit],Summary_SKD!G24)</f>
        <v>1</v>
      </c>
      <c r="M24" s="490">
        <f>SUMIFS(SKD_data!$M$2:$M$584,Quality[Month],Summary_SKD!$N$2,Quality[measurment],Summary_SKD!E24,Quality[Unit],Summary_SKD!G24)</f>
        <v>3</v>
      </c>
      <c r="N24" s="512" t="str">
        <f>IF(M24&lt;L24,"O","X")</f>
        <v>X</v>
      </c>
      <c r="O24" s="858" t="str">
        <f t="shared" si="7"/>
        <v>¡</v>
      </c>
      <c r="P24" s="859" t="str">
        <f t="shared" si="3"/>
        <v>¡</v>
      </c>
      <c r="Q24" s="1298"/>
      <c r="R24" s="335" t="s">
        <v>2830</v>
      </c>
      <c r="S24" s="300"/>
      <c r="Z24" s="261">
        <f t="shared" si="4"/>
        <v>0</v>
      </c>
      <c r="AA24" s="261">
        <f t="shared" si="5"/>
        <v>0</v>
      </c>
    </row>
    <row r="25" spans="1:27" ht="39" customHeight="1">
      <c r="A25" s="419"/>
      <c r="B25" s="1332"/>
      <c r="C25" s="1339"/>
      <c r="D25" s="1291"/>
      <c r="E25" s="867" t="s">
        <v>191</v>
      </c>
      <c r="F25" s="856" t="s">
        <v>35</v>
      </c>
      <c r="G25" s="857" t="s">
        <v>73</v>
      </c>
      <c r="H25" s="464">
        <v>0</v>
      </c>
      <c r="I25" s="870">
        <f>SUMIFS(SKD_data!$J$2:$J$584,Quality[Month],Summary_SKD!$N$2,Quality[measurment],Summary_SKD!E25,Quality[Unit],Summary_SKD!G25)</f>
        <v>1.76</v>
      </c>
      <c r="J25" s="871">
        <f>SUMIFS(SKD_data!$K$2:$K$584,Quality[Month],Summary_SKD!$N$2,Quality[measurment],Summary_SKD!E25,Quality[Unit],Summary_SKD!G25)</f>
        <v>1.06</v>
      </c>
      <c r="K25" s="513" t="str">
        <f>IF(J25&gt;=I25,"O","X")</f>
        <v>X</v>
      </c>
      <c r="L25" s="298">
        <f>SUMIFS(SKD_data!$L$2:$L$584,Quality[Month],Summary_SKD!$N$2,Quality[measurment],Summary_SKD!E25,Quality[Unit],Summary_SKD!G25)</f>
        <v>1.5500000000000005</v>
      </c>
      <c r="M25" s="863">
        <f>SUMIFS(SKD_data!$M$2:$M$584,Quality[Month],Summary_SKD!$N$2,Quality[measurment],Summary_SKD!E25,Quality[Unit],Summary_SKD!G25)</f>
        <v>1.76</v>
      </c>
      <c r="N25" s="512" t="str">
        <f>IF(M25&lt;L25,"O","X")</f>
        <v>X</v>
      </c>
      <c r="O25" s="858" t="str">
        <f t="shared" si="7"/>
        <v>¡</v>
      </c>
      <c r="P25" s="859" t="str">
        <f t="shared" si="3"/>
        <v>¡</v>
      </c>
      <c r="Q25" s="1298"/>
      <c r="R25" s="347"/>
      <c r="S25" s="300"/>
    </row>
    <row r="26" spans="1:27" ht="30.45" customHeight="1">
      <c r="A26" s="419"/>
      <c r="B26" s="1332"/>
      <c r="C26" s="1339"/>
      <c r="D26" s="1299">
        <v>10</v>
      </c>
      <c r="E26" s="465" t="s">
        <v>105</v>
      </c>
      <c r="F26" s="463" t="s">
        <v>35</v>
      </c>
      <c r="G26" s="461" t="s">
        <v>36</v>
      </c>
      <c r="H26" s="464" t="s">
        <v>11</v>
      </c>
      <c r="I26" s="298" t="s">
        <v>11</v>
      </c>
      <c r="J26" s="490" t="s">
        <v>11</v>
      </c>
      <c r="K26" s="513" t="s">
        <v>11</v>
      </c>
      <c r="L26" s="292">
        <f>SUMIFS(SKD_data!$L$2:$L$584,Quality[Month],Summary_SKD!$N$2,Quality[measurment],Summary_SKD!E26,Quality[Unit],Summary_SKD!G26)</f>
        <v>0</v>
      </c>
      <c r="M26" s="500">
        <f>SUMIFS(SKD_data!$M$2:$M$584,Quality[Month],Summary_SKD!$N$2,Quality[measurment],Summary_SKD!E26,Quality[Unit],Summary_SKD!G26)</f>
        <v>13</v>
      </c>
      <c r="N26" s="516" t="str">
        <f t="shared" ref="N26:N29" si="8">IF(M26&gt;L26,"X","O")</f>
        <v>X</v>
      </c>
      <c r="O26" s="153" t="str">
        <f t="shared" si="2"/>
        <v/>
      </c>
      <c r="P26" s="154" t="str">
        <f>IF(N26="X","¡","")</f>
        <v>¡</v>
      </c>
      <c r="Q26" s="1294" t="s">
        <v>192</v>
      </c>
      <c r="R26" s="342" t="s">
        <v>2828</v>
      </c>
    </row>
    <row r="27" spans="1:27" ht="31.95" customHeight="1">
      <c r="A27" s="419"/>
      <c r="B27" s="1332"/>
      <c r="C27" s="1339"/>
      <c r="D27" s="1299"/>
      <c r="E27" s="418" t="s">
        <v>105</v>
      </c>
      <c r="F27" s="297" t="s">
        <v>35</v>
      </c>
      <c r="G27" s="461" t="s">
        <v>73</v>
      </c>
      <c r="H27" s="464" t="s">
        <v>11</v>
      </c>
      <c r="I27" s="298" t="s">
        <v>11</v>
      </c>
      <c r="J27" s="490" t="s">
        <v>11</v>
      </c>
      <c r="K27" s="513" t="s">
        <v>11</v>
      </c>
      <c r="L27" s="292">
        <f>SUMIFS(SKD_data!$L$2:$L$584,Quality[Month],Summary_SKD!$N$2,Quality[measurment],Summary_SKD!E27,Quality[Unit],Summary_SKD!G27)</f>
        <v>0</v>
      </c>
      <c r="M27" s="1187">
        <f>SUMIFS(SKD_data!$M$2:$M$584,Quality[Month],Summary_SKD!$N$2,Quality[measurment],Summary_SKD!E27,Quality[Unit],Summary_SKD!G27)</f>
        <v>3.548</v>
      </c>
      <c r="N27" s="516" t="str">
        <f t="shared" si="8"/>
        <v>X</v>
      </c>
      <c r="O27" s="153" t="str">
        <f t="shared" si="2"/>
        <v/>
      </c>
      <c r="P27" s="154" t="str">
        <f>IF(N27="X","¡","")</f>
        <v>¡</v>
      </c>
      <c r="Q27" s="1295"/>
      <c r="R27" s="342" t="s">
        <v>2829</v>
      </c>
      <c r="Z27" s="261">
        <f t="shared" si="4"/>
        <v>0</v>
      </c>
      <c r="AA27" s="261">
        <f t="shared" si="5"/>
        <v>0</v>
      </c>
    </row>
    <row r="28" spans="1:27" ht="48.6" customHeight="1">
      <c r="A28" s="419"/>
      <c r="B28" s="1332"/>
      <c r="C28" s="1339"/>
      <c r="D28" s="1299">
        <v>11</v>
      </c>
      <c r="E28" s="465" t="s">
        <v>106</v>
      </c>
      <c r="F28" s="463" t="s">
        <v>35</v>
      </c>
      <c r="G28" s="461" t="s">
        <v>36</v>
      </c>
      <c r="H28" s="464" t="s">
        <v>11</v>
      </c>
      <c r="I28" s="298" t="s">
        <v>11</v>
      </c>
      <c r="J28" s="490" t="s">
        <v>11</v>
      </c>
      <c r="K28" s="513" t="s">
        <v>11</v>
      </c>
      <c r="L28" s="292">
        <f>SUMIFS(SKD_data!$L$2:$L$584,Quality[Month],Summary_SKD!$N$2,Quality[measurment],Summary_SKD!E28,Quality[Unit],Summary_SKD!G28)</f>
        <v>0</v>
      </c>
      <c r="M28" s="500">
        <f>SUMIFS(SKD_data!$M$2:$M$584,Quality[Month],Summary_SKD!$N$2,Quality[measurment],Summary_SKD!E28,Quality[Unit],Summary_SKD!G28)</f>
        <v>37</v>
      </c>
      <c r="N28" s="516" t="str">
        <f t="shared" si="8"/>
        <v>X</v>
      </c>
      <c r="O28" s="153" t="str">
        <f t="shared" si="2"/>
        <v/>
      </c>
      <c r="P28" s="154" t="str">
        <f>IF(N28="X","¡","")</f>
        <v>¡</v>
      </c>
      <c r="Q28" s="1294" t="s">
        <v>193</v>
      </c>
      <c r="R28" s="342" t="s">
        <v>2828</v>
      </c>
    </row>
    <row r="29" spans="1:27" ht="38.1" customHeight="1">
      <c r="A29" s="419"/>
      <c r="B29" s="1332"/>
      <c r="C29" s="1339"/>
      <c r="D29" s="1299"/>
      <c r="E29" s="418" t="s">
        <v>106</v>
      </c>
      <c r="F29" s="297" t="s">
        <v>35</v>
      </c>
      <c r="G29" s="461" t="s">
        <v>73</v>
      </c>
      <c r="H29" s="464" t="s">
        <v>11</v>
      </c>
      <c r="I29" s="298" t="s">
        <v>11</v>
      </c>
      <c r="J29" s="490" t="s">
        <v>11</v>
      </c>
      <c r="K29" s="513" t="s">
        <v>11</v>
      </c>
      <c r="L29" s="292">
        <f>SUMIFS(SKD_data!$L$2:$L$584,Quality[Month],Summary_SKD!$N$2,Quality[measurment],Summary_SKD!E29,Quality[Unit],Summary_SKD!G29)</f>
        <v>0</v>
      </c>
      <c r="M29" s="1187">
        <f>SUMIFS(SKD_data!$M$2:$M$584,Quality[Month],Summary_SKD!$N$2,Quality[measurment],Summary_SKD!E29,Quality[Unit],Summary_SKD!G29)</f>
        <v>37.110999999999997</v>
      </c>
      <c r="N29" s="516" t="str">
        <f t="shared" si="8"/>
        <v>X</v>
      </c>
      <c r="O29" s="153" t="str">
        <f t="shared" si="2"/>
        <v/>
      </c>
      <c r="P29" s="154" t="str">
        <f>IF(N29="X","¡","")</f>
        <v>¡</v>
      </c>
      <c r="Q29" s="1296"/>
      <c r="R29" s="342" t="s">
        <v>2829</v>
      </c>
      <c r="Z29" s="261">
        <f t="shared" si="4"/>
        <v>0</v>
      </c>
      <c r="AA29" s="261">
        <f t="shared" si="5"/>
        <v>0</v>
      </c>
    </row>
    <row r="30" spans="1:27" ht="19.2">
      <c r="A30" s="419"/>
      <c r="B30" s="1332"/>
      <c r="C30" s="1339"/>
      <c r="D30" s="1299">
        <v>12</v>
      </c>
      <c r="E30" s="465" t="s">
        <v>107</v>
      </c>
      <c r="F30" s="463" t="s">
        <v>108</v>
      </c>
      <c r="G30" s="461" t="s">
        <v>71</v>
      </c>
      <c r="H30" s="464" t="s">
        <v>11</v>
      </c>
      <c r="I30" s="298" t="s">
        <v>11</v>
      </c>
      <c r="J30" s="490" t="s">
        <v>11</v>
      </c>
      <c r="K30" s="513" t="s">
        <v>11</v>
      </c>
      <c r="L30" s="301">
        <f>SUMIFS(SKD_data!$L$2:$L$584,Quality[Month],Summary_SKD!$N$2,Quality[measurment],Summary_SKD!E30,Quality[Unit],Summary_SKD!G30)</f>
        <v>-5.0000000000000001E-3</v>
      </c>
      <c r="M30" s="501">
        <f>SUMIFS(SKD_data!$M$2:$M$584,Quality[Month],Summary_SKD!$N$2,Quality[measurment],Summary_SKD!E30,Quality[Unit],Summary_SKD!G30)</f>
        <v>-4.0000000000000001E-3</v>
      </c>
      <c r="N30" s="510" t="str">
        <f>IF(M30&lt;L30,"X","O")</f>
        <v>O</v>
      </c>
      <c r="O30" s="153" t="str">
        <f t="shared" si="2"/>
        <v/>
      </c>
      <c r="P30" s="154" t="str">
        <f t="shared" si="3"/>
        <v/>
      </c>
      <c r="Q30" s="269"/>
      <c r="R30" s="270"/>
      <c r="Z30" s="261">
        <f t="shared" si="4"/>
        <v>1</v>
      </c>
      <c r="AA30" s="261">
        <f t="shared" si="5"/>
        <v>0</v>
      </c>
    </row>
    <row r="31" spans="1:27" ht="19.2">
      <c r="A31" s="419"/>
      <c r="B31" s="1332"/>
      <c r="C31" s="1339"/>
      <c r="D31" s="1299"/>
      <c r="E31" s="418" t="s">
        <v>107</v>
      </c>
      <c r="F31" s="297" t="s">
        <v>108</v>
      </c>
      <c r="G31" s="461" t="s">
        <v>73</v>
      </c>
      <c r="H31" s="464" t="s">
        <v>11</v>
      </c>
      <c r="I31" s="298" t="s">
        <v>11</v>
      </c>
      <c r="J31" s="490" t="s">
        <v>11</v>
      </c>
      <c r="K31" s="513" t="s">
        <v>11</v>
      </c>
      <c r="L31" s="292">
        <f>SUMIFS(SKD_data!$L$2:$L$584,Quality[Month],Summary_SKD!$N$2,Quality[measurment],Summary_SKD!E31,Quality[Unit],Summary_SKD!G31)</f>
        <v>0</v>
      </c>
      <c r="M31" s="500">
        <f>SUMIFS(SKD_data!$M$2:$M$584,Quality[Month],Summary_SKD!$N$2,Quality[measurment],Summary_SKD!E31,Quality[Unit],Summary_SKD!G31)</f>
        <v>-2.12</v>
      </c>
      <c r="N31" s="510" t="str">
        <f t="shared" ref="N31:N33" si="9">IF(M31&gt;L31,"X","O")</f>
        <v>O</v>
      </c>
      <c r="O31" s="153" t="str">
        <f t="shared" si="2"/>
        <v/>
      </c>
      <c r="P31" s="154" t="str">
        <f t="shared" si="3"/>
        <v/>
      </c>
      <c r="Q31" s="269"/>
      <c r="R31" s="270"/>
    </row>
    <row r="32" spans="1:27" ht="19.2">
      <c r="A32" s="419"/>
      <c r="B32" s="1332"/>
      <c r="C32" s="1339"/>
      <c r="D32" s="1299">
        <v>13</v>
      </c>
      <c r="E32" s="465" t="s">
        <v>111</v>
      </c>
      <c r="F32" s="463" t="s">
        <v>108</v>
      </c>
      <c r="G32" s="461" t="s">
        <v>71</v>
      </c>
      <c r="H32" s="466">
        <v>3.4200000000000001E-2</v>
      </c>
      <c r="I32" s="302">
        <f>SUMIFS(SKD_data!$J$2:$J$584,Quality[Month],Summary_SKD!$N$2,Quality[measurment],Summary_SKD!E32,Quality[Unit],Summary_SKD!G32)</f>
        <v>2.98E-2</v>
      </c>
      <c r="J32" s="491">
        <f>SUMIFS(SKD_data!$K$2:$K$584,Quality[Month],Summary_SKD!$N$2,Quality[measurment],Summary_SKD!E32,Quality[Unit],Summary_SKD!G32)</f>
        <v>2.76E-2</v>
      </c>
      <c r="K32" s="510" t="str">
        <f t="shared" ref="K32:K33" si="10">IF(J32&gt;I32,"X","O")</f>
        <v>O</v>
      </c>
      <c r="L32" s="301">
        <f>SUMIFS(SKD_data!$L$2:$L$584,Quality[Month],Summary_SKD!$N$2,Quality[measurment],Summary_SKD!E32,Quality[Unit],Summary_SKD!G32)</f>
        <v>2.98E-2</v>
      </c>
      <c r="M32" s="501">
        <f>SUMIFS(SKD_data!$M$2:$M$584,Quality[Month],Summary_SKD!$N$2,Quality[measurment],Summary_SKD!E32,Quality[Unit],Summary_SKD!G32)</f>
        <v>2.76E-2</v>
      </c>
      <c r="N32" s="510" t="str">
        <f t="shared" si="9"/>
        <v>O</v>
      </c>
      <c r="O32" s="153" t="str">
        <f t="shared" si="2"/>
        <v/>
      </c>
      <c r="P32" s="154" t="str">
        <f t="shared" si="3"/>
        <v/>
      </c>
      <c r="Q32" s="269"/>
      <c r="R32" s="270"/>
      <c r="Z32" s="261">
        <f t="shared" si="4"/>
        <v>1</v>
      </c>
      <c r="AA32" s="261">
        <f t="shared" si="5"/>
        <v>1</v>
      </c>
    </row>
    <row r="33" spans="1:27" ht="19.2">
      <c r="A33" s="419"/>
      <c r="B33" s="1332"/>
      <c r="C33" s="1339"/>
      <c r="D33" s="1299"/>
      <c r="E33" s="418" t="s">
        <v>111</v>
      </c>
      <c r="F33" s="297" t="s">
        <v>108</v>
      </c>
      <c r="G33" s="461" t="s">
        <v>73</v>
      </c>
      <c r="H33" s="467" t="s">
        <v>11</v>
      </c>
      <c r="I33" s="291">
        <f>SUMIFS(SKD_data!$J$2:$J$584,Quality[Month],Summary_SKD!$N$2,Quality[measurment],Summary_SKD!E33,Quality[Unit],Summary_SKD!G33)</f>
        <v>104.35</v>
      </c>
      <c r="J33" s="1178">
        <f>SUMIFS(SKD_data!$K$2:$K$584,Quality[Month],Summary_SKD!$N$2,Quality[measurment],Summary_SKD!E33,Quality[Unit],Summary_SKD!G33)</f>
        <v>96.09</v>
      </c>
      <c r="K33" s="1179" t="str">
        <f t="shared" si="10"/>
        <v>O</v>
      </c>
      <c r="L33" s="1180">
        <f>SUMIFS(SKD_data!$L$2:$L$584,Quality[Month],Summary_SKD!$N$2,Quality[measurment],Summary_SKD!E33,Quality[Unit],Summary_SKD!G33)</f>
        <v>104.35</v>
      </c>
      <c r="M33" s="1181">
        <f>SUMIFS(SKD_data!$M$2:$M$584,Quality[Month],Summary_SKD!$N$2,Quality[measurment],Summary_SKD!E33,Quality[Unit],Summary_SKD!G33)</f>
        <v>96.09</v>
      </c>
      <c r="N33" s="510" t="str">
        <f t="shared" si="9"/>
        <v>O</v>
      </c>
      <c r="O33" s="153" t="str">
        <f t="shared" si="2"/>
        <v/>
      </c>
      <c r="P33" s="154" t="str">
        <f t="shared" si="3"/>
        <v/>
      </c>
      <c r="Q33" s="269"/>
      <c r="R33" s="270"/>
    </row>
    <row r="34" spans="1:27" ht="19.2">
      <c r="A34" s="419"/>
      <c r="B34" s="1332"/>
      <c r="C34" s="1339"/>
      <c r="D34" s="468">
        <v>14</v>
      </c>
      <c r="E34" s="469" t="s">
        <v>114</v>
      </c>
      <c r="F34" s="461" t="s">
        <v>96</v>
      </c>
      <c r="G34" s="461" t="s">
        <v>73</v>
      </c>
      <c r="H34" s="470">
        <v>3.17</v>
      </c>
      <c r="I34" s="303" t="s">
        <v>11</v>
      </c>
      <c r="J34" s="492">
        <f>SUMIFS(SKD_data!$K$2:$K$584,Quality[Month],Summary_SKD!$N$2,Quality[measurment],Summary_SKD!E34,Quality[Unit],Summary_SKD!G34)</f>
        <v>0</v>
      </c>
      <c r="K34" s="514" t="s">
        <v>11</v>
      </c>
      <c r="L34" s="288">
        <f>SUMIFS(SKD_data!$L$2:$L$584,Quality[Month],Summary_SKD!$N$2,Quality[measurment],Summary_SKD!E34,Quality[Unit],Summary_SKD!G34)</f>
        <v>0.12</v>
      </c>
      <c r="M34" s="499">
        <f>SUMIFS(SKD_data!$M$2:$M$584,Quality[Month],Summary_SKD!$N$2,Quality[measurment],Summary_SKD!E34,Quality[Unit],Summary_SKD!G34)</f>
        <v>0.4</v>
      </c>
      <c r="N34" s="510" t="str">
        <f t="shared" ref="N34:N36" si="11">IF(M34&gt;L34,"X","O")</f>
        <v>X</v>
      </c>
      <c r="O34" s="153" t="str">
        <f t="shared" si="2"/>
        <v/>
      </c>
      <c r="P34" s="154" t="str">
        <f t="shared" si="3"/>
        <v>¡</v>
      </c>
      <c r="Q34" s="269"/>
      <c r="R34" s="270" t="s">
        <v>194</v>
      </c>
      <c r="Z34" s="261">
        <f t="shared" si="4"/>
        <v>0</v>
      </c>
    </row>
    <row r="35" spans="1:27" ht="19.2">
      <c r="A35" s="419"/>
      <c r="B35" s="1332"/>
      <c r="C35" s="1339"/>
      <c r="D35" s="468">
        <v>15</v>
      </c>
      <c r="E35" s="469" t="s">
        <v>115</v>
      </c>
      <c r="F35" s="461" t="s">
        <v>96</v>
      </c>
      <c r="G35" s="461" t="s">
        <v>73</v>
      </c>
      <c r="H35" s="470" t="s">
        <v>11</v>
      </c>
      <c r="I35" s="303" t="s">
        <v>11</v>
      </c>
      <c r="J35" s="492" t="s">
        <v>11</v>
      </c>
      <c r="K35" s="514" t="s">
        <v>11</v>
      </c>
      <c r="L35" s="288">
        <f>SUMIFS(SKD_data!$L$2:$L$584,Quality[Month],Summary_SKD!$N$2,Quality[measurment],Summary_SKD!E35,Quality[Unit],Summary_SKD!G35)</f>
        <v>2</v>
      </c>
      <c r="M35" s="499">
        <f>SUMIFS(SKD_data!$M$2:$M$584,Quality[Month],Summary_SKD!$N$2,Quality[measurment],Summary_SKD!E35,Quality[Unit],Summary_SKD!G35)</f>
        <v>0.9</v>
      </c>
      <c r="N35" s="510" t="str">
        <f t="shared" si="11"/>
        <v>O</v>
      </c>
      <c r="O35" s="153" t="str">
        <f t="shared" si="2"/>
        <v/>
      </c>
      <c r="P35" s="154" t="str">
        <f t="shared" si="3"/>
        <v/>
      </c>
      <c r="Q35" s="269"/>
      <c r="R35" s="270"/>
      <c r="Z35" s="261">
        <f t="shared" si="4"/>
        <v>1</v>
      </c>
    </row>
    <row r="36" spans="1:27" ht="19.2">
      <c r="A36" s="419"/>
      <c r="B36" s="1332"/>
      <c r="C36" s="1339"/>
      <c r="D36" s="468">
        <v>16</v>
      </c>
      <c r="E36" s="469" t="s">
        <v>117</v>
      </c>
      <c r="F36" s="461" t="s">
        <v>96</v>
      </c>
      <c r="G36" s="461" t="s">
        <v>73</v>
      </c>
      <c r="H36" s="470" t="s">
        <v>11</v>
      </c>
      <c r="I36" s="303" t="s">
        <v>11</v>
      </c>
      <c r="J36" s="492" t="s">
        <v>11</v>
      </c>
      <c r="K36" s="514" t="s">
        <v>11</v>
      </c>
      <c r="L36" s="288">
        <f>SUMIFS(SKD_data!$L$2:$L$584,Quality[Month],Summary_SKD!$N$2,Quality[measurment],Summary_SKD!E36,Quality[Unit],Summary_SKD!G36)</f>
        <v>30.2</v>
      </c>
      <c r="M36" s="499">
        <f>SUMIFS(SKD_data!$M$2:$M$584,Quality[Month],Summary_SKD!$N$2,Quality[measurment],Summary_SKD!E36,Quality[Unit],Summary_SKD!G36)</f>
        <v>31.9</v>
      </c>
      <c r="N36" s="510" t="str">
        <f t="shared" si="11"/>
        <v>X</v>
      </c>
      <c r="O36" s="153" t="str">
        <f t="shared" si="2"/>
        <v/>
      </c>
      <c r="P36" s="154" t="str">
        <f t="shared" si="3"/>
        <v>¡</v>
      </c>
      <c r="Q36" s="304"/>
      <c r="R36" s="305" t="s">
        <v>116</v>
      </c>
      <c r="Z36" s="261">
        <f t="shared" si="4"/>
        <v>0</v>
      </c>
      <c r="AA36" s="261">
        <f t="shared" si="5"/>
        <v>0</v>
      </c>
    </row>
    <row r="37" spans="1:27" ht="19.2">
      <c r="A37" s="419"/>
      <c r="B37" s="1332"/>
      <c r="C37" s="1339"/>
      <c r="D37" s="468">
        <v>17</v>
      </c>
      <c r="E37" s="469" t="s">
        <v>118</v>
      </c>
      <c r="F37" s="461" t="s">
        <v>46</v>
      </c>
      <c r="G37" s="461" t="s">
        <v>73</v>
      </c>
      <c r="H37" s="470">
        <v>5.4</v>
      </c>
      <c r="I37" s="303" t="s">
        <v>11</v>
      </c>
      <c r="J37" s="492">
        <f>SUMIFS(SKD_data!$K$2:$K$584,Quality[Month],Summary_SKD!$N$2,Quality[measurment],Summary_SKD!E37,Quality[Unit],Summary_SKD!G37)</f>
        <v>0</v>
      </c>
      <c r="K37" s="514" t="s">
        <v>11</v>
      </c>
      <c r="L37" s="303">
        <f>SUMIFS(SKD_data!$L$2:$L$584,Quality[Month],Summary_SKD!$N$2,Quality[measurment],Summary_SKD!E37,Quality[Unit],Summary_SKD!G37)</f>
        <v>0</v>
      </c>
      <c r="M37" s="492">
        <f>SUMIFS(SKD_data!$M$2:$M$584,Quality[Month],Summary_SKD!$N$2,Quality[measurment],Summary_SKD!E37,Quality[Unit],Summary_SKD!G37)</f>
        <v>0</v>
      </c>
      <c r="N37" s="514" t="s">
        <v>11</v>
      </c>
      <c r="O37" s="153" t="str">
        <f t="shared" si="2"/>
        <v/>
      </c>
      <c r="P37" s="154" t="str">
        <f t="shared" si="3"/>
        <v/>
      </c>
      <c r="Q37" s="269"/>
      <c r="R37" s="270"/>
    </row>
    <row r="38" spans="1:27" ht="19.2">
      <c r="A38" s="419"/>
      <c r="B38" s="1333"/>
      <c r="C38" s="1340"/>
      <c r="D38" s="529">
        <v>18</v>
      </c>
      <c r="E38" s="530" t="s">
        <v>119</v>
      </c>
      <c r="F38" s="531" t="s">
        <v>46</v>
      </c>
      <c r="G38" s="531" t="s">
        <v>73</v>
      </c>
      <c r="H38" s="532">
        <v>3</v>
      </c>
      <c r="I38" s="533" t="s">
        <v>11</v>
      </c>
      <c r="J38" s="534">
        <f>SUMIFS(SKD_data!$K$2:$K$584,Quality[Month],Summary_SKD!$N$2,Quality[measurment],Summary_SKD!E38,Quality[Unit],Summary_SKD!G38)</f>
        <v>0</v>
      </c>
      <c r="K38" s="535" t="s">
        <v>11</v>
      </c>
      <c r="L38" s="533">
        <f>SUMIFS(SKD_data!$L$2:$L$584,Quality[Month],Summary_SKD!$N$2,Quality[measurment],Summary_SKD!E38,Quality[Unit],Summary_SKD!G38)</f>
        <v>0</v>
      </c>
      <c r="M38" s="534">
        <f>SUMIFS(SKD_data!$M$2:$M$584,Quality[Month],Summary_SKD!$N$2,Quality[measurment],Summary_SKD!E38,Quality[Unit],Summary_SKD!G38)</f>
        <v>0</v>
      </c>
      <c r="N38" s="535" t="s">
        <v>11</v>
      </c>
      <c r="O38" s="526" t="str">
        <f t="shared" si="2"/>
        <v/>
      </c>
      <c r="P38" s="527" t="str">
        <f t="shared" si="3"/>
        <v/>
      </c>
      <c r="Q38" s="536"/>
      <c r="R38" s="537"/>
    </row>
    <row r="39" spans="1:27" ht="19.2">
      <c r="A39" s="419"/>
      <c r="B39" s="1302" t="s">
        <v>14</v>
      </c>
      <c r="C39" s="472" t="s">
        <v>195</v>
      </c>
      <c r="D39" s="848">
        <v>19</v>
      </c>
      <c r="E39" s="872" t="s">
        <v>195</v>
      </c>
      <c r="F39" s="851" t="s">
        <v>35</v>
      </c>
      <c r="G39" s="851" t="s">
        <v>73</v>
      </c>
      <c r="H39" s="873">
        <v>8293.83</v>
      </c>
      <c r="I39" s="874">
        <f>SUMIFS(SKD_data!$J$2:$J$584,Quality[Month],Summary_SKD!$N$2,Quality[measurment],Summary_SKD!E39,Quality[Unit],Summary_SKD!G39,Quality[[Sub ]],Summary_SKD!C39)</f>
        <v>654.38259435215934</v>
      </c>
      <c r="J39" s="875">
        <f>SUMIFS(SKD_data!$K$2:$K$584,Quality[Month],Summary_SKD!$N$2,Quality[measurment],Summary_SKD!E39,Quality[Unit],Summary_SKD!G39,Quality[[Sub ]],Summary_SKD!C39)</f>
        <v>711</v>
      </c>
      <c r="K39" s="511" t="str">
        <f>IF(J39&lt;I39,"X","O")</f>
        <v>O</v>
      </c>
      <c r="L39" s="876">
        <f>SUMIFS(SKD_data!$L$2:$L$584,Quality[Month],Summary_SKD!$N$2,Quality[measurment],Summary_SKD!E39,Quality[Unit],Summary_SKD!G39,Quality[[Sub ]],Summary_SKD!C39)</f>
        <v>7606.5081900186115</v>
      </c>
      <c r="M39" s="877">
        <f>SUMIFS(SKD_data!$M$2:$M$584,Quality[Month],Summary_SKD!$N$2,Quality[measurment],Summary_SKD!E39,Quality[Unit],Summary_SKD!G39,Quality[[Sub ]],Summary_SKD!C39)</f>
        <v>8076.2591041100159</v>
      </c>
      <c r="N39" s="511" t="str">
        <f>IF(M39&lt;L39,"X","O")</f>
        <v>O</v>
      </c>
      <c r="O39" s="852" t="str">
        <f t="shared" si="2"/>
        <v/>
      </c>
      <c r="P39" s="853" t="str">
        <f t="shared" si="3"/>
        <v/>
      </c>
      <c r="Q39" s="309"/>
      <c r="R39" s="310"/>
      <c r="Z39" s="261">
        <f t="shared" si="4"/>
        <v>1</v>
      </c>
      <c r="AA39" s="261">
        <f t="shared" si="5"/>
        <v>1</v>
      </c>
    </row>
    <row r="40" spans="1:27" ht="19.2">
      <c r="A40" s="419"/>
      <c r="B40" s="1303"/>
      <c r="C40" s="471" t="s">
        <v>175</v>
      </c>
      <c r="D40" s="1291">
        <v>20</v>
      </c>
      <c r="E40" s="864" t="s">
        <v>176</v>
      </c>
      <c r="F40" s="861" t="s">
        <v>35</v>
      </c>
      <c r="G40" s="861" t="s">
        <v>73</v>
      </c>
      <c r="H40" s="878">
        <v>675.95</v>
      </c>
      <c r="I40" s="879">
        <f>SUMIFS(SKD_data!$J$2:$J$584,Quality[Month],Summary_SKD!$N$2,Quality[measurment],Summary_SKD!E40,Quality[Unit],Summary_SKD!G40,Quality[[Sub ]],Summary_SKD!C40)</f>
        <v>61.201754446580438</v>
      </c>
      <c r="J40" s="880">
        <f>SUMIFS(SKD_data!$K$2:$K$584,Quality[Month],Summary_SKD!$N$2,Quality[measurment],Summary_SKD!E40,Quality[Unit],Summary_SKD!G40,Quality[[Sub ]],Summary_SKD!C40)</f>
        <v>66</v>
      </c>
      <c r="K40" s="881" t="str">
        <f>IF(J40&gt;I40,"O","X")</f>
        <v>O</v>
      </c>
      <c r="L40" s="882">
        <f>SUMIFS(SKD_data!$L$2:$L$584,Quality[Month],Summary_SKD!$N$2,Quality[measurment],Summary_SKD!E40,Quality[Unit],Summary_SKD!G40,Quality[[Sub ]],Summary_SKD!C40)</f>
        <v>616.34531651011025</v>
      </c>
      <c r="M40" s="883">
        <f>SUMIFS(SKD_data!$M$2:$M$584,Quality[Month],Summary_SKD!$N$2,Quality[measurment],Summary_SKD!E40,Quality[Unit],Summary_SKD!G40,Quality[[Sub ]],Summary_SKD!C40)</f>
        <v>935.30398517001242</v>
      </c>
      <c r="N40" s="881" t="str">
        <f>IF(M40&gt;L40,"O","X")</f>
        <v>O</v>
      </c>
      <c r="O40" s="884" t="str">
        <f t="shared" si="2"/>
        <v/>
      </c>
      <c r="P40" s="885" t="str">
        <f t="shared" si="3"/>
        <v/>
      </c>
      <c r="Q40" s="307"/>
      <c r="R40" s="308"/>
      <c r="Z40" s="261">
        <f t="shared" si="4"/>
        <v>1</v>
      </c>
      <c r="AA40" s="261">
        <f t="shared" si="5"/>
        <v>1</v>
      </c>
    </row>
    <row r="41" spans="1:27" ht="19.2">
      <c r="A41" s="419"/>
      <c r="B41" s="1303"/>
      <c r="C41" s="479" t="s">
        <v>175</v>
      </c>
      <c r="D41" s="1291"/>
      <c r="E41" s="872" t="s">
        <v>177</v>
      </c>
      <c r="F41" s="851" t="s">
        <v>35</v>
      </c>
      <c r="G41" s="851" t="s">
        <v>71</v>
      </c>
      <c r="H41" s="886">
        <v>8.1500000000000003E-2</v>
      </c>
      <c r="I41" s="887">
        <f>SUMIFS(SKD_data!$J$2:$J$584,Quality[Month],Summary_SKD!$N$2,Quality[measurment],Summary_SKD!E41,Quality[Unit],Summary_SKD!G41,Quality[[Sub ]],Summary_SKD!C41)</f>
        <v>9.352595098769452E-2</v>
      </c>
      <c r="J41" s="888">
        <f>SUMIFS(SKD_data!$K$2:$K$584,Quality[Month],Summary_SKD!$N$2,Quality[measurment],Summary_SKD!E41,Quality[Unit],Summary_SKD!G41,Quality[[Sub ]],Summary_SKD!C41)</f>
        <v>9.1999999999999998E-2</v>
      </c>
      <c r="K41" s="889" t="str">
        <f>IF(J41&gt;I41,"O","X")</f>
        <v>X</v>
      </c>
      <c r="L41" s="890">
        <f>SUMIFS(SKD_data!$L$2:$L$584,Quality[Month],Summary_SKD!$N$2,Quality[measurment],Summary_SKD!E41,Quality[Unit],Summary_SKD!G41,Quality[[Sub ]],Summary_SKD!C41)</f>
        <v>8.1028679798029926E-2</v>
      </c>
      <c r="M41" s="891">
        <f>SUMIFS(SKD_data!$M$2:$M$584,Quality[Month],Summary_SKD!$N$2,Quality[measurment],Summary_SKD!E41,Quality[Unit],Summary_SKD!G41,Quality[[Sub ]],Summary_SKD!C41)</f>
        <v>0.11580906123901293</v>
      </c>
      <c r="N41" s="511" t="str">
        <f>IF(M41&gt;L41,"O","X")</f>
        <v>O</v>
      </c>
      <c r="O41" s="852" t="str">
        <f t="shared" si="2"/>
        <v>l</v>
      </c>
      <c r="P41" s="853" t="str">
        <f t="shared" si="3"/>
        <v/>
      </c>
      <c r="Q41" s="309"/>
      <c r="R41" s="310"/>
    </row>
    <row r="42" spans="1:27" ht="19.2">
      <c r="A42" s="419"/>
      <c r="B42" s="1303"/>
      <c r="C42" s="472" t="s">
        <v>178</v>
      </c>
      <c r="D42" s="854">
        <v>21</v>
      </c>
      <c r="E42" s="892" t="s">
        <v>11</v>
      </c>
      <c r="F42" s="857" t="s">
        <v>35</v>
      </c>
      <c r="G42" s="857" t="s">
        <v>71</v>
      </c>
      <c r="H42" s="893">
        <v>0.61</v>
      </c>
      <c r="I42" s="887"/>
      <c r="J42" s="894"/>
      <c r="K42" s="895"/>
      <c r="L42" s="890">
        <f>SUMIFS(SKD_data!$L$2:$L$584,Quality[Month],Summary_SKD!$N$2,Quality[measurment],Summary_SKD!E42,Quality[Unit],Summary_SKD!G42,Quality[[Sub ]],Summary_SKD!C42)</f>
        <v>0.5908732407084788</v>
      </c>
      <c r="M42" s="891">
        <f>SUMIFS(SKD_data!$M$2:$M$584,Quality[Month],Summary_SKD!$N$2,Quality[measurment],Summary_SKD!E42,Quality[Unit],Summary_SKD!G42,Quality[[Sub ]],Summary_SKD!C42)</f>
        <v>0.51563772049908818</v>
      </c>
      <c r="N42" s="512" t="str">
        <f t="shared" ref="N42:N49" si="12">IF(M42&gt;L42,"X","O")</f>
        <v>O</v>
      </c>
      <c r="O42" s="858" t="str">
        <f t="shared" si="2"/>
        <v/>
      </c>
      <c r="P42" s="859" t="str">
        <f t="shared" si="3"/>
        <v/>
      </c>
      <c r="Q42" s="306"/>
      <c r="R42" s="270"/>
      <c r="Z42" s="261">
        <f t="shared" si="5"/>
        <v>0</v>
      </c>
    </row>
    <row r="43" spans="1:27" ht="19.2">
      <c r="A43" s="419"/>
      <c r="B43" s="1303"/>
      <c r="C43" s="472" t="s">
        <v>179</v>
      </c>
      <c r="D43" s="854">
        <v>22</v>
      </c>
      <c r="E43" s="892" t="s">
        <v>11</v>
      </c>
      <c r="F43" s="857" t="s">
        <v>35</v>
      </c>
      <c r="G43" s="857" t="s">
        <v>71</v>
      </c>
      <c r="H43" s="893">
        <v>0.127</v>
      </c>
      <c r="I43" s="896"/>
      <c r="J43" s="897"/>
      <c r="K43" s="898"/>
      <c r="L43" s="890">
        <f>SUMIFS(SKD_data!$L$2:$L$584,Quality[Month],Summary_SKD!$N$2,Quality[measurment],Summary_SKD!E43,Quality[Unit],Summary_SKD!G43,Quality[[Sub ]],Summary_SKD!C43)</f>
        <v>0.11923504188668504</v>
      </c>
      <c r="M43" s="891">
        <f>SUMIFS(SKD_data!$M$2:$M$584,Quality[Month],Summary_SKD!$N$2,Quality[measurment],Summary_SKD!E43,Quality[Unit],Summary_SKD!G43,Quality[[Sub ]],Summary_SKD!C43)</f>
        <v>0.11600000000000001</v>
      </c>
      <c r="N43" s="899" t="str">
        <f t="shared" si="12"/>
        <v>O</v>
      </c>
      <c r="O43" s="858" t="str">
        <f t="shared" si="2"/>
        <v/>
      </c>
      <c r="P43" s="859" t="str">
        <f t="shared" si="3"/>
        <v/>
      </c>
      <c r="Q43" s="306"/>
      <c r="R43" s="270"/>
      <c r="Z43" s="261">
        <f t="shared" si="5"/>
        <v>0</v>
      </c>
    </row>
    <row r="44" spans="1:27" ht="19.2">
      <c r="A44" s="419"/>
      <c r="B44" s="1303"/>
      <c r="C44" s="471" t="s">
        <v>180</v>
      </c>
      <c r="D44" s="1291">
        <v>23</v>
      </c>
      <c r="E44" s="892" t="s">
        <v>181</v>
      </c>
      <c r="F44" s="857" t="s">
        <v>35</v>
      </c>
      <c r="G44" s="857" t="s">
        <v>71</v>
      </c>
      <c r="H44" s="900">
        <v>1</v>
      </c>
      <c r="I44" s="901">
        <f>SUMIFS(SKD_data!$J$2:$J$584,Quality[Month],Summary_SKD!$N$2,Quality[measurment],Summary_SKD!E44,Quality[Unit],Summary_SKD!G44,Quality[[Sub ]],Summary_SKD!C44)</f>
        <v>1</v>
      </c>
      <c r="J44" s="902">
        <f>SUMIFS(SKD_data!$K$2:$K$584,Quality[Month],Summary_SKD!$N$2,Quality[measurment],Summary_SKD!E44,Quality[Unit],Summary_SKD!G44,Quality[[Sub ]],Summary_SKD!C44)</f>
        <v>0.96</v>
      </c>
      <c r="K44" s="512" t="str">
        <f t="shared" ref="K44:K47" si="13">IF(J44&gt;I44,"X","O")</f>
        <v>O</v>
      </c>
      <c r="L44" s="903">
        <f>SUMIFS(SKD_data!$L$2:$L$584,Quality[Month],Summary_SKD!$N$2,Quality[measurment],Summary_SKD!E44,Quality[Unit],Summary_SKD!G44,Quality[[Sub ]],Summary_SKD!C44)</f>
        <v>1</v>
      </c>
      <c r="M44" s="891">
        <f>SUMIFS(SKD_data!$M$2:$M$584,Quality[Month],Summary_SKD!$N$2,Quality[measurment],Summary_SKD!E44,Quality[Unit],Summary_SKD!G44,Quality[[Sub ]],Summary_SKD!C44)</f>
        <v>0.96313414155037691</v>
      </c>
      <c r="N44" s="904" t="str">
        <f t="shared" si="12"/>
        <v>O</v>
      </c>
      <c r="O44" s="858" t="str">
        <f t="shared" si="2"/>
        <v/>
      </c>
      <c r="P44" s="859" t="str">
        <f t="shared" si="3"/>
        <v/>
      </c>
      <c r="Q44" s="306"/>
      <c r="R44" s="270"/>
      <c r="Z44" s="261">
        <f t="shared" si="4"/>
        <v>1</v>
      </c>
      <c r="AA44" s="261">
        <f t="shared" si="5"/>
        <v>1</v>
      </c>
    </row>
    <row r="45" spans="1:27" ht="19.2">
      <c r="A45" s="419"/>
      <c r="B45" s="1303"/>
      <c r="C45" s="478" t="s">
        <v>180</v>
      </c>
      <c r="D45" s="1291"/>
      <c r="E45" s="892" t="s">
        <v>182</v>
      </c>
      <c r="F45" s="857" t="s">
        <v>35</v>
      </c>
      <c r="G45" s="857" t="s">
        <v>183</v>
      </c>
      <c r="H45" s="905">
        <v>10164</v>
      </c>
      <c r="I45" s="906">
        <f>SUMIFS(SKD_data!$J$2:$J$584,Quality[Month],Summary_SKD!$N$2,Quality[measurment],Summary_SKD!E45,Quality[Unit],Summary_SKD!G45,Quality[[Sub ]],Summary_SKD!C45)</f>
        <v>1007</v>
      </c>
      <c r="J45" s="907">
        <f>SUMIFS(SKD_data!$K$2:$K$584,Quality[Month],Summary_SKD!$N$2,Quality[measurment],Summary_SKD!E45,Quality[Unit],Summary_SKD!G45,Quality[[Sub ]],Summary_SKD!C45)</f>
        <v>978</v>
      </c>
      <c r="K45" s="512" t="str">
        <f t="shared" si="13"/>
        <v>O</v>
      </c>
      <c r="L45" s="876">
        <f>SUMIFS(SKD_data!$L$2:$L$584,Quality[Month],Summary_SKD!$N$2,Quality[measurment],Summary_SKD!E45,Quality[Unit],Summary_SKD!G45,Quality[[Sub ]],Summary_SKD!C45)</f>
        <v>10066.03839265625</v>
      </c>
      <c r="M45" s="877">
        <f>SUMIFS(SKD_data!$M$2:$M$584,Quality[Month],Summary_SKD!$N$2,Quality[measurment],Summary_SKD!E45,Quality[Unit],Summary_SKD!G45,Quality[[Sub ]],Summary_SKD!C45)</f>
        <v>9888.0883926562492</v>
      </c>
      <c r="N45" s="512" t="str">
        <f t="shared" si="12"/>
        <v>O</v>
      </c>
      <c r="O45" s="858" t="str">
        <f t="shared" si="2"/>
        <v/>
      </c>
      <c r="P45" s="859" t="str">
        <f t="shared" si="3"/>
        <v/>
      </c>
      <c r="Q45" s="306"/>
      <c r="R45" s="270"/>
    </row>
    <row r="46" spans="1:27" ht="19.2">
      <c r="A46" s="419"/>
      <c r="B46" s="1303"/>
      <c r="C46" s="478" t="s">
        <v>180</v>
      </c>
      <c r="D46" s="1291">
        <v>24</v>
      </c>
      <c r="E46" s="892" t="s">
        <v>184</v>
      </c>
      <c r="F46" s="857" t="s">
        <v>35</v>
      </c>
      <c r="G46" s="857" t="s">
        <v>71</v>
      </c>
      <c r="H46" s="900">
        <v>1</v>
      </c>
      <c r="I46" s="901">
        <f>SUMIFS(SKD_data!$J$2:$J$584,Quality[Month],Summary_SKD!$N$2,Quality[measurment],Summary_SKD!E46,Quality[Unit],Summary_SKD!G46,Quality[[Sub ]],Summary_SKD!C46)</f>
        <v>1</v>
      </c>
      <c r="J46" s="902">
        <f>SUMIFS(SKD_data!$K$2:$K$584,Quality[Month],Summary_SKD!$N$2,Quality[measurment],Summary_SKD!E46,Quality[Unit],Summary_SKD!G46,Quality[[Sub ]],Summary_SKD!C46)</f>
        <v>0.9</v>
      </c>
      <c r="K46" s="512" t="str">
        <f t="shared" si="13"/>
        <v>O</v>
      </c>
      <c r="L46" s="903">
        <f>SUMIFS(SKD_data!$L$2:$L$584,Quality[Month],Summary_SKD!$N$2,Quality[measurment],Summary_SKD!E46,Quality[Unit],Summary_SKD!G46,Quality[[Sub ]],Summary_SKD!C46)</f>
        <v>1</v>
      </c>
      <c r="M46" s="908">
        <f>SUMIFS(SKD_data!$M$2:$M$584,Quality[Month],Summary_SKD!$N$2,Quality[measurment],Summary_SKD!E46,Quality[Unit],Summary_SKD!G46,Quality[[Sub ]],Summary_SKD!C46)</f>
        <v>0.93001959362871212</v>
      </c>
      <c r="N46" s="904" t="str">
        <f t="shared" si="12"/>
        <v>O</v>
      </c>
      <c r="O46" s="858" t="str">
        <f t="shared" si="2"/>
        <v/>
      </c>
      <c r="P46" s="859" t="str">
        <f t="shared" si="3"/>
        <v/>
      </c>
      <c r="Q46" s="306"/>
      <c r="R46" s="270"/>
      <c r="Z46" s="261">
        <f t="shared" si="4"/>
        <v>1</v>
      </c>
      <c r="AA46" s="261">
        <f t="shared" si="5"/>
        <v>1</v>
      </c>
    </row>
    <row r="47" spans="1:27" ht="19.2">
      <c r="A47" s="419"/>
      <c r="B47" s="1303"/>
      <c r="C47" s="479" t="s">
        <v>180</v>
      </c>
      <c r="D47" s="1291"/>
      <c r="E47" s="892" t="s">
        <v>185</v>
      </c>
      <c r="F47" s="857" t="s">
        <v>35</v>
      </c>
      <c r="G47" s="857" t="s">
        <v>183</v>
      </c>
      <c r="H47" s="909">
        <v>936</v>
      </c>
      <c r="I47" s="906">
        <f>SUMIFS(SKD_data!$J$2:$J$584,Quality[Month],Summary_SKD!$N$2,Quality[measurment],Summary_SKD!E47,Quality[Unit],Summary_SKD!G47,Quality[[Sub ]],Summary_SKD!C47)</f>
        <v>81</v>
      </c>
      <c r="J47" s="907">
        <f>SUMIFS(SKD_data!$K$2:$K$584,Quality[Month],Summary_SKD!$N$2,Quality[measurment],Summary_SKD!E47,Quality[Unit],Summary_SKD!G47,Quality[[Sub ]],Summary_SKD!C47)</f>
        <v>73</v>
      </c>
      <c r="K47" s="512" t="str">
        <f t="shared" si="13"/>
        <v>O</v>
      </c>
      <c r="L47" s="910">
        <f>SUMIFS(SKD_data!$L$2:$L$584,Quality[Month],Summary_SKD!$N$2,Quality[measurment],Summary_SKD!E47,Quality[Unit],Summary_SKD!G47,Quality[[Sub ]],Summary_SKD!C47)</f>
        <v>796.89</v>
      </c>
      <c r="M47" s="911">
        <f>SUMIFS(SKD_data!$M$2:$M$584,Quality[Month],Summary_SKD!$N$2,Quality[measurment],Summary_SKD!E47,Quality[Unit],Summary_SKD!G47,Quality[[Sub ]],Summary_SKD!C47)</f>
        <v>765.22</v>
      </c>
      <c r="N47" s="512" t="str">
        <f t="shared" si="12"/>
        <v>O</v>
      </c>
      <c r="O47" s="858" t="str">
        <f t="shared" si="2"/>
        <v/>
      </c>
      <c r="P47" s="859" t="str">
        <f t="shared" si="3"/>
        <v/>
      </c>
      <c r="Q47" s="306"/>
      <c r="R47" s="270"/>
      <c r="Z47" s="261">
        <f t="shared" si="4"/>
        <v>1</v>
      </c>
      <c r="AA47" s="261">
        <f t="shared" si="5"/>
        <v>1</v>
      </c>
    </row>
    <row r="48" spans="1:27" ht="19.2">
      <c r="A48" s="419"/>
      <c r="B48" s="1303"/>
      <c r="C48" s="471" t="s">
        <v>186</v>
      </c>
      <c r="D48" s="1291">
        <v>25</v>
      </c>
      <c r="E48" s="892" t="s">
        <v>144</v>
      </c>
      <c r="F48" s="857" t="s">
        <v>35</v>
      </c>
      <c r="G48" s="857" t="s">
        <v>73</v>
      </c>
      <c r="H48" s="909">
        <v>413.7</v>
      </c>
      <c r="I48" s="906">
        <f>SUMIFS(SKD_data!$J$2:$J$584,Quality[Month],Summary_SKD!$N$2,Quality[measurment],Summary_SKD!E48,Quality[Unit],Summary_SKD!G48,Quality[[Sub ]],Summary_SKD!C48)</f>
        <v>41</v>
      </c>
      <c r="J48" s="907">
        <f>SUMIFS(SKD_data!$K$2:$K$584,Quality[Month],Summary_SKD!$N$2,Quality[measurment],Summary_SKD!E48,Quality[Unit],Summary_SKD!G48,Quality[[Sub ]],Summary_SKD!C48)</f>
        <v>37</v>
      </c>
      <c r="K48" s="512" t="str">
        <f>IF(J48&gt;I48,"X","O")</f>
        <v>O</v>
      </c>
      <c r="L48" s="910">
        <f>SUMIFS(SKD_data!$L$2:$L$584,Quality[Month],Summary_SKD!$N$2,Quality[measurment],Summary_SKD!E48,Quality[Unit],Summary_SKD!G48,Quality[[Sub ]],Summary_SKD!C48)</f>
        <v>523.33999999999992</v>
      </c>
      <c r="M48" s="911">
        <f>SUMIFS(SKD_data!$M$2:$M$584,Quality[Month],Summary_SKD!$N$2,Quality[measurment],Summary_SKD!E48,Quality[Unit],Summary_SKD!G48,Quality[[Sub ]],Summary_SKD!C48)</f>
        <v>514.94000000000005</v>
      </c>
      <c r="N48" s="512" t="str">
        <f t="shared" si="12"/>
        <v>O</v>
      </c>
      <c r="O48" s="912" t="str">
        <f t="shared" si="2"/>
        <v/>
      </c>
      <c r="P48" s="913" t="str">
        <f t="shared" si="3"/>
        <v/>
      </c>
      <c r="Q48" s="306"/>
      <c r="R48" s="270" t="s">
        <v>196</v>
      </c>
      <c r="Z48" s="261">
        <f t="shared" si="4"/>
        <v>1</v>
      </c>
      <c r="AA48" s="261">
        <f t="shared" si="5"/>
        <v>1</v>
      </c>
    </row>
    <row r="49" spans="1:18" ht="19.2">
      <c r="A49" s="419"/>
      <c r="B49" s="1303"/>
      <c r="C49" s="480" t="s">
        <v>186</v>
      </c>
      <c r="D49" s="1304"/>
      <c r="E49" s="914" t="s">
        <v>147</v>
      </c>
      <c r="F49" s="915" t="s">
        <v>35</v>
      </c>
      <c r="G49" s="915" t="s">
        <v>73</v>
      </c>
      <c r="H49" s="916">
        <v>126</v>
      </c>
      <c r="I49" s="917">
        <f>SUMIFS(SKD_data!$J$2:$J$584,Quality[Month],Summary_SKD!$N$2,Quality[measurment],Summary_SKD!E49,Quality[Unit],Summary_SKD!G49,Quality[[Sub ]],Summary_SKD!C49)</f>
        <v>5</v>
      </c>
      <c r="J49" s="918">
        <f>SUMIFS(SKD_data!$K$2:$K$584,Quality[Month],Summary_SKD!$N$2,Quality[measurment],Summary_SKD!E49,Quality[Unit],Summary_SKD!G49,Quality[[Sub ]],Summary_SKD!C49)</f>
        <v>5</v>
      </c>
      <c r="K49" s="919" t="str">
        <f>IF(J49&gt;I47,"X","O")</f>
        <v>O</v>
      </c>
      <c r="L49" s="920">
        <f>SUMIFS(SKD_data!$L$2:$L$584,Quality[Month],Summary_SKD!$N$2,Quality[measurment],Summary_SKD!E49,Quality[Unit],Summary_SKD!G49,Quality[[Sub ]],Summary_SKD!C49)</f>
        <v>66.099999999999994</v>
      </c>
      <c r="M49" s="921">
        <f>SUMIFS(SKD_data!$M$2:$M$584,Quality[Month],Summary_SKD!$N$2,Quality[measurment],Summary_SKD!E49,Quality[Unit],Summary_SKD!G49,Quality[[Sub ]],Summary_SKD!C49)</f>
        <v>62.655000000000001</v>
      </c>
      <c r="N49" s="919" t="str">
        <f t="shared" si="12"/>
        <v>O</v>
      </c>
      <c r="O49" s="922" t="str">
        <f t="shared" ref="O49" si="14">IF(K49="X","l","")</f>
        <v/>
      </c>
      <c r="P49" s="923" t="str">
        <f t="shared" ref="P49" si="15">IF(N49="X","¡","")</f>
        <v/>
      </c>
      <c r="Q49" s="311"/>
      <c r="R49" s="312"/>
    </row>
  </sheetData>
  <sheetProtection selectLockedCells="1" selectUnlockedCells="1"/>
  <mergeCells count="41">
    <mergeCell ref="C10:C15"/>
    <mergeCell ref="B10:B38"/>
    <mergeCell ref="T16:V17"/>
    <mergeCell ref="T8:T9"/>
    <mergeCell ref="V8:V9"/>
    <mergeCell ref="T10:V10"/>
    <mergeCell ref="T12:V12"/>
    <mergeCell ref="T14:T15"/>
    <mergeCell ref="V14:V15"/>
    <mergeCell ref="C16:C38"/>
    <mergeCell ref="D24:D25"/>
    <mergeCell ref="D30:D31"/>
    <mergeCell ref="D32:D33"/>
    <mergeCell ref="D16:D17"/>
    <mergeCell ref="D18:D19"/>
    <mergeCell ref="U14:U15"/>
    <mergeCell ref="T6:V6"/>
    <mergeCell ref="B3:E3"/>
    <mergeCell ref="B5:B9"/>
    <mergeCell ref="C5:C7"/>
    <mergeCell ref="C8:C9"/>
    <mergeCell ref="D8:D9"/>
    <mergeCell ref="O3:P3"/>
    <mergeCell ref="T3:V4"/>
    <mergeCell ref="U8:U9"/>
    <mergeCell ref="Q8:Q9"/>
    <mergeCell ref="B39:B49"/>
    <mergeCell ref="D40:D41"/>
    <mergeCell ref="D44:D45"/>
    <mergeCell ref="D46:D47"/>
    <mergeCell ref="D48:D49"/>
    <mergeCell ref="D20:D21"/>
    <mergeCell ref="D22:D23"/>
    <mergeCell ref="Q14:Q15"/>
    <mergeCell ref="Q26:Q27"/>
    <mergeCell ref="Q28:Q29"/>
    <mergeCell ref="Q22:Q25"/>
    <mergeCell ref="D26:D27"/>
    <mergeCell ref="D28:D29"/>
    <mergeCell ref="Q18:Q19"/>
    <mergeCell ref="Q20:Q21"/>
  </mergeCells>
  <phoneticPr fontId="17"/>
  <conditionalFormatting sqref="I5:K15 I32:K49">
    <cfRule type="expression" dxfId="23" priority="17">
      <formula>$K5="X"</formula>
    </cfRule>
  </conditionalFormatting>
  <conditionalFormatting sqref="I22:K25">
    <cfRule type="expression" dxfId="22" priority="4">
      <formula>$K22="X"</formula>
    </cfRule>
  </conditionalFormatting>
  <conditionalFormatting sqref="K16:L21">
    <cfRule type="expression" dxfId="21" priority="1">
      <formula>$K16="X"</formula>
    </cfRule>
  </conditionalFormatting>
  <conditionalFormatting sqref="L5:N15 M16:N17 M18:M21 N18:N36 L22:M36 L37:N49">
    <cfRule type="expression" dxfId="20" priority="11">
      <formula>$N5="X"</formula>
    </cfRule>
  </conditionalFormatting>
  <conditionalFormatting sqref="N22:N25">
    <cfRule type="expression" dxfId="19" priority="47">
      <formula>#REF!="X"</formula>
    </cfRule>
  </conditionalFormatting>
  <pageMargins left="0.7" right="0.7" top="0.75" bottom="0.75" header="0.3" footer="0.3"/>
  <pageSetup orientation="portrait" r:id="rId1"/>
  <headerFooter>
    <oddHeader>&amp;C&amp;"Calibri"&amp;10&amp;KFF0000 CONFIDENTIAL&amp;1#_x000D_</oddHeader>
  </headerFooter>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7704E9C9-2905-4063-8179-36BDEF3AC721}">
          <x14:formula1>
            <xm:f>Data!$A$21:$A$32</xm:f>
          </x14:formula1>
          <xm:sqref>N2</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8E5530-745F-4993-922C-B0CE84C96421}">
  <sheetPr codeName="Sheet3"/>
  <dimension ref="B2:J147"/>
  <sheetViews>
    <sheetView showGridLines="0" topLeftCell="A48" zoomScaleNormal="100" workbookViewId="0">
      <selection activeCell="B20" sqref="B20"/>
    </sheetView>
  </sheetViews>
  <sheetFormatPr defaultRowHeight="15" customHeight="1"/>
  <cols>
    <col min="1" max="1" width="1.796875" customWidth="1"/>
    <col min="2" max="2" width="24.5" customWidth="1"/>
    <col min="3" max="3" width="25.296875" customWidth="1"/>
    <col min="4" max="5" width="7.59765625" customWidth="1"/>
    <col min="6" max="6" width="2.09765625" customWidth="1"/>
    <col min="7" max="7" width="26.296875" customWidth="1"/>
    <col min="8" max="8" width="31.59765625" customWidth="1"/>
    <col min="9" max="9" width="7.5" customWidth="1"/>
    <col min="10" max="10" width="8.796875" customWidth="1"/>
  </cols>
  <sheetData>
    <row r="2" spans="2:10" ht="16.8"/>
    <row r="3" spans="2:10" ht="16.8"/>
    <row r="4" spans="2:10" s="4" customFormat="1" ht="28.5" customHeight="1">
      <c r="B4" s="5"/>
      <c r="G4" s="5"/>
    </row>
    <row r="5" spans="2:10" s="3" customFormat="1" ht="9.6" customHeight="1">
      <c r="B5" s="9"/>
      <c r="C5" s="8"/>
      <c r="D5" s="14"/>
      <c r="E5" s="8"/>
      <c r="G5" s="9"/>
      <c r="H5" s="8"/>
      <c r="I5" s="14"/>
      <c r="J5" s="14"/>
    </row>
    <row r="6" spans="2:10" s="3" customFormat="1" ht="9.6" customHeight="1">
      <c r="B6" s="9"/>
      <c r="C6" s="8"/>
      <c r="D6" s="14"/>
      <c r="G6" s="9"/>
      <c r="H6" s="8"/>
      <c r="I6" s="14"/>
      <c r="J6" s="14"/>
    </row>
    <row r="7" spans="2:10" s="3" customFormat="1" ht="9.6" customHeight="1">
      <c r="B7" s="9"/>
      <c r="C7" s="8"/>
      <c r="D7" s="14"/>
      <c r="G7" s="9"/>
      <c r="H7" s="8"/>
      <c r="I7" s="14"/>
      <c r="J7" s="14"/>
    </row>
    <row r="8" spans="2:10" s="3" customFormat="1" ht="9.6" customHeight="1">
      <c r="B8" s="9"/>
      <c r="C8" s="8"/>
      <c r="D8" s="14"/>
      <c r="G8" s="9"/>
      <c r="H8" s="8"/>
      <c r="I8" s="14"/>
      <c r="J8" s="14"/>
    </row>
    <row r="9" spans="2:10" s="3" customFormat="1" ht="9.6" customHeight="1">
      <c r="B9" s="9"/>
      <c r="C9" s="8"/>
      <c r="D9" s="14"/>
      <c r="G9" s="9"/>
      <c r="H9" s="8"/>
      <c r="I9" s="14"/>
      <c r="J9" s="14"/>
    </row>
    <row r="10" spans="2:10" s="3" customFormat="1" ht="9.6" customHeight="1">
      <c r="B10" s="9"/>
      <c r="C10" s="8"/>
      <c r="D10" s="14"/>
      <c r="G10" s="9"/>
      <c r="H10" s="8"/>
      <c r="I10" s="14"/>
      <c r="J10" s="14"/>
    </row>
    <row r="11" spans="2:10" s="3" customFormat="1" ht="9.6" customHeight="1">
      <c r="B11" s="9"/>
      <c r="C11" s="8"/>
      <c r="D11" s="14"/>
      <c r="G11" s="9"/>
      <c r="H11" s="8"/>
      <c r="I11" s="14"/>
      <c r="J11" s="14"/>
    </row>
    <row r="12" spans="2:10" s="3" customFormat="1" ht="9.6" customHeight="1">
      <c r="B12" s="9"/>
      <c r="C12" s="8"/>
      <c r="D12" s="14"/>
      <c r="G12" s="9"/>
      <c r="H12" s="8"/>
      <c r="I12" s="14"/>
      <c r="J12" s="14"/>
    </row>
    <row r="13" spans="2:10" s="3" customFormat="1" ht="9.6" customHeight="1">
      <c r="B13" s="9"/>
      <c r="C13" s="8"/>
      <c r="D13" s="14"/>
      <c r="G13" s="9"/>
      <c r="H13" s="8"/>
      <c r="I13" s="14"/>
      <c r="J13" s="14"/>
    </row>
    <row r="14" spans="2:10" s="3" customFormat="1" ht="9.6" customHeight="1">
      <c r="B14" s="9"/>
      <c r="C14" s="8"/>
      <c r="D14" s="14"/>
      <c r="G14" s="9"/>
      <c r="H14" s="8"/>
      <c r="I14" s="14"/>
      <c r="J14" s="14"/>
    </row>
    <row r="15" spans="2:10" s="3" customFormat="1" ht="9.6" customHeight="1">
      <c r="B15" s="9"/>
      <c r="C15" s="8"/>
      <c r="D15" s="14"/>
      <c r="G15" s="9"/>
      <c r="H15" s="8"/>
      <c r="I15" s="14"/>
      <c r="J15" s="14"/>
    </row>
    <row r="16" spans="2:10" s="3" customFormat="1" ht="9.6" customHeight="1">
      <c r="B16" s="9"/>
      <c r="C16" s="8"/>
      <c r="D16" s="14"/>
      <c r="G16" s="9"/>
      <c r="H16" s="8"/>
      <c r="I16" s="14"/>
      <c r="J16" s="14"/>
    </row>
    <row r="17" spans="2:10" ht="16.8"/>
    <row r="18" spans="2:10" ht="16.8">
      <c r="J18" s="63">
        <v>45778</v>
      </c>
    </row>
    <row r="19" spans="2:10" ht="29.1" customHeight="1">
      <c r="B19" s="12" t="s">
        <v>197</v>
      </c>
      <c r="C19" s="12" t="s">
        <v>198</v>
      </c>
      <c r="D19" s="12" t="s">
        <v>199</v>
      </c>
      <c r="E19" s="12" t="s">
        <v>200</v>
      </c>
      <c r="G19" s="12" t="s">
        <v>197</v>
      </c>
      <c r="H19" s="12" t="s">
        <v>198</v>
      </c>
      <c r="I19" s="12" t="s">
        <v>199</v>
      </c>
      <c r="J19" s="12" t="s">
        <v>200</v>
      </c>
    </row>
    <row r="20" spans="2:10" ht="177.6" customHeight="1">
      <c r="B20" s="124" t="str">
        <f>SDM_Data!O93</f>
        <v>1.Man : Authorized person Not follow regulation
2.System : Not have regulation to specific the Type of truck in each operation.</v>
      </c>
      <c r="C20" s="124" t="s">
        <v>201</v>
      </c>
      <c r="D20" s="124">
        <f>SDM_Data!Q93</f>
        <v>4</v>
      </c>
      <c r="E20" s="124" t="str">
        <f>SDM_Data!R93</f>
        <v>Mar.26</v>
      </c>
      <c r="G20" s="124"/>
      <c r="H20" s="124"/>
      <c r="I20" s="127"/>
      <c r="J20" s="127"/>
    </row>
    <row r="21" spans="2:10" ht="16.8"/>
    <row r="22" spans="2:10" ht="16.8"/>
    <row r="23" spans="2:10" ht="16.8"/>
    <row r="83" spans="2:10" ht="15" customHeight="1">
      <c r="B83" s="17"/>
      <c r="C83" s="17"/>
      <c r="D83" s="17"/>
      <c r="E83" s="17"/>
      <c r="F83" s="17"/>
      <c r="G83" s="17"/>
      <c r="H83" s="17"/>
      <c r="I83" s="17"/>
      <c r="J83" s="17"/>
    </row>
    <row r="85" spans="2:10" ht="16.8"/>
    <row r="86" spans="2:10" ht="16.8"/>
    <row r="87" spans="2:10" ht="16.8"/>
    <row r="147" spans="2:10" ht="15" customHeight="1">
      <c r="B147" s="17"/>
      <c r="C147" s="17"/>
      <c r="D147" s="17"/>
      <c r="E147" s="17"/>
      <c r="F147" s="17"/>
      <c r="G147" s="17"/>
      <c r="H147" s="17"/>
      <c r="I147" s="17"/>
      <c r="J147" s="17"/>
    </row>
  </sheetData>
  <phoneticPr fontId="17"/>
  <pageMargins left="0.7" right="0.7" top="0.75" bottom="0.75" header="0.3" footer="0.3"/>
  <headerFooter>
    <oddHeader>&amp;C&amp;"Calibri"&amp;10&amp;KFF0000 CONFIDENTIAL&amp;1#_x000D_</oddHeader>
  </headerFooter>
  <drawing r:id="rId1"/>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3F1A6BD1-C0E6-4D3F-B4B6-8186C99CCB1F}">
          <x14:formula1>
            <xm:f>Data!$A$53:$A$64</xm:f>
          </x14:formula1>
          <xm:sqref>J18</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D0565E-A781-4887-95E7-7834BCAB777B}">
  <sheetPr codeName="Sheet4"/>
  <dimension ref="A1:N129"/>
  <sheetViews>
    <sheetView showGridLines="0" topLeftCell="A99" zoomScale="85" zoomScaleNormal="85" workbookViewId="0">
      <selection activeCell="B19" sqref="B19"/>
    </sheetView>
  </sheetViews>
  <sheetFormatPr defaultRowHeight="15" customHeight="1"/>
  <cols>
    <col min="1" max="1" width="36.09765625" customWidth="1"/>
    <col min="2" max="2" width="30.19921875" customWidth="1"/>
    <col min="3" max="3" width="11.19921875" customWidth="1"/>
    <col min="4" max="4" width="7.796875" customWidth="1"/>
    <col min="5" max="5" width="1.59765625" customWidth="1"/>
    <col min="6" max="6" width="32.59765625" customWidth="1"/>
    <col min="7" max="7" width="18.296875" customWidth="1"/>
    <col min="8" max="8" width="11.296875" customWidth="1"/>
    <col min="9" max="9" width="8" customWidth="1"/>
    <col min="10" max="10" width="2.296875" customWidth="1"/>
    <col min="11" max="11" width="33.19921875" customWidth="1"/>
    <col min="12" max="12" width="29.5" customWidth="1"/>
    <col min="13" max="14" width="8" customWidth="1"/>
  </cols>
  <sheetData>
    <row r="1" spans="1:14" ht="16.8"/>
    <row r="2" spans="1:14" ht="16.8"/>
    <row r="3" spans="1:14" s="4" customFormat="1" ht="28.5" customHeight="1">
      <c r="A3" s="5"/>
      <c r="F3" s="5"/>
      <c r="K3" s="5"/>
    </row>
    <row r="4" spans="1:14" s="3" customFormat="1" ht="9.6" customHeight="1">
      <c r="A4" s="9"/>
      <c r="B4" s="8"/>
      <c r="C4" s="14"/>
      <c r="D4" s="8"/>
      <c r="F4" s="9"/>
      <c r="G4" s="8"/>
      <c r="H4" s="14"/>
      <c r="I4" s="14"/>
      <c r="K4" s="9"/>
      <c r="L4" s="8"/>
      <c r="M4" s="14"/>
      <c r="N4" s="14"/>
    </row>
    <row r="5" spans="1:14" s="3" customFormat="1" ht="9.6" customHeight="1">
      <c r="A5" s="9"/>
      <c r="B5" s="8"/>
      <c r="C5" s="14"/>
      <c r="F5" s="9"/>
      <c r="G5" s="8"/>
      <c r="H5" s="14"/>
      <c r="I5" s="14"/>
      <c r="K5" s="9"/>
      <c r="L5" s="8"/>
      <c r="M5" s="14"/>
      <c r="N5" s="14"/>
    </row>
    <row r="6" spans="1:14" s="3" customFormat="1" ht="9.6" customHeight="1">
      <c r="A6" s="9"/>
      <c r="B6" s="8"/>
      <c r="C6" s="14"/>
      <c r="F6" s="9"/>
      <c r="G6" s="8"/>
      <c r="H6" s="14"/>
      <c r="I6" s="14"/>
      <c r="K6" s="9"/>
      <c r="L6" s="8"/>
      <c r="M6" s="14"/>
      <c r="N6" s="14"/>
    </row>
    <row r="7" spans="1:14" s="3" customFormat="1" ht="9.6" customHeight="1">
      <c r="A7" s="9"/>
      <c r="B7" s="8"/>
      <c r="C7" s="14"/>
      <c r="F7" s="9"/>
      <c r="G7" s="8"/>
      <c r="H7" s="14"/>
      <c r="I7" s="14"/>
      <c r="K7" s="9"/>
      <c r="L7" s="8"/>
      <c r="M7" s="14"/>
      <c r="N7" s="14"/>
    </row>
    <row r="8" spans="1:14" s="3" customFormat="1" ht="9.6" customHeight="1">
      <c r="A8" s="9"/>
      <c r="B8" s="8"/>
      <c r="C8" s="14"/>
      <c r="F8" s="9"/>
      <c r="G8" s="8"/>
      <c r="H8" s="14"/>
      <c r="I8" s="14"/>
      <c r="K8" s="9"/>
      <c r="L8" s="8"/>
      <c r="M8" s="14"/>
      <c r="N8" s="14"/>
    </row>
    <row r="9" spans="1:14" s="3" customFormat="1" ht="9.6" customHeight="1">
      <c r="A9" s="9"/>
      <c r="B9" s="8"/>
      <c r="C9" s="14"/>
      <c r="F9" s="9"/>
      <c r="G9" s="8"/>
      <c r="H9" s="14"/>
      <c r="I9" s="14"/>
      <c r="K9" s="9"/>
      <c r="L9" s="8"/>
      <c r="M9" s="14"/>
      <c r="N9" s="14"/>
    </row>
    <row r="10" spans="1:14" s="3" customFormat="1" ht="9.6" customHeight="1">
      <c r="A10" s="9"/>
      <c r="B10" s="8"/>
      <c r="C10" s="14"/>
      <c r="F10" s="9"/>
      <c r="G10" s="8"/>
      <c r="H10" s="14"/>
      <c r="I10" s="14"/>
      <c r="K10" s="9"/>
      <c r="L10" s="8"/>
      <c r="M10" s="14"/>
      <c r="N10" s="14"/>
    </row>
    <row r="11" spans="1:14" s="3" customFormat="1" ht="9.6" customHeight="1">
      <c r="A11" s="9"/>
      <c r="B11" s="8"/>
      <c r="C11" s="14"/>
      <c r="F11" s="9"/>
      <c r="G11" s="8"/>
      <c r="H11" s="14"/>
      <c r="I11" s="14"/>
      <c r="K11" s="9"/>
      <c r="L11" s="8"/>
      <c r="M11" s="14"/>
      <c r="N11" s="14"/>
    </row>
    <row r="12" spans="1:14" s="3" customFormat="1" ht="9.6" customHeight="1">
      <c r="A12" s="9"/>
      <c r="B12" s="8"/>
      <c r="C12" s="14"/>
      <c r="F12" s="9"/>
      <c r="G12" s="8"/>
      <c r="H12" s="14"/>
      <c r="I12" s="14"/>
      <c r="K12" s="9"/>
      <c r="L12" s="8"/>
      <c r="M12" s="14"/>
      <c r="N12" s="14"/>
    </row>
    <row r="13" spans="1:14" s="3" customFormat="1" ht="9.6" customHeight="1">
      <c r="A13" s="9"/>
      <c r="B13" s="8"/>
      <c r="C13" s="14"/>
      <c r="F13" s="9"/>
      <c r="G13" s="8"/>
      <c r="H13" s="14"/>
      <c r="I13" s="14"/>
      <c r="K13" s="9"/>
      <c r="L13" s="8"/>
      <c r="M13" s="14"/>
      <c r="N13" s="14"/>
    </row>
    <row r="14" spans="1:14" s="3" customFormat="1" ht="9.6" customHeight="1">
      <c r="A14" s="9"/>
      <c r="B14" s="8"/>
      <c r="C14" s="14"/>
      <c r="F14" s="9"/>
      <c r="G14" s="8"/>
      <c r="H14" s="14"/>
      <c r="I14" s="14"/>
      <c r="K14" s="9"/>
      <c r="L14" s="8"/>
      <c r="M14" s="14"/>
      <c r="N14" s="14"/>
    </row>
    <row r="15" spans="1:14" s="3" customFormat="1" ht="9.6" customHeight="1">
      <c r="A15" s="9"/>
      <c r="B15" s="8"/>
      <c r="C15" s="14"/>
      <c r="F15" s="9"/>
      <c r="G15" s="8"/>
      <c r="H15" s="14"/>
      <c r="I15" s="14"/>
      <c r="K15" s="9"/>
      <c r="L15" s="8"/>
      <c r="M15" s="14"/>
      <c r="N15" s="14"/>
    </row>
    <row r="16" spans="1:14" ht="16.8"/>
    <row r="17" spans="1:14" ht="16.8">
      <c r="N17" s="63">
        <v>45778</v>
      </c>
    </row>
    <row r="18" spans="1:14" ht="29.1" customHeight="1">
      <c r="A18" s="12" t="s">
        <v>197</v>
      </c>
      <c r="B18" s="12" t="s">
        <v>198</v>
      </c>
      <c r="C18" s="12" t="s">
        <v>199</v>
      </c>
      <c r="D18" s="12" t="s">
        <v>200</v>
      </c>
      <c r="F18" s="12" t="s">
        <v>197</v>
      </c>
      <c r="G18" s="12" t="s">
        <v>198</v>
      </c>
      <c r="H18" s="12" t="s">
        <v>199</v>
      </c>
      <c r="I18" s="12" t="s">
        <v>200</v>
      </c>
      <c r="K18" s="12" t="s">
        <v>197</v>
      </c>
      <c r="L18" s="12" t="s">
        <v>198</v>
      </c>
      <c r="M18" s="12" t="s">
        <v>199</v>
      </c>
      <c r="N18" s="12" t="s">
        <v>200</v>
      </c>
    </row>
    <row r="19" spans="1:14" ht="163.05000000000001" customHeight="1">
      <c r="A19" s="125" t="str">
        <f>SDM_Data!O214</f>
        <v xml:space="preserve">1. STM HP5S Engine cannot start (F/M Glue)
Cause: Glue from jig ball air leak test at cylinder grinding process
</v>
      </c>
      <c r="B19" s="125" t="str">
        <f>SDM_Data!P214</f>
        <v>C/M: 
1) Change new jig design for prevent glue split.				[Eff. Date : 10 Feb’26]
2) Add split glue removal procedure for ball jig.  				[Eff. Date : 4 Feb’26]
Overall : Improve initial response and upstream Kaizen in FY26.</v>
      </c>
      <c r="C19" s="125" t="str">
        <f>SDM_Data!Q214</f>
        <v>Achieve target.
Forecast total = 4 cases
(FY25 SDM target = 4 cases)</v>
      </c>
      <c r="D19" s="125" t="str">
        <f>SDM_Data!R214</f>
        <v>Within FY26</v>
      </c>
      <c r="F19" s="107" t="str">
        <f>SDM_Data!O215</f>
        <v xml:space="preserve">1. STM HP5S Engine cannot start (F/M Glue)
Cause: Glue from jig ball air leak test at cylinder grinding process
</v>
      </c>
      <c r="G19" s="107" t="str">
        <f>SDM_Data!P215</f>
        <v>Same above.</v>
      </c>
      <c r="H19" s="107" t="str">
        <f>SDM_Data!Q215</f>
        <v>Not achieve target.
Forecast total = 11 cases
(FY25 SDM target = 9 cases)</v>
      </c>
      <c r="I19" s="107" t="str">
        <f>SDM_Data!R215</f>
        <v>Within FY26</v>
      </c>
      <c r="K19" s="15">
        <f>SDM_Data!O192</f>
        <v>0</v>
      </c>
      <c r="L19" s="15">
        <f>SDM_Data!P192</f>
        <v>0</v>
      </c>
      <c r="M19" s="15">
        <f>SDM_Data!Q192</f>
        <v>0</v>
      </c>
      <c r="N19" s="15">
        <f>SDM_Data!R192</f>
        <v>0</v>
      </c>
    </row>
    <row r="20" spans="1:14" ht="16.8"/>
    <row r="21" spans="1:14" ht="16.8"/>
    <row r="22" spans="1:14" ht="16.8"/>
    <row r="23" spans="1:14" s="4" customFormat="1" ht="28.5" customHeight="1">
      <c r="A23" s="5"/>
      <c r="F23" s="5"/>
      <c r="K23" s="5"/>
    </row>
    <row r="24" spans="1:14" s="3" customFormat="1" ht="9.6" customHeight="1">
      <c r="A24" s="9"/>
      <c r="B24" s="8"/>
      <c r="C24" s="14"/>
      <c r="D24" s="8"/>
      <c r="F24" s="9"/>
      <c r="G24" s="8"/>
      <c r="H24" s="14"/>
      <c r="I24" s="14"/>
      <c r="K24" s="9"/>
      <c r="L24" s="8"/>
      <c r="M24" s="14"/>
      <c r="N24" s="14"/>
    </row>
    <row r="25" spans="1:14" s="3" customFormat="1" ht="9.6" customHeight="1">
      <c r="A25" s="9"/>
      <c r="B25" s="8"/>
      <c r="C25" s="14"/>
      <c r="F25" s="9"/>
      <c r="G25" s="8"/>
      <c r="H25" s="14"/>
      <c r="I25" s="14"/>
      <c r="K25" s="9"/>
      <c r="L25" s="8"/>
      <c r="M25" s="14"/>
      <c r="N25" s="14"/>
    </row>
    <row r="26" spans="1:14" s="3" customFormat="1" ht="9.6" customHeight="1">
      <c r="A26" s="9"/>
      <c r="B26" s="8"/>
      <c r="C26" s="14"/>
      <c r="F26" s="9"/>
      <c r="G26" s="8"/>
      <c r="H26" s="14"/>
      <c r="I26" s="14"/>
      <c r="K26" s="9"/>
      <c r="L26" s="8"/>
      <c r="M26" s="14"/>
      <c r="N26" s="14"/>
    </row>
    <row r="27" spans="1:14" s="3" customFormat="1" ht="9.6" customHeight="1">
      <c r="A27" s="9"/>
      <c r="B27" s="8"/>
      <c r="C27" s="14"/>
      <c r="F27" s="9"/>
      <c r="G27" s="8"/>
      <c r="H27" s="14"/>
      <c r="I27" s="14"/>
      <c r="K27" s="9"/>
      <c r="L27" s="8"/>
      <c r="M27" s="14"/>
      <c r="N27" s="14"/>
    </row>
    <row r="28" spans="1:14" s="3" customFormat="1" ht="9.6" customHeight="1">
      <c r="A28" s="9"/>
      <c r="B28" s="8"/>
      <c r="C28" s="14"/>
      <c r="F28" s="9"/>
      <c r="G28" s="8"/>
      <c r="H28" s="14"/>
      <c r="I28" s="14"/>
      <c r="K28" s="9"/>
      <c r="L28" s="8"/>
      <c r="M28" s="14"/>
      <c r="N28" s="14"/>
    </row>
    <row r="29" spans="1:14" s="3" customFormat="1" ht="9.6" customHeight="1">
      <c r="A29" s="9"/>
      <c r="B29" s="8"/>
      <c r="C29" s="14"/>
      <c r="F29" s="9"/>
      <c r="G29" s="8"/>
      <c r="H29" s="14"/>
      <c r="I29" s="14"/>
      <c r="K29" s="9"/>
      <c r="L29" s="8"/>
      <c r="M29" s="14"/>
      <c r="N29" s="14"/>
    </row>
    <row r="30" spans="1:14" s="3" customFormat="1" ht="9.6" customHeight="1">
      <c r="A30" s="9"/>
      <c r="B30" s="8"/>
      <c r="C30" s="14"/>
      <c r="F30" s="9"/>
      <c r="G30" s="8"/>
      <c r="H30" s="14"/>
      <c r="I30" s="14"/>
      <c r="K30" s="9"/>
      <c r="L30" s="8"/>
      <c r="M30" s="14"/>
      <c r="N30" s="14"/>
    </row>
    <row r="31" spans="1:14" s="3" customFormat="1" ht="9.6" customHeight="1">
      <c r="A31" s="9"/>
      <c r="B31" s="8"/>
      <c r="C31" s="14"/>
      <c r="F31" s="9"/>
      <c r="G31" s="8"/>
      <c r="H31" s="14"/>
      <c r="I31" s="14"/>
      <c r="K31" s="9"/>
      <c r="L31" s="8"/>
      <c r="M31" s="14"/>
      <c r="N31" s="14"/>
    </row>
    <row r="32" spans="1:14" s="3" customFormat="1" ht="9.6" customHeight="1">
      <c r="A32" s="9"/>
      <c r="B32" s="8"/>
      <c r="C32" s="14"/>
      <c r="F32" s="9"/>
      <c r="G32" s="8"/>
      <c r="H32" s="14"/>
      <c r="I32" s="14"/>
      <c r="K32" s="9"/>
      <c r="L32" s="8"/>
      <c r="M32" s="14"/>
      <c r="N32" s="14"/>
    </row>
    <row r="33" spans="1:14" s="3" customFormat="1" ht="9.6" customHeight="1">
      <c r="A33" s="9"/>
      <c r="B33" s="8"/>
      <c r="C33" s="14"/>
      <c r="F33" s="9"/>
      <c r="G33" s="8"/>
      <c r="H33" s="14"/>
      <c r="I33" s="14"/>
      <c r="K33" s="9"/>
      <c r="L33" s="8"/>
      <c r="M33" s="14"/>
      <c r="N33" s="14"/>
    </row>
    <row r="34" spans="1:14" s="3" customFormat="1" ht="9.6" customHeight="1">
      <c r="A34" s="9"/>
      <c r="B34" s="8"/>
      <c r="C34" s="14"/>
      <c r="F34" s="9"/>
      <c r="G34" s="8"/>
      <c r="H34" s="14"/>
      <c r="I34" s="14"/>
      <c r="K34" s="9"/>
      <c r="L34" s="8"/>
      <c r="M34" s="14"/>
      <c r="N34" s="14"/>
    </row>
    <row r="35" spans="1:14" s="3" customFormat="1" ht="9.6" customHeight="1">
      <c r="A35" s="9"/>
      <c r="B35" s="8"/>
      <c r="C35" s="14"/>
      <c r="F35" s="9"/>
      <c r="G35" s="8"/>
      <c r="H35" s="14"/>
      <c r="I35" s="14"/>
      <c r="K35" s="9"/>
      <c r="L35" s="8"/>
      <c r="M35" s="14"/>
      <c r="N35" s="14"/>
    </row>
    <row r="36" spans="1:14" ht="16.8"/>
    <row r="37" spans="1:14" ht="16.8"/>
    <row r="38" spans="1:14" ht="29.1" customHeight="1">
      <c r="A38" s="12" t="s">
        <v>197</v>
      </c>
      <c r="B38" s="12" t="s">
        <v>198</v>
      </c>
      <c r="C38" s="12" t="s">
        <v>199</v>
      </c>
      <c r="D38" s="12" t="s">
        <v>202</v>
      </c>
      <c r="F38" s="12" t="s">
        <v>197</v>
      </c>
      <c r="G38" s="12" t="s">
        <v>198</v>
      </c>
      <c r="H38" s="12" t="s">
        <v>199</v>
      </c>
      <c r="I38" s="12" t="s">
        <v>203</v>
      </c>
      <c r="K38" s="12" t="s">
        <v>197</v>
      </c>
      <c r="L38" s="12" t="s">
        <v>198</v>
      </c>
      <c r="M38" s="12" t="s">
        <v>199</v>
      </c>
      <c r="N38" s="12" t="s">
        <v>202</v>
      </c>
    </row>
    <row r="39" spans="1:14" ht="180" customHeight="1">
      <c r="A39" s="124" t="s">
        <v>204</v>
      </c>
      <c r="B39" s="124" t="str">
        <f>SDM_Data!P216</f>
        <v>C/M: (Temporary) 200% inspection part at supplier before delivery
Overall : Improve initial response and upstream Kaizen in FY26.</v>
      </c>
      <c r="C39" s="124" t="str">
        <f>SDM_Data!Q216</f>
        <v xml:space="preserve">Not achieve target.
Forecast total =  17 cases
(FY25 target = 6 cases)
</v>
      </c>
      <c r="D39" s="124" t="str">
        <f>SDM_Data!R216</f>
        <v>Within FY26</v>
      </c>
      <c r="E39" s="140"/>
      <c r="F39" s="113" t="str">
        <f>SDM_Data!O218</f>
        <v xml:space="preserve">1. Rail Cap pipe fuel return Broken
Cause: Under invesitgation
2. G3S Inlet connector missing ball
Cause: Under investigation
</v>
      </c>
      <c r="G39" s="113" t="str">
        <f>SDM_Data!P218</f>
        <v>C/M: Under invesitgation
C/M: (Temporary) 100% Pin gauge check Go-NoGo at STC before delivery to SDM.</v>
      </c>
      <c r="H39" s="113" t="str">
        <f>SDM_Data!Q218</f>
        <v>Forecast total =  3 cases
(FY25 target = 5 cases)</v>
      </c>
      <c r="I39" s="113" t="str">
        <f>SDM_Data!R218</f>
        <v>-</v>
      </c>
      <c r="J39" s="140"/>
      <c r="K39" s="127" t="str">
        <f>SDM_Data!O217</f>
        <v xml:space="preserve">1. DMHU Plug rail Coating peeling
Cause: Under invesitgate with supplier &amp; DIAT
2. G3S Inlet connector missing ball
Cause: Under investigation
</v>
      </c>
      <c r="L39" s="127" t="str">
        <f>SDM_Data!P217</f>
        <v>C/M: (Temporary) 200% inspection part at supplier before delivery
C/M: (Temporary) 100% Pin gauge check Go-NoGo at STC before delivery to SDM.</v>
      </c>
      <c r="M39" s="127" t="str">
        <f>SDM_Data!Q217</f>
        <v>Not achieve target.
Forcast total = 16 cases
(FY25 target = 6 cases)</v>
      </c>
      <c r="N39" s="127" t="str">
        <f>SDM_Data!R217</f>
        <v>Within FY26</v>
      </c>
    </row>
    <row r="40" spans="1:14" ht="16.8"/>
    <row r="41" spans="1:14" ht="16.8"/>
    <row r="42" spans="1:14" ht="16.8"/>
    <row r="43" spans="1:14" s="4" customFormat="1" ht="28.5" customHeight="1">
      <c r="A43" s="5"/>
      <c r="F43" s="5"/>
      <c r="K43" s="5"/>
    </row>
    <row r="44" spans="1:14" s="3" customFormat="1" ht="9.6" customHeight="1">
      <c r="A44" s="9"/>
      <c r="B44" s="8"/>
      <c r="C44" s="14"/>
      <c r="D44" s="8"/>
      <c r="F44" s="9"/>
      <c r="G44" s="8"/>
      <c r="H44" s="14"/>
      <c r="I44" s="14"/>
      <c r="K44" s="9"/>
      <c r="L44" s="8"/>
      <c r="M44" s="14"/>
      <c r="N44" s="14"/>
    </row>
    <row r="45" spans="1:14" s="3" customFormat="1" ht="9.6" customHeight="1">
      <c r="A45" s="9"/>
      <c r="B45" s="8"/>
      <c r="C45" s="14"/>
      <c r="F45" s="9"/>
      <c r="G45" s="8"/>
      <c r="H45" s="14"/>
      <c r="I45" s="14"/>
      <c r="K45" s="9"/>
      <c r="L45" s="8"/>
      <c r="M45" s="14"/>
      <c r="N45" s="14"/>
    </row>
    <row r="46" spans="1:14" s="3" customFormat="1" ht="9.6" customHeight="1">
      <c r="A46" s="9"/>
      <c r="B46" s="8"/>
      <c r="C46" s="14"/>
      <c r="F46" s="9"/>
      <c r="G46" s="8"/>
      <c r="H46" s="14"/>
      <c r="I46" s="14"/>
      <c r="K46" s="9"/>
      <c r="L46" s="8"/>
      <c r="M46" s="14"/>
      <c r="N46" s="14"/>
    </row>
    <row r="47" spans="1:14" s="3" customFormat="1" ht="9.6" customHeight="1">
      <c r="A47" s="9"/>
      <c r="B47" s="8"/>
      <c r="C47" s="14"/>
      <c r="F47" s="9"/>
      <c r="G47" s="8"/>
      <c r="H47" s="14"/>
      <c r="I47" s="14"/>
      <c r="K47" s="9"/>
      <c r="L47" s="8"/>
      <c r="M47" s="14"/>
      <c r="N47" s="14"/>
    </row>
    <row r="48" spans="1:14" s="3" customFormat="1" ht="9.6" customHeight="1">
      <c r="A48" s="9"/>
      <c r="B48" s="8"/>
      <c r="C48" s="14"/>
      <c r="F48" s="9"/>
      <c r="G48" s="8"/>
      <c r="H48" s="14"/>
      <c r="I48" s="14"/>
      <c r="K48" s="9"/>
      <c r="L48" s="8"/>
      <c r="M48" s="14"/>
      <c r="N48" s="14"/>
    </row>
    <row r="49" spans="1:14" s="3" customFormat="1" ht="9.6" customHeight="1">
      <c r="A49" s="9"/>
      <c r="B49" s="8"/>
      <c r="C49" s="14"/>
      <c r="F49" s="9"/>
      <c r="G49" s="8"/>
      <c r="H49" s="14"/>
      <c r="I49" s="14"/>
      <c r="K49" s="9"/>
      <c r="L49" s="8"/>
      <c r="M49" s="14"/>
      <c r="N49" s="14"/>
    </row>
    <row r="50" spans="1:14" s="3" customFormat="1" ht="9.6" customHeight="1">
      <c r="A50" s="9"/>
      <c r="B50" s="8"/>
      <c r="C50" s="14"/>
      <c r="F50" s="9"/>
      <c r="G50" s="8"/>
      <c r="H50" s="14"/>
      <c r="I50" s="14"/>
      <c r="K50" s="9"/>
      <c r="L50" s="8"/>
      <c r="M50" s="14"/>
      <c r="N50" s="14"/>
    </row>
    <row r="51" spans="1:14" s="3" customFormat="1" ht="9.6" customHeight="1">
      <c r="A51" s="9"/>
      <c r="B51" s="8"/>
      <c r="C51" s="14"/>
      <c r="F51" s="9"/>
      <c r="G51" s="8"/>
      <c r="H51" s="14"/>
      <c r="I51" s="14"/>
      <c r="K51" s="9"/>
      <c r="L51" s="8"/>
      <c r="M51" s="14"/>
      <c r="N51" s="14"/>
    </row>
    <row r="52" spans="1:14" s="3" customFormat="1" ht="9.6" customHeight="1">
      <c r="A52" s="9"/>
      <c r="B52" s="8"/>
      <c r="C52" s="14"/>
      <c r="F52" s="9"/>
      <c r="G52" s="8"/>
      <c r="H52" s="14"/>
      <c r="I52" s="14"/>
      <c r="K52" s="9"/>
      <c r="L52" s="8"/>
      <c r="M52" s="14"/>
      <c r="N52" s="14"/>
    </row>
    <row r="53" spans="1:14" s="3" customFormat="1" ht="9.6" customHeight="1">
      <c r="A53" s="9"/>
      <c r="B53" s="8"/>
      <c r="C53" s="14"/>
      <c r="F53" s="9"/>
      <c r="G53" s="8"/>
      <c r="H53" s="14"/>
      <c r="I53" s="14"/>
      <c r="K53" s="9"/>
      <c r="L53" s="8"/>
      <c r="M53" s="14"/>
      <c r="N53" s="14"/>
    </row>
    <row r="54" spans="1:14" s="3" customFormat="1" ht="9.6" customHeight="1">
      <c r="A54" s="9"/>
      <c r="B54" s="8"/>
      <c r="C54" s="14"/>
      <c r="F54" s="9"/>
      <c r="G54" s="8"/>
      <c r="H54" s="14"/>
      <c r="I54" s="14"/>
      <c r="K54" s="9"/>
      <c r="L54" s="8"/>
      <c r="M54" s="14"/>
      <c r="N54" s="14"/>
    </row>
    <row r="55" spans="1:14" s="3" customFormat="1" ht="9.6" customHeight="1">
      <c r="A55" s="9"/>
      <c r="B55" s="8"/>
      <c r="C55" s="14"/>
      <c r="F55" s="9"/>
      <c r="G55" s="8"/>
      <c r="H55" s="14"/>
      <c r="I55" s="14"/>
      <c r="K55" s="9"/>
      <c r="L55" s="8"/>
      <c r="M55" s="14"/>
      <c r="N55" s="14"/>
    </row>
    <row r="56" spans="1:14" ht="16.8">
      <c r="K56" s="9"/>
      <c r="L56" s="8"/>
      <c r="M56" s="14"/>
      <c r="N56" s="14"/>
    </row>
    <row r="57" spans="1:14" ht="16.8">
      <c r="K57" s="9"/>
      <c r="L57" s="8"/>
      <c r="M57" s="14"/>
      <c r="N57" s="14"/>
    </row>
    <row r="58" spans="1:14" ht="29.1" customHeight="1">
      <c r="A58" s="12" t="s">
        <v>197</v>
      </c>
      <c r="B58" s="12" t="s">
        <v>198</v>
      </c>
      <c r="C58" s="12" t="s">
        <v>199</v>
      </c>
      <c r="D58" s="12" t="s">
        <v>202</v>
      </c>
      <c r="F58" s="12" t="s">
        <v>197</v>
      </c>
      <c r="G58" s="12" t="s">
        <v>198</v>
      </c>
      <c r="H58" s="12" t="s">
        <v>199</v>
      </c>
      <c r="I58" s="12" t="s">
        <v>203</v>
      </c>
      <c r="K58" s="9"/>
      <c r="L58" s="8"/>
      <c r="M58" s="14"/>
      <c r="N58" s="14"/>
    </row>
    <row r="59" spans="1:14" ht="121.5" customHeight="1">
      <c r="A59" s="29" t="s">
        <v>11</v>
      </c>
      <c r="B59" s="29" t="s">
        <v>11</v>
      </c>
      <c r="C59" s="29" t="s">
        <v>11</v>
      </c>
      <c r="D59" s="29" t="s">
        <v>11</v>
      </c>
      <c r="F59" s="29" t="s">
        <v>11</v>
      </c>
      <c r="G59" s="29" t="s">
        <v>11</v>
      </c>
      <c r="H59" s="29" t="s">
        <v>11</v>
      </c>
      <c r="I59" s="29" t="s">
        <v>11</v>
      </c>
      <c r="K59" s="9"/>
      <c r="L59" s="8"/>
      <c r="M59" s="14"/>
      <c r="N59" s="14"/>
    </row>
    <row r="60" spans="1:14" ht="16.8">
      <c r="K60" s="9"/>
      <c r="L60" s="8"/>
      <c r="M60" s="14"/>
      <c r="N60" s="14"/>
    </row>
    <row r="61" spans="1:14" ht="16.8"/>
    <row r="121" spans="13:14" ht="15" customHeight="1">
      <c r="M121" s="17"/>
      <c r="N121" s="17"/>
    </row>
    <row r="123" spans="13:14" ht="16.8"/>
    <row r="124" spans="13:14" ht="16.8"/>
    <row r="125" spans="13:14" ht="16.8"/>
    <row r="129" spans="1:11" ht="15" customHeight="1">
      <c r="A129" s="17"/>
      <c r="B129" s="17"/>
      <c r="C129" s="17"/>
      <c r="D129" s="17"/>
      <c r="E129" s="17"/>
      <c r="F129" s="17"/>
      <c r="G129" s="17"/>
      <c r="H129" s="17"/>
      <c r="I129" s="17"/>
      <c r="K129" s="17"/>
    </row>
  </sheetData>
  <phoneticPr fontId="17"/>
  <pageMargins left="0.7" right="0.7" top="0.75" bottom="0.75" header="0.3" footer="0.3"/>
  <headerFooter>
    <oddHeader>&amp;C&amp;"Calibri"&amp;10&amp;KFF0000 CONFIDENTIAL&amp;1#_x000D_</oddHeader>
  </headerFooter>
  <drawing r:id="rId1"/>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ACA6F3CB-5FFB-4B9F-A9CF-1610E428E914}">
          <x14:formula1>
            <xm:f>Data!$A$53:$A$64</xm:f>
          </x14:formula1>
          <xm:sqref>N17</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657C53-666A-4041-83BB-D3CE6817431B}">
  <sheetPr codeName="Sheet14"/>
  <dimension ref="A1:O112"/>
  <sheetViews>
    <sheetView showGridLines="0" topLeftCell="A44" zoomScaleNormal="100" workbookViewId="0">
      <selection activeCell="F38" sqref="F38"/>
    </sheetView>
  </sheetViews>
  <sheetFormatPr defaultRowHeight="15" customHeight="1"/>
  <cols>
    <col min="1" max="1" width="33.09765625" customWidth="1"/>
    <col min="2" max="2" width="24" customWidth="1"/>
    <col min="3" max="3" width="7.59765625" customWidth="1"/>
    <col min="4" max="4" width="6.09765625" customWidth="1"/>
    <col min="5" max="5" width="2.09765625" customWidth="1"/>
    <col min="6" max="6" width="35.296875" customWidth="1"/>
    <col min="7" max="7" width="24.09765625" customWidth="1"/>
    <col min="8" max="8" width="6.09765625" customWidth="1"/>
    <col min="9" max="9" width="5.59765625" customWidth="1"/>
    <col min="10" max="10" width="1.59765625" customWidth="1"/>
    <col min="11" max="11" width="29.796875" customWidth="1"/>
    <col min="12" max="12" width="25.296875" customWidth="1"/>
    <col min="13" max="13" width="6.09765625" customWidth="1"/>
    <col min="14" max="14" width="5.59765625" customWidth="1"/>
  </cols>
  <sheetData>
    <row r="1" spans="1:14" ht="18.600000000000001" customHeight="1" thickBot="1">
      <c r="D1" s="34"/>
    </row>
    <row r="2" spans="1:14" ht="16.8"/>
    <row r="3" spans="1:14" s="4" customFormat="1" ht="28.5" customHeight="1">
      <c r="A3" s="5"/>
      <c r="F3" s="5"/>
    </row>
    <row r="4" spans="1:14" s="3" customFormat="1" ht="9.6" customHeight="1">
      <c r="A4" s="9"/>
      <c r="B4" s="8"/>
      <c r="C4" s="14"/>
      <c r="D4" s="8"/>
      <c r="F4" s="9"/>
      <c r="G4" s="8"/>
      <c r="H4" s="14"/>
      <c r="I4" s="14"/>
    </row>
    <row r="5" spans="1:14" s="3" customFormat="1" ht="9.6" customHeight="1">
      <c r="A5" s="9"/>
      <c r="B5" s="8"/>
      <c r="C5" s="14"/>
      <c r="F5" s="9"/>
      <c r="G5" s="8"/>
      <c r="H5" s="14"/>
      <c r="I5" s="14"/>
    </row>
    <row r="6" spans="1:14" s="3" customFormat="1" ht="9.6" customHeight="1">
      <c r="A6" s="9"/>
      <c r="B6" s="8"/>
      <c r="C6" s="14"/>
      <c r="F6" s="9"/>
      <c r="G6" s="8"/>
      <c r="H6" s="14"/>
      <c r="I6" s="14"/>
    </row>
    <row r="7" spans="1:14" s="3" customFormat="1" ht="9.6" customHeight="1">
      <c r="A7" s="9"/>
      <c r="B7" s="8"/>
      <c r="C7" s="14"/>
      <c r="F7" s="9"/>
      <c r="G7" s="8"/>
      <c r="H7" s="14"/>
      <c r="I7" s="14"/>
    </row>
    <row r="8" spans="1:14" s="3" customFormat="1" ht="9.6" customHeight="1">
      <c r="A8" s="9"/>
      <c r="B8" s="8"/>
      <c r="C8" s="14"/>
      <c r="F8" s="9"/>
      <c r="G8" s="8"/>
      <c r="H8" s="14"/>
      <c r="I8" s="14"/>
    </row>
    <row r="9" spans="1:14" s="3" customFormat="1" ht="9.6" customHeight="1">
      <c r="A9" s="9"/>
      <c r="B9" s="8"/>
      <c r="C9" s="14"/>
      <c r="F9" s="9"/>
      <c r="G9" s="8"/>
      <c r="H9" s="14"/>
      <c r="I9" s="14"/>
    </row>
    <row r="10" spans="1:14" s="3" customFormat="1" ht="9.6" customHeight="1">
      <c r="A10" s="9"/>
      <c r="B10" s="8"/>
      <c r="C10" s="14"/>
      <c r="F10" s="9"/>
      <c r="G10" s="8"/>
      <c r="H10" s="14"/>
      <c r="I10" s="14"/>
    </row>
    <row r="11" spans="1:14" s="3" customFormat="1" ht="9.6" customHeight="1">
      <c r="A11" s="9"/>
      <c r="B11" s="8"/>
      <c r="C11" s="14"/>
      <c r="F11" s="9"/>
      <c r="G11" s="8"/>
      <c r="H11" s="14"/>
      <c r="I11" s="14"/>
    </row>
    <row r="12" spans="1:14" s="3" customFormat="1" ht="9.6" customHeight="1">
      <c r="A12" s="9"/>
      <c r="B12" s="8"/>
      <c r="C12" s="14"/>
      <c r="F12" s="9"/>
      <c r="G12" s="8"/>
      <c r="H12" s="14"/>
      <c r="I12" s="14"/>
    </row>
    <row r="13" spans="1:14" s="3" customFormat="1" ht="9.6" customHeight="1">
      <c r="A13" s="9"/>
      <c r="B13" s="8"/>
      <c r="C13" s="14"/>
      <c r="F13" s="9"/>
      <c r="G13" s="8"/>
      <c r="H13" s="14"/>
      <c r="I13" s="14"/>
    </row>
    <row r="14" spans="1:14" s="3" customFormat="1" ht="9.6" customHeight="1">
      <c r="A14" s="9"/>
      <c r="B14" s="8"/>
      <c r="C14" s="14"/>
      <c r="F14" s="9"/>
      <c r="G14" s="8"/>
      <c r="H14" s="14"/>
      <c r="I14" s="14"/>
    </row>
    <row r="15" spans="1:14" s="3" customFormat="1" ht="9.6" customHeight="1">
      <c r="A15" s="9"/>
      <c r="B15" s="8"/>
      <c r="C15" s="14"/>
      <c r="F15" s="9"/>
      <c r="G15" s="8"/>
      <c r="H15" s="14"/>
      <c r="I15" s="14"/>
    </row>
    <row r="16" spans="1:14" ht="16.8">
      <c r="K16" s="3"/>
      <c r="L16" s="3"/>
      <c r="M16" s="3"/>
      <c r="N16" s="3"/>
    </row>
    <row r="17" spans="1:14" ht="28.05" customHeight="1">
      <c r="I17" s="63">
        <v>45901</v>
      </c>
      <c r="K17" s="3"/>
      <c r="L17" s="3"/>
      <c r="M17" s="3"/>
      <c r="N17" s="3"/>
    </row>
    <row r="18" spans="1:14" ht="29.1" customHeight="1">
      <c r="A18" s="12" t="s">
        <v>197</v>
      </c>
      <c r="B18" s="12" t="s">
        <v>198</v>
      </c>
      <c r="C18" s="12" t="s">
        <v>199</v>
      </c>
      <c r="D18" s="12" t="s">
        <v>202</v>
      </c>
      <c r="F18" s="12" t="s">
        <v>197</v>
      </c>
      <c r="G18" s="12" t="s">
        <v>198</v>
      </c>
      <c r="H18" s="12" t="s">
        <v>199</v>
      </c>
      <c r="I18" s="12" t="s">
        <v>203</v>
      </c>
      <c r="K18" s="3"/>
      <c r="L18" s="3"/>
      <c r="M18" s="3"/>
      <c r="N18" s="3"/>
    </row>
    <row r="19" spans="1:14" ht="181.5" customHeight="1">
      <c r="A19" s="113" t="str">
        <f>SDM_Data!O219</f>
        <v>Monthly Over +0.02%    Acc. AP/ Result ▲0.03%
Cost of spoilage P/J on plan
Remain KADAI : GDP [Plan 3.35MB/Act. 4.59MB/Diff+1.24MB]
Problem P/L NG 1,146pcs [Plan 0.24%/Act 0.73%/Diff +0.49%]
1) Occure material DNTH cutting 601 run-out NG forecast end of Mar'26 (Forecast Mar'26 Over +1.2MB) 
2) Occure in SDM process Relief seat grd. CPK 1.33 improvement M/C &amp; Jig accuracy</v>
      </c>
      <c r="B19" s="113" t="str">
        <f>SDM_Data!P219</f>
        <v>GDP problem P/L NG situation action plan (Material &amp; Machine)
1.(PE3/BPE) DNTH combine process cutting PCR issue start cutting line 602 (1st lot control to SDM Mar'26) and extend cutting line 601,603,604 Plan end of Mar'26 (On process)
2.PE2&amp;PD Process capability M/C Relief seat grinding CPK &gt;1.33 (On process)
3.PE2&amp;PD next plan reamain KADAI condition grinding (Completed)
     -PD temporary action re-grinding process relief seat lapping 2 time and control depth seat surface &amp; PE Change new type dresser</v>
      </c>
      <c r="C19" s="113" t="str">
        <f>SDM_Data!Q219</f>
        <v>Forecast Acc.  Save ▲0.030% (Apr'25 -Mar'26)</v>
      </c>
      <c r="D19" s="113">
        <f>SDM_Data!R219</f>
        <v>0</v>
      </c>
      <c r="F19" s="113" t="str">
        <f>SDM_Data!O220</f>
        <v>Monthly Over +0.6MB
Acc. AP/ Result ▲4.99MB</v>
      </c>
      <c r="G19" s="113" t="str">
        <f>SDM_Data!P220</f>
        <v>-</v>
      </c>
      <c r="H19" s="113" t="str">
        <f>SDM_Data!Q220</f>
        <v>Forecast Acc.  Save ▲8.6MB (Apr'25 -Mar'26)</v>
      </c>
      <c r="I19" s="113">
        <f>SDM_Data!R220</f>
        <v>0</v>
      </c>
      <c r="K19" s="3"/>
      <c r="L19" s="3"/>
      <c r="M19" s="3"/>
      <c r="N19" s="3"/>
    </row>
    <row r="20" spans="1:14" ht="16.8">
      <c r="K20" s="3"/>
      <c r="L20" s="3"/>
      <c r="M20" s="3"/>
      <c r="N20" s="3"/>
    </row>
    <row r="21" spans="1:14" ht="16.8">
      <c r="K21" s="3"/>
      <c r="L21" s="3"/>
      <c r="M21" s="3"/>
      <c r="N21" s="3"/>
    </row>
    <row r="22" spans="1:14" ht="16.8">
      <c r="K22" s="3"/>
      <c r="L22" s="3"/>
      <c r="M22" s="3"/>
      <c r="N22" s="3"/>
    </row>
    <row r="23" spans="1:14" s="4" customFormat="1" ht="28.5" customHeight="1">
      <c r="A23" s="5"/>
      <c r="F23" s="5"/>
      <c r="K23" s="3"/>
      <c r="L23" s="3"/>
      <c r="M23" s="3"/>
      <c r="N23" s="3"/>
    </row>
    <row r="24" spans="1:14" s="3" customFormat="1" ht="9.6" customHeight="1">
      <c r="A24" s="9"/>
      <c r="B24" s="8"/>
      <c r="C24" s="14"/>
      <c r="D24" s="8"/>
      <c r="F24" s="9"/>
      <c r="G24" s="8"/>
      <c r="H24" s="14"/>
      <c r="I24" s="14"/>
    </row>
    <row r="25" spans="1:14" s="3" customFormat="1" ht="9.6" customHeight="1">
      <c r="A25" s="9"/>
      <c r="B25" s="8"/>
      <c r="C25" s="14"/>
      <c r="F25" s="9"/>
      <c r="G25" s="8"/>
      <c r="H25" s="14"/>
      <c r="I25" s="14"/>
    </row>
    <row r="26" spans="1:14" s="3" customFormat="1" ht="9.6" customHeight="1">
      <c r="A26" s="9"/>
      <c r="B26" s="8"/>
      <c r="C26" s="14"/>
      <c r="F26" s="9"/>
      <c r="G26" s="8"/>
      <c r="H26" s="14"/>
      <c r="I26" s="14"/>
    </row>
    <row r="27" spans="1:14" s="3" customFormat="1" ht="9.6" customHeight="1">
      <c r="A27" s="9"/>
      <c r="B27" s="8"/>
      <c r="C27" s="14"/>
      <c r="F27" s="9"/>
      <c r="G27" s="8"/>
      <c r="H27" s="14"/>
      <c r="I27" s="14"/>
    </row>
    <row r="28" spans="1:14" s="3" customFormat="1" ht="9.6" customHeight="1">
      <c r="A28" s="9"/>
      <c r="B28" s="8"/>
      <c r="C28" s="14"/>
      <c r="F28" s="9"/>
      <c r="G28" s="8"/>
      <c r="H28" s="14"/>
      <c r="I28" s="14"/>
    </row>
    <row r="29" spans="1:14" s="3" customFormat="1" ht="9.6" customHeight="1">
      <c r="A29" s="9"/>
      <c r="B29" s="8"/>
      <c r="C29" s="14"/>
      <c r="F29" s="9"/>
      <c r="G29" s="8"/>
      <c r="H29" s="14"/>
      <c r="I29" s="14"/>
    </row>
    <row r="30" spans="1:14" s="3" customFormat="1" ht="9.6" customHeight="1">
      <c r="A30" s="9"/>
      <c r="B30" s="8"/>
      <c r="C30" s="14"/>
      <c r="F30" s="9"/>
      <c r="G30" s="8"/>
      <c r="H30" s="14"/>
      <c r="I30" s="14"/>
    </row>
    <row r="31" spans="1:14" s="3" customFormat="1" ht="9.6" customHeight="1">
      <c r="A31" s="9"/>
      <c r="B31" s="8"/>
      <c r="C31" s="14"/>
      <c r="F31" s="9"/>
      <c r="G31" s="8"/>
      <c r="H31" s="14"/>
      <c r="I31" s="14"/>
    </row>
    <row r="32" spans="1:14" s="3" customFormat="1" ht="9.6" customHeight="1">
      <c r="A32" s="9"/>
      <c r="B32" s="8"/>
      <c r="C32" s="14"/>
      <c r="F32" s="9"/>
      <c r="G32" s="8"/>
      <c r="H32" s="14"/>
      <c r="I32" s="14"/>
    </row>
    <row r="33" spans="1:14" s="3" customFormat="1" ht="9.6" customHeight="1">
      <c r="A33" s="9"/>
      <c r="B33" s="8"/>
      <c r="C33" s="14"/>
      <c r="F33" s="9"/>
      <c r="G33" s="8"/>
      <c r="H33" s="14"/>
      <c r="I33" s="14"/>
    </row>
    <row r="34" spans="1:14" s="3" customFormat="1" ht="9.6" customHeight="1">
      <c r="A34" s="9"/>
      <c r="B34" s="8"/>
      <c r="C34" s="14"/>
      <c r="F34" s="9"/>
      <c r="G34" s="8"/>
      <c r="H34" s="14"/>
      <c r="I34" s="14"/>
    </row>
    <row r="35" spans="1:14" s="3" customFormat="1" ht="9.6" customHeight="1">
      <c r="A35" s="9"/>
      <c r="B35" s="8"/>
      <c r="C35" s="14"/>
      <c r="F35" s="9"/>
      <c r="G35" s="8"/>
      <c r="H35" s="14"/>
      <c r="I35" s="14"/>
    </row>
    <row r="36" spans="1:14" ht="16.8">
      <c r="K36" s="3"/>
      <c r="L36" s="3"/>
      <c r="M36" s="3"/>
      <c r="N36" s="3"/>
    </row>
    <row r="37" spans="1:14" ht="29.1" customHeight="1">
      <c r="A37" s="12" t="s">
        <v>197</v>
      </c>
      <c r="B37" s="12" t="s">
        <v>198</v>
      </c>
      <c r="C37" s="12" t="s">
        <v>199</v>
      </c>
      <c r="D37" s="12" t="s">
        <v>202</v>
      </c>
      <c r="F37" s="12" t="s">
        <v>197</v>
      </c>
      <c r="G37" s="12" t="s">
        <v>198</v>
      </c>
      <c r="H37" s="12" t="s">
        <v>199</v>
      </c>
      <c r="I37" s="12" t="s">
        <v>203</v>
      </c>
      <c r="K37" s="12" t="s">
        <v>197</v>
      </c>
      <c r="L37" s="12" t="s">
        <v>198</v>
      </c>
      <c r="M37" s="12" t="s">
        <v>199</v>
      </c>
      <c r="N37" s="12" t="s">
        <v>203</v>
      </c>
    </row>
    <row r="38" spans="1:14" ht="145.05000000000001" customHeight="1">
      <c r="A38" s="124" t="str">
        <f>SKD_data!O55</f>
        <v>1.[One Times] SCV Kakou delay scrap NG (Keep Body Valve yellow stain  for analysis root cause) 
2.[Cont.] DF2 NG alarm over judge M/C 
   - NG alarm sealing leak , part cap Fuel fiter NG No.0100 NG 1.8%</v>
      </c>
      <c r="B38" s="124" t="str">
        <f>SKD_data!P55</f>
        <v xml:space="preserve">SCV NG Body valve yellow stain  
Action  Change  method for cleaning DI water and pump.
DF2 NG alarm over jude M/C 
Action Maker change new inset mold Current MG 0%
</v>
      </c>
      <c r="C38" s="1190">
        <f>SKD_data!Q55</f>
        <v>4.7999999999999996E-3</v>
      </c>
      <c r="D38" s="124" t="str">
        <f>SKD_data!R55</f>
        <v>-</v>
      </c>
      <c r="F38" s="953" t="str">
        <f>SKD_data!O56</f>
        <v xml:space="preserve">1.[One Times] SCV Kakou delay scrap NG (Keep Body Valve yellow stain  for analysis root cause)  (+147 KB)
2.[Cont.] DF2 NG alarm over judge M/C 
   - NG alarm sealing leak , part cap Fuel fiter NG No.0100 </v>
      </c>
      <c r="G38" s="953">
        <f>SKD_data!P56</f>
        <v>0</v>
      </c>
      <c r="H38" s="953">
        <f>SKD_data!Q56</f>
        <v>4.3</v>
      </c>
      <c r="I38" s="953" t="str">
        <f>SKD_data!R56</f>
        <v>-</v>
      </c>
      <c r="J38" s="140"/>
      <c r="K38" s="953" t="str">
        <f>SDM_Data!O221</f>
        <v>Problem close increasing from last month = 16 items.
New issue in Feb'26 = 15 items.
Remaining issue cannot action until root cause C/M.
Kadai : Almost unique problem of SDM/SKD 
Approach : Expands engineering ability for improvement by re-process &amp; design</v>
      </c>
      <c r="L38" s="953" t="str">
        <f>SDM_Data!P221</f>
        <v>Priority  and set action  plan for overall quality loss (Q-loss &amp; COS) in company in FY26. And strengthen ability of plan and actual control.
(As explained in quality pillar)</v>
      </c>
      <c r="M38" s="953" t="str">
        <f>SDM_Data!Q221</f>
        <v>Not achieve target.
Forecast   = 178.5 MB</v>
      </c>
      <c r="N38" s="953" t="str">
        <f>SDM_Data!R221</f>
        <v>Within FY26</v>
      </c>
    </row>
    <row r="39" spans="1:14" ht="16.8">
      <c r="K39" s="87" t="s">
        <v>75</v>
      </c>
    </row>
    <row r="40" spans="1:14" ht="16.8"/>
    <row r="112" spans="1:15" ht="15" customHeight="1">
      <c r="A112" s="17"/>
      <c r="B112" s="17"/>
      <c r="C112" s="17"/>
      <c r="D112" s="17"/>
      <c r="E112" s="17"/>
      <c r="F112" s="17"/>
      <c r="G112" s="17"/>
      <c r="H112" s="17"/>
      <c r="I112" s="17"/>
      <c r="J112" s="17"/>
      <c r="K112" s="17"/>
      <c r="L112" s="17"/>
      <c r="M112" s="17"/>
      <c r="N112" s="17"/>
      <c r="O112" s="17"/>
    </row>
  </sheetData>
  <sheetProtection selectLockedCells="1" selectUnlockedCells="1"/>
  <pageMargins left="0.7" right="0.7" top="0.75" bottom="0.75" header="0.3" footer="0.3"/>
  <headerFooter>
    <oddHeader>&amp;C&amp;"Calibri"&amp;10&amp;KFF0000 CONFIDENTIAL&amp;1#_x000D_</oddHeader>
  </headerFooter>
  <drawing r:id="rId1"/>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5166D2AE-6D25-46A2-8BE9-CB4AFB493588}">
          <x14:formula1>
            <xm:f>Data!$A$53:$A$64</xm:f>
          </x14:formula1>
          <xm:sqref>I17</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E76485-5B36-4F2B-84E5-6DA463AB9DE9}">
  <sheetPr codeName="Sheet6"/>
  <dimension ref="A1:O105"/>
  <sheetViews>
    <sheetView showGridLines="0" zoomScaleNormal="100" workbookViewId="0">
      <selection activeCell="K39" sqref="K39:L39"/>
    </sheetView>
  </sheetViews>
  <sheetFormatPr defaultRowHeight="15" customHeight="1"/>
  <cols>
    <col min="1" max="1" width="16.59765625" customWidth="1"/>
    <col min="2" max="2" width="26.296875" customWidth="1"/>
    <col min="3" max="4" width="7.796875" customWidth="1"/>
    <col min="5" max="5" width="1.59765625" customWidth="1"/>
    <col min="6" max="6" width="32.19921875" customWidth="1"/>
    <col min="7" max="7" width="19.09765625" customWidth="1"/>
    <col min="8" max="9" width="8" customWidth="1"/>
    <col min="10" max="10" width="2.296875" customWidth="1"/>
    <col min="11" max="11" width="16.59765625" customWidth="1"/>
    <col min="12" max="12" width="25.296875" customWidth="1"/>
    <col min="13" max="14" width="8" customWidth="1"/>
  </cols>
  <sheetData>
    <row r="1" spans="1:14" ht="16.8"/>
    <row r="2" spans="1:14" ht="16.8"/>
    <row r="3" spans="1:14" s="4" customFormat="1" ht="28.5" customHeight="1">
      <c r="A3" s="5"/>
      <c r="F3" s="5"/>
      <c r="K3" s="5"/>
    </row>
    <row r="4" spans="1:14" s="3" customFormat="1" ht="9.6" customHeight="1">
      <c r="A4" s="9"/>
      <c r="B4" s="8"/>
      <c r="C4" s="14"/>
      <c r="D4" s="8"/>
      <c r="F4" s="9"/>
      <c r="G4" s="8"/>
      <c r="H4" s="14"/>
      <c r="I4" s="14"/>
      <c r="K4" s="9"/>
      <c r="L4" s="8"/>
      <c r="M4" s="14"/>
      <c r="N4" s="14"/>
    </row>
    <row r="5" spans="1:14" s="3" customFormat="1" ht="9.6" customHeight="1">
      <c r="A5" s="9"/>
      <c r="B5" s="8"/>
      <c r="C5" s="14"/>
      <c r="F5" s="9"/>
      <c r="G5" s="8"/>
      <c r="H5" s="14"/>
      <c r="I5" s="14"/>
      <c r="K5" s="44"/>
      <c r="L5" s="8"/>
      <c r="M5" s="14"/>
      <c r="N5" s="14"/>
    </row>
    <row r="6" spans="1:14" s="3" customFormat="1" ht="9.6" customHeight="1">
      <c r="A6" s="9"/>
      <c r="B6" s="8"/>
      <c r="C6" s="14"/>
      <c r="F6" s="9"/>
      <c r="G6" s="8"/>
      <c r="H6" s="14"/>
      <c r="I6" s="14"/>
      <c r="K6" s="9"/>
      <c r="L6" s="8"/>
      <c r="M6" s="14"/>
      <c r="N6" s="14"/>
    </row>
    <row r="7" spans="1:14" s="3" customFormat="1" ht="9.6" customHeight="1">
      <c r="A7" s="9"/>
      <c r="B7" s="8"/>
      <c r="C7" s="14"/>
      <c r="F7" s="9"/>
      <c r="G7" s="8"/>
      <c r="H7" s="14"/>
      <c r="I7" s="14"/>
      <c r="K7" s="9"/>
      <c r="L7" s="8"/>
      <c r="M7" s="14"/>
      <c r="N7" s="14"/>
    </row>
    <row r="8" spans="1:14" s="3" customFormat="1" ht="9.6" customHeight="1">
      <c r="A8" s="9"/>
      <c r="B8" s="8"/>
      <c r="C8" s="14"/>
      <c r="F8" s="9"/>
      <c r="G8" s="8"/>
      <c r="H8" s="14"/>
      <c r="I8" s="14"/>
      <c r="K8" s="44"/>
      <c r="L8" s="8"/>
      <c r="M8" s="14"/>
      <c r="N8" s="14"/>
    </row>
    <row r="9" spans="1:14" s="3" customFormat="1" ht="9.6" customHeight="1">
      <c r="A9" s="9"/>
      <c r="B9" s="8"/>
      <c r="C9" s="14"/>
      <c r="F9" s="9"/>
      <c r="G9" s="8"/>
      <c r="H9" s="14"/>
      <c r="I9" s="14"/>
      <c r="K9" s="9"/>
      <c r="L9" s="8"/>
      <c r="M9" s="14"/>
      <c r="N9" s="14"/>
    </row>
    <row r="10" spans="1:14" s="3" customFormat="1" ht="9.6" customHeight="1">
      <c r="A10" s="9"/>
      <c r="B10" s="8"/>
      <c r="C10" s="14"/>
      <c r="F10" s="9"/>
      <c r="G10" s="8"/>
      <c r="H10" s="14"/>
      <c r="I10" s="14"/>
      <c r="K10" s="9"/>
      <c r="L10" s="8"/>
      <c r="M10" s="14"/>
      <c r="N10" s="14"/>
    </row>
    <row r="11" spans="1:14" s="3" customFormat="1" ht="9.6" customHeight="1">
      <c r="A11" s="9"/>
      <c r="B11" s="8"/>
      <c r="C11" s="14"/>
      <c r="F11" s="9"/>
      <c r="G11" s="8"/>
      <c r="H11" s="14"/>
      <c r="I11" s="14"/>
      <c r="K11" s="9"/>
      <c r="L11" s="8"/>
      <c r="M11" s="14"/>
      <c r="N11" s="14"/>
    </row>
    <row r="12" spans="1:14" s="3" customFormat="1" ht="9.6" customHeight="1">
      <c r="A12" s="9"/>
      <c r="B12" s="8"/>
      <c r="C12" s="14"/>
      <c r="F12" s="9"/>
      <c r="G12" s="8"/>
      <c r="H12" s="14"/>
      <c r="I12" s="14"/>
      <c r="K12" s="44"/>
      <c r="L12" s="8"/>
      <c r="M12" s="14"/>
      <c r="N12" s="14"/>
    </row>
    <row r="13" spans="1:14" s="3" customFormat="1" ht="9.6" customHeight="1">
      <c r="A13" s="9"/>
      <c r="B13" s="8"/>
      <c r="C13" s="14"/>
      <c r="F13" s="9"/>
      <c r="G13" s="8"/>
      <c r="H13" s="14"/>
      <c r="I13" s="14"/>
      <c r="K13" s="9"/>
      <c r="L13" s="8"/>
      <c r="M13" s="14"/>
      <c r="N13" s="14"/>
    </row>
    <row r="14" spans="1:14" s="3" customFormat="1" ht="9.6" customHeight="1">
      <c r="A14" s="9"/>
      <c r="B14" s="8"/>
      <c r="C14" s="14"/>
      <c r="F14" s="9"/>
      <c r="G14" s="8"/>
      <c r="H14" s="14"/>
      <c r="I14" s="14"/>
      <c r="K14" s="9"/>
      <c r="L14" s="8"/>
      <c r="M14" s="14"/>
      <c r="N14" s="14"/>
    </row>
    <row r="15" spans="1:14" s="3" customFormat="1" ht="9.6" customHeight="1">
      <c r="A15" s="9"/>
      <c r="B15" s="8"/>
      <c r="C15" s="14"/>
      <c r="F15" s="9"/>
      <c r="G15" s="8"/>
      <c r="H15" s="14"/>
      <c r="I15" s="14"/>
      <c r="K15" s="9"/>
      <c r="L15" s="8"/>
      <c r="M15" s="14"/>
      <c r="N15" s="14"/>
    </row>
    <row r="16" spans="1:14" ht="16.8"/>
    <row r="17" spans="1:14" ht="16.8">
      <c r="I17" s="63">
        <v>45778</v>
      </c>
    </row>
    <row r="18" spans="1:14" ht="29.1" customHeight="1">
      <c r="A18" s="12" t="s">
        <v>197</v>
      </c>
      <c r="B18" s="12" t="s">
        <v>198</v>
      </c>
      <c r="C18" s="12" t="s">
        <v>199</v>
      </c>
      <c r="D18" s="12" t="s">
        <v>202</v>
      </c>
      <c r="F18" s="12" t="s">
        <v>197</v>
      </c>
      <c r="G18" s="12" t="s">
        <v>198</v>
      </c>
      <c r="H18" s="12" t="s">
        <v>199</v>
      </c>
      <c r="I18" s="12" t="s">
        <v>203</v>
      </c>
    </row>
    <row r="19" spans="1:14" ht="108" customHeight="1">
      <c r="A19" s="830">
        <f>SDM_Data!O285</f>
        <v>0</v>
      </c>
      <c r="B19" s="830">
        <f>SDM_Data!P285</f>
        <v>0</v>
      </c>
      <c r="C19" s="830">
        <f>SDM_Data!Q285</f>
        <v>0</v>
      </c>
      <c r="D19" s="830">
        <f>SDM_Data!R285</f>
        <v>0</v>
      </c>
      <c r="E19" s="831"/>
      <c r="F19" s="1191" t="str">
        <f>SDM_Data!O286</f>
        <v xml:space="preserve">GDP Assy line 2 (2.5 Day) Cover damper &amp; seat upper laser welding mc - Ball screw of work work press ⇒ Loss time diagnosis due to trial &amp; error ⇒ Create FTA Quality+BM
UC pipe (0.5 Day) Air leak test mc - Air leakage in inspection system ⇒ Loss time diagnosis due to alarm message is not related with pheomenon ⇒ Create FTA Quality+BM
PCV (2.5 Day) Intake valve OD GR ⇒ Quality/Process problem
DF Plastic (1.0 Day) ⇒ Raw Material NG from TAKAHATA
DF ADC (0.5 Day) New High pressure leak test mc ⇒  Process/Machine design problem (After SOP 1 month)
</v>
      </c>
      <c r="G19" s="830">
        <f>SDM_Data!P286</f>
        <v>0</v>
      </c>
      <c r="H19" s="830">
        <f>SDM_Data!Q286</f>
        <v>0</v>
      </c>
      <c r="I19" s="830">
        <f>SDM_Data!R286</f>
        <v>0</v>
      </c>
    </row>
    <row r="20" spans="1:14" ht="16.8"/>
    <row r="21" spans="1:14" ht="16.8"/>
    <row r="22" spans="1:14" ht="16.8"/>
    <row r="23" spans="1:14" s="4" customFormat="1" ht="28.5" customHeight="1">
      <c r="A23" s="5"/>
      <c r="F23" s="5"/>
      <c r="K23" s="5"/>
    </row>
    <row r="24" spans="1:14" s="3" customFormat="1" ht="9.6" customHeight="1">
      <c r="A24" s="9"/>
      <c r="B24" s="8"/>
      <c r="C24" s="14"/>
      <c r="D24" s="8"/>
      <c r="F24" s="9"/>
      <c r="G24" s="8"/>
      <c r="H24" s="14"/>
      <c r="I24" s="14"/>
      <c r="K24" s="9"/>
      <c r="L24" s="8"/>
      <c r="M24" s="14"/>
      <c r="N24" s="14"/>
    </row>
    <row r="25" spans="1:14" s="3" customFormat="1" ht="9.6" customHeight="1">
      <c r="A25" s="9"/>
      <c r="B25" s="8"/>
      <c r="C25" s="14"/>
      <c r="F25" s="9"/>
      <c r="G25" s="8"/>
      <c r="H25" s="14"/>
      <c r="I25" s="14"/>
      <c r="K25" s="9"/>
      <c r="L25" s="8"/>
      <c r="M25" s="14"/>
      <c r="N25" s="14"/>
    </row>
    <row r="26" spans="1:14" s="3" customFormat="1" ht="9.6" customHeight="1">
      <c r="A26" s="9"/>
      <c r="B26" s="8"/>
      <c r="C26" s="14"/>
      <c r="F26" s="9"/>
      <c r="G26" s="8"/>
      <c r="H26" s="14"/>
      <c r="I26" s="14"/>
      <c r="K26" s="9"/>
      <c r="L26" s="8"/>
      <c r="M26" s="14"/>
      <c r="N26" s="14"/>
    </row>
    <row r="27" spans="1:14" s="3" customFormat="1" ht="9.6" customHeight="1">
      <c r="A27" s="9"/>
      <c r="B27" s="8"/>
      <c r="C27" s="14"/>
      <c r="F27" s="9"/>
      <c r="G27" s="8"/>
      <c r="H27" s="14"/>
      <c r="I27" s="14"/>
      <c r="K27" s="9"/>
      <c r="L27" s="8"/>
      <c r="M27" s="14"/>
      <c r="N27" s="14"/>
    </row>
    <row r="28" spans="1:14" s="3" customFormat="1" ht="9.6" customHeight="1">
      <c r="A28" s="9"/>
      <c r="B28" s="8"/>
      <c r="C28" s="14"/>
      <c r="F28" s="9"/>
      <c r="G28" s="8"/>
      <c r="H28" s="14"/>
      <c r="I28" s="14"/>
      <c r="K28" s="9"/>
      <c r="L28" s="8"/>
      <c r="M28" s="14"/>
      <c r="N28" s="14"/>
    </row>
    <row r="29" spans="1:14" s="3" customFormat="1" ht="9.6" customHeight="1">
      <c r="A29" s="9"/>
      <c r="B29" s="8"/>
      <c r="C29" s="14"/>
      <c r="F29" s="9"/>
      <c r="G29" s="8"/>
      <c r="H29" s="14"/>
      <c r="I29" s="14"/>
      <c r="K29" s="9"/>
      <c r="L29" s="8"/>
      <c r="M29" s="14"/>
      <c r="N29" s="14"/>
    </row>
    <row r="30" spans="1:14" s="3" customFormat="1" ht="9.6" customHeight="1">
      <c r="A30" s="9"/>
      <c r="B30" s="8"/>
      <c r="C30" s="14"/>
      <c r="F30" s="9"/>
      <c r="G30" s="8"/>
      <c r="H30" s="14"/>
      <c r="I30" s="14"/>
      <c r="K30" s="9"/>
      <c r="L30" s="8"/>
      <c r="M30" s="14"/>
      <c r="N30" s="14"/>
    </row>
    <row r="31" spans="1:14" s="3" customFormat="1" ht="9.6" customHeight="1">
      <c r="A31" s="9"/>
      <c r="B31" s="8"/>
      <c r="C31" s="14"/>
      <c r="F31" s="9"/>
      <c r="G31" s="8"/>
      <c r="H31" s="14"/>
      <c r="I31" s="14"/>
      <c r="K31" s="9"/>
      <c r="L31" s="8"/>
      <c r="M31" s="14"/>
      <c r="N31" s="14"/>
    </row>
    <row r="32" spans="1:14" s="3" customFormat="1" ht="9.6" customHeight="1">
      <c r="A32" s="9"/>
      <c r="B32" s="8"/>
      <c r="C32" s="14"/>
      <c r="F32" s="9"/>
      <c r="G32" s="8"/>
      <c r="H32" s="14"/>
      <c r="I32" s="14"/>
      <c r="K32" s="9"/>
      <c r="L32" s="8"/>
      <c r="M32" s="14"/>
      <c r="N32" s="14"/>
    </row>
    <row r="33" spans="1:15" s="3" customFormat="1" ht="9.6" customHeight="1">
      <c r="A33" s="9"/>
      <c r="B33" s="8"/>
      <c r="C33" s="14"/>
      <c r="F33" s="9"/>
      <c r="G33" s="8"/>
      <c r="H33" s="14"/>
      <c r="I33" s="14"/>
      <c r="K33" s="9"/>
      <c r="L33" s="8"/>
      <c r="M33" s="14"/>
      <c r="N33" s="14"/>
    </row>
    <row r="34" spans="1:15" s="3" customFormat="1" ht="9.6" customHeight="1">
      <c r="A34" s="9"/>
      <c r="B34" s="8"/>
      <c r="C34" s="14"/>
      <c r="F34" s="9"/>
      <c r="G34" s="8"/>
      <c r="H34" s="14"/>
      <c r="I34" s="14"/>
      <c r="K34" s="9"/>
      <c r="L34" s="8"/>
      <c r="M34" s="14"/>
      <c r="N34" s="14"/>
    </row>
    <row r="35" spans="1:15" s="3" customFormat="1" ht="9.6" customHeight="1">
      <c r="A35" s="9"/>
      <c r="B35" s="8"/>
      <c r="C35" s="14"/>
      <c r="F35" s="9"/>
      <c r="G35" s="8"/>
      <c r="H35" s="14"/>
      <c r="I35" s="14"/>
      <c r="K35" s="9"/>
      <c r="L35" s="8"/>
      <c r="M35" s="14"/>
      <c r="N35" s="14"/>
    </row>
    <row r="36" spans="1:15" ht="16.8">
      <c r="O36" s="3"/>
    </row>
    <row r="37" spans="1:15" ht="16.8"/>
    <row r="38" spans="1:15" ht="29.1" customHeight="1">
      <c r="A38" s="12" t="s">
        <v>197</v>
      </c>
      <c r="B38" s="12" t="s">
        <v>198</v>
      </c>
      <c r="C38" s="12" t="s">
        <v>199</v>
      </c>
      <c r="D38" s="12" t="s">
        <v>202</v>
      </c>
      <c r="F38" s="12" t="s">
        <v>197</v>
      </c>
      <c r="G38" s="12" t="s">
        <v>198</v>
      </c>
      <c r="H38" s="12" t="s">
        <v>199</v>
      </c>
      <c r="I38" s="12" t="s">
        <v>203</v>
      </c>
      <c r="K38" s="12" t="s">
        <v>197</v>
      </c>
      <c r="L38" s="12" t="s">
        <v>198</v>
      </c>
      <c r="M38" s="12" t="s">
        <v>199</v>
      </c>
      <c r="N38" s="12" t="s">
        <v>203</v>
      </c>
    </row>
    <row r="39" spans="1:15" ht="79.05" customHeight="1">
      <c r="A39" s="830" t="s">
        <v>11</v>
      </c>
      <c r="B39" s="830" t="s">
        <v>11</v>
      </c>
      <c r="C39" s="830" t="s">
        <v>11</v>
      </c>
      <c r="D39" s="830" t="s">
        <v>11</v>
      </c>
      <c r="F39" s="830" t="s">
        <v>11</v>
      </c>
      <c r="G39" s="830" t="s">
        <v>11</v>
      </c>
      <c r="H39" s="830" t="s">
        <v>11</v>
      </c>
      <c r="I39" s="830" t="s">
        <v>11</v>
      </c>
      <c r="K39" s="1342" t="str">
        <f>SDM_Data!O289</f>
        <v>TH-Cambodia cross border situation</v>
      </c>
      <c r="L39" s="1343"/>
      <c r="M39" s="29" t="s">
        <v>11</v>
      </c>
      <c r="N39" s="29" t="s">
        <v>11</v>
      </c>
    </row>
    <row r="40" spans="1:15" ht="16.8"/>
    <row r="41" spans="1:15" ht="16.8"/>
    <row r="101" spans="1:14" ht="15" customHeight="1">
      <c r="A101" s="17"/>
      <c r="B101" s="17"/>
      <c r="C101" s="17"/>
      <c r="M101" s="17"/>
      <c r="N101" s="17"/>
    </row>
    <row r="103" spans="1:14" ht="16.8"/>
    <row r="104" spans="1:14" ht="16.8"/>
    <row r="105" spans="1:14" ht="16.8"/>
  </sheetData>
  <mergeCells count="1">
    <mergeCell ref="K39:L39"/>
  </mergeCells>
  <phoneticPr fontId="17"/>
  <pageMargins left="0.7" right="0.7" top="0.75" bottom="0.75" header="0.3" footer="0.3"/>
  <headerFooter>
    <oddHeader>&amp;C&amp;"Calibri"&amp;10&amp;KFF0000 CONFIDENTIAL&amp;1#_x000D_</oddHeader>
  </headerFooter>
  <drawing r:id="rId1"/>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ABB065D9-460D-45E7-9AB2-572AD655ADBB}">
          <x14:formula1>
            <xm:f>Data!$A$53:$A$64</xm:f>
          </x14:formula1>
          <xm:sqref>I17</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BB8D89-761D-46A3-A4B3-BC7C80357781}">
  <sheetPr codeName="Sheet11"/>
  <dimension ref="A1:N398"/>
  <sheetViews>
    <sheetView showGridLines="0" zoomScale="85" zoomScaleNormal="85" workbookViewId="0">
      <selection activeCell="J34" sqref="J34"/>
    </sheetView>
  </sheetViews>
  <sheetFormatPr defaultRowHeight="15" customHeight="1"/>
  <cols>
    <col min="1" max="1" width="39.296875" customWidth="1"/>
    <col min="2" max="2" width="11.296875" customWidth="1"/>
    <col min="3" max="3" width="7.796875" customWidth="1"/>
    <col min="4" max="4" width="4.296875" customWidth="1"/>
    <col min="5" max="5" width="1.59765625" customWidth="1"/>
    <col min="6" max="6" width="38.796875" customWidth="1"/>
    <col min="7" max="7" width="20.296875" customWidth="1"/>
    <col min="8" max="9" width="8" customWidth="1"/>
    <col min="10" max="10" width="3.59765625" customWidth="1"/>
    <col min="11" max="11" width="29" customWidth="1"/>
    <col min="12" max="12" width="20" customWidth="1"/>
    <col min="13" max="13" width="9.296875" customWidth="1"/>
  </cols>
  <sheetData>
    <row r="1" spans="1:14" ht="16.8"/>
    <row r="2" spans="1:14" ht="16.8"/>
    <row r="3" spans="1:14" s="4" customFormat="1" ht="28.5" customHeight="1">
      <c r="A3" s="5"/>
      <c r="F3" s="5"/>
      <c r="K3"/>
      <c r="L3"/>
      <c r="M3"/>
      <c r="N3"/>
    </row>
    <row r="4" spans="1:14" s="3" customFormat="1" ht="9.6" customHeight="1">
      <c r="A4" s="9"/>
      <c r="B4" s="8"/>
      <c r="C4" s="14"/>
      <c r="D4" s="8"/>
      <c r="F4" s="9"/>
      <c r="G4" s="8"/>
      <c r="H4" s="14"/>
      <c r="I4" s="14"/>
      <c r="K4" s="5"/>
      <c r="L4" s="4"/>
      <c r="M4" s="4"/>
      <c r="N4" s="4"/>
    </row>
    <row r="5" spans="1:14" s="3" customFormat="1" ht="9.6" customHeight="1">
      <c r="A5" s="9"/>
      <c r="B5" s="8"/>
      <c r="C5" s="14"/>
      <c r="F5" s="9"/>
      <c r="G5" s="8"/>
      <c r="H5" s="14"/>
      <c r="I5" s="14"/>
      <c r="K5" s="9"/>
      <c r="L5" s="8"/>
      <c r="M5" s="14"/>
      <c r="N5" s="8"/>
    </row>
    <row r="6" spans="1:14" s="3" customFormat="1" ht="9.6" customHeight="1">
      <c r="A6" s="9"/>
      <c r="B6" s="8"/>
      <c r="C6" s="14"/>
      <c r="F6" s="9"/>
      <c r="G6" s="8"/>
      <c r="H6" s="14"/>
      <c r="I6" s="14"/>
      <c r="K6" s="9"/>
      <c r="L6" s="8"/>
      <c r="M6" s="14"/>
    </row>
    <row r="7" spans="1:14" s="3" customFormat="1" ht="9.6" customHeight="1">
      <c r="A7" s="9"/>
      <c r="B7" s="8"/>
      <c r="C7" s="14"/>
      <c r="F7" s="9"/>
      <c r="G7" s="8"/>
      <c r="H7" s="14"/>
      <c r="I7" s="14"/>
      <c r="K7" s="9"/>
      <c r="L7" s="8"/>
      <c r="M7" s="14"/>
    </row>
    <row r="8" spans="1:14" s="3" customFormat="1" ht="9.6" customHeight="1">
      <c r="A8" s="9"/>
      <c r="B8" s="8"/>
      <c r="C8" s="14"/>
      <c r="F8" s="9"/>
      <c r="G8" s="8"/>
      <c r="H8" s="14"/>
      <c r="I8" s="14"/>
      <c r="K8" s="9"/>
      <c r="L8" s="8"/>
      <c r="M8" s="14"/>
    </row>
    <row r="9" spans="1:14" s="3" customFormat="1" ht="9.6" customHeight="1">
      <c r="A9" s="9"/>
      <c r="B9" s="8"/>
      <c r="C9" s="14"/>
      <c r="F9" s="9"/>
      <c r="G9" s="8"/>
      <c r="H9" s="14"/>
      <c r="I9" s="14"/>
      <c r="K9" s="9"/>
      <c r="L9" s="8"/>
      <c r="M9" s="14"/>
    </row>
    <row r="10" spans="1:14" s="3" customFormat="1" ht="9.6" customHeight="1">
      <c r="A10" s="9"/>
      <c r="B10" s="8"/>
      <c r="C10" s="14"/>
      <c r="F10" s="9"/>
      <c r="G10" s="8"/>
      <c r="H10" s="14"/>
      <c r="I10" s="14"/>
      <c r="K10" s="9"/>
      <c r="L10" s="8"/>
      <c r="M10" s="14"/>
    </row>
    <row r="11" spans="1:14" s="3" customFormat="1" ht="9.6" customHeight="1">
      <c r="A11" s="9"/>
      <c r="B11" s="8"/>
      <c r="C11" s="14"/>
      <c r="F11" s="9"/>
      <c r="G11" s="8"/>
      <c r="H11" s="14"/>
      <c r="I11" s="14"/>
      <c r="K11" s="9"/>
      <c r="L11" s="8"/>
      <c r="M11" s="14"/>
    </row>
    <row r="12" spans="1:14" s="3" customFormat="1" ht="9.6" customHeight="1">
      <c r="A12" s="9"/>
      <c r="B12" s="8"/>
      <c r="C12" s="14"/>
      <c r="F12" s="9"/>
      <c r="G12" s="8"/>
      <c r="H12" s="14"/>
      <c r="I12" s="14"/>
      <c r="K12" s="9"/>
      <c r="L12" s="8"/>
      <c r="M12" s="14"/>
    </row>
    <row r="13" spans="1:14" s="3" customFormat="1" ht="9.6" customHeight="1">
      <c r="A13" s="9"/>
      <c r="B13" s="8"/>
      <c r="C13" s="14"/>
      <c r="F13" s="9"/>
      <c r="G13" s="8"/>
      <c r="H13" s="14"/>
      <c r="I13" s="14"/>
      <c r="K13" s="9"/>
      <c r="L13" s="8"/>
      <c r="M13" s="14"/>
    </row>
    <row r="14" spans="1:14" s="3" customFormat="1" ht="9.6" customHeight="1">
      <c r="A14" s="9"/>
      <c r="B14" s="8"/>
      <c r="C14" s="14"/>
      <c r="F14" s="9"/>
      <c r="G14" s="8"/>
      <c r="H14" s="14"/>
      <c r="I14" s="14"/>
      <c r="K14" s="9"/>
      <c r="L14" s="8"/>
      <c r="M14" s="14"/>
    </row>
    <row r="15" spans="1:14" s="3" customFormat="1" ht="9.6" customHeight="1">
      <c r="A15" s="9"/>
      <c r="B15" s="8"/>
      <c r="C15" s="14"/>
      <c r="F15" s="9"/>
      <c r="G15" s="8"/>
      <c r="H15" s="14"/>
      <c r="I15" s="14"/>
      <c r="K15" s="9"/>
      <c r="L15" s="8"/>
      <c r="M15" s="14"/>
    </row>
    <row r="16" spans="1:14" ht="16.8">
      <c r="K16" s="9"/>
      <c r="L16" s="8"/>
      <c r="M16" s="14"/>
      <c r="N16" s="3"/>
    </row>
    <row r="17" spans="1:14" ht="16.8">
      <c r="I17" s="63">
        <v>45778</v>
      </c>
    </row>
    <row r="18" spans="1:14" ht="29.1" customHeight="1">
      <c r="A18" s="12" t="s">
        <v>197</v>
      </c>
      <c r="B18" s="12" t="s">
        <v>198</v>
      </c>
      <c r="C18" s="12" t="s">
        <v>199</v>
      </c>
      <c r="D18" s="12" t="s">
        <v>202</v>
      </c>
      <c r="F18" s="12" t="s">
        <v>197</v>
      </c>
      <c r="G18" s="12" t="s">
        <v>198</v>
      </c>
      <c r="H18" s="12" t="s">
        <v>199</v>
      </c>
      <c r="I18" s="12" t="s">
        <v>203</v>
      </c>
      <c r="K18" s="12" t="s">
        <v>197</v>
      </c>
      <c r="L18" s="12" t="s">
        <v>198</v>
      </c>
      <c r="M18" s="12" t="s">
        <v>199</v>
      </c>
      <c r="N18" s="12" t="s">
        <v>203</v>
      </c>
    </row>
    <row r="19" spans="1:14" ht="181.5" customHeight="1">
      <c r="A19" s="45" t="s">
        <v>11</v>
      </c>
      <c r="B19" s="45" t="s">
        <v>11</v>
      </c>
      <c r="C19" s="45" t="s">
        <v>11</v>
      </c>
      <c r="D19" s="45" t="s">
        <v>11</v>
      </c>
      <c r="F19" s="45" t="s">
        <v>11</v>
      </c>
      <c r="G19" s="45" t="s">
        <v>11</v>
      </c>
      <c r="H19" s="45" t="s">
        <v>11</v>
      </c>
      <c r="I19" s="45" t="s">
        <v>11</v>
      </c>
      <c r="K19" s="833" t="str">
        <f>SDM_Data!O861&amp;CHAR(10)&amp;SDM_Data!O863&amp;CHAR(10)&amp;CHAR(10)&amp;SKD_data!O398&amp;CHAR(10)&amp;SKD_data!O400</f>
        <v>Expense &gt;12M
SDM-MT&amp;FAC : 65 cases / 4.597 MB.:Job Stock Spare part,Oil)
SDM-SPD&amp;PD : 30 case / 3.149 Mb.: Job.Kaizen MC. &amp; Cutting Tool
SDM-PC : 14 cases / 0.354 MB.:Job Rent for Forklift
SDM-Admin : 14 case / 1.057 MB.:Job Repair
Investment &gt;18M
SDM-PE : 70 case / 42.549 MB.:Job Modify MC
SDM-SPD&amp;PE : 15 case / 7.374 Mb.: Job Kaizen MC.
SKD expense &gt;12 M
SKD-PD : 4 cases / 0.328 MB.:Job Cutting tool
SKD-MT&amp;FAC : 4 case / 1.359 MB.:Job PM Machine
SKD Investment &gt;18
SKD-DMIN : 22 case / 26.215 MB.:Job Mold-die
SKD-PR : 8 case / 4.193 MB.:Job Kaizen MC.</v>
      </c>
      <c r="L19" s="95" t="str">
        <f>SDM_Data!P861&amp;CHAR(10)&amp;SDM_Data!P863</f>
        <v xml:space="preserve">
</v>
      </c>
      <c r="M19" s="95" t="str">
        <f>SDM_Data!Q861&amp;CHAR(10)&amp;SDM_Data!Q863</f>
        <v xml:space="preserve">
</v>
      </c>
      <c r="N19" s="95" t="str">
        <f>SDM_Data!R861&amp;CHAR(10)&amp;SDM_Data!R863</f>
        <v xml:space="preserve">
</v>
      </c>
    </row>
    <row r="20" spans="1:14" ht="16.8"/>
    <row r="21" spans="1:14" ht="16.8"/>
    <row r="22" spans="1:14" ht="16.8"/>
    <row r="23" spans="1:14" s="4" customFormat="1" ht="28.5" customHeight="1">
      <c r="A23" s="5"/>
      <c r="F23" s="5"/>
      <c r="K23" s="5"/>
    </row>
    <row r="24" spans="1:14" s="3" customFormat="1" ht="9.6" customHeight="1">
      <c r="A24" s="9"/>
      <c r="B24" s="8"/>
      <c r="C24" s="14"/>
      <c r="D24" s="8"/>
      <c r="F24" s="9"/>
      <c r="G24" s="8"/>
      <c r="H24" s="14"/>
      <c r="I24" s="14"/>
      <c r="K24" s="9"/>
      <c r="L24" s="8"/>
      <c r="M24" s="14"/>
      <c r="N24" s="8"/>
    </row>
    <row r="25" spans="1:14" s="3" customFormat="1" ht="9.6" customHeight="1">
      <c r="A25" s="9"/>
      <c r="B25" s="8"/>
      <c r="C25" s="14"/>
      <c r="F25" s="9"/>
      <c r="G25" s="8"/>
      <c r="H25" s="14"/>
      <c r="I25" s="14"/>
      <c r="K25" s="9"/>
      <c r="L25" s="8"/>
      <c r="M25" s="14"/>
    </row>
    <row r="26" spans="1:14" s="3" customFormat="1" ht="9.6" customHeight="1">
      <c r="A26" s="9"/>
      <c r="B26" s="8"/>
      <c r="C26" s="14"/>
      <c r="F26" s="9"/>
      <c r="G26" s="8"/>
      <c r="H26" s="14"/>
      <c r="I26" s="14"/>
      <c r="K26" s="9"/>
      <c r="L26" s="8"/>
      <c r="M26" s="14"/>
    </row>
    <row r="27" spans="1:14" s="3" customFormat="1" ht="9.6" customHeight="1">
      <c r="A27" s="9"/>
      <c r="B27" s="8"/>
      <c r="C27" s="14"/>
      <c r="F27" s="9"/>
      <c r="G27" s="8"/>
      <c r="H27" s="14"/>
      <c r="I27" s="14"/>
      <c r="K27" s="9"/>
      <c r="L27" s="8"/>
      <c r="M27" s="14"/>
    </row>
    <row r="28" spans="1:14" s="3" customFormat="1" ht="9.6" customHeight="1">
      <c r="A28" s="9"/>
      <c r="B28" s="8"/>
      <c r="C28" s="14"/>
      <c r="F28" s="9"/>
      <c r="G28" s="8"/>
      <c r="H28" s="14"/>
      <c r="I28" s="14"/>
      <c r="K28" s="9"/>
      <c r="L28" s="8"/>
      <c r="M28" s="14"/>
    </row>
    <row r="29" spans="1:14" s="3" customFormat="1" ht="9.6" customHeight="1">
      <c r="A29" s="9"/>
      <c r="B29" s="8"/>
      <c r="C29" s="14"/>
      <c r="F29" s="9"/>
      <c r="G29" s="8"/>
      <c r="H29" s="14"/>
      <c r="I29" s="14"/>
      <c r="K29" s="9"/>
      <c r="L29" s="8"/>
      <c r="M29" s="14"/>
    </row>
    <row r="30" spans="1:14" s="3" customFormat="1" ht="9.6" customHeight="1">
      <c r="A30" s="9"/>
      <c r="B30" s="8"/>
      <c r="C30" s="14"/>
      <c r="F30" s="9"/>
      <c r="G30" s="8"/>
      <c r="H30" s="14"/>
      <c r="I30" s="14"/>
      <c r="K30" s="9"/>
      <c r="L30" s="8"/>
      <c r="M30" s="14"/>
    </row>
    <row r="31" spans="1:14" s="3" customFormat="1" ht="9.6" customHeight="1">
      <c r="A31" s="9"/>
      <c r="B31" s="8"/>
      <c r="C31" s="14"/>
      <c r="F31" s="9"/>
      <c r="G31" s="8"/>
      <c r="H31" s="14"/>
      <c r="I31" s="14"/>
      <c r="K31" s="9"/>
      <c r="L31" s="8"/>
      <c r="M31" s="14"/>
    </row>
    <row r="32" spans="1:14" s="3" customFormat="1" ht="9.6" customHeight="1">
      <c r="A32" s="9"/>
      <c r="B32" s="8"/>
      <c r="C32" s="14"/>
      <c r="F32" s="9"/>
      <c r="G32" s="8"/>
      <c r="H32" s="14"/>
      <c r="I32" s="14"/>
      <c r="K32" s="9"/>
      <c r="L32" s="8"/>
      <c r="M32" s="14"/>
    </row>
    <row r="33" spans="1:14" s="3" customFormat="1" ht="9.6" customHeight="1">
      <c r="A33" s="9"/>
      <c r="B33" s="8"/>
      <c r="C33" s="14"/>
      <c r="F33" s="9"/>
      <c r="G33" s="8"/>
      <c r="H33" s="14"/>
      <c r="I33" s="14"/>
      <c r="K33" s="9"/>
      <c r="L33" s="8"/>
      <c r="M33" s="14"/>
    </row>
    <row r="34" spans="1:14" s="3" customFormat="1" ht="9.6" customHeight="1">
      <c r="A34" s="9"/>
      <c r="B34" s="8"/>
      <c r="C34" s="14"/>
      <c r="F34" s="9"/>
      <c r="G34" s="8"/>
      <c r="H34" s="14"/>
      <c r="I34" s="14"/>
      <c r="K34" s="9"/>
      <c r="L34" s="8"/>
      <c r="M34" s="14"/>
    </row>
    <row r="35" spans="1:14" s="3" customFormat="1" ht="9.6" customHeight="1">
      <c r="A35" s="9"/>
      <c r="B35" s="8"/>
      <c r="C35" s="14"/>
      <c r="F35" s="9"/>
      <c r="G35" s="8"/>
      <c r="H35" s="14"/>
      <c r="I35" s="14"/>
      <c r="K35" s="9"/>
      <c r="L35" s="8"/>
      <c r="M35" s="14"/>
    </row>
    <row r="36" spans="1:14" ht="16.8">
      <c r="K36" s="9"/>
      <c r="L36" s="8"/>
      <c r="M36" s="14"/>
      <c r="N36" s="3"/>
    </row>
    <row r="37" spans="1:14" ht="16.8">
      <c r="K37" s="9"/>
      <c r="L37" s="8"/>
      <c r="M37" s="14"/>
      <c r="N37" s="3"/>
    </row>
    <row r="38" spans="1:14" ht="29.1" customHeight="1">
      <c r="A38" s="12" t="s">
        <v>197</v>
      </c>
      <c r="B38" s="12" t="s">
        <v>198</v>
      </c>
      <c r="C38" s="12" t="s">
        <v>199</v>
      </c>
      <c r="D38" s="12" t="s">
        <v>202</v>
      </c>
      <c r="F38" s="12" t="s">
        <v>197</v>
      </c>
      <c r="G38" s="12" t="s">
        <v>198</v>
      </c>
      <c r="H38" s="12" t="s">
        <v>199</v>
      </c>
      <c r="I38" s="12" t="s">
        <v>203</v>
      </c>
      <c r="K38" s="12" t="s">
        <v>197</v>
      </c>
      <c r="L38" s="12" t="s">
        <v>198</v>
      </c>
      <c r="M38" s="12" t="s">
        <v>199</v>
      </c>
      <c r="N38" s="12" t="s">
        <v>203</v>
      </c>
    </row>
    <row r="39" spans="1:14" ht="157.5" customHeight="1">
      <c r="A39" s="96" t="str">
        <f>SDM_Data!O853&amp;CHAR(10)&amp;SDM_Data!O854&amp;CHAR(10)&amp;SDM_Data!O855&amp;CHAR(10)&amp;SDM_Data!O856</f>
        <v xml:space="preserve">CIP (No using date) :
PE 76.5 MB.
SE 8.78MB
PD 4.93 MB.
INN 3.03 MB
FAC 1.9 MB.
MT 1.44 MB.
CIP (Document not complete) FAC 5.29MB, PE 86.24MB, 
PD 4.49 MB.
</v>
      </c>
      <c r="B39" s="96" t="str">
        <f>SDM_Data!P853&amp;CHAR(10)&amp;SDM_Data!P854&amp;CHAR(10)&amp;SDM_Data!P855&amp;CHAR(10)&amp;SDM_Data!P856</f>
        <v xml:space="preserve">
</v>
      </c>
      <c r="C39" s="96" t="str">
        <f>SDM_Data!Q853&amp;CHAR(10)&amp;SDM_Data!Q854&amp;CHAR(10)&amp;SDM_Data!Q855&amp;CHAR(10)&amp;SDM_Data!Q856</f>
        <v xml:space="preserve">
</v>
      </c>
      <c r="D39" s="96" t="str">
        <f>SDM_Data!R853&amp;CHAR(10)&amp;SDM_Data!R854&amp;CHAR(10)&amp;SDM_Data!R855&amp;CHAR(10)&amp;SDM_Data!R856</f>
        <v xml:space="preserve">
</v>
      </c>
      <c r="F39" s="96" t="str">
        <f>SKD_data!O390&amp;CHAR(10)&amp;SKD_data!O391&amp;CHAR(10)&amp;SKD_data!O392&amp;CHAR(10)&amp;SKD_data!O393</f>
        <v xml:space="preserve">CIP (No using date)
No record INV on system
PE : 12 case, 6.86 MB.
PU : 12 case, 18.49 MB. 
PD : 3 case, 3.57 MB. 
MT : 1 case, 0.04 MB.
CIP (Document not complete)
Under process approval &amp; No submit analysis
PE : 7 case, 4.6 MB.
PU : 3 case, 2.09 MB.
PD : 9 case, 8.01 MB.
</v>
      </c>
      <c r="G39" s="96" t="str">
        <f>SKD_data!P390&amp;CHAR(10)&amp;SKD_data!P391&amp;CHAR(10)&amp;SKD_data!P392&amp;CHAR(10)&amp;SKD_data!P393</f>
        <v xml:space="preserve">
</v>
      </c>
      <c r="H39" s="96" t="str">
        <f>SKD_data!Q390&amp;CHAR(10)&amp;SKD_data!Q391&amp;CHAR(10)&amp;SKD_data!Q392&amp;CHAR(10)&amp;SKD_data!Q393</f>
        <v xml:space="preserve">
</v>
      </c>
      <c r="I39" s="96" t="str">
        <f>SKD_data!R390&amp;CHAR(10)&amp;SKD_data!R391&amp;CHAR(10)&amp;SKD_data!R392&amp;CHAR(10)&amp;SKD_data!R393</f>
        <v xml:space="preserve">
</v>
      </c>
      <c r="K39" s="832">
        <f>SDM_Data!O845</f>
        <v>0</v>
      </c>
      <c r="L39" s="832">
        <f>SDM_Data!P845</f>
        <v>0</v>
      </c>
      <c r="M39" s="832">
        <f>SDM_Data!Q845</f>
        <v>0</v>
      </c>
      <c r="N39" s="832">
        <f>SDM_Data!R845</f>
        <v>0</v>
      </c>
    </row>
    <row r="40" spans="1:14" ht="15" customHeight="1">
      <c r="A40" s="1"/>
      <c r="F40" s="25"/>
    </row>
    <row r="41" spans="1:14" ht="16.8"/>
    <row r="42" spans="1:14" ht="16.8"/>
    <row r="43" spans="1:14" ht="16.8"/>
    <row r="44" spans="1:14" s="4" customFormat="1" ht="28.5" customHeight="1">
      <c r="A44" s="5"/>
      <c r="F44" s="5"/>
      <c r="K44" s="5"/>
    </row>
    <row r="45" spans="1:14" s="3" customFormat="1" ht="9.6" customHeight="1">
      <c r="A45" s="9"/>
      <c r="B45" s="8"/>
      <c r="C45" s="14"/>
      <c r="D45" s="8"/>
      <c r="F45" s="9"/>
      <c r="G45" s="8"/>
      <c r="H45" s="14"/>
      <c r="I45" s="14"/>
      <c r="K45" s="9"/>
      <c r="L45" s="8"/>
      <c r="M45" s="14"/>
      <c r="N45" s="8"/>
    </row>
    <row r="46" spans="1:14" s="3" customFormat="1" ht="9.6" customHeight="1">
      <c r="A46" s="9"/>
      <c r="B46" s="8"/>
      <c r="C46" s="14"/>
      <c r="F46" s="9"/>
      <c r="G46" s="8"/>
      <c r="H46" s="14"/>
      <c r="I46" s="14"/>
      <c r="K46" s="9"/>
      <c r="L46" s="8"/>
      <c r="M46" s="14"/>
    </row>
    <row r="47" spans="1:14" s="3" customFormat="1" ht="9.6" customHeight="1">
      <c r="A47" s="9"/>
      <c r="B47" s="8"/>
      <c r="C47" s="14"/>
      <c r="F47" s="9"/>
      <c r="G47" s="8"/>
      <c r="H47" s="14"/>
      <c r="I47" s="14"/>
      <c r="K47" s="9"/>
      <c r="L47" s="8"/>
      <c r="M47" s="14"/>
    </row>
    <row r="48" spans="1:14" s="3" customFormat="1" ht="9.6" customHeight="1">
      <c r="A48" s="9"/>
      <c r="B48" s="8"/>
      <c r="C48" s="14"/>
      <c r="F48" s="9"/>
      <c r="G48" s="8"/>
      <c r="H48" s="14"/>
      <c r="I48" s="14"/>
      <c r="K48" s="9"/>
      <c r="L48" s="8"/>
      <c r="M48" s="14"/>
    </row>
    <row r="49" spans="1:14" s="3" customFormat="1" ht="9.6" customHeight="1">
      <c r="A49" s="9"/>
      <c r="B49" s="8"/>
      <c r="C49" s="14"/>
      <c r="F49" s="9"/>
      <c r="G49" s="8"/>
      <c r="H49" s="14"/>
      <c r="I49" s="14"/>
      <c r="K49" s="9"/>
      <c r="L49" s="8"/>
      <c r="M49" s="14"/>
    </row>
    <row r="50" spans="1:14" s="3" customFormat="1" ht="9.6" customHeight="1">
      <c r="A50" s="9"/>
      <c r="B50" s="8"/>
      <c r="C50" s="14"/>
      <c r="F50" s="9"/>
      <c r="G50" s="8"/>
      <c r="H50" s="14"/>
      <c r="I50" s="14"/>
      <c r="K50" s="9"/>
      <c r="L50" s="8"/>
      <c r="M50" s="14"/>
    </row>
    <row r="51" spans="1:14" s="3" customFormat="1" ht="9.6" customHeight="1">
      <c r="A51" s="9"/>
      <c r="B51" s="8"/>
      <c r="C51" s="14"/>
      <c r="F51" s="9"/>
      <c r="G51" s="8"/>
      <c r="H51" s="14"/>
      <c r="I51" s="14"/>
      <c r="K51" s="9"/>
      <c r="L51" s="8"/>
      <c r="M51" s="14"/>
    </row>
    <row r="52" spans="1:14" s="3" customFormat="1" ht="9.6" customHeight="1">
      <c r="A52" s="9"/>
      <c r="B52" s="8"/>
      <c r="C52" s="14"/>
      <c r="F52" s="9"/>
      <c r="G52" s="8"/>
      <c r="H52" s="14"/>
      <c r="I52" s="14"/>
      <c r="K52" s="9"/>
      <c r="L52" s="8"/>
      <c r="M52" s="14"/>
    </row>
    <row r="53" spans="1:14" s="3" customFormat="1" ht="9.6" customHeight="1">
      <c r="A53" s="9"/>
      <c r="B53" s="8"/>
      <c r="C53" s="14"/>
      <c r="F53" s="9"/>
      <c r="G53" s="8"/>
      <c r="H53" s="14"/>
      <c r="I53" s="14"/>
      <c r="K53" s="9"/>
      <c r="L53" s="8"/>
      <c r="M53" s="14"/>
    </row>
    <row r="54" spans="1:14" s="3" customFormat="1" ht="9.6" customHeight="1">
      <c r="A54" s="9"/>
      <c r="B54" s="8"/>
      <c r="C54" s="14"/>
      <c r="F54" s="9"/>
      <c r="G54" s="8"/>
      <c r="H54" s="14"/>
      <c r="I54" s="14"/>
      <c r="K54" s="9"/>
      <c r="L54" s="8"/>
      <c r="M54" s="14"/>
    </row>
    <row r="55" spans="1:14" s="3" customFormat="1" ht="9.6" customHeight="1">
      <c r="A55" s="9"/>
      <c r="B55" s="8"/>
      <c r="C55" s="14"/>
      <c r="F55" s="9"/>
      <c r="G55" s="8"/>
      <c r="H55" s="14"/>
      <c r="I55" s="14"/>
      <c r="K55" s="9"/>
      <c r="L55" s="8"/>
      <c r="M55" s="14"/>
    </row>
    <row r="56" spans="1:14" s="3" customFormat="1" ht="9.6" customHeight="1">
      <c r="A56" s="9"/>
      <c r="B56" s="8"/>
      <c r="C56" s="14"/>
      <c r="F56" s="9"/>
      <c r="G56" s="8"/>
      <c r="H56" s="14"/>
      <c r="I56" s="14"/>
      <c r="K56" s="9"/>
      <c r="L56" s="8"/>
      <c r="M56" s="14"/>
    </row>
    <row r="57" spans="1:14" ht="16.8"/>
    <row r="58" spans="1:14" ht="16.8">
      <c r="I58" s="63">
        <v>45778</v>
      </c>
    </row>
    <row r="59" spans="1:14" ht="29.1" customHeight="1">
      <c r="A59" s="12" t="s">
        <v>197</v>
      </c>
      <c r="B59" s="12" t="s">
        <v>198</v>
      </c>
      <c r="C59" s="12" t="s">
        <v>199</v>
      </c>
      <c r="D59" s="12" t="s">
        <v>202</v>
      </c>
      <c r="F59" s="12" t="s">
        <v>197</v>
      </c>
      <c r="G59" s="12" t="s">
        <v>198</v>
      </c>
      <c r="H59" s="12" t="s">
        <v>199</v>
      </c>
      <c r="I59" s="12" t="s">
        <v>203</v>
      </c>
      <c r="K59" s="12" t="s">
        <v>197</v>
      </c>
      <c r="L59" s="12" t="s">
        <v>198</v>
      </c>
      <c r="M59" s="12" t="s">
        <v>199</v>
      </c>
      <c r="N59" s="12" t="s">
        <v>202</v>
      </c>
    </row>
    <row r="60" spans="1:14" ht="160.5" customHeight="1">
      <c r="A60" s="88" t="str">
        <f>SDM_Data!O857&amp;CHAR(10)&amp;SDM_Data!O859</f>
        <v>Plan Jan'26 = 4case
Complet until Jan'26 = 15 case
Complete until Jan'26 = 1 case(plan Mar'26)
Remark: Target FY26 = 4case
Transfer in Jun'26= 2 case 0.41 MB.
Addition transfer in Jun'26 = 2case 6.94 MB.
Completed in Jan'26 = plan 1 case 
Target FY26
Transfer in May'26= 6case (7.68 MB)
Transfer in Apr'26= 1case (0.43 MB)</v>
      </c>
      <c r="B60" s="88" t="str">
        <f>SDM_Data!P857&amp;CHAR(10)&amp;SDM_Data!P859</f>
        <v xml:space="preserve">
</v>
      </c>
      <c r="C60" s="88" t="str">
        <f>SDM_Data!Q857&amp;CHAR(10)&amp;SDM_Data!Q859</f>
        <v xml:space="preserve">
</v>
      </c>
      <c r="D60" s="88" t="str">
        <f>SDM_Data!R857&amp;CHAR(10)&amp;SDM_Data!R859</f>
        <v xml:space="preserve">
</v>
      </c>
      <c r="F60" s="93" t="str">
        <f>SKD_data!O394&amp;CHAR(10)&amp;SKD_data!O395</f>
        <v>(CIP &gt;12 M)
Complete 2 item 1.7MB trf in Jan.26
Over revise plan : 
PE : 1 Case 0.94MB  (Waiting memo for cancel PO and record to expense)
Transfer in FY26
PE : 1case 1.7MB (WASHING SOL 1W (G2G3) MC1 &amp; MC2)
Complete 2item 1.7MB trf in Jan.26</v>
      </c>
      <c r="G60" s="93" t="str">
        <f>SKD_data!P394&amp;CHAR(10)&amp;SKD_data!P395</f>
        <v xml:space="preserve">
</v>
      </c>
      <c r="H60" s="93" t="str">
        <f>SKD_data!Q394&amp;CHAR(10)&amp;SKD_data!Q395</f>
        <v xml:space="preserve">
</v>
      </c>
      <c r="I60" s="93" t="str">
        <f>SKD_data!R394&amp;CHAR(10)&amp;SKD_data!R395</f>
        <v xml:space="preserve">
</v>
      </c>
      <c r="K60" s="29" t="s">
        <v>11</v>
      </c>
      <c r="L60" s="29" t="s">
        <v>11</v>
      </c>
      <c r="M60" s="29" t="s">
        <v>11</v>
      </c>
      <c r="N60" s="29" t="s">
        <v>11</v>
      </c>
    </row>
    <row r="61" spans="1:14" ht="16.8"/>
    <row r="62" spans="1:14" ht="15" customHeight="1">
      <c r="A62" s="1"/>
      <c r="F62" s="25"/>
    </row>
    <row r="63" spans="1:14" ht="16.8"/>
    <row r="64" spans="1:14" ht="16.8"/>
    <row r="65" spans="1:14" ht="16.8"/>
    <row r="66" spans="1:14" s="4" customFormat="1" ht="28.5" customHeight="1">
      <c r="A66" s="5"/>
      <c r="F66" s="5"/>
      <c r="K66"/>
      <c r="L66"/>
      <c r="M66"/>
      <c r="N66"/>
    </row>
    <row r="67" spans="1:14" s="3" customFormat="1" ht="9.6" customHeight="1">
      <c r="A67" s="9"/>
      <c r="B67" s="8"/>
      <c r="C67" s="14"/>
      <c r="D67" s="8"/>
      <c r="F67" s="9"/>
      <c r="G67" s="8"/>
      <c r="H67" s="14"/>
      <c r="I67" s="14"/>
      <c r="K67"/>
      <c r="L67"/>
      <c r="M67"/>
      <c r="N67"/>
    </row>
    <row r="68" spans="1:14" s="3" customFormat="1" ht="9.6" customHeight="1">
      <c r="A68" s="9"/>
      <c r="B68" s="8"/>
      <c r="C68" s="14"/>
      <c r="F68" s="9"/>
      <c r="G68" s="8"/>
      <c r="H68" s="14"/>
      <c r="I68" s="14"/>
      <c r="K68"/>
      <c r="L68"/>
      <c r="M68"/>
      <c r="N68"/>
    </row>
    <row r="69" spans="1:14" s="3" customFormat="1" ht="9.6" customHeight="1">
      <c r="A69" s="9"/>
      <c r="B69" s="8"/>
      <c r="C69" s="14"/>
      <c r="F69" s="9"/>
      <c r="G69" s="8"/>
      <c r="H69" s="14"/>
      <c r="I69" s="14"/>
      <c r="K69"/>
      <c r="L69"/>
      <c r="M69"/>
      <c r="N69"/>
    </row>
    <row r="70" spans="1:14" s="3" customFormat="1" ht="9.6" customHeight="1">
      <c r="A70" s="9"/>
      <c r="B70" s="8"/>
      <c r="C70" s="14"/>
      <c r="F70" s="9"/>
      <c r="G70" s="8"/>
      <c r="H70" s="14"/>
      <c r="I70" s="14"/>
      <c r="K70"/>
      <c r="L70"/>
      <c r="M70"/>
      <c r="N70"/>
    </row>
    <row r="71" spans="1:14" s="3" customFormat="1" ht="9.6" customHeight="1">
      <c r="A71" s="9"/>
      <c r="B71" s="8"/>
      <c r="C71" s="14"/>
      <c r="F71" s="9"/>
      <c r="G71" s="8"/>
      <c r="H71" s="14"/>
      <c r="I71" s="14"/>
      <c r="K71"/>
      <c r="L71"/>
      <c r="M71"/>
      <c r="N71"/>
    </row>
    <row r="72" spans="1:14" s="3" customFormat="1" ht="9.6" customHeight="1">
      <c r="A72" s="9"/>
      <c r="B72" s="8"/>
      <c r="C72" s="14"/>
      <c r="F72" s="9"/>
      <c r="G72" s="8"/>
      <c r="H72" s="14"/>
      <c r="I72" s="14"/>
      <c r="K72"/>
      <c r="L72"/>
      <c r="M72"/>
      <c r="N72"/>
    </row>
    <row r="73" spans="1:14" s="3" customFormat="1" ht="9.6" customHeight="1">
      <c r="A73" s="9"/>
      <c r="B73" s="8"/>
      <c r="C73" s="14"/>
      <c r="F73" s="9"/>
      <c r="G73" s="8"/>
      <c r="H73" s="14"/>
      <c r="I73" s="14"/>
      <c r="K73"/>
      <c r="L73"/>
      <c r="M73"/>
      <c r="N73"/>
    </row>
    <row r="74" spans="1:14" s="3" customFormat="1" ht="9.6" customHeight="1">
      <c r="A74" s="9"/>
      <c r="B74" s="8"/>
      <c r="C74" s="14"/>
      <c r="F74" s="9"/>
      <c r="G74" s="8"/>
      <c r="H74" s="14"/>
      <c r="I74" s="14"/>
      <c r="K74"/>
      <c r="L74"/>
      <c r="M74"/>
      <c r="N74"/>
    </row>
    <row r="75" spans="1:14" s="3" customFormat="1" ht="9.6" customHeight="1">
      <c r="A75" s="9"/>
      <c r="B75" s="8"/>
      <c r="C75" s="14"/>
      <c r="F75" s="9"/>
      <c r="G75" s="8"/>
      <c r="H75" s="14"/>
      <c r="I75" s="14"/>
      <c r="L75"/>
      <c r="M75"/>
      <c r="N75"/>
    </row>
    <row r="76" spans="1:14" s="3" customFormat="1" ht="9.6" customHeight="1">
      <c r="A76" s="9"/>
      <c r="B76" s="8"/>
      <c r="C76" s="14"/>
      <c r="F76" s="9"/>
      <c r="G76" s="8"/>
      <c r="H76" s="14"/>
      <c r="I76" s="14"/>
      <c r="K76"/>
      <c r="L76"/>
      <c r="M76"/>
      <c r="N76"/>
    </row>
    <row r="77" spans="1:14" s="3" customFormat="1" ht="9.6" customHeight="1">
      <c r="A77" s="9"/>
      <c r="B77" s="8"/>
      <c r="C77" s="14"/>
      <c r="F77" s="9"/>
      <c r="G77" s="8"/>
      <c r="H77" s="14"/>
      <c r="I77" s="14"/>
      <c r="L77"/>
      <c r="M77"/>
      <c r="N77"/>
    </row>
    <row r="78" spans="1:14" s="3" customFormat="1" ht="9.6" customHeight="1">
      <c r="A78" s="9"/>
      <c r="B78" s="8"/>
      <c r="C78" s="14"/>
      <c r="F78" s="9"/>
      <c r="G78" s="8"/>
      <c r="H78" s="14"/>
      <c r="I78" s="14"/>
      <c r="K78"/>
      <c r="L78"/>
      <c r="M78"/>
      <c r="N78"/>
    </row>
    <row r="79" spans="1:14" ht="16.8"/>
    <row r="80" spans="1:14" ht="16.8">
      <c r="I80" s="63">
        <v>45778</v>
      </c>
    </row>
    <row r="81" spans="1:14" ht="29.1" customHeight="1">
      <c r="A81" s="12" t="s">
        <v>197</v>
      </c>
      <c r="B81" s="12" t="s">
        <v>198</v>
      </c>
      <c r="C81" s="12" t="s">
        <v>199</v>
      </c>
      <c r="D81" s="12" t="s">
        <v>202</v>
      </c>
      <c r="F81" s="12" t="s">
        <v>197</v>
      </c>
      <c r="G81" s="12" t="s">
        <v>198</v>
      </c>
      <c r="H81" s="12" t="s">
        <v>199</v>
      </c>
      <c r="I81" s="12" t="s">
        <v>203</v>
      </c>
      <c r="K81" s="12" t="s">
        <v>197</v>
      </c>
      <c r="L81" s="12" t="s">
        <v>198</v>
      </c>
      <c r="M81" s="12" t="s">
        <v>199</v>
      </c>
      <c r="N81" s="12" t="s">
        <v>203</v>
      </c>
    </row>
    <row r="82" spans="1:14" ht="143.1" customHeight="1">
      <c r="A82" s="88" t="str">
        <f>SDM_Data!O859&amp;CHAR(10)&amp;SDM_Data!O860</f>
        <v xml:space="preserve">Completed in Jan'26 = plan 1 case 
Target FY26
Transfer in May'26= 6case (7.68 MB)
Transfer in Apr'26= 1case (0.43 MB)
</v>
      </c>
      <c r="B82" s="88" t="str">
        <f>SDM_Data!P859&amp;CHAR(10)&amp;SDM_Data!P860</f>
        <v xml:space="preserve">
</v>
      </c>
      <c r="C82" s="88" t="str">
        <f>SDM_Data!Q859&amp;CHAR(10)&amp;SDM_Data!Q860</f>
        <v xml:space="preserve">
</v>
      </c>
      <c r="D82" s="88" t="str">
        <f>SDM_Data!R859&amp;CHAR(10)&amp;SDM_Data!R860</f>
        <v xml:space="preserve">
</v>
      </c>
      <c r="F82" s="93" t="str">
        <f>SKD_data!O364</f>
        <v>(CIP &gt; 18 M) 
Add Jan.26: -
Over revise plan : -
Transfer in FY26
 - PU 17Case 21MB (Mold)
 - PE 1Case 1MB (AUTO LOADER 4SLOT PROCESING AT AMATURE S/A)</v>
      </c>
      <c r="G82" s="93">
        <f>SKD_data!P364</f>
        <v>0</v>
      </c>
      <c r="H82" s="93">
        <f>SKD_data!Q364</f>
        <v>0</v>
      </c>
      <c r="I82" s="93">
        <f>SKD_data!R364</f>
        <v>0</v>
      </c>
      <c r="K82" s="93">
        <f>SDM_Data!O797</f>
        <v>0</v>
      </c>
      <c r="L82" s="93">
        <f>SDM_Data!P797</f>
        <v>0</v>
      </c>
      <c r="M82" s="93">
        <f>SDM_Data!Q797</f>
        <v>0</v>
      </c>
      <c r="N82" s="93">
        <f>SDM_Data!R797</f>
        <v>0</v>
      </c>
    </row>
    <row r="83" spans="1:14" ht="16.8"/>
    <row r="84" spans="1:14" ht="16.8"/>
    <row r="85" spans="1:14" s="4" customFormat="1" ht="28.5" customHeight="1">
      <c r="A85" s="5"/>
      <c r="F85" s="5"/>
      <c r="K85"/>
      <c r="L85"/>
      <c r="M85"/>
      <c r="N85"/>
    </row>
    <row r="86" spans="1:14" s="3" customFormat="1" ht="9.6" customHeight="1">
      <c r="A86" s="9"/>
      <c r="B86" s="8"/>
      <c r="C86" s="14"/>
      <c r="D86" s="8"/>
      <c r="F86" s="9"/>
      <c r="G86" s="8"/>
      <c r="H86" s="14"/>
      <c r="I86" s="14"/>
      <c r="K86"/>
      <c r="L86"/>
      <c r="M86"/>
      <c r="N86"/>
    </row>
    <row r="87" spans="1:14" s="3" customFormat="1" ht="9.6" customHeight="1">
      <c r="A87" s="9"/>
      <c r="B87" s="8"/>
      <c r="C87" s="14"/>
      <c r="F87" s="9"/>
      <c r="G87" s="8"/>
      <c r="H87" s="14"/>
      <c r="I87" s="14"/>
      <c r="K87"/>
      <c r="L87"/>
      <c r="M87"/>
      <c r="N87"/>
    </row>
    <row r="88" spans="1:14" s="3" customFormat="1" ht="9.6" customHeight="1">
      <c r="A88" s="9"/>
      <c r="B88" s="8"/>
      <c r="C88" s="14"/>
      <c r="F88" s="9"/>
      <c r="G88" s="8"/>
      <c r="H88" s="14"/>
      <c r="I88" s="14"/>
      <c r="K88"/>
      <c r="L88"/>
      <c r="M88"/>
      <c r="N88"/>
    </row>
    <row r="89" spans="1:14" s="3" customFormat="1" ht="9.6" customHeight="1">
      <c r="A89" s="9"/>
      <c r="B89" s="8"/>
      <c r="C89" s="14"/>
      <c r="F89" s="9"/>
      <c r="G89" s="8"/>
      <c r="H89" s="14"/>
      <c r="I89" s="14"/>
      <c r="K89"/>
      <c r="L89"/>
      <c r="M89"/>
      <c r="N89"/>
    </row>
    <row r="90" spans="1:14" s="3" customFormat="1" ht="9.6" customHeight="1">
      <c r="A90" s="9"/>
      <c r="B90" s="8"/>
      <c r="C90" s="14"/>
      <c r="F90" s="9"/>
      <c r="G90" s="8"/>
      <c r="H90" s="14"/>
      <c r="I90" s="14"/>
      <c r="K90"/>
      <c r="L90"/>
      <c r="M90"/>
      <c r="N90"/>
    </row>
    <row r="91" spans="1:14" s="3" customFormat="1" ht="9.6" customHeight="1">
      <c r="A91" s="9"/>
      <c r="B91" s="8"/>
      <c r="C91" s="14"/>
      <c r="F91" s="9"/>
      <c r="G91" s="8"/>
      <c r="H91" s="14"/>
      <c r="I91" s="14"/>
      <c r="K91"/>
      <c r="L91"/>
      <c r="M91"/>
      <c r="N91"/>
    </row>
    <row r="92" spans="1:14" s="3" customFormat="1" ht="9.6" customHeight="1">
      <c r="A92" s="9"/>
      <c r="B92" s="8"/>
      <c r="C92" s="14"/>
      <c r="F92" s="9"/>
      <c r="G92" s="8"/>
      <c r="H92" s="14"/>
      <c r="I92" s="14"/>
      <c r="K92"/>
      <c r="L92"/>
      <c r="M92"/>
      <c r="N92"/>
    </row>
    <row r="93" spans="1:14" s="3" customFormat="1" ht="9.6" customHeight="1">
      <c r="A93" s="9"/>
      <c r="B93" s="8"/>
      <c r="C93" s="14"/>
      <c r="F93" s="9"/>
      <c r="G93" s="8"/>
      <c r="H93" s="14"/>
      <c r="I93" s="14"/>
      <c r="K93"/>
      <c r="L93"/>
      <c r="M93"/>
      <c r="N93"/>
    </row>
    <row r="94" spans="1:14" s="3" customFormat="1" ht="9.6" customHeight="1">
      <c r="A94" s="9"/>
      <c r="B94" s="8"/>
      <c r="C94" s="14"/>
      <c r="F94" s="9"/>
      <c r="G94" s="8"/>
      <c r="H94" s="14"/>
      <c r="I94" s="14"/>
      <c r="K94"/>
      <c r="L94"/>
      <c r="M94"/>
      <c r="N94"/>
    </row>
    <row r="95" spans="1:14" s="3" customFormat="1" ht="9.6" customHeight="1">
      <c r="A95" s="9"/>
      <c r="B95" s="8"/>
      <c r="C95" s="14"/>
      <c r="F95" s="9"/>
      <c r="G95" s="8"/>
      <c r="H95" s="14"/>
      <c r="I95" s="14"/>
      <c r="K95"/>
      <c r="L95"/>
      <c r="M95"/>
      <c r="N95"/>
    </row>
    <row r="96" spans="1:14" s="3" customFormat="1" ht="9.6" customHeight="1">
      <c r="A96" s="9"/>
      <c r="B96" s="8"/>
      <c r="C96" s="14"/>
      <c r="F96" s="9"/>
      <c r="G96" s="8"/>
      <c r="H96" s="14"/>
      <c r="I96" s="14"/>
      <c r="K96"/>
      <c r="L96"/>
      <c r="M96"/>
      <c r="N96"/>
    </row>
    <row r="97" spans="1:14" s="3" customFormat="1" ht="9.6" customHeight="1">
      <c r="A97" s="9"/>
      <c r="B97" s="8"/>
      <c r="C97" s="14"/>
      <c r="F97" s="9"/>
      <c r="G97" s="8"/>
      <c r="H97" s="14"/>
      <c r="I97" s="14"/>
      <c r="K97"/>
      <c r="L97"/>
      <c r="M97"/>
      <c r="N97"/>
    </row>
    <row r="98" spans="1:14" ht="16.8"/>
    <row r="99" spans="1:14" ht="16.8"/>
    <row r="100" spans="1:14" ht="29.1" customHeight="1">
      <c r="A100" s="12" t="s">
        <v>197</v>
      </c>
      <c r="B100" s="12" t="s">
        <v>198</v>
      </c>
      <c r="C100" s="12" t="s">
        <v>199</v>
      </c>
      <c r="D100" s="12" t="s">
        <v>202</v>
      </c>
      <c r="F100" s="12" t="s">
        <v>197</v>
      </c>
      <c r="G100" s="12" t="s">
        <v>198</v>
      </c>
      <c r="H100" s="12" t="s">
        <v>199</v>
      </c>
      <c r="I100" s="12" t="s">
        <v>203</v>
      </c>
      <c r="K100" s="12" t="s">
        <v>197</v>
      </c>
      <c r="L100" s="12" t="s">
        <v>198</v>
      </c>
      <c r="M100" s="12" t="s">
        <v>199</v>
      </c>
      <c r="N100" s="12" t="s">
        <v>203</v>
      </c>
    </row>
    <row r="101" spans="1:14" ht="106.05" customHeight="1">
      <c r="A101" s="84" t="s">
        <v>11</v>
      </c>
      <c r="B101" s="84" t="s">
        <v>11</v>
      </c>
      <c r="C101" s="84" t="s">
        <v>11</v>
      </c>
      <c r="D101" s="84" t="s">
        <v>11</v>
      </c>
      <c r="F101" s="84" t="s">
        <v>11</v>
      </c>
      <c r="G101" s="84" t="s">
        <v>11</v>
      </c>
      <c r="H101" s="84" t="s">
        <v>11</v>
      </c>
      <c r="I101" s="84" t="s">
        <v>11</v>
      </c>
      <c r="K101" s="138">
        <f>SDM_Data!O820</f>
        <v>0</v>
      </c>
      <c r="L101" s="138">
        <f>SDM_Data!P820</f>
        <v>0</v>
      </c>
      <c r="M101" s="138">
        <f>SDM_Data!Q820</f>
        <v>0</v>
      </c>
      <c r="N101" s="138">
        <f>SDM_Data!R820</f>
        <v>0</v>
      </c>
    </row>
    <row r="103" spans="1:14" ht="15" customHeight="1">
      <c r="A103" s="81"/>
    </row>
    <row r="314" spans="1:9" ht="18.600000000000001">
      <c r="A314" s="81" t="s">
        <v>205</v>
      </c>
    </row>
    <row r="315" spans="1:9" ht="16.8"/>
    <row r="316" spans="1:9" s="4" customFormat="1" ht="28.5" customHeight="1"/>
    <row r="317" spans="1:9" s="3" customFormat="1" ht="9.6" customHeight="1">
      <c r="C317" s="14"/>
      <c r="F317" s="14"/>
      <c r="I317" s="14"/>
    </row>
    <row r="318" spans="1:9" s="3" customFormat="1" ht="9.6" customHeight="1">
      <c r="C318" s="14"/>
      <c r="F318" s="14"/>
      <c r="I318" s="14"/>
    </row>
    <row r="319" spans="1:9" s="3" customFormat="1" ht="9.6" customHeight="1">
      <c r="C319" s="14"/>
      <c r="F319" s="14"/>
      <c r="I319" s="14"/>
    </row>
    <row r="320" spans="1:9" s="3" customFormat="1" ht="9.6" customHeight="1">
      <c r="C320" s="14"/>
      <c r="F320" s="14"/>
      <c r="I320" s="14"/>
    </row>
    <row r="321" spans="1:10" s="3" customFormat="1" ht="9.6" customHeight="1">
      <c r="C321" s="14"/>
      <c r="F321" s="14"/>
      <c r="I321" s="14"/>
    </row>
    <row r="322" spans="1:10" s="3" customFormat="1" ht="9.6" customHeight="1">
      <c r="C322" s="14"/>
      <c r="F322" s="14"/>
      <c r="I322" s="14"/>
    </row>
    <row r="323" spans="1:10" s="3" customFormat="1" ht="9.6" customHeight="1">
      <c r="C323" s="14"/>
      <c r="F323" s="14"/>
      <c r="I323" s="14"/>
    </row>
    <row r="324" spans="1:10" s="3" customFormat="1" ht="9.6" customHeight="1">
      <c r="C324" s="14"/>
      <c r="F324" s="14"/>
      <c r="I324" s="14"/>
    </row>
    <row r="325" spans="1:10" s="3" customFormat="1" ht="9.6" customHeight="1">
      <c r="C325" s="14"/>
      <c r="I325" s="14"/>
    </row>
    <row r="326" spans="1:10" s="3" customFormat="1" ht="9.6" customHeight="1">
      <c r="C326" s="14"/>
      <c r="F326" s="14"/>
      <c r="I326" s="14"/>
    </row>
    <row r="327" spans="1:10" s="3" customFormat="1" ht="9.6" customHeight="1">
      <c r="C327" s="14"/>
      <c r="F327" s="14"/>
      <c r="I327" s="14"/>
    </row>
    <row r="328" spans="1:10" s="3" customFormat="1" ht="9.6" customHeight="1">
      <c r="C328" s="14"/>
      <c r="F328" s="14"/>
      <c r="I328" s="14"/>
    </row>
    <row r="329" spans="1:10" ht="16.8">
      <c r="A329" s="3"/>
      <c r="B329" s="3"/>
      <c r="C329" s="14"/>
      <c r="D329" s="3"/>
      <c r="E329" s="3"/>
      <c r="F329" s="14"/>
      <c r="G329" s="3"/>
      <c r="H329" s="3"/>
      <c r="I329" s="14"/>
      <c r="J329" s="3"/>
    </row>
    <row r="330" spans="1:10" ht="16.8">
      <c r="A330" s="3"/>
      <c r="B330" s="3"/>
      <c r="C330" s="14"/>
      <c r="D330" s="3"/>
      <c r="E330" s="3"/>
      <c r="F330" s="14"/>
      <c r="G330" s="3"/>
      <c r="H330" s="3"/>
      <c r="I330" s="14"/>
    </row>
    <row r="331" spans="1:10" ht="16.8">
      <c r="A331" s="3"/>
      <c r="B331" s="3"/>
      <c r="C331" s="14"/>
      <c r="D331" s="3"/>
      <c r="E331" s="3"/>
      <c r="F331" s="14"/>
      <c r="G331" s="3"/>
      <c r="H331" s="3"/>
      <c r="I331" s="14"/>
    </row>
    <row r="332" spans="1:10" ht="16.8">
      <c r="A332" s="3"/>
      <c r="B332" s="3"/>
      <c r="C332" s="14"/>
      <c r="D332" s="3"/>
      <c r="E332" s="3"/>
      <c r="F332" s="14"/>
      <c r="G332" s="3"/>
      <c r="H332" s="3"/>
      <c r="I332" s="14"/>
    </row>
    <row r="333" spans="1:10" ht="16.8">
      <c r="A333" s="3"/>
      <c r="B333" s="3"/>
      <c r="C333" s="14"/>
      <c r="D333" s="3"/>
      <c r="E333" s="3"/>
      <c r="F333" s="14"/>
      <c r="G333" s="3"/>
      <c r="H333" s="3"/>
      <c r="I333" s="14"/>
    </row>
    <row r="334" spans="1:10" ht="16.8"/>
    <row r="394" spans="1:9" ht="15" customHeight="1">
      <c r="A394" s="17"/>
      <c r="B394" s="17"/>
      <c r="C394" s="17"/>
      <c r="D394" s="17"/>
      <c r="E394" s="17"/>
      <c r="F394" s="17"/>
      <c r="G394" s="17"/>
      <c r="H394" s="17"/>
      <c r="I394" s="17"/>
    </row>
    <row r="396" spans="1:9" ht="16.8"/>
    <row r="397" spans="1:9" ht="16.8"/>
    <row r="398" spans="1:9" ht="16.8"/>
  </sheetData>
  <autoFilter ref="F38:N39" xr:uid="{A3BB8D89-761D-46A3-A4B3-BC7C80357781}"/>
  <phoneticPr fontId="17"/>
  <pageMargins left="0.7" right="0.7" top="0.75" bottom="0.75" header="0.3" footer="0.3"/>
  <headerFooter>
    <oddHeader>&amp;C&amp;"Calibri"&amp;10&amp;KFF0000 CONFIDENTIAL&amp;1#_x000D_</oddHeader>
  </headerFooter>
  <drawing r:id="rId1"/>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EB321750-B434-40EB-8263-289269A91625}">
          <x14:formula1>
            <xm:f>Data!$A$53:$A$64</xm:f>
          </x14:formula1>
          <xm:sqref>I17 I58 I80</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854DDC-0F46-436E-B840-C1F37F434E99}">
  <sheetPr codeName="Sheet7"/>
  <dimension ref="A1:O100"/>
  <sheetViews>
    <sheetView showGridLines="0" zoomScale="104" zoomScaleNormal="104" workbookViewId="0">
      <selection activeCell="K17" sqref="K17"/>
    </sheetView>
  </sheetViews>
  <sheetFormatPr defaultRowHeight="15" customHeight="1"/>
  <cols>
    <col min="1" max="1" width="16.59765625" customWidth="1"/>
    <col min="2" max="2" width="26.296875" customWidth="1"/>
    <col min="3" max="4" width="7.796875" customWidth="1"/>
    <col min="5" max="5" width="1.59765625" customWidth="1"/>
    <col min="6" max="6" width="21.796875" customWidth="1"/>
    <col min="7" max="7" width="25.296875" customWidth="1"/>
    <col min="8" max="9" width="8" customWidth="1"/>
    <col min="10" max="10" width="2.296875" customWidth="1"/>
    <col min="11" max="11" width="16.59765625" customWidth="1"/>
    <col min="12" max="12" width="25.296875" customWidth="1"/>
    <col min="13" max="14" width="8" customWidth="1"/>
  </cols>
  <sheetData>
    <row r="1" spans="1:14" ht="16.8"/>
    <row r="2" spans="1:14" ht="16.8"/>
    <row r="3" spans="1:14" s="4" customFormat="1" ht="28.5" customHeight="1">
      <c r="A3" s="5"/>
      <c r="F3" s="5"/>
      <c r="K3" s="5"/>
    </row>
    <row r="4" spans="1:14" s="3" customFormat="1" ht="9.6" customHeight="1">
      <c r="A4" s="9"/>
      <c r="B4" s="8"/>
      <c r="C4" s="14"/>
      <c r="D4" s="8"/>
      <c r="F4" s="9"/>
      <c r="G4" s="8"/>
      <c r="H4" s="14"/>
      <c r="I4" s="14"/>
      <c r="K4" s="9"/>
      <c r="L4" s="8"/>
      <c r="M4" s="14"/>
      <c r="N4" s="14"/>
    </row>
    <row r="5" spans="1:14" s="3" customFormat="1" ht="9.6" customHeight="1">
      <c r="A5" s="9"/>
      <c r="B5" s="8"/>
      <c r="C5" s="14"/>
      <c r="F5" s="9"/>
      <c r="G5" s="8"/>
      <c r="H5" s="14"/>
      <c r="I5" s="14"/>
      <c r="K5" s="9"/>
      <c r="L5" s="8"/>
      <c r="M5" s="14"/>
      <c r="N5" s="14"/>
    </row>
    <row r="6" spans="1:14" s="3" customFormat="1" ht="9.6" customHeight="1">
      <c r="A6" s="9"/>
      <c r="B6" s="8"/>
      <c r="C6" s="14"/>
      <c r="F6" s="9"/>
      <c r="G6" s="8"/>
      <c r="H6" s="14"/>
      <c r="I6" s="14"/>
      <c r="K6" s="9"/>
      <c r="L6" s="8"/>
      <c r="M6" s="14"/>
      <c r="N6" s="14"/>
    </row>
    <row r="7" spans="1:14" s="3" customFormat="1" ht="9.6" customHeight="1">
      <c r="A7" s="9"/>
      <c r="B7" s="8"/>
      <c r="C7" s="14"/>
      <c r="F7" s="9"/>
      <c r="G7" s="8"/>
      <c r="H7" s="14"/>
      <c r="I7" s="14"/>
      <c r="K7" s="9"/>
      <c r="L7" s="8"/>
      <c r="M7" s="14"/>
      <c r="N7" s="14"/>
    </row>
    <row r="8" spans="1:14" s="3" customFormat="1" ht="9.6" customHeight="1">
      <c r="A8" s="9"/>
      <c r="B8" s="8"/>
      <c r="C8" s="14"/>
      <c r="F8" s="9"/>
      <c r="G8" s="8"/>
      <c r="H8" s="14"/>
      <c r="I8" s="14"/>
      <c r="K8" s="9"/>
      <c r="L8" s="8"/>
      <c r="M8" s="14"/>
      <c r="N8" s="14"/>
    </row>
    <row r="9" spans="1:14" s="3" customFormat="1" ht="9.6" customHeight="1">
      <c r="A9" s="9"/>
      <c r="B9" s="8"/>
      <c r="C9" s="14"/>
      <c r="F9" s="9"/>
      <c r="G9" s="8"/>
      <c r="H9" s="14"/>
      <c r="I9" s="14"/>
      <c r="K9" s="9"/>
      <c r="L9" s="8"/>
      <c r="M9" s="14"/>
      <c r="N9" s="14"/>
    </row>
    <row r="10" spans="1:14" s="3" customFormat="1" ht="9.6" customHeight="1">
      <c r="A10" s="9"/>
      <c r="B10" s="8"/>
      <c r="C10" s="14"/>
      <c r="F10" s="9"/>
      <c r="G10" s="8"/>
      <c r="H10" s="14"/>
      <c r="I10" s="14"/>
      <c r="K10" s="9"/>
      <c r="L10" s="8"/>
      <c r="M10" s="14"/>
      <c r="N10" s="14"/>
    </row>
    <row r="11" spans="1:14" s="3" customFormat="1" ht="9.6" customHeight="1">
      <c r="A11" s="9"/>
      <c r="B11" s="8"/>
      <c r="C11" s="14"/>
      <c r="F11" s="9"/>
      <c r="G11" s="8"/>
      <c r="H11" s="14"/>
      <c r="I11" s="14"/>
      <c r="K11" s="9"/>
      <c r="L11" s="8"/>
      <c r="M11" s="14"/>
      <c r="N11" s="14"/>
    </row>
    <row r="12" spans="1:14" s="3" customFormat="1" ht="9.6" customHeight="1">
      <c r="A12" s="9"/>
      <c r="B12" s="8"/>
      <c r="C12" s="14"/>
      <c r="F12" s="9"/>
      <c r="G12" s="8"/>
      <c r="H12" s="14"/>
      <c r="I12" s="14"/>
      <c r="K12" s="9"/>
      <c r="L12" s="8"/>
      <c r="M12" s="14"/>
      <c r="N12" s="14"/>
    </row>
    <row r="13" spans="1:14" s="3" customFormat="1" ht="9.6" customHeight="1">
      <c r="A13" s="9"/>
      <c r="B13" s="8"/>
      <c r="C13" s="14"/>
      <c r="F13" s="9"/>
      <c r="G13" s="8"/>
      <c r="H13" s="14"/>
      <c r="I13" s="14"/>
      <c r="K13" s="9"/>
      <c r="L13" s="8"/>
      <c r="M13" s="14"/>
      <c r="N13" s="14"/>
    </row>
    <row r="14" spans="1:14" s="3" customFormat="1" ht="9.6" customHeight="1">
      <c r="A14" s="9"/>
      <c r="B14" s="8"/>
      <c r="C14" s="14"/>
      <c r="F14" s="9"/>
      <c r="G14" s="8"/>
      <c r="H14" s="14"/>
      <c r="I14" s="14"/>
      <c r="K14" s="9"/>
      <c r="L14" s="8"/>
      <c r="M14" s="14"/>
      <c r="N14" s="14"/>
    </row>
    <row r="15" spans="1:14" s="3" customFormat="1" ht="9.6" customHeight="1">
      <c r="A15" s="9"/>
      <c r="B15" s="8"/>
      <c r="C15" s="14"/>
      <c r="F15" s="9"/>
      <c r="G15" s="8"/>
      <c r="H15" s="14"/>
      <c r="I15" s="14"/>
      <c r="K15" s="9"/>
      <c r="L15" s="8"/>
      <c r="M15" s="14"/>
      <c r="N15" s="14"/>
    </row>
    <row r="16" spans="1:14" ht="16.8"/>
    <row r="17" spans="1:14" ht="16.8">
      <c r="N17" s="63">
        <v>45778</v>
      </c>
    </row>
    <row r="18" spans="1:14" ht="29.1" customHeight="1">
      <c r="A18" s="12" t="s">
        <v>197</v>
      </c>
      <c r="B18" s="12" t="s">
        <v>198</v>
      </c>
      <c r="C18" s="12" t="s">
        <v>199</v>
      </c>
      <c r="D18" s="12" t="s">
        <v>202</v>
      </c>
      <c r="F18" s="12" t="s">
        <v>197</v>
      </c>
      <c r="G18" s="12" t="s">
        <v>198</v>
      </c>
      <c r="H18" s="12" t="s">
        <v>199</v>
      </c>
      <c r="I18" s="12" t="s">
        <v>203</v>
      </c>
      <c r="K18" s="12" t="s">
        <v>197</v>
      </c>
      <c r="L18" s="12" t="s">
        <v>198</v>
      </c>
      <c r="M18" s="12" t="s">
        <v>199</v>
      </c>
      <c r="N18" s="12" t="s">
        <v>203</v>
      </c>
    </row>
    <row r="19" spans="1:14" ht="104.55" customHeight="1">
      <c r="A19" s="84" t="str">
        <f>[1]Environment!P$58</f>
        <v>-</v>
      </c>
      <c r="B19" s="84" t="str">
        <f>[1]Environment!Q$58</f>
        <v>-</v>
      </c>
      <c r="C19" s="84" t="str">
        <f>[1]Environment!R$58</f>
        <v>-</v>
      </c>
      <c r="D19" s="84" t="str">
        <f>[1]Environment!S$58</f>
        <v>-</v>
      </c>
      <c r="F19" s="95">
        <f>SDM_Data!O1178</f>
        <v>0</v>
      </c>
      <c r="G19" s="95">
        <f>SDM_Data!P1178</f>
        <v>0</v>
      </c>
      <c r="H19" s="95">
        <f>SDM_Data!Q1178</f>
        <v>0</v>
      </c>
      <c r="I19" s="95">
        <f>SDM_Data!R1178</f>
        <v>0</v>
      </c>
      <c r="J19" s="45"/>
      <c r="K19" s="91" t="str">
        <f>[1]Environment!P$59</f>
        <v>-</v>
      </c>
      <c r="L19" s="91" t="str">
        <f>[1]Environment!Q$59</f>
        <v>-</v>
      </c>
      <c r="M19" s="91" t="str">
        <f>[1]Environment!R$59</f>
        <v>-</v>
      </c>
      <c r="N19" s="91" t="str">
        <f>[1]Environment!S$59</f>
        <v>-</v>
      </c>
    </row>
    <row r="20" spans="1:14" ht="16.8"/>
    <row r="21" spans="1:14" ht="16.8"/>
    <row r="22" spans="1:14" ht="16.8"/>
    <row r="23" spans="1:14" s="4" customFormat="1" ht="28.5" customHeight="1">
      <c r="A23" s="5"/>
      <c r="K23" s="5"/>
    </row>
    <row r="24" spans="1:14" s="3" customFormat="1" ht="9.6" customHeight="1">
      <c r="A24" s="9"/>
      <c r="B24" s="8"/>
      <c r="C24" s="14"/>
      <c r="D24" s="8"/>
      <c r="K24" s="9"/>
      <c r="L24" s="8"/>
      <c r="M24" s="14"/>
      <c r="N24" s="14"/>
    </row>
    <row r="25" spans="1:14" s="3" customFormat="1" ht="9.6" customHeight="1">
      <c r="A25" s="9"/>
      <c r="B25" s="8"/>
      <c r="C25" s="14"/>
      <c r="K25" s="9"/>
      <c r="L25" s="8"/>
      <c r="M25" s="14"/>
      <c r="N25" s="14"/>
    </row>
    <row r="26" spans="1:14" s="3" customFormat="1" ht="9.6" customHeight="1">
      <c r="A26" s="9"/>
      <c r="B26" s="8"/>
      <c r="C26" s="14"/>
      <c r="K26" s="9"/>
      <c r="L26" s="8"/>
      <c r="M26" s="14"/>
      <c r="N26" s="14"/>
    </row>
    <row r="27" spans="1:14" s="3" customFormat="1" ht="9.6" customHeight="1">
      <c r="A27" s="9"/>
      <c r="B27" s="8"/>
      <c r="C27" s="14"/>
      <c r="K27" s="9"/>
      <c r="L27" s="8"/>
      <c r="M27" s="14"/>
      <c r="N27" s="14"/>
    </row>
    <row r="28" spans="1:14" s="3" customFormat="1" ht="9.6" customHeight="1">
      <c r="A28" s="9"/>
      <c r="B28" s="8"/>
      <c r="C28" s="14"/>
      <c r="K28" s="9"/>
      <c r="L28" s="8"/>
      <c r="M28" s="14"/>
      <c r="N28" s="14"/>
    </row>
    <row r="29" spans="1:14" s="3" customFormat="1" ht="9.6" customHeight="1">
      <c r="A29" s="9"/>
      <c r="B29" s="8"/>
      <c r="C29" s="14"/>
      <c r="K29" s="9"/>
      <c r="L29" s="8"/>
      <c r="M29" s="14"/>
      <c r="N29" s="14"/>
    </row>
    <row r="30" spans="1:14" s="3" customFormat="1" ht="9.6" customHeight="1">
      <c r="A30" s="9"/>
      <c r="B30" s="8"/>
      <c r="C30" s="14"/>
      <c r="K30" s="9"/>
      <c r="L30" s="8"/>
      <c r="M30" s="14"/>
      <c r="N30" s="14"/>
    </row>
    <row r="31" spans="1:14" s="3" customFormat="1" ht="9.6" customHeight="1">
      <c r="A31" s="9"/>
      <c r="B31" s="8"/>
      <c r="C31" s="14"/>
      <c r="K31" s="9"/>
      <c r="L31" s="8"/>
      <c r="M31" s="14"/>
      <c r="N31" s="14"/>
    </row>
    <row r="32" spans="1:14" s="3" customFormat="1" ht="9.6" customHeight="1">
      <c r="A32" s="9"/>
      <c r="B32" s="8"/>
      <c r="C32" s="14"/>
      <c r="K32" s="9"/>
      <c r="L32" s="8"/>
      <c r="M32" s="14"/>
      <c r="N32" s="14"/>
    </row>
    <row r="33" spans="1:14" s="3" customFormat="1" ht="9.6" customHeight="1">
      <c r="A33" s="9"/>
      <c r="B33" s="8"/>
      <c r="C33" s="14"/>
      <c r="K33" s="9"/>
      <c r="L33" s="8"/>
      <c r="M33" s="14"/>
      <c r="N33" s="14"/>
    </row>
    <row r="34" spans="1:14" s="3" customFormat="1" ht="9.6" customHeight="1">
      <c r="A34" s="9"/>
      <c r="B34" s="8"/>
      <c r="C34" s="14"/>
      <c r="K34" s="9"/>
      <c r="L34" s="8"/>
      <c r="M34" s="14"/>
      <c r="N34" s="14"/>
    </row>
    <row r="35" spans="1:14" s="3" customFormat="1" ht="9.6" customHeight="1">
      <c r="A35" s="9"/>
      <c r="B35" s="8"/>
      <c r="C35" s="14"/>
      <c r="K35" s="9"/>
      <c r="L35" s="8"/>
      <c r="M35" s="14"/>
      <c r="N35" s="14"/>
    </row>
    <row r="36" spans="1:14" ht="16.8"/>
    <row r="37" spans="1:14" ht="16.8"/>
    <row r="38" spans="1:14" ht="29.1" customHeight="1">
      <c r="A38" s="12" t="s">
        <v>197</v>
      </c>
      <c r="B38" s="12" t="s">
        <v>198</v>
      </c>
      <c r="C38" s="12" t="s">
        <v>199</v>
      </c>
      <c r="D38" s="12" t="s">
        <v>202</v>
      </c>
      <c r="F38" s="12" t="s">
        <v>197</v>
      </c>
      <c r="G38" s="12" t="s">
        <v>198</v>
      </c>
      <c r="H38" s="12" t="s">
        <v>199</v>
      </c>
      <c r="I38" s="12" t="s">
        <v>202</v>
      </c>
      <c r="K38" s="12" t="s">
        <v>197</v>
      </c>
      <c r="L38" s="12" t="s">
        <v>198</v>
      </c>
      <c r="M38" s="12" t="s">
        <v>199</v>
      </c>
      <c r="N38" s="12" t="s">
        <v>203</v>
      </c>
    </row>
    <row r="39" spans="1:14" ht="114" customHeight="1">
      <c r="A39" s="88" t="str">
        <f>[1]Environment!P$62</f>
        <v>-</v>
      </c>
      <c r="B39" s="88" t="str">
        <f>[1]Environment!Q$62</f>
        <v>-</v>
      </c>
      <c r="C39" s="88" t="str">
        <f>[1]Environment!R$62</f>
        <v>-</v>
      </c>
      <c r="D39" s="88" t="str">
        <f>[1]Environment!S$62</f>
        <v>-</v>
      </c>
      <c r="F39" s="84" t="s">
        <v>11</v>
      </c>
      <c r="G39" s="84" t="s">
        <v>11</v>
      </c>
      <c r="H39" s="84" t="s">
        <v>11</v>
      </c>
      <c r="I39" s="84" t="s">
        <v>11</v>
      </c>
      <c r="K39" s="84" t="str">
        <f>SDM_Data!O1114</f>
        <v>Accumulate Apr-Jul CO2 Emission over +766 t-CO2 from planned, The reason are (1) Co-generation stop (2) No energy day not achieve (3) Daily usage increase from production volume up and irrecgular issue</v>
      </c>
      <c r="L39" s="84" t="str">
        <f>SDM_Data!P1114</f>
        <v>Loss from Co-generation BM 
-Improve performance after repair, Addition time running
Loss from No Energy day 
-Scope JIT supply
-Reduce loss, air leak, standby m/c and Stop air condition after 17.00 of office area</v>
      </c>
      <c r="M39" s="84" t="str">
        <f>SDM_Data!Q1114</f>
        <v>Can recovery about 772 t-CO2</v>
      </c>
      <c r="N39" s="84" t="str">
        <f>SDM_Data!R1114</f>
        <v>Dec'25</v>
      </c>
    </row>
    <row r="40" spans="1:14" ht="16.8"/>
    <row r="41" spans="1:14" ht="16.8"/>
    <row r="42" spans="1:14" ht="16.8"/>
    <row r="43" spans="1:14" s="4" customFormat="1" ht="28.5" customHeight="1">
      <c r="A43" s="5"/>
      <c r="F43" s="5"/>
      <c r="K43" s="5"/>
    </row>
    <row r="44" spans="1:14" s="3" customFormat="1" ht="9.6" customHeight="1">
      <c r="A44" s="9"/>
      <c r="B44" s="8"/>
      <c r="C44" s="14"/>
      <c r="D44" s="14"/>
      <c r="F44" s="9"/>
      <c r="G44" s="8"/>
      <c r="H44" s="14"/>
      <c r="I44" s="8"/>
      <c r="K44" s="9"/>
      <c r="L44" s="8"/>
      <c r="M44" s="14"/>
      <c r="N44" s="14"/>
    </row>
    <row r="45" spans="1:14" s="3" customFormat="1" ht="9.6" customHeight="1">
      <c r="A45" s="9"/>
      <c r="B45" s="8"/>
      <c r="C45" s="14"/>
      <c r="D45" s="14"/>
      <c r="F45" s="9"/>
      <c r="G45" s="8"/>
      <c r="H45" s="14"/>
      <c r="K45" s="9"/>
      <c r="L45" s="8"/>
      <c r="M45" s="14"/>
      <c r="N45" s="14"/>
    </row>
    <row r="46" spans="1:14" s="3" customFormat="1" ht="9.6" customHeight="1">
      <c r="A46" s="9"/>
      <c r="B46" s="8"/>
      <c r="C46" s="14"/>
      <c r="D46" s="14"/>
      <c r="F46" s="9"/>
      <c r="G46" s="8"/>
      <c r="H46" s="14"/>
      <c r="K46" s="9"/>
      <c r="L46" s="8"/>
      <c r="M46" s="14"/>
      <c r="N46" s="14"/>
    </row>
    <row r="47" spans="1:14" s="3" customFormat="1" ht="9.6" customHeight="1">
      <c r="A47" s="9"/>
      <c r="B47" s="8"/>
      <c r="C47" s="14"/>
      <c r="D47" s="14"/>
      <c r="F47" s="9"/>
      <c r="G47" s="8"/>
      <c r="H47" s="14"/>
      <c r="K47" s="9"/>
      <c r="L47" s="8"/>
      <c r="M47" s="14"/>
      <c r="N47" s="14"/>
    </row>
    <row r="48" spans="1:14" s="3" customFormat="1" ht="9.6" customHeight="1">
      <c r="A48" s="9"/>
      <c r="B48" s="8"/>
      <c r="C48" s="14"/>
      <c r="D48" s="14"/>
      <c r="F48" s="9"/>
      <c r="G48" s="8"/>
      <c r="H48" s="14"/>
      <c r="K48" s="9"/>
      <c r="L48" s="8"/>
      <c r="M48" s="14"/>
      <c r="N48" s="14"/>
    </row>
    <row r="49" spans="1:14" s="3" customFormat="1" ht="9.6" customHeight="1">
      <c r="A49" s="9"/>
      <c r="B49" s="8"/>
      <c r="C49" s="14"/>
      <c r="D49" s="14"/>
      <c r="F49" s="9"/>
      <c r="G49" s="8"/>
      <c r="H49" s="14"/>
      <c r="K49" s="9"/>
      <c r="L49" s="8"/>
      <c r="M49" s="14"/>
      <c r="N49" s="14"/>
    </row>
    <row r="50" spans="1:14" s="3" customFormat="1" ht="9.6" customHeight="1">
      <c r="A50" s="9"/>
      <c r="B50" s="8"/>
      <c r="C50" s="14"/>
      <c r="D50" s="14"/>
      <c r="F50" s="9"/>
      <c r="G50" s="8"/>
      <c r="H50" s="14"/>
      <c r="K50" s="9"/>
      <c r="L50" s="8"/>
      <c r="M50" s="14"/>
      <c r="N50" s="14"/>
    </row>
    <row r="51" spans="1:14" s="3" customFormat="1" ht="9.6" customHeight="1">
      <c r="A51" s="9"/>
      <c r="B51" s="8"/>
      <c r="C51" s="14"/>
      <c r="D51" s="14"/>
      <c r="F51" s="9"/>
      <c r="G51" s="8"/>
      <c r="H51" s="14"/>
      <c r="K51" s="9"/>
      <c r="L51" s="8"/>
      <c r="M51" s="14"/>
      <c r="N51" s="14"/>
    </row>
    <row r="52" spans="1:14" s="3" customFormat="1" ht="9.6" customHeight="1">
      <c r="A52" s="9"/>
      <c r="B52" s="8"/>
      <c r="C52" s="14"/>
      <c r="D52" s="14"/>
      <c r="F52" s="9"/>
      <c r="G52" s="8"/>
      <c r="H52" s="14"/>
      <c r="K52" s="9"/>
      <c r="L52" s="8"/>
      <c r="M52" s="14"/>
      <c r="N52" s="14"/>
    </row>
    <row r="53" spans="1:14" s="3" customFormat="1" ht="9.6" customHeight="1">
      <c r="A53" s="9"/>
      <c r="B53" s="8"/>
      <c r="C53" s="14"/>
      <c r="D53" s="14"/>
      <c r="F53" s="9"/>
      <c r="G53" s="8"/>
      <c r="H53" s="14"/>
      <c r="K53" s="9"/>
      <c r="L53" s="8"/>
      <c r="M53" s="14"/>
      <c r="N53" s="14"/>
    </row>
    <row r="54" spans="1:14" s="3" customFormat="1" ht="9.6" customHeight="1">
      <c r="A54" s="9"/>
      <c r="B54" s="8"/>
      <c r="C54" s="14"/>
      <c r="D54" s="14"/>
      <c r="F54" s="9"/>
      <c r="G54" s="8"/>
      <c r="H54" s="14"/>
      <c r="K54" s="9"/>
      <c r="L54" s="8"/>
      <c r="M54" s="14"/>
      <c r="N54" s="14"/>
    </row>
    <row r="55" spans="1:14" s="3" customFormat="1" ht="9.6" customHeight="1">
      <c r="A55" s="9"/>
      <c r="B55" s="8"/>
      <c r="C55" s="14"/>
      <c r="D55" s="14"/>
      <c r="F55" s="9"/>
      <c r="G55" s="8"/>
      <c r="H55" s="14"/>
      <c r="K55" s="9"/>
      <c r="L55" s="8"/>
      <c r="M55" s="14"/>
      <c r="N55" s="14"/>
    </row>
    <row r="56" spans="1:14" ht="16.8"/>
    <row r="57" spans="1:14" ht="16.8"/>
    <row r="58" spans="1:14" ht="29.1" customHeight="1">
      <c r="A58" s="12" t="s">
        <v>197</v>
      </c>
      <c r="B58" s="12" t="s">
        <v>198</v>
      </c>
      <c r="C58" s="12" t="s">
        <v>199</v>
      </c>
      <c r="D58" s="12" t="s">
        <v>203</v>
      </c>
      <c r="F58" s="12" t="s">
        <v>197</v>
      </c>
      <c r="G58" s="12" t="s">
        <v>198</v>
      </c>
      <c r="H58" s="12" t="s">
        <v>199</v>
      </c>
      <c r="I58" s="12" t="s">
        <v>202</v>
      </c>
      <c r="K58" s="12" t="s">
        <v>197</v>
      </c>
      <c r="L58" s="12" t="s">
        <v>198</v>
      </c>
      <c r="M58" s="12" t="s">
        <v>199</v>
      </c>
      <c r="N58" s="12" t="s">
        <v>203</v>
      </c>
    </row>
    <row r="59" spans="1:14" ht="99" customHeight="1">
      <c r="A59" s="84" t="str">
        <f>SDM_Data!O1102</f>
        <v>-</v>
      </c>
      <c r="B59" s="84" t="str">
        <f>SDM_Data!P1102</f>
        <v>-</v>
      </c>
      <c r="C59" s="84" t="str">
        <f>SDM_Data!Q1102</f>
        <v>-</v>
      </c>
      <c r="D59" s="84" t="str">
        <f>SDM_Data!R1102</f>
        <v>-</v>
      </c>
      <c r="F59" s="84" t="s">
        <v>11</v>
      </c>
      <c r="G59" s="84" t="s">
        <v>11</v>
      </c>
      <c r="H59" s="84" t="s">
        <v>11</v>
      </c>
      <c r="I59" s="84" t="s">
        <v>11</v>
      </c>
      <c r="K59" s="84" t="s">
        <v>11</v>
      </c>
      <c r="L59" s="84" t="s">
        <v>11</v>
      </c>
      <c r="M59" s="84" t="s">
        <v>11</v>
      </c>
      <c r="N59" s="84" t="s">
        <v>11</v>
      </c>
    </row>
    <row r="60" spans="1:14" ht="15" customHeight="1">
      <c r="A60" s="87" t="s">
        <v>154</v>
      </c>
    </row>
    <row r="87" spans="5:15" ht="15" customHeight="1">
      <c r="E87" s="86"/>
      <c r="F87" s="86"/>
      <c r="G87" s="86"/>
      <c r="H87" s="86"/>
      <c r="I87" s="86"/>
      <c r="J87" s="86"/>
      <c r="K87" s="86"/>
      <c r="L87" s="86"/>
      <c r="M87" s="86"/>
      <c r="N87" s="86"/>
      <c r="O87" s="86"/>
    </row>
    <row r="88" spans="5:15" ht="15" customHeight="1">
      <c r="E88" s="86"/>
      <c r="F88" s="86"/>
      <c r="G88" s="86"/>
      <c r="H88" s="86"/>
      <c r="I88" s="86"/>
      <c r="J88" s="86"/>
      <c r="K88" s="86"/>
      <c r="L88" s="86"/>
      <c r="M88" s="86"/>
      <c r="N88" s="86"/>
      <c r="O88" s="86"/>
    </row>
    <row r="89" spans="5:15" ht="15" customHeight="1">
      <c r="E89" s="86"/>
      <c r="F89" s="86"/>
      <c r="G89" s="86"/>
      <c r="H89" s="86"/>
      <c r="I89" s="86"/>
      <c r="J89" s="86"/>
      <c r="K89" s="86"/>
      <c r="L89" s="86"/>
      <c r="M89" s="86"/>
      <c r="N89" s="86"/>
      <c r="O89" s="86"/>
    </row>
    <row r="90" spans="5:15" ht="15" customHeight="1">
      <c r="E90" s="86"/>
      <c r="F90" s="86"/>
      <c r="G90" s="86"/>
      <c r="H90" s="86"/>
      <c r="I90" s="86"/>
      <c r="J90" s="86"/>
      <c r="K90" s="86"/>
      <c r="L90" s="86"/>
      <c r="M90" s="86"/>
      <c r="N90" s="86"/>
      <c r="O90" s="86"/>
    </row>
    <row r="91" spans="5:15" ht="15" customHeight="1">
      <c r="E91" s="86"/>
      <c r="F91" s="86"/>
      <c r="G91" s="86"/>
      <c r="H91" s="86"/>
      <c r="I91" s="86"/>
      <c r="J91" s="86"/>
      <c r="K91" s="86"/>
      <c r="L91" s="86"/>
      <c r="M91" s="86"/>
      <c r="N91" s="86"/>
      <c r="O91" s="86"/>
    </row>
    <row r="92" spans="5:15" ht="15" customHeight="1">
      <c r="E92" s="86"/>
      <c r="F92" s="86"/>
      <c r="G92" s="86"/>
      <c r="H92" s="86"/>
      <c r="I92" s="86"/>
      <c r="J92" s="86"/>
      <c r="K92" s="86"/>
      <c r="L92" s="86"/>
      <c r="M92" s="86"/>
      <c r="N92" s="86"/>
      <c r="O92" s="86"/>
    </row>
    <row r="93" spans="5:15" ht="15" customHeight="1">
      <c r="E93" s="86"/>
      <c r="F93" s="86"/>
      <c r="G93" s="86"/>
      <c r="H93" s="86"/>
      <c r="I93" s="86"/>
      <c r="J93" s="86"/>
      <c r="K93" s="86"/>
      <c r="L93" s="86"/>
      <c r="M93" s="86"/>
      <c r="N93" s="86"/>
      <c r="O93" s="86"/>
    </row>
    <row r="94" spans="5:15" ht="15" customHeight="1">
      <c r="E94" s="86"/>
      <c r="F94" s="86"/>
      <c r="G94" s="86"/>
      <c r="H94" s="86"/>
      <c r="I94" s="86"/>
      <c r="J94" s="86"/>
      <c r="K94" s="86"/>
      <c r="L94" s="86"/>
      <c r="M94" s="86"/>
      <c r="N94" s="86"/>
      <c r="O94" s="86"/>
    </row>
    <row r="95" spans="5:15" ht="15" customHeight="1">
      <c r="E95" s="86"/>
      <c r="F95" s="86"/>
      <c r="G95" s="86"/>
      <c r="H95" s="86"/>
      <c r="I95" s="86"/>
      <c r="J95" s="86"/>
      <c r="K95" s="86"/>
      <c r="L95" s="86"/>
      <c r="M95" s="86"/>
      <c r="N95" s="86"/>
      <c r="O95" s="86"/>
    </row>
    <row r="96" spans="5:15" ht="15" customHeight="1">
      <c r="E96" s="86"/>
      <c r="F96" s="86"/>
      <c r="G96" s="86"/>
      <c r="H96" s="86"/>
      <c r="I96" s="86"/>
      <c r="J96" s="86"/>
      <c r="K96" s="86"/>
      <c r="L96" s="86"/>
      <c r="M96" s="86"/>
      <c r="N96" s="86"/>
      <c r="O96" s="86"/>
    </row>
    <row r="97" spans="5:15" ht="15" customHeight="1">
      <c r="E97" s="86"/>
      <c r="F97" s="86"/>
      <c r="G97" s="86"/>
      <c r="H97" s="86"/>
      <c r="I97" s="86"/>
      <c r="J97" s="86"/>
      <c r="K97" s="86"/>
      <c r="L97" s="86"/>
      <c r="M97" s="86"/>
      <c r="N97" s="86"/>
      <c r="O97" s="86"/>
    </row>
    <row r="98" spans="5:15" ht="15" customHeight="1">
      <c r="E98" s="86"/>
      <c r="F98" s="86"/>
      <c r="G98" s="86"/>
      <c r="H98" s="86"/>
      <c r="I98" s="86"/>
      <c r="J98" s="86"/>
      <c r="K98" s="86"/>
      <c r="L98" s="86"/>
      <c r="M98" s="86"/>
      <c r="N98" s="86"/>
      <c r="O98" s="86"/>
    </row>
    <row r="99" spans="5:15" ht="15" customHeight="1">
      <c r="E99" s="86"/>
      <c r="F99" s="86"/>
      <c r="G99" s="86"/>
      <c r="H99" s="86"/>
      <c r="I99" s="86"/>
      <c r="J99" s="86"/>
      <c r="K99" s="86"/>
      <c r="L99" s="86"/>
      <c r="M99" s="86"/>
      <c r="N99" s="86"/>
      <c r="O99" s="86"/>
    </row>
    <row r="100" spans="5:15" ht="15" customHeight="1">
      <c r="E100" s="86"/>
      <c r="F100" s="86"/>
      <c r="G100" s="86"/>
      <c r="H100" s="86"/>
      <c r="I100" s="86"/>
      <c r="J100" s="86"/>
      <c r="K100" s="86"/>
      <c r="L100" s="86"/>
      <c r="M100" s="86"/>
      <c r="N100" s="86"/>
      <c r="O100" s="86"/>
    </row>
  </sheetData>
  <phoneticPr fontId="17"/>
  <pageMargins left="0.7" right="0.7" top="0.75" bottom="0.75" header="0.3" footer="0.3"/>
  <headerFooter>
    <oddHeader>&amp;C&amp;"Calibri"&amp;10&amp;KFF0000 CONFIDENTIAL&amp;1#_x000D_</oddHeader>
  </headerFooter>
  <drawing r:id="rId1"/>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4E9D7A3E-92D7-4725-85A1-37AF2F354A2C}">
          <x14:formula1>
            <xm:f>Data!$A$53:$A$64</xm:f>
          </x14:formula1>
          <xm:sqref>N17</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DF4CA2-EF0C-4F24-BC60-B57C946A082B}">
  <sheetPr codeName="Sheet8"/>
  <dimension ref="A1:I22"/>
  <sheetViews>
    <sheetView showGridLines="0" zoomScaleNormal="100" workbookViewId="0">
      <selection activeCell="G19" sqref="G19"/>
    </sheetView>
  </sheetViews>
  <sheetFormatPr defaultRowHeight="15" customHeight="1"/>
  <cols>
    <col min="1" max="1" width="28.5" customWidth="1"/>
    <col min="2" max="2" width="16.59765625" customWidth="1"/>
    <col min="3" max="3" width="7.59765625" customWidth="1"/>
    <col min="4" max="4" width="9.296875" customWidth="1"/>
    <col min="5" max="5" width="2.09765625" customWidth="1"/>
    <col min="6" max="6" width="30.5" customWidth="1"/>
    <col min="7" max="7" width="25.296875" customWidth="1"/>
    <col min="8" max="8" width="7.5" customWidth="1"/>
    <col min="9" max="9" width="7.09765625" customWidth="1"/>
  </cols>
  <sheetData>
    <row r="1" spans="1:9" ht="16.8"/>
    <row r="2" spans="1:9" ht="16.8"/>
    <row r="3" spans="1:9" s="4" customFormat="1" ht="28.5" customHeight="1">
      <c r="A3" s="5"/>
      <c r="F3" s="5"/>
    </row>
    <row r="4" spans="1:9" s="3" customFormat="1" ht="9.6" customHeight="1">
      <c r="A4" s="9"/>
      <c r="B4" s="8"/>
      <c r="C4" s="14"/>
      <c r="D4" s="8"/>
      <c r="F4" s="9"/>
      <c r="G4" s="8"/>
      <c r="H4" s="14"/>
      <c r="I4" s="14"/>
    </row>
    <row r="5" spans="1:9" s="3" customFormat="1" ht="9.6" customHeight="1">
      <c r="A5" s="9"/>
      <c r="B5" s="8"/>
      <c r="C5" s="14"/>
      <c r="F5" s="9"/>
      <c r="G5" s="8"/>
      <c r="H5" s="14"/>
      <c r="I5" s="14"/>
    </row>
    <row r="6" spans="1:9" s="3" customFormat="1" ht="9.6" customHeight="1">
      <c r="A6" s="9"/>
      <c r="B6" s="8"/>
      <c r="C6" s="14"/>
      <c r="F6" s="9"/>
      <c r="G6" s="8"/>
      <c r="H6" s="14"/>
      <c r="I6" s="14"/>
    </row>
    <row r="7" spans="1:9" s="3" customFormat="1" ht="9.6" customHeight="1">
      <c r="A7" s="9"/>
      <c r="B7" s="8"/>
      <c r="C7" s="14"/>
      <c r="F7" s="9"/>
      <c r="G7" s="8"/>
      <c r="H7" s="14"/>
      <c r="I7" s="14"/>
    </row>
    <row r="8" spans="1:9" s="3" customFormat="1" ht="9.6" customHeight="1">
      <c r="A8" s="9"/>
      <c r="B8" s="8"/>
      <c r="C8" s="14"/>
      <c r="F8" s="9"/>
      <c r="G8" s="8"/>
      <c r="H8" s="14"/>
      <c r="I8" s="14"/>
    </row>
    <row r="9" spans="1:9" s="3" customFormat="1" ht="9.6" customHeight="1">
      <c r="A9" s="9"/>
      <c r="B9" s="8"/>
      <c r="C9" s="14"/>
      <c r="F9" s="9"/>
      <c r="G9" s="8"/>
      <c r="H9" s="14"/>
      <c r="I9" s="14"/>
    </row>
    <row r="10" spans="1:9" s="3" customFormat="1" ht="9.6" customHeight="1">
      <c r="A10" s="9"/>
      <c r="B10" s="8"/>
      <c r="C10" s="14"/>
      <c r="F10" s="9"/>
      <c r="G10" s="8"/>
      <c r="H10" s="14"/>
      <c r="I10" s="14"/>
    </row>
    <row r="11" spans="1:9" s="3" customFormat="1" ht="9.6" customHeight="1">
      <c r="A11" s="9"/>
      <c r="B11" s="8"/>
      <c r="C11" s="14"/>
      <c r="F11" s="9"/>
      <c r="G11" s="8"/>
      <c r="H11" s="14"/>
      <c r="I11" s="14"/>
    </row>
    <row r="12" spans="1:9" s="3" customFormat="1" ht="9.6" customHeight="1">
      <c r="A12" s="9"/>
      <c r="B12" s="8"/>
      <c r="C12" s="14"/>
      <c r="F12" s="9"/>
      <c r="G12" s="8"/>
      <c r="H12" s="14"/>
      <c r="I12" s="14"/>
    </row>
    <row r="13" spans="1:9" s="3" customFormat="1" ht="9.6" customHeight="1">
      <c r="A13" s="9"/>
      <c r="B13" s="8"/>
      <c r="C13" s="14"/>
      <c r="F13" s="9"/>
      <c r="G13" s="8"/>
      <c r="H13" s="14"/>
      <c r="I13" s="14"/>
    </row>
    <row r="14" spans="1:9" s="3" customFormat="1" ht="9.6" customHeight="1">
      <c r="A14" s="9"/>
      <c r="B14" s="8"/>
      <c r="C14" s="14"/>
      <c r="F14" s="9"/>
      <c r="G14" s="8"/>
      <c r="H14" s="14"/>
      <c r="I14" s="14"/>
    </row>
    <row r="15" spans="1:9" s="3" customFormat="1" ht="9.6" customHeight="1">
      <c r="A15" s="9"/>
      <c r="B15" s="8"/>
      <c r="C15" s="14"/>
      <c r="F15" s="9"/>
      <c r="G15" s="8"/>
      <c r="H15" s="14"/>
      <c r="I15" s="14"/>
    </row>
    <row r="16" spans="1:9" ht="16.8"/>
    <row r="17" spans="1:9" ht="16.8">
      <c r="I17" s="63"/>
    </row>
    <row r="18" spans="1:9" ht="29.1" customHeight="1">
      <c r="A18" s="12" t="s">
        <v>197</v>
      </c>
      <c r="B18" s="12" t="s">
        <v>198</v>
      </c>
      <c r="C18" s="12" t="s">
        <v>206</v>
      </c>
      <c r="D18" s="12" t="s">
        <v>200</v>
      </c>
      <c r="F18" s="12" t="s">
        <v>197</v>
      </c>
      <c r="G18" s="12" t="s">
        <v>198</v>
      </c>
      <c r="H18" s="12" t="s">
        <v>206</v>
      </c>
      <c r="I18" s="12" t="s">
        <v>200</v>
      </c>
    </row>
    <row r="19" spans="1:9" ht="125.55" customHeight="1">
      <c r="A19" s="141" t="str">
        <f>SDM_Data!O1072</f>
        <v>Safety DX Project delay from waiting PO approval and workflow analysis
MT waiting start GO-Live Periodic system in FY26 (New data)</v>
      </c>
      <c r="B19" s="141" t="str">
        <f>SDM_Data!P1072</f>
        <v>- In FY26 attractive team will changing the scope of project which increase efficiency of SQDC (Cross Dept.) instead of working hour reduction and value-added 
- Auto Oil&amp;Chemical usage report</v>
      </c>
      <c r="C19" s="141">
        <f>SDM_Data!Q1072</f>
        <v>0</v>
      </c>
      <c r="D19" s="141">
        <f>SDM_Data!R1072</f>
        <v>0</v>
      </c>
      <c r="F19" s="924" t="str">
        <f>SDM_Data!O1071</f>
        <v>Total  401.33 /1122.77  Hr./month
1. PPA   360/360 Hr.  
2. Tool change  41/295 Hr.  (62 times/week *4 week * 10min/60min = 41.33Hr/month) App complete but still can't canceled paper (Can count only double job load at 5ME app)
3. P chart   0/467.77  Hr.  (Delay from P-chart comment, Change platform from M365--&gt;Web app)</v>
      </c>
      <c r="G19" s="924" t="str">
        <f>SDM_Data!P1071</f>
        <v>1.Tool change : Action weekly follow up w/ PD for speed up paper cancel
2. P-Chart : New paralell develop web app to use instead M365 due to app speed response issue</v>
      </c>
      <c r="H19" s="924">
        <f>SDM_Data!Q1071</f>
        <v>0</v>
      </c>
      <c r="I19" s="924" t="str">
        <f>SDM_Data!R1071</f>
        <v>Tool change
- Cancel paper April'26
P-Chart
- New web app Aug'26</v>
      </c>
    </row>
    <row r="20" spans="1:9" ht="16.8"/>
    <row r="21" spans="1:9" ht="16.8"/>
    <row r="22" spans="1:9" ht="16.8"/>
  </sheetData>
  <phoneticPr fontId="17"/>
  <pageMargins left="0.7" right="0.7" top="0.75" bottom="0.75" header="0.3" footer="0.3"/>
  <headerFooter>
    <oddHeader>&amp;C&amp;"Calibri"&amp;10&amp;KFF0000 CONFIDENTIAL&amp;1#_x000D_</oddHeader>
  </headerFooter>
  <drawing r:id="rId1"/>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7BE6370F-89B6-4425-B47B-896A121ED7E3}">
          <x14:formula1>
            <xm:f>Data!$A$53:$A$64</xm:f>
          </x14:formula1>
          <xm:sqref>I17</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03929D-9594-4621-BED0-6B864C92A5EF}">
  <sheetPr codeName="Sheet10"/>
  <dimension ref="A1:MV184"/>
  <sheetViews>
    <sheetView showRuler="0" showWhiteSpace="0" topLeftCell="A130" zoomScale="86" zoomScaleNormal="86" zoomScalePageLayoutView="81" workbookViewId="0">
      <selection activeCell="G163" sqref="G163"/>
    </sheetView>
  </sheetViews>
  <sheetFormatPr defaultRowHeight="16.8"/>
  <cols>
    <col min="1" max="1" width="4.5" bestFit="1" customWidth="1"/>
    <col min="2" max="2" width="7.296875" bestFit="1" customWidth="1"/>
    <col min="3" max="4" width="12.5" bestFit="1" customWidth="1"/>
    <col min="5" max="5" width="13.19921875" bestFit="1" customWidth="1"/>
    <col min="6" max="6" width="16.5" bestFit="1" customWidth="1"/>
    <col min="7" max="7" width="15.296875" bestFit="1" customWidth="1"/>
    <col min="8" max="8" width="6.69921875" bestFit="1" customWidth="1"/>
    <col min="9" max="9" width="13.19921875" bestFit="1" customWidth="1"/>
    <col min="10" max="10" width="16.5" bestFit="1" customWidth="1"/>
    <col min="11" max="11" width="12.5" bestFit="1" customWidth="1"/>
    <col min="12" max="12" width="15.296875" bestFit="1" customWidth="1"/>
    <col min="13" max="13" width="13.19921875" bestFit="1" customWidth="1"/>
    <col min="14" max="14" width="16.5" bestFit="1" customWidth="1"/>
    <col min="15" max="15" width="13.19921875" bestFit="1" customWidth="1"/>
    <col min="16" max="16" width="16.5" bestFit="1" customWidth="1"/>
    <col min="17" max="17" width="11.59765625" bestFit="1" customWidth="1"/>
    <col min="18" max="18" width="16.5" bestFit="1" customWidth="1"/>
    <col min="19" max="19" width="13.5" bestFit="1" customWidth="1"/>
    <col min="20" max="20" width="6.69921875" bestFit="1" customWidth="1"/>
    <col min="21" max="21" width="13.19921875" bestFit="1" customWidth="1"/>
    <col min="22" max="22" width="16.5" bestFit="1" customWidth="1"/>
    <col min="23" max="23" width="12.5" bestFit="1" customWidth="1"/>
    <col min="24" max="24" width="39.5" bestFit="1" customWidth="1"/>
    <col min="25" max="25" width="13.19921875" bestFit="1" customWidth="1"/>
    <col min="26" max="26" width="16.5" bestFit="1" customWidth="1"/>
    <col min="27" max="27" width="11.5" bestFit="1" customWidth="1"/>
    <col min="28" max="28" width="15.8984375" bestFit="1" customWidth="1"/>
    <col min="29" max="29" width="13.19921875" bestFit="1" customWidth="1"/>
    <col min="30" max="30" width="16.5" bestFit="1" customWidth="1"/>
    <col min="31" max="31" width="12.8984375" bestFit="1" customWidth="1"/>
    <col min="32" max="32" width="6.69921875" bestFit="1" customWidth="1"/>
    <col min="33" max="33" width="13.19921875" bestFit="1" customWidth="1"/>
    <col min="34" max="34" width="16.5" bestFit="1" customWidth="1"/>
    <col min="35" max="35" width="11.296875" bestFit="1" customWidth="1"/>
    <col min="36" max="36" width="13.8984375" bestFit="1" customWidth="1"/>
    <col min="37" max="37" width="13.19921875" bestFit="1" customWidth="1"/>
    <col min="38" max="38" width="16.5" bestFit="1" customWidth="1"/>
    <col min="39" max="39" width="15.69921875" bestFit="1" customWidth="1"/>
    <col min="40" max="40" width="5.5" bestFit="1" customWidth="1"/>
    <col min="41" max="41" width="3.69921875" bestFit="1" customWidth="1"/>
    <col min="42" max="42" width="14.19921875" bestFit="1" customWidth="1"/>
    <col min="43" max="43" width="26.5" bestFit="1" customWidth="1"/>
    <col min="44" max="44" width="6.69921875" bestFit="1" customWidth="1"/>
    <col min="45" max="45" width="10.09765625" bestFit="1" customWidth="1"/>
    <col min="46" max="46" width="13.69921875" bestFit="1" customWidth="1"/>
    <col min="47" max="47" width="16.8984375" bestFit="1" customWidth="1"/>
    <col min="48" max="48" width="15.296875" bestFit="1" customWidth="1"/>
    <col min="49" max="49" width="13.8984375" bestFit="1" customWidth="1"/>
    <col min="50" max="50" width="16.8984375" bestFit="1" customWidth="1"/>
    <col min="51" max="51" width="16.69921875" bestFit="1" customWidth="1"/>
    <col min="52" max="52" width="5.5" bestFit="1" customWidth="1"/>
    <col min="53" max="53" width="3.69921875" bestFit="1" customWidth="1"/>
    <col min="54" max="54" width="14.19921875" bestFit="1" customWidth="1"/>
    <col min="55" max="55" width="26.5" bestFit="1" customWidth="1"/>
    <col min="56" max="56" width="6.69921875" bestFit="1" customWidth="1"/>
    <col min="57" max="57" width="10.09765625" bestFit="1" customWidth="1"/>
    <col min="58" max="58" width="13.69921875" bestFit="1" customWidth="1"/>
    <col min="59" max="59" width="21.19921875" bestFit="1" customWidth="1"/>
    <col min="60" max="60" width="43.5" bestFit="1" customWidth="1"/>
    <col min="61" max="61" width="13.8984375" bestFit="1" customWidth="1"/>
    <col min="62" max="62" width="16.8984375" bestFit="1" customWidth="1"/>
    <col min="63" max="63" width="16.69921875" bestFit="1" customWidth="1"/>
    <col min="64" max="64" width="5.5" bestFit="1" customWidth="1"/>
    <col min="65" max="65" width="3.69921875" bestFit="1" customWidth="1"/>
    <col min="66" max="66" width="14.19921875" bestFit="1" customWidth="1"/>
    <col min="67" max="67" width="26.5" bestFit="1" customWidth="1"/>
    <col min="68" max="68" width="6.69921875" bestFit="1" customWidth="1"/>
    <col min="69" max="69" width="10.09765625" bestFit="1" customWidth="1"/>
    <col min="70" max="70" width="13.69921875" bestFit="1" customWidth="1"/>
    <col min="71" max="71" width="11.69921875" bestFit="1" customWidth="1"/>
    <col min="72" max="72" width="39.5" bestFit="1" customWidth="1"/>
    <col min="73" max="73" width="13.8984375" bestFit="1" customWidth="1"/>
    <col min="74" max="74" width="16.8984375" bestFit="1" customWidth="1"/>
    <col min="75" max="75" width="16.69921875" bestFit="1" customWidth="1"/>
    <col min="76" max="76" width="5.5" bestFit="1" customWidth="1"/>
    <col min="77" max="77" width="3.69921875" bestFit="1" customWidth="1"/>
    <col min="78" max="78" width="14.19921875" bestFit="1" customWidth="1"/>
    <col min="79" max="79" width="26.5" bestFit="1" customWidth="1"/>
    <col min="80" max="80" width="6.69921875" bestFit="1" customWidth="1"/>
    <col min="81" max="81" width="10.09765625" bestFit="1" customWidth="1"/>
    <col min="82" max="82" width="13.69921875" bestFit="1" customWidth="1"/>
    <col min="83" max="83" width="11.69921875" bestFit="1" customWidth="1"/>
    <col min="84" max="84" width="17.3984375" bestFit="1" customWidth="1"/>
    <col min="85" max="85" width="13.8984375" bestFit="1" customWidth="1"/>
    <col min="86" max="86" width="16.8984375" bestFit="1" customWidth="1"/>
    <col min="87" max="87" width="16.69921875" bestFit="1" customWidth="1"/>
    <col min="88" max="88" width="5.5" bestFit="1" customWidth="1"/>
    <col min="89" max="89" width="3.69921875" bestFit="1" customWidth="1"/>
    <col min="90" max="90" width="14.19921875" bestFit="1" customWidth="1"/>
    <col min="91" max="91" width="26.5" bestFit="1" customWidth="1"/>
    <col min="92" max="92" width="6.69921875" bestFit="1" customWidth="1"/>
    <col min="93" max="93" width="10.09765625" bestFit="1" customWidth="1"/>
    <col min="94" max="94" width="13.69921875" bestFit="1" customWidth="1"/>
    <col min="95" max="95" width="11.69921875" bestFit="1" customWidth="1"/>
    <col min="96" max="96" width="20" bestFit="1" customWidth="1"/>
    <col min="97" max="97" width="13.8984375" bestFit="1" customWidth="1"/>
    <col min="98" max="98" width="16.8984375" bestFit="1" customWidth="1"/>
    <col min="99" max="99" width="16.69921875" bestFit="1" customWidth="1"/>
    <col min="100" max="100" width="5.5" bestFit="1" customWidth="1"/>
    <col min="101" max="101" width="3.69921875" bestFit="1" customWidth="1"/>
    <col min="102" max="102" width="14.19921875" bestFit="1" customWidth="1"/>
    <col min="103" max="103" width="26.5" bestFit="1" customWidth="1"/>
    <col min="104" max="104" width="6.69921875" bestFit="1" customWidth="1"/>
    <col min="105" max="105" width="10.09765625" bestFit="1" customWidth="1"/>
    <col min="106" max="106" width="13.69921875" bestFit="1" customWidth="1"/>
    <col min="107" max="107" width="11.69921875" bestFit="1" customWidth="1"/>
    <col min="108" max="108" width="17.3984375" bestFit="1" customWidth="1"/>
    <col min="109" max="109" width="15.796875" bestFit="1" customWidth="1"/>
    <col min="110" max="110" width="16.8984375" bestFit="1" customWidth="1"/>
    <col min="111" max="111" width="16.69921875" bestFit="1" customWidth="1"/>
    <col min="112" max="112" width="5.5" bestFit="1" customWidth="1"/>
    <col min="113" max="113" width="3.69921875" bestFit="1" customWidth="1"/>
    <col min="114" max="114" width="14.19921875" bestFit="1" customWidth="1"/>
    <col min="115" max="115" width="26.5" bestFit="1" customWidth="1"/>
    <col min="116" max="116" width="6.69921875" bestFit="1" customWidth="1"/>
    <col min="117" max="117" width="10.09765625" bestFit="1" customWidth="1"/>
    <col min="118" max="118" width="13.69921875" bestFit="1" customWidth="1"/>
    <col min="119" max="119" width="11.69921875" bestFit="1" customWidth="1"/>
    <col min="120" max="120" width="16.09765625" bestFit="1" customWidth="1"/>
    <col min="121" max="121" width="13.8984375" bestFit="1" customWidth="1"/>
    <col min="122" max="122" width="16.8984375" bestFit="1" customWidth="1"/>
    <col min="123" max="123" width="16.69921875" bestFit="1" customWidth="1"/>
    <col min="124" max="124" width="5.5" bestFit="1" customWidth="1"/>
    <col min="125" max="125" width="3.69921875" bestFit="1" customWidth="1"/>
    <col min="126" max="126" width="14.19921875" bestFit="1" customWidth="1"/>
    <col min="127" max="127" width="26.5" bestFit="1" customWidth="1"/>
    <col min="128" max="128" width="6.69921875" bestFit="1" customWidth="1"/>
    <col min="129" max="129" width="10.09765625" bestFit="1" customWidth="1"/>
    <col min="130" max="130" width="13.69921875" bestFit="1" customWidth="1"/>
    <col min="131" max="131" width="11.69921875" bestFit="1" customWidth="1"/>
    <col min="132" max="132" width="34.19921875" bestFit="1" customWidth="1"/>
    <col min="133" max="133" width="13.8984375" bestFit="1" customWidth="1"/>
    <col min="134" max="134" width="16.8984375" bestFit="1" customWidth="1"/>
    <col min="135" max="135" width="16.69921875" bestFit="1" customWidth="1"/>
    <col min="136" max="136" width="5.5" bestFit="1" customWidth="1"/>
    <col min="137" max="137" width="3.69921875" bestFit="1" customWidth="1"/>
    <col min="138" max="138" width="14.19921875" bestFit="1" customWidth="1"/>
    <col min="139" max="139" width="26.5" bestFit="1" customWidth="1"/>
    <col min="140" max="140" width="6.69921875" bestFit="1" customWidth="1"/>
    <col min="141" max="141" width="10.09765625" bestFit="1" customWidth="1"/>
    <col min="142" max="142" width="13.69921875" bestFit="1" customWidth="1"/>
    <col min="143" max="143" width="11.69921875" bestFit="1" customWidth="1"/>
    <col min="144" max="144" width="21.09765625" bestFit="1" customWidth="1"/>
    <col min="145" max="145" width="13.8984375" bestFit="1" customWidth="1"/>
    <col min="146" max="146" width="16.8984375" bestFit="1" customWidth="1"/>
    <col min="147" max="147" width="16.69921875" bestFit="1" customWidth="1"/>
    <col min="148" max="148" width="5.5" bestFit="1" customWidth="1"/>
    <col min="149" max="149" width="3.69921875" bestFit="1" customWidth="1"/>
    <col min="150" max="150" width="14.19921875" bestFit="1" customWidth="1"/>
    <col min="151" max="151" width="26.5" bestFit="1" customWidth="1"/>
    <col min="152" max="152" width="6.69921875" bestFit="1" customWidth="1"/>
    <col min="153" max="153" width="10.09765625" bestFit="1" customWidth="1"/>
    <col min="154" max="154" width="13.69921875" bestFit="1" customWidth="1"/>
    <col min="155" max="155" width="11.69921875" bestFit="1" customWidth="1"/>
    <col min="156" max="156" width="20" bestFit="1" customWidth="1"/>
    <col min="157" max="157" width="14.8984375" bestFit="1" customWidth="1"/>
    <col min="158" max="158" width="16.8984375" bestFit="1" customWidth="1"/>
    <col min="159" max="159" width="16.69921875" bestFit="1" customWidth="1"/>
    <col min="160" max="160" width="5.5" bestFit="1" customWidth="1"/>
    <col min="161" max="161" width="3.69921875" bestFit="1" customWidth="1"/>
    <col min="162" max="162" width="14.19921875" bestFit="1" customWidth="1"/>
    <col min="163" max="163" width="26.5" bestFit="1" customWidth="1"/>
    <col min="164" max="164" width="6.69921875" bestFit="1" customWidth="1"/>
    <col min="165" max="165" width="10.09765625" bestFit="1" customWidth="1"/>
    <col min="166" max="166" width="13.69921875" bestFit="1" customWidth="1"/>
    <col min="167" max="167" width="11.69921875" bestFit="1" customWidth="1"/>
    <col min="168" max="168" width="17.3984375" bestFit="1" customWidth="1"/>
    <col min="169" max="169" width="13.8984375" bestFit="1" customWidth="1"/>
    <col min="170" max="170" width="16.8984375" bestFit="1" customWidth="1"/>
    <col min="171" max="171" width="16.69921875" bestFit="1" customWidth="1"/>
    <col min="172" max="172" width="5.5" bestFit="1" customWidth="1"/>
    <col min="173" max="173" width="3.69921875" bestFit="1" customWidth="1"/>
    <col min="174" max="174" width="14.19921875" bestFit="1" customWidth="1"/>
    <col min="175" max="175" width="26.5" bestFit="1" customWidth="1"/>
    <col min="176" max="176" width="6.69921875" bestFit="1" customWidth="1"/>
    <col min="177" max="177" width="10.09765625" bestFit="1" customWidth="1"/>
    <col min="178" max="178" width="13.69921875" bestFit="1" customWidth="1"/>
    <col min="179" max="179" width="11.69921875" bestFit="1" customWidth="1"/>
    <col min="180" max="180" width="11.59765625" bestFit="1" customWidth="1"/>
    <col min="181" max="181" width="13.8984375" bestFit="1" customWidth="1"/>
    <col min="182" max="182" width="16.8984375" bestFit="1" customWidth="1"/>
    <col min="183" max="183" width="16.69921875" bestFit="1" customWidth="1"/>
    <col min="184" max="184" width="5.5" bestFit="1" customWidth="1"/>
    <col min="185" max="185" width="3.69921875" bestFit="1" customWidth="1"/>
    <col min="186" max="186" width="14.19921875" bestFit="1" customWidth="1"/>
    <col min="187" max="187" width="26.5" bestFit="1" customWidth="1"/>
    <col min="188" max="188" width="6.69921875" bestFit="1" customWidth="1"/>
    <col min="189" max="189" width="10.09765625" bestFit="1" customWidth="1"/>
    <col min="190" max="190" width="13.69921875" bestFit="1" customWidth="1"/>
    <col min="191" max="191" width="11.69921875" bestFit="1" customWidth="1"/>
    <col min="192" max="192" width="34.19921875" bestFit="1" customWidth="1"/>
    <col min="193" max="193" width="13.8984375" bestFit="1" customWidth="1"/>
    <col min="194" max="194" width="16.8984375" bestFit="1" customWidth="1"/>
    <col min="195" max="195" width="16.69921875" bestFit="1" customWidth="1"/>
    <col min="196" max="196" width="5.5" bestFit="1" customWidth="1"/>
    <col min="197" max="197" width="3.69921875" bestFit="1" customWidth="1"/>
    <col min="198" max="198" width="14.19921875" bestFit="1" customWidth="1"/>
    <col min="199" max="199" width="26.5" bestFit="1" customWidth="1"/>
    <col min="200" max="200" width="6.69921875" bestFit="1" customWidth="1"/>
    <col min="201" max="201" width="10.09765625" bestFit="1" customWidth="1"/>
    <col min="202" max="202" width="13.69921875" bestFit="1" customWidth="1"/>
    <col min="203" max="203" width="11.69921875" bestFit="1" customWidth="1"/>
    <col min="204" max="204" width="21.09765625" bestFit="1" customWidth="1"/>
    <col min="205" max="205" width="13.8984375" bestFit="1" customWidth="1"/>
    <col min="206" max="206" width="16.8984375" bestFit="1" customWidth="1"/>
    <col min="207" max="207" width="16.69921875" bestFit="1" customWidth="1"/>
    <col min="208" max="208" width="5.5" bestFit="1" customWidth="1"/>
    <col min="209" max="209" width="3.69921875" bestFit="1" customWidth="1"/>
    <col min="210" max="210" width="14.19921875" bestFit="1" customWidth="1"/>
    <col min="211" max="211" width="26.5" bestFit="1" customWidth="1"/>
    <col min="212" max="212" width="6.69921875" bestFit="1" customWidth="1"/>
    <col min="213" max="213" width="10.09765625" bestFit="1" customWidth="1"/>
    <col min="214" max="214" width="13.69921875" bestFit="1" customWidth="1"/>
    <col min="215" max="215" width="11.69921875" bestFit="1" customWidth="1"/>
    <col min="216" max="216" width="20" bestFit="1" customWidth="1"/>
    <col min="217" max="217" width="13.8984375" bestFit="1" customWidth="1"/>
    <col min="218" max="218" width="16.8984375" bestFit="1" customWidth="1"/>
    <col min="219" max="219" width="16.69921875" bestFit="1" customWidth="1"/>
    <col min="220" max="220" width="5.5" bestFit="1" customWidth="1"/>
    <col min="221" max="221" width="3.69921875" bestFit="1" customWidth="1"/>
    <col min="222" max="222" width="14.19921875" bestFit="1" customWidth="1"/>
    <col min="223" max="223" width="26.5" bestFit="1" customWidth="1"/>
    <col min="224" max="224" width="6.69921875" bestFit="1" customWidth="1"/>
    <col min="225" max="225" width="10.09765625" bestFit="1" customWidth="1"/>
    <col min="226" max="226" width="13.69921875" bestFit="1" customWidth="1"/>
    <col min="227" max="227" width="11.69921875" bestFit="1" customWidth="1"/>
    <col min="228" max="228" width="21.296875" bestFit="1" customWidth="1"/>
    <col min="229" max="229" width="17.3984375" bestFit="1" customWidth="1"/>
    <col min="230" max="230" width="21.296875" bestFit="1" customWidth="1"/>
    <col min="231" max="231" width="20.296875" bestFit="1" customWidth="1"/>
    <col min="232" max="232" width="23.796875" bestFit="1" customWidth="1"/>
    <col min="233" max="233" width="34.19921875" bestFit="1" customWidth="1"/>
    <col min="234" max="234" width="38.09765625" bestFit="1" customWidth="1"/>
    <col min="235" max="235" width="37.3984375" bestFit="1" customWidth="1"/>
    <col min="236" max="236" width="41.19921875" bestFit="1" customWidth="1"/>
    <col min="237" max="237" width="20" bestFit="1" customWidth="1"/>
    <col min="238" max="238" width="23.5" bestFit="1" customWidth="1"/>
    <col min="239" max="239" width="39.5" bestFit="1" customWidth="1"/>
    <col min="240" max="240" width="43.19921875" bestFit="1" customWidth="1"/>
    <col min="242" max="242" width="13.8984375" bestFit="1" customWidth="1"/>
    <col min="243" max="243" width="31.5" bestFit="1" customWidth="1"/>
    <col min="244" max="244" width="35.19921875" bestFit="1" customWidth="1"/>
    <col min="245" max="245" width="21.09765625" bestFit="1" customWidth="1"/>
    <col min="246" max="246" width="25.09765625" bestFit="1" customWidth="1"/>
    <col min="247" max="247" width="17.3984375" bestFit="1" customWidth="1"/>
    <col min="248" max="248" width="21.296875" bestFit="1" customWidth="1"/>
    <col min="249" max="249" width="17.3984375" bestFit="1" customWidth="1"/>
    <col min="250" max="250" width="21.296875" bestFit="1" customWidth="1"/>
    <col min="251" max="251" width="20.296875" bestFit="1" customWidth="1"/>
    <col min="252" max="252" width="23.796875" bestFit="1" customWidth="1"/>
    <col min="253" max="253" width="34.19921875" bestFit="1" customWidth="1"/>
    <col min="254" max="254" width="38.09765625" bestFit="1" customWidth="1"/>
    <col min="255" max="255" width="37.3984375" bestFit="1" customWidth="1"/>
    <col min="256" max="256" width="41.19921875" bestFit="1" customWidth="1"/>
    <col min="257" max="257" width="20" bestFit="1" customWidth="1"/>
    <col min="258" max="258" width="23.5" bestFit="1" customWidth="1"/>
    <col min="259" max="259" width="39.5" bestFit="1" customWidth="1"/>
    <col min="260" max="260" width="43.19921875" bestFit="1" customWidth="1"/>
    <col min="262" max="262" width="13.8984375" bestFit="1" customWidth="1"/>
    <col min="263" max="263" width="31.5" bestFit="1" customWidth="1"/>
    <col min="264" max="264" width="35.19921875" bestFit="1" customWidth="1"/>
    <col min="265" max="265" width="21.09765625" bestFit="1" customWidth="1"/>
    <col min="266" max="266" width="25.09765625" bestFit="1" customWidth="1"/>
    <col min="267" max="267" width="17.3984375" bestFit="1" customWidth="1"/>
    <col min="268" max="268" width="21.296875" bestFit="1" customWidth="1"/>
    <col min="269" max="269" width="17.3984375" bestFit="1" customWidth="1"/>
    <col min="270" max="270" width="21.296875" bestFit="1" customWidth="1"/>
    <col min="271" max="271" width="20.296875" bestFit="1" customWidth="1"/>
    <col min="272" max="272" width="23.796875" bestFit="1" customWidth="1"/>
    <col min="273" max="273" width="34.19921875" bestFit="1" customWidth="1"/>
    <col min="274" max="274" width="38.09765625" bestFit="1" customWidth="1"/>
    <col min="275" max="275" width="37.3984375" bestFit="1" customWidth="1"/>
    <col min="276" max="276" width="41.19921875" bestFit="1" customWidth="1"/>
    <col min="277" max="277" width="20" bestFit="1" customWidth="1"/>
    <col min="278" max="278" width="23.5" bestFit="1" customWidth="1"/>
    <col min="279" max="279" width="39.5" bestFit="1" customWidth="1"/>
    <col min="280" max="280" width="43.19921875" bestFit="1" customWidth="1"/>
    <col min="282" max="282" width="13.8984375" bestFit="1" customWidth="1"/>
    <col min="283" max="283" width="31.5" bestFit="1" customWidth="1"/>
    <col min="284" max="284" width="35.19921875" bestFit="1" customWidth="1"/>
    <col min="285" max="285" width="21.09765625" bestFit="1" customWidth="1"/>
    <col min="286" max="286" width="25.09765625" bestFit="1" customWidth="1"/>
    <col min="287" max="287" width="17.3984375" bestFit="1" customWidth="1"/>
    <col min="288" max="288" width="21.296875" bestFit="1" customWidth="1"/>
    <col min="289" max="289" width="17.3984375" bestFit="1" customWidth="1"/>
    <col min="290" max="290" width="21.296875" bestFit="1" customWidth="1"/>
    <col min="291" max="291" width="20.296875" bestFit="1" customWidth="1"/>
    <col min="292" max="292" width="23.796875" bestFit="1" customWidth="1"/>
    <col min="293" max="293" width="34.19921875" bestFit="1" customWidth="1"/>
    <col min="294" max="294" width="38.09765625" bestFit="1" customWidth="1"/>
    <col min="295" max="295" width="37.3984375" bestFit="1" customWidth="1"/>
    <col min="296" max="296" width="41.19921875" bestFit="1" customWidth="1"/>
    <col min="297" max="297" width="20" bestFit="1" customWidth="1"/>
    <col min="298" max="298" width="23.5" bestFit="1" customWidth="1"/>
    <col min="299" max="299" width="39.5" bestFit="1" customWidth="1"/>
    <col min="300" max="300" width="43.19921875" bestFit="1" customWidth="1"/>
    <col min="302" max="302" width="13.8984375" bestFit="1" customWidth="1"/>
    <col min="303" max="303" width="31.5" bestFit="1" customWidth="1"/>
    <col min="304" max="304" width="35.19921875" bestFit="1" customWidth="1"/>
    <col min="305" max="305" width="21.09765625" bestFit="1" customWidth="1"/>
    <col min="306" max="306" width="25.09765625" bestFit="1" customWidth="1"/>
    <col min="307" max="307" width="17.3984375" bestFit="1" customWidth="1"/>
    <col min="308" max="308" width="21.296875" bestFit="1" customWidth="1"/>
    <col min="309" max="309" width="17.3984375" bestFit="1" customWidth="1"/>
    <col min="310" max="310" width="21.296875" bestFit="1" customWidth="1"/>
    <col min="311" max="311" width="20.296875" bestFit="1" customWidth="1"/>
    <col min="312" max="312" width="23.796875" bestFit="1" customWidth="1"/>
    <col min="313" max="313" width="34.19921875" bestFit="1" customWidth="1"/>
    <col min="314" max="314" width="38.09765625" bestFit="1" customWidth="1"/>
    <col min="315" max="315" width="37.3984375" bestFit="1" customWidth="1"/>
    <col min="316" max="316" width="41.19921875" bestFit="1" customWidth="1"/>
    <col min="317" max="317" width="20" bestFit="1" customWidth="1"/>
    <col min="318" max="318" width="23.5" bestFit="1" customWidth="1"/>
    <col min="319" max="319" width="39.5" bestFit="1" customWidth="1"/>
    <col min="320" max="320" width="43.19921875" bestFit="1" customWidth="1"/>
    <col min="322" max="322" width="13.8984375" bestFit="1" customWidth="1"/>
    <col min="323" max="323" width="31.5" bestFit="1" customWidth="1"/>
    <col min="324" max="324" width="35.19921875" bestFit="1" customWidth="1"/>
    <col min="325" max="325" width="21.09765625" bestFit="1" customWidth="1"/>
    <col min="326" max="326" width="25.09765625" bestFit="1" customWidth="1"/>
    <col min="327" max="327" width="17.3984375" bestFit="1" customWidth="1"/>
    <col min="328" max="328" width="21.296875" bestFit="1" customWidth="1"/>
    <col min="329" max="329" width="17.3984375" bestFit="1" customWidth="1"/>
    <col min="330" max="330" width="21.296875" bestFit="1" customWidth="1"/>
    <col min="331" max="331" width="20.296875" bestFit="1" customWidth="1"/>
    <col min="332" max="332" width="23.796875" bestFit="1" customWidth="1"/>
    <col min="333" max="333" width="34.19921875" bestFit="1" customWidth="1"/>
    <col min="334" max="334" width="38.09765625" bestFit="1" customWidth="1"/>
    <col min="335" max="335" width="37.3984375" bestFit="1" customWidth="1"/>
    <col min="336" max="336" width="41.19921875" bestFit="1" customWidth="1"/>
    <col min="337" max="337" width="20" bestFit="1" customWidth="1"/>
    <col min="338" max="338" width="23.5" bestFit="1" customWidth="1"/>
    <col min="339" max="339" width="39.5" bestFit="1" customWidth="1"/>
    <col min="340" max="340" width="43.19921875" bestFit="1" customWidth="1"/>
    <col min="342" max="342" width="13.8984375" bestFit="1" customWidth="1"/>
    <col min="343" max="343" width="31.5" bestFit="1" customWidth="1"/>
    <col min="344" max="344" width="35.19921875" bestFit="1" customWidth="1"/>
    <col min="345" max="345" width="21.09765625" bestFit="1" customWidth="1"/>
    <col min="346" max="346" width="25.09765625" bestFit="1" customWidth="1"/>
    <col min="347" max="347" width="17.3984375" bestFit="1" customWidth="1"/>
    <col min="348" max="348" width="21.296875" bestFit="1" customWidth="1"/>
    <col min="349" max="349" width="17.3984375" bestFit="1" customWidth="1"/>
    <col min="350" max="350" width="21.296875" bestFit="1" customWidth="1"/>
    <col min="351" max="351" width="20.296875" bestFit="1" customWidth="1"/>
    <col min="352" max="352" width="23.796875" bestFit="1" customWidth="1"/>
    <col min="353" max="353" width="34.19921875" bestFit="1" customWidth="1"/>
    <col min="354" max="354" width="38.09765625" bestFit="1" customWidth="1"/>
    <col min="355" max="355" width="37.3984375" bestFit="1" customWidth="1"/>
    <col min="356" max="356" width="41.19921875" bestFit="1" customWidth="1"/>
    <col min="357" max="357" width="20" bestFit="1" customWidth="1"/>
    <col min="358" max="358" width="23.5" bestFit="1" customWidth="1"/>
    <col min="359" max="359" width="39.5" bestFit="1" customWidth="1"/>
    <col min="360" max="360" width="43.19921875" bestFit="1" customWidth="1"/>
  </cols>
  <sheetData>
    <row r="1" spans="1:227">
      <c r="A1" t="s">
        <v>207</v>
      </c>
    </row>
    <row r="3" spans="1:227">
      <c r="A3" s="48" t="s">
        <v>208</v>
      </c>
      <c r="B3" t="s">
        <v>209</v>
      </c>
      <c r="M3" s="48" t="s">
        <v>210</v>
      </c>
      <c r="N3" t="s">
        <v>209</v>
      </c>
      <c r="Y3" s="48" t="s">
        <v>211</v>
      </c>
      <c r="Z3" t="s">
        <v>209</v>
      </c>
      <c r="AK3" s="48" t="s">
        <v>212</v>
      </c>
      <c r="AL3" t="s">
        <v>209</v>
      </c>
      <c r="AW3" s="48" t="s">
        <v>213</v>
      </c>
      <c r="AX3" t="s">
        <v>209</v>
      </c>
      <c r="BI3" s="48" t="s">
        <v>214</v>
      </c>
      <c r="BJ3" t="s">
        <v>209</v>
      </c>
      <c r="BU3" s="48" t="s">
        <v>215</v>
      </c>
      <c r="BV3" t="s">
        <v>209</v>
      </c>
      <c r="CG3" s="48" t="s">
        <v>216</v>
      </c>
      <c r="CH3" t="s">
        <v>209</v>
      </c>
      <c r="CS3" s="48" t="s">
        <v>217</v>
      </c>
      <c r="CT3" t="s">
        <v>209</v>
      </c>
      <c r="DE3" s="48" t="s">
        <v>218</v>
      </c>
      <c r="DF3" t="s">
        <v>209</v>
      </c>
      <c r="DQ3" s="48" t="s">
        <v>219</v>
      </c>
      <c r="DR3" t="s">
        <v>209</v>
      </c>
      <c r="EC3" s="48" t="s">
        <v>220</v>
      </c>
      <c r="ED3" t="s">
        <v>209</v>
      </c>
      <c r="EO3" s="48" t="s">
        <v>221</v>
      </c>
      <c r="EP3" t="s">
        <v>209</v>
      </c>
      <c r="FA3" s="48" t="s">
        <v>222</v>
      </c>
      <c r="FB3" t="s">
        <v>209</v>
      </c>
      <c r="FM3" s="48" t="s">
        <v>223</v>
      </c>
      <c r="FN3" t="s">
        <v>209</v>
      </c>
      <c r="FY3" s="48" t="s">
        <v>224</v>
      </c>
      <c r="FZ3" t="s">
        <v>209</v>
      </c>
      <c r="GK3" s="48" t="s">
        <v>225</v>
      </c>
      <c r="GL3" t="s">
        <v>209</v>
      </c>
      <c r="GW3" s="48" t="s">
        <v>226</v>
      </c>
      <c r="GX3" t="s">
        <v>209</v>
      </c>
      <c r="HI3" s="48" t="s">
        <v>227</v>
      </c>
      <c r="HJ3" t="s">
        <v>209</v>
      </c>
    </row>
    <row r="5" spans="1:227">
      <c r="A5" s="48" t="s">
        <v>228</v>
      </c>
      <c r="B5" s="48" t="s">
        <v>229</v>
      </c>
      <c r="M5" s="48" t="s">
        <v>230</v>
      </c>
      <c r="N5" s="48" t="s">
        <v>229</v>
      </c>
      <c r="Y5" s="48" t="s">
        <v>231</v>
      </c>
      <c r="Z5" s="48" t="s">
        <v>229</v>
      </c>
      <c r="AK5" s="48" t="s">
        <v>232</v>
      </c>
      <c r="AL5" s="48" t="s">
        <v>229</v>
      </c>
      <c r="AW5" s="48" t="s">
        <v>233</v>
      </c>
      <c r="AX5" s="48" t="s">
        <v>229</v>
      </c>
      <c r="BI5" s="48" t="s">
        <v>234</v>
      </c>
      <c r="BJ5" s="48" t="s">
        <v>229</v>
      </c>
      <c r="BU5" s="48" t="s">
        <v>235</v>
      </c>
      <c r="BV5" s="48" t="s">
        <v>229</v>
      </c>
      <c r="CG5" s="48" t="s">
        <v>236</v>
      </c>
      <c r="CH5" s="48" t="s">
        <v>229</v>
      </c>
      <c r="CS5" s="48" t="s">
        <v>237</v>
      </c>
      <c r="CT5" s="48" t="s">
        <v>229</v>
      </c>
      <c r="DE5" s="48" t="s">
        <v>238</v>
      </c>
      <c r="DF5" s="48" t="s">
        <v>229</v>
      </c>
      <c r="DQ5" s="48" t="s">
        <v>239</v>
      </c>
      <c r="DR5" s="48" t="s">
        <v>229</v>
      </c>
      <c r="EC5" s="48" t="s">
        <v>240</v>
      </c>
      <c r="ED5" s="48" t="s">
        <v>229</v>
      </c>
      <c r="EO5" s="48" t="s">
        <v>241</v>
      </c>
      <c r="EP5" s="48" t="s">
        <v>229</v>
      </c>
      <c r="FA5" s="48" t="s">
        <v>242</v>
      </c>
      <c r="FB5" s="48" t="s">
        <v>229</v>
      </c>
      <c r="FM5" s="48" t="s">
        <v>243</v>
      </c>
      <c r="FN5" s="48" t="s">
        <v>229</v>
      </c>
      <c r="FY5" s="48" t="s">
        <v>244</v>
      </c>
      <c r="FZ5" s="48" t="s">
        <v>229</v>
      </c>
      <c r="GK5" s="48" t="s">
        <v>245</v>
      </c>
      <c r="GL5" s="48" t="s">
        <v>229</v>
      </c>
      <c r="GW5" s="48" t="s">
        <v>246</v>
      </c>
      <c r="GX5" s="48" t="s">
        <v>229</v>
      </c>
      <c r="HI5" s="48" t="s">
        <v>247</v>
      </c>
      <c r="HJ5" s="48" t="s">
        <v>229</v>
      </c>
    </row>
    <row r="6" spans="1:227">
      <c r="A6" s="48" t="s">
        <v>248</v>
      </c>
      <c r="B6" t="s">
        <v>34</v>
      </c>
      <c r="C6" t="s">
        <v>249</v>
      </c>
      <c r="D6" t="s">
        <v>49</v>
      </c>
      <c r="E6" t="s">
        <v>55</v>
      </c>
      <c r="F6" t="s">
        <v>56</v>
      </c>
      <c r="G6" t="s">
        <v>52</v>
      </c>
      <c r="H6" t="s">
        <v>51</v>
      </c>
      <c r="I6" t="s">
        <v>42</v>
      </c>
      <c r="J6" t="s">
        <v>39</v>
      </c>
      <c r="M6" s="48" t="s">
        <v>248</v>
      </c>
      <c r="N6" t="s">
        <v>34</v>
      </c>
      <c r="O6" t="s">
        <v>249</v>
      </c>
      <c r="P6" t="s">
        <v>49</v>
      </c>
      <c r="Q6" t="s">
        <v>55</v>
      </c>
      <c r="R6" t="s">
        <v>56</v>
      </c>
      <c r="S6" t="s">
        <v>52</v>
      </c>
      <c r="T6" t="s">
        <v>51</v>
      </c>
      <c r="U6" t="s">
        <v>42</v>
      </c>
      <c r="V6" t="s">
        <v>39</v>
      </c>
      <c r="Y6" s="48" t="s">
        <v>248</v>
      </c>
      <c r="Z6" t="s">
        <v>34</v>
      </c>
      <c r="AA6" t="s">
        <v>249</v>
      </c>
      <c r="AB6" t="s">
        <v>49</v>
      </c>
      <c r="AC6" t="s">
        <v>55</v>
      </c>
      <c r="AD6" t="s">
        <v>56</v>
      </c>
      <c r="AE6" t="s">
        <v>52</v>
      </c>
      <c r="AF6" t="s">
        <v>51</v>
      </c>
      <c r="AG6" t="s">
        <v>42</v>
      </c>
      <c r="AH6" t="s">
        <v>39</v>
      </c>
      <c r="AK6" s="48" t="s">
        <v>248</v>
      </c>
      <c r="AL6" t="s">
        <v>34</v>
      </c>
      <c r="AM6" t="s">
        <v>249</v>
      </c>
      <c r="AN6" t="s">
        <v>49</v>
      </c>
      <c r="AO6" t="s">
        <v>55</v>
      </c>
      <c r="AP6" t="s">
        <v>56</v>
      </c>
      <c r="AQ6" t="s">
        <v>52</v>
      </c>
      <c r="AR6" t="s">
        <v>51</v>
      </c>
      <c r="AS6" t="s">
        <v>42</v>
      </c>
      <c r="AT6" t="s">
        <v>39</v>
      </c>
      <c r="AW6" s="48" t="s">
        <v>248</v>
      </c>
      <c r="AX6" t="s">
        <v>34</v>
      </c>
      <c r="AY6" t="s">
        <v>249</v>
      </c>
      <c r="AZ6" t="s">
        <v>49</v>
      </c>
      <c r="BA6" t="s">
        <v>55</v>
      </c>
      <c r="BB6" t="s">
        <v>56</v>
      </c>
      <c r="BC6" t="s">
        <v>52</v>
      </c>
      <c r="BD6" t="s">
        <v>51</v>
      </c>
      <c r="BE6" t="s">
        <v>42</v>
      </c>
      <c r="BF6" t="s">
        <v>39</v>
      </c>
      <c r="BI6" s="48" t="s">
        <v>248</v>
      </c>
      <c r="BJ6" t="s">
        <v>34</v>
      </c>
      <c r="BK6" t="s">
        <v>249</v>
      </c>
      <c r="BL6" t="s">
        <v>49</v>
      </c>
      <c r="BM6" t="s">
        <v>55</v>
      </c>
      <c r="BN6" t="s">
        <v>56</v>
      </c>
      <c r="BO6" t="s">
        <v>52</v>
      </c>
      <c r="BP6" t="s">
        <v>51</v>
      </c>
      <c r="BQ6" t="s">
        <v>42</v>
      </c>
      <c r="BR6" t="s">
        <v>39</v>
      </c>
      <c r="BS6" t="s">
        <v>250</v>
      </c>
      <c r="BU6" s="48" t="s">
        <v>248</v>
      </c>
      <c r="BV6" t="s">
        <v>34</v>
      </c>
      <c r="BW6" t="s">
        <v>249</v>
      </c>
      <c r="BX6" t="s">
        <v>49</v>
      </c>
      <c r="BY6" t="s">
        <v>55</v>
      </c>
      <c r="BZ6" t="s">
        <v>56</v>
      </c>
      <c r="CA6" t="s">
        <v>52</v>
      </c>
      <c r="CB6" t="s">
        <v>51</v>
      </c>
      <c r="CC6" t="s">
        <v>42</v>
      </c>
      <c r="CD6" t="s">
        <v>39</v>
      </c>
      <c r="CE6" t="s">
        <v>250</v>
      </c>
      <c r="CG6" s="48" t="s">
        <v>248</v>
      </c>
      <c r="CH6" t="s">
        <v>34</v>
      </c>
      <c r="CI6" t="s">
        <v>249</v>
      </c>
      <c r="CJ6" t="s">
        <v>49</v>
      </c>
      <c r="CK6" t="s">
        <v>55</v>
      </c>
      <c r="CL6" t="s">
        <v>56</v>
      </c>
      <c r="CM6" t="s">
        <v>52</v>
      </c>
      <c r="CN6" t="s">
        <v>51</v>
      </c>
      <c r="CO6" t="s">
        <v>42</v>
      </c>
      <c r="CP6" t="s">
        <v>39</v>
      </c>
      <c r="CQ6" t="s">
        <v>250</v>
      </c>
      <c r="CS6" s="48" t="s">
        <v>248</v>
      </c>
      <c r="CT6" t="s">
        <v>34</v>
      </c>
      <c r="CU6" t="s">
        <v>249</v>
      </c>
      <c r="CV6" t="s">
        <v>49</v>
      </c>
      <c r="CW6" t="s">
        <v>55</v>
      </c>
      <c r="CX6" t="s">
        <v>56</v>
      </c>
      <c r="CY6" t="s">
        <v>52</v>
      </c>
      <c r="CZ6" t="s">
        <v>51</v>
      </c>
      <c r="DA6" t="s">
        <v>42</v>
      </c>
      <c r="DB6" t="s">
        <v>39</v>
      </c>
      <c r="DC6" t="s">
        <v>250</v>
      </c>
      <c r="DE6" s="48" t="s">
        <v>248</v>
      </c>
      <c r="DF6" t="s">
        <v>34</v>
      </c>
      <c r="DG6" t="s">
        <v>249</v>
      </c>
      <c r="DH6" t="s">
        <v>49</v>
      </c>
      <c r="DI6" t="s">
        <v>55</v>
      </c>
      <c r="DJ6" t="s">
        <v>56</v>
      </c>
      <c r="DK6" t="s">
        <v>52</v>
      </c>
      <c r="DL6" t="s">
        <v>51</v>
      </c>
      <c r="DM6" t="s">
        <v>42</v>
      </c>
      <c r="DN6" t="s">
        <v>39</v>
      </c>
      <c r="DO6" t="s">
        <v>250</v>
      </c>
      <c r="DQ6" s="48" t="s">
        <v>248</v>
      </c>
      <c r="DR6" t="s">
        <v>34</v>
      </c>
      <c r="DS6" t="s">
        <v>249</v>
      </c>
      <c r="DT6" t="s">
        <v>49</v>
      </c>
      <c r="DU6" t="s">
        <v>55</v>
      </c>
      <c r="DV6" t="s">
        <v>56</v>
      </c>
      <c r="DW6" t="s">
        <v>52</v>
      </c>
      <c r="DX6" t="s">
        <v>51</v>
      </c>
      <c r="DY6" t="s">
        <v>42</v>
      </c>
      <c r="DZ6" t="s">
        <v>39</v>
      </c>
      <c r="EA6" t="s">
        <v>250</v>
      </c>
      <c r="EC6" s="48" t="s">
        <v>248</v>
      </c>
      <c r="ED6" t="s">
        <v>34</v>
      </c>
      <c r="EE6" t="s">
        <v>249</v>
      </c>
      <c r="EF6" t="s">
        <v>49</v>
      </c>
      <c r="EG6" t="s">
        <v>55</v>
      </c>
      <c r="EH6" t="s">
        <v>56</v>
      </c>
      <c r="EI6" t="s">
        <v>52</v>
      </c>
      <c r="EJ6" t="s">
        <v>51</v>
      </c>
      <c r="EK6" t="s">
        <v>42</v>
      </c>
      <c r="EL6" t="s">
        <v>39</v>
      </c>
      <c r="EM6" t="s">
        <v>250</v>
      </c>
      <c r="EO6" s="48" t="s">
        <v>248</v>
      </c>
      <c r="EP6" t="s">
        <v>34</v>
      </c>
      <c r="EQ6" t="s">
        <v>249</v>
      </c>
      <c r="ER6" t="s">
        <v>49</v>
      </c>
      <c r="ES6" t="s">
        <v>55</v>
      </c>
      <c r="ET6" t="s">
        <v>56</v>
      </c>
      <c r="EU6" t="s">
        <v>52</v>
      </c>
      <c r="EV6" t="s">
        <v>51</v>
      </c>
      <c r="EW6" t="s">
        <v>42</v>
      </c>
      <c r="EX6" t="s">
        <v>39</v>
      </c>
      <c r="EY6" t="s">
        <v>250</v>
      </c>
      <c r="FA6" s="48" t="s">
        <v>248</v>
      </c>
      <c r="FB6" t="s">
        <v>34</v>
      </c>
      <c r="FC6" t="s">
        <v>249</v>
      </c>
      <c r="FD6" t="s">
        <v>49</v>
      </c>
      <c r="FE6" t="s">
        <v>55</v>
      </c>
      <c r="FF6" t="s">
        <v>56</v>
      </c>
      <c r="FG6" t="s">
        <v>52</v>
      </c>
      <c r="FH6" t="s">
        <v>51</v>
      </c>
      <c r="FI6" t="s">
        <v>42</v>
      </c>
      <c r="FJ6" t="s">
        <v>39</v>
      </c>
      <c r="FK6" t="s">
        <v>250</v>
      </c>
      <c r="FM6" s="48" t="s">
        <v>248</v>
      </c>
      <c r="FN6" t="s">
        <v>34</v>
      </c>
      <c r="FO6" t="s">
        <v>249</v>
      </c>
      <c r="FP6" t="s">
        <v>49</v>
      </c>
      <c r="FQ6" t="s">
        <v>55</v>
      </c>
      <c r="FR6" t="s">
        <v>56</v>
      </c>
      <c r="FS6" t="s">
        <v>52</v>
      </c>
      <c r="FT6" t="s">
        <v>51</v>
      </c>
      <c r="FU6" t="s">
        <v>42</v>
      </c>
      <c r="FV6" t="s">
        <v>39</v>
      </c>
      <c r="FW6" t="s">
        <v>250</v>
      </c>
      <c r="FY6" s="48" t="s">
        <v>248</v>
      </c>
      <c r="FZ6" t="s">
        <v>34</v>
      </c>
      <c r="GA6" t="s">
        <v>249</v>
      </c>
      <c r="GB6" t="s">
        <v>49</v>
      </c>
      <c r="GC6" t="s">
        <v>55</v>
      </c>
      <c r="GD6" t="s">
        <v>56</v>
      </c>
      <c r="GE6" t="s">
        <v>52</v>
      </c>
      <c r="GF6" t="s">
        <v>51</v>
      </c>
      <c r="GG6" t="s">
        <v>42</v>
      </c>
      <c r="GH6" t="s">
        <v>39</v>
      </c>
      <c r="GI6" t="s">
        <v>250</v>
      </c>
      <c r="GK6" s="48" t="s">
        <v>248</v>
      </c>
      <c r="GL6" t="s">
        <v>34</v>
      </c>
      <c r="GM6" t="s">
        <v>249</v>
      </c>
      <c r="GN6" t="s">
        <v>49</v>
      </c>
      <c r="GO6" t="s">
        <v>55</v>
      </c>
      <c r="GP6" t="s">
        <v>56</v>
      </c>
      <c r="GQ6" t="s">
        <v>52</v>
      </c>
      <c r="GR6" t="s">
        <v>51</v>
      </c>
      <c r="GS6" t="s">
        <v>42</v>
      </c>
      <c r="GT6" t="s">
        <v>39</v>
      </c>
      <c r="GU6" t="s">
        <v>250</v>
      </c>
      <c r="GW6" s="48" t="s">
        <v>248</v>
      </c>
      <c r="GX6" t="s">
        <v>34</v>
      </c>
      <c r="GY6" t="s">
        <v>249</v>
      </c>
      <c r="GZ6" t="s">
        <v>49</v>
      </c>
      <c r="HA6" t="s">
        <v>55</v>
      </c>
      <c r="HB6" t="s">
        <v>56</v>
      </c>
      <c r="HC6" t="s">
        <v>52</v>
      </c>
      <c r="HD6" t="s">
        <v>51</v>
      </c>
      <c r="HE6" t="s">
        <v>42</v>
      </c>
      <c r="HF6" t="s">
        <v>39</v>
      </c>
      <c r="HG6" t="s">
        <v>250</v>
      </c>
      <c r="HI6" s="48" t="s">
        <v>248</v>
      </c>
      <c r="HJ6" t="s">
        <v>34</v>
      </c>
      <c r="HK6" t="s">
        <v>249</v>
      </c>
      <c r="HL6" t="s">
        <v>49</v>
      </c>
      <c r="HM6" t="s">
        <v>55</v>
      </c>
      <c r="HN6" t="s">
        <v>56</v>
      </c>
      <c r="HO6" t="s">
        <v>52</v>
      </c>
      <c r="HP6" t="s">
        <v>51</v>
      </c>
      <c r="HQ6" t="s">
        <v>42</v>
      </c>
      <c r="HR6" t="s">
        <v>39</v>
      </c>
      <c r="HS6" t="s">
        <v>250</v>
      </c>
    </row>
    <row r="7" spans="1:227">
      <c r="A7" s="49" t="s">
        <v>251</v>
      </c>
      <c r="B7" s="973">
        <v>0</v>
      </c>
      <c r="C7" s="973"/>
      <c r="D7" s="973">
        <v>0</v>
      </c>
      <c r="E7" s="973">
        <v>0</v>
      </c>
      <c r="F7" s="973">
        <v>0</v>
      </c>
      <c r="G7" s="973">
        <v>0</v>
      </c>
      <c r="H7" s="973">
        <v>0</v>
      </c>
      <c r="I7" s="973">
        <v>0</v>
      </c>
      <c r="J7" s="973">
        <v>0</v>
      </c>
      <c r="M7" s="49" t="s">
        <v>251</v>
      </c>
      <c r="N7" s="973">
        <v>0</v>
      </c>
      <c r="O7" s="973"/>
      <c r="P7" s="973">
        <v>0</v>
      </c>
      <c r="Q7" s="973">
        <v>0</v>
      </c>
      <c r="R7" s="973">
        <v>0</v>
      </c>
      <c r="S7" s="973">
        <v>0</v>
      </c>
      <c r="T7" s="973">
        <v>0</v>
      </c>
      <c r="U7" s="973">
        <v>0</v>
      </c>
      <c r="V7" s="973">
        <v>0</v>
      </c>
      <c r="Y7" s="49" t="s">
        <v>251</v>
      </c>
      <c r="Z7" s="973">
        <v>0</v>
      </c>
      <c r="AA7" s="973"/>
      <c r="AB7" s="973">
        <v>0</v>
      </c>
      <c r="AC7" s="973">
        <v>0</v>
      </c>
      <c r="AD7" s="973">
        <v>0</v>
      </c>
      <c r="AE7" s="973">
        <v>0</v>
      </c>
      <c r="AF7" s="973">
        <v>0</v>
      </c>
      <c r="AG7" s="973">
        <v>0</v>
      </c>
      <c r="AH7" s="973">
        <v>0</v>
      </c>
      <c r="AK7" s="49" t="s">
        <v>251</v>
      </c>
      <c r="AL7" s="973">
        <v>0</v>
      </c>
      <c r="AM7" s="973"/>
      <c r="AN7" s="973">
        <v>0</v>
      </c>
      <c r="AO7" s="973">
        <v>0</v>
      </c>
      <c r="AP7" s="973">
        <v>0</v>
      </c>
      <c r="AQ7" s="973">
        <v>0</v>
      </c>
      <c r="AR7" s="973">
        <v>0</v>
      </c>
      <c r="AS7" s="973">
        <v>0</v>
      </c>
      <c r="AT7" s="973">
        <v>0</v>
      </c>
      <c r="AW7" s="49" t="s">
        <v>251</v>
      </c>
      <c r="AX7" s="973">
        <v>0</v>
      </c>
      <c r="AY7" s="973"/>
      <c r="AZ7" s="973">
        <v>0</v>
      </c>
      <c r="BA7" s="973">
        <v>0</v>
      </c>
      <c r="BB7" s="973">
        <v>0</v>
      </c>
      <c r="BC7" s="973">
        <v>0</v>
      </c>
      <c r="BD7" s="973">
        <v>0</v>
      </c>
      <c r="BE7" s="973">
        <v>0</v>
      </c>
      <c r="BF7" s="973">
        <v>0</v>
      </c>
      <c r="BI7" s="49" t="s">
        <v>251</v>
      </c>
      <c r="BJ7" s="973">
        <v>0</v>
      </c>
      <c r="BK7" s="973"/>
      <c r="BL7" s="973">
        <v>0</v>
      </c>
      <c r="BM7" s="973">
        <v>0</v>
      </c>
      <c r="BN7" s="973">
        <v>0</v>
      </c>
      <c r="BO7" s="973">
        <v>0</v>
      </c>
      <c r="BP7" s="973">
        <v>0</v>
      </c>
      <c r="BQ7" s="973">
        <v>0</v>
      </c>
      <c r="BR7" s="973">
        <v>0</v>
      </c>
      <c r="BS7" s="973">
        <v>0</v>
      </c>
      <c r="BU7" s="49" t="s">
        <v>251</v>
      </c>
      <c r="BV7" s="973">
        <v>0</v>
      </c>
      <c r="BW7" s="973"/>
      <c r="BX7" s="973">
        <v>0</v>
      </c>
      <c r="BY7" s="973">
        <v>0</v>
      </c>
      <c r="BZ7" s="973">
        <v>0</v>
      </c>
      <c r="CA7" s="973">
        <v>0</v>
      </c>
      <c r="CB7" s="973">
        <v>0</v>
      </c>
      <c r="CC7" s="973">
        <v>0</v>
      </c>
      <c r="CD7" s="973">
        <v>0</v>
      </c>
      <c r="CE7" s="973">
        <v>0</v>
      </c>
      <c r="CG7" s="49" t="s">
        <v>251</v>
      </c>
      <c r="CH7" s="973">
        <v>0</v>
      </c>
      <c r="CI7" s="973"/>
      <c r="CJ7" s="973">
        <v>0</v>
      </c>
      <c r="CK7" s="973">
        <v>0</v>
      </c>
      <c r="CL7" s="973">
        <v>0</v>
      </c>
      <c r="CM7" s="973">
        <v>0</v>
      </c>
      <c r="CN7" s="973">
        <v>0</v>
      </c>
      <c r="CO7" s="973">
        <v>0</v>
      </c>
      <c r="CP7" s="973">
        <v>0</v>
      </c>
      <c r="CQ7" s="973">
        <v>0</v>
      </c>
      <c r="CS7" s="49" t="s">
        <v>251</v>
      </c>
      <c r="CT7" s="973">
        <v>0</v>
      </c>
      <c r="CU7" s="973"/>
      <c r="CV7" s="973">
        <v>0</v>
      </c>
      <c r="CW7" s="973">
        <v>0</v>
      </c>
      <c r="CX7" s="973">
        <v>0</v>
      </c>
      <c r="CY7" s="973">
        <v>0</v>
      </c>
      <c r="CZ7" s="973">
        <v>0</v>
      </c>
      <c r="DA7" s="973">
        <v>0</v>
      </c>
      <c r="DB7" s="973">
        <v>0</v>
      </c>
      <c r="DC7" s="973">
        <v>0</v>
      </c>
      <c r="DE7" s="49" t="s">
        <v>251</v>
      </c>
      <c r="DF7" s="973">
        <v>0</v>
      </c>
      <c r="DG7" s="973"/>
      <c r="DH7" s="973">
        <v>0</v>
      </c>
      <c r="DI7" s="973">
        <v>0</v>
      </c>
      <c r="DJ7" s="973">
        <v>0</v>
      </c>
      <c r="DK7" s="973">
        <v>0</v>
      </c>
      <c r="DL7" s="973">
        <v>0</v>
      </c>
      <c r="DM7" s="973">
        <v>0</v>
      </c>
      <c r="DN7" s="973">
        <v>0</v>
      </c>
      <c r="DO7" s="973">
        <v>0</v>
      </c>
      <c r="DQ7" s="49" t="s">
        <v>251</v>
      </c>
      <c r="DR7" s="973">
        <v>0</v>
      </c>
      <c r="DS7" s="973"/>
      <c r="DT7" s="973">
        <v>0</v>
      </c>
      <c r="DU7" s="973">
        <v>0</v>
      </c>
      <c r="DV7" s="973">
        <v>0</v>
      </c>
      <c r="DW7" s="973">
        <v>0</v>
      </c>
      <c r="DX7" s="973">
        <v>0</v>
      </c>
      <c r="DY7" s="973">
        <v>0</v>
      </c>
      <c r="DZ7" s="973">
        <v>0</v>
      </c>
      <c r="EA7" s="973">
        <v>0</v>
      </c>
      <c r="EC7" s="49" t="s">
        <v>251</v>
      </c>
      <c r="ED7" s="973">
        <v>0</v>
      </c>
      <c r="EE7" s="973"/>
      <c r="EF7" s="973">
        <v>0</v>
      </c>
      <c r="EG7" s="973">
        <v>0</v>
      </c>
      <c r="EH7" s="973">
        <v>0</v>
      </c>
      <c r="EI7" s="973">
        <v>0</v>
      </c>
      <c r="EJ7" s="973">
        <v>0</v>
      </c>
      <c r="EK7" s="973">
        <v>0</v>
      </c>
      <c r="EL7" s="973">
        <v>0</v>
      </c>
      <c r="EM7" s="973">
        <v>0</v>
      </c>
      <c r="EO7" s="49" t="s">
        <v>251</v>
      </c>
      <c r="EP7" s="973">
        <v>0</v>
      </c>
      <c r="EQ7" s="973"/>
      <c r="ER7" s="973">
        <v>0</v>
      </c>
      <c r="ES7" s="973">
        <v>0</v>
      </c>
      <c r="ET7" s="973">
        <v>0</v>
      </c>
      <c r="EU7" s="973">
        <v>0</v>
      </c>
      <c r="EV7" s="973">
        <v>0</v>
      </c>
      <c r="EW7" s="973">
        <v>0</v>
      </c>
      <c r="EX7" s="973">
        <v>0</v>
      </c>
      <c r="EY7" s="973">
        <v>0</v>
      </c>
      <c r="FA7" s="49" t="s">
        <v>251</v>
      </c>
      <c r="FB7" s="973">
        <v>0</v>
      </c>
      <c r="FC7" s="973"/>
      <c r="FD7" s="973">
        <v>0</v>
      </c>
      <c r="FE7" s="973">
        <v>0</v>
      </c>
      <c r="FF7" s="973">
        <v>0</v>
      </c>
      <c r="FG7" s="973">
        <v>0</v>
      </c>
      <c r="FH7" s="973">
        <v>0</v>
      </c>
      <c r="FI7" s="973">
        <v>0</v>
      </c>
      <c r="FJ7" s="973">
        <v>0</v>
      </c>
      <c r="FK7" s="973">
        <v>0</v>
      </c>
      <c r="FM7" s="49" t="s">
        <v>251</v>
      </c>
      <c r="FN7" s="973">
        <v>0</v>
      </c>
      <c r="FO7" s="973"/>
      <c r="FP7" s="973">
        <v>0</v>
      </c>
      <c r="FQ7" s="973">
        <v>0</v>
      </c>
      <c r="FR7" s="973">
        <v>0</v>
      </c>
      <c r="FS7" s="973">
        <v>0</v>
      </c>
      <c r="FT7" s="973">
        <v>0</v>
      </c>
      <c r="FU7" s="973">
        <v>0</v>
      </c>
      <c r="FV7" s="973">
        <v>0</v>
      </c>
      <c r="FW7" s="973">
        <v>0</v>
      </c>
      <c r="FY7" s="49" t="s">
        <v>251</v>
      </c>
      <c r="FZ7" s="973">
        <v>0</v>
      </c>
      <c r="GA7" s="973"/>
      <c r="GB7" s="973">
        <v>0</v>
      </c>
      <c r="GC7" s="973">
        <v>0</v>
      </c>
      <c r="GD7" s="973">
        <v>0</v>
      </c>
      <c r="GE7" s="973">
        <v>0</v>
      </c>
      <c r="GF7" s="973">
        <v>0</v>
      </c>
      <c r="GG7" s="973">
        <v>0</v>
      </c>
      <c r="GH7" s="973">
        <v>0</v>
      </c>
      <c r="GI7" s="973">
        <v>0</v>
      </c>
      <c r="GK7" s="49" t="s">
        <v>251</v>
      </c>
      <c r="GL7" s="973">
        <v>0</v>
      </c>
      <c r="GM7" s="973"/>
      <c r="GN7" s="973">
        <v>0</v>
      </c>
      <c r="GO7" s="973">
        <v>0</v>
      </c>
      <c r="GP7" s="973">
        <v>0</v>
      </c>
      <c r="GQ7" s="973">
        <v>0</v>
      </c>
      <c r="GR7" s="973">
        <v>0</v>
      </c>
      <c r="GS7" s="973">
        <v>0</v>
      </c>
      <c r="GT7" s="973">
        <v>0</v>
      </c>
      <c r="GU7" s="973">
        <v>0</v>
      </c>
      <c r="GW7" s="49" t="s">
        <v>251</v>
      </c>
      <c r="GX7" s="973">
        <v>0</v>
      </c>
      <c r="GY7" s="973"/>
      <c r="GZ7" s="973">
        <v>0</v>
      </c>
      <c r="HA7" s="973">
        <v>0</v>
      </c>
      <c r="HB7" s="973">
        <v>0</v>
      </c>
      <c r="HC7" s="973">
        <v>0</v>
      </c>
      <c r="HD7" s="973">
        <v>0</v>
      </c>
      <c r="HE7" s="973">
        <v>0</v>
      </c>
      <c r="HF7" s="973">
        <v>0</v>
      </c>
      <c r="HG7" s="973">
        <v>0</v>
      </c>
      <c r="HI7" s="49" t="s">
        <v>251</v>
      </c>
      <c r="HJ7" s="973">
        <v>0</v>
      </c>
      <c r="HK7" s="973"/>
      <c r="HL7" s="973">
        <v>0</v>
      </c>
      <c r="HM7" s="973">
        <v>0</v>
      </c>
      <c r="HN7" s="973">
        <v>0</v>
      </c>
      <c r="HO7" s="973">
        <v>0</v>
      </c>
      <c r="HP7" s="973">
        <v>0</v>
      </c>
      <c r="HQ7" s="973">
        <v>0</v>
      </c>
      <c r="HR7" s="973">
        <v>0</v>
      </c>
      <c r="HS7" s="973">
        <v>0</v>
      </c>
    </row>
    <row r="8" spans="1:227">
      <c r="A8" s="49" t="s">
        <v>252</v>
      </c>
      <c r="B8" s="973">
        <v>0</v>
      </c>
      <c r="C8" s="973"/>
      <c r="D8" s="973">
        <v>0</v>
      </c>
      <c r="E8" s="973">
        <v>0</v>
      </c>
      <c r="F8" s="973">
        <v>0</v>
      </c>
      <c r="G8" s="973">
        <v>0</v>
      </c>
      <c r="H8" s="973">
        <v>0</v>
      </c>
      <c r="I8" s="973">
        <v>0</v>
      </c>
      <c r="J8" s="973">
        <v>0</v>
      </c>
      <c r="M8" s="49" t="s">
        <v>252</v>
      </c>
      <c r="N8" s="973">
        <v>0</v>
      </c>
      <c r="O8" s="973"/>
      <c r="P8" s="973">
        <v>0</v>
      </c>
      <c r="Q8" s="973">
        <v>0</v>
      </c>
      <c r="R8" s="973">
        <v>0</v>
      </c>
      <c r="S8" s="973">
        <v>0</v>
      </c>
      <c r="T8" s="973">
        <v>0</v>
      </c>
      <c r="U8" s="973">
        <v>0</v>
      </c>
      <c r="V8" s="973">
        <v>0</v>
      </c>
      <c r="Y8" s="49" t="s">
        <v>252</v>
      </c>
      <c r="Z8" s="973">
        <v>0</v>
      </c>
      <c r="AA8" s="973"/>
      <c r="AB8" s="973">
        <v>0</v>
      </c>
      <c r="AC8" s="973">
        <v>0</v>
      </c>
      <c r="AD8" s="973">
        <v>0</v>
      </c>
      <c r="AE8" s="973">
        <v>0</v>
      </c>
      <c r="AF8" s="973">
        <v>0</v>
      </c>
      <c r="AG8" s="973">
        <v>0</v>
      </c>
      <c r="AH8" s="973">
        <v>0</v>
      </c>
      <c r="AK8" s="49" t="s">
        <v>252</v>
      </c>
      <c r="AL8" s="973">
        <v>0</v>
      </c>
      <c r="AM8" s="973"/>
      <c r="AN8" s="973">
        <v>0</v>
      </c>
      <c r="AO8" s="973">
        <v>0</v>
      </c>
      <c r="AP8" s="973">
        <v>0</v>
      </c>
      <c r="AQ8" s="973">
        <v>0</v>
      </c>
      <c r="AR8" s="973">
        <v>0</v>
      </c>
      <c r="AS8" s="973">
        <v>0</v>
      </c>
      <c r="AT8" s="973">
        <v>0</v>
      </c>
      <c r="AW8" s="49" t="s">
        <v>252</v>
      </c>
      <c r="AX8" s="973">
        <v>0</v>
      </c>
      <c r="AY8" s="973"/>
      <c r="AZ8" s="973">
        <v>0</v>
      </c>
      <c r="BA8" s="973">
        <v>0</v>
      </c>
      <c r="BB8" s="973">
        <v>0</v>
      </c>
      <c r="BC8" s="973">
        <v>0</v>
      </c>
      <c r="BD8" s="973">
        <v>0</v>
      </c>
      <c r="BE8" s="973">
        <v>0</v>
      </c>
      <c r="BF8" s="973">
        <v>0</v>
      </c>
      <c r="BI8" s="49" t="s">
        <v>252</v>
      </c>
      <c r="BJ8" s="973">
        <v>0</v>
      </c>
      <c r="BK8" s="973"/>
      <c r="BL8" s="973">
        <v>0</v>
      </c>
      <c r="BM8" s="973">
        <v>0</v>
      </c>
      <c r="BN8" s="973">
        <v>0</v>
      </c>
      <c r="BO8" s="973">
        <v>0</v>
      </c>
      <c r="BP8" s="973">
        <v>0</v>
      </c>
      <c r="BQ8" s="973">
        <v>0</v>
      </c>
      <c r="BR8" s="973">
        <v>0</v>
      </c>
      <c r="BS8" s="973">
        <v>0</v>
      </c>
      <c r="BU8" s="49" t="s">
        <v>252</v>
      </c>
      <c r="BV8" s="973">
        <v>0</v>
      </c>
      <c r="BW8" s="973"/>
      <c r="BX8" s="973">
        <v>0</v>
      </c>
      <c r="BY8" s="973">
        <v>0</v>
      </c>
      <c r="BZ8" s="973">
        <v>0</v>
      </c>
      <c r="CA8" s="973">
        <v>0</v>
      </c>
      <c r="CB8" s="973">
        <v>0</v>
      </c>
      <c r="CC8" s="973">
        <v>0</v>
      </c>
      <c r="CD8" s="973">
        <v>1</v>
      </c>
      <c r="CE8" s="973">
        <v>1</v>
      </c>
      <c r="CG8" s="49" t="s">
        <v>252</v>
      </c>
      <c r="CH8" s="973">
        <v>0</v>
      </c>
      <c r="CI8" s="973"/>
      <c r="CJ8" s="973">
        <v>0</v>
      </c>
      <c r="CK8" s="973">
        <v>0</v>
      </c>
      <c r="CL8" s="973">
        <v>0</v>
      </c>
      <c r="CM8" s="973">
        <v>0</v>
      </c>
      <c r="CN8" s="973">
        <v>0</v>
      </c>
      <c r="CO8" s="973">
        <v>0</v>
      </c>
      <c r="CP8" s="973">
        <v>0</v>
      </c>
      <c r="CQ8" s="973">
        <v>0</v>
      </c>
      <c r="CS8" s="49" t="s">
        <v>252</v>
      </c>
      <c r="CT8" s="973">
        <v>0</v>
      </c>
      <c r="CU8" s="973"/>
      <c r="CV8" s="973">
        <v>0</v>
      </c>
      <c r="CW8" s="973">
        <v>0</v>
      </c>
      <c r="CX8" s="973">
        <v>0</v>
      </c>
      <c r="CY8" s="973">
        <v>0</v>
      </c>
      <c r="CZ8" s="973">
        <v>0</v>
      </c>
      <c r="DA8" s="973">
        <v>0</v>
      </c>
      <c r="DB8" s="973">
        <v>0</v>
      </c>
      <c r="DC8" s="973">
        <v>0</v>
      </c>
      <c r="DE8" s="49" t="s">
        <v>252</v>
      </c>
      <c r="DF8" s="973">
        <v>0</v>
      </c>
      <c r="DG8" s="973"/>
      <c r="DH8" s="973">
        <v>0</v>
      </c>
      <c r="DI8" s="973">
        <v>0</v>
      </c>
      <c r="DJ8" s="973">
        <v>1</v>
      </c>
      <c r="DK8" s="973">
        <v>0</v>
      </c>
      <c r="DL8" s="973">
        <v>0</v>
      </c>
      <c r="DM8" s="973">
        <v>0</v>
      </c>
      <c r="DN8" s="973">
        <v>0</v>
      </c>
      <c r="DO8" s="973">
        <v>1</v>
      </c>
      <c r="DQ8" s="49" t="s">
        <v>252</v>
      </c>
      <c r="DR8" s="973">
        <v>0</v>
      </c>
      <c r="DS8" s="973"/>
      <c r="DT8" s="973">
        <v>0</v>
      </c>
      <c r="DU8" s="973">
        <v>0</v>
      </c>
      <c r="DV8" s="973">
        <v>0</v>
      </c>
      <c r="DW8" s="973">
        <v>0</v>
      </c>
      <c r="DX8" s="973">
        <v>0</v>
      </c>
      <c r="DY8" s="973">
        <v>0</v>
      </c>
      <c r="DZ8" s="973">
        <v>0</v>
      </c>
      <c r="EA8" s="973">
        <v>0</v>
      </c>
      <c r="EC8" s="49" t="s">
        <v>252</v>
      </c>
      <c r="ED8" s="973">
        <v>0</v>
      </c>
      <c r="EE8" s="973"/>
      <c r="EF8" s="973">
        <v>0</v>
      </c>
      <c r="EG8" s="973">
        <v>0</v>
      </c>
      <c r="EH8" s="973">
        <v>0</v>
      </c>
      <c r="EI8" s="973">
        <v>0</v>
      </c>
      <c r="EJ8" s="973">
        <v>0</v>
      </c>
      <c r="EK8" s="973">
        <v>0</v>
      </c>
      <c r="EL8" s="973">
        <v>0</v>
      </c>
      <c r="EM8" s="973">
        <v>0</v>
      </c>
      <c r="EO8" s="49" t="s">
        <v>252</v>
      </c>
      <c r="EP8" s="973">
        <v>0</v>
      </c>
      <c r="EQ8" s="973"/>
      <c r="ER8" s="973">
        <v>0</v>
      </c>
      <c r="ES8" s="973">
        <v>0</v>
      </c>
      <c r="ET8" s="973">
        <v>0</v>
      </c>
      <c r="EU8" s="973">
        <v>0</v>
      </c>
      <c r="EV8" s="973">
        <v>0</v>
      </c>
      <c r="EW8" s="973">
        <v>0</v>
      </c>
      <c r="EX8" s="973">
        <v>0</v>
      </c>
      <c r="EY8" s="973">
        <v>0</v>
      </c>
      <c r="FA8" s="49" t="s">
        <v>252</v>
      </c>
      <c r="FB8" s="973">
        <v>0</v>
      </c>
      <c r="FC8" s="973"/>
      <c r="FD8" s="973">
        <v>0</v>
      </c>
      <c r="FE8" s="973">
        <v>0</v>
      </c>
      <c r="FF8" s="973">
        <v>0</v>
      </c>
      <c r="FG8" s="973">
        <v>0</v>
      </c>
      <c r="FH8" s="973">
        <v>0</v>
      </c>
      <c r="FI8" s="973">
        <v>0</v>
      </c>
      <c r="FJ8" s="973">
        <v>0</v>
      </c>
      <c r="FK8" s="973">
        <v>0</v>
      </c>
      <c r="FM8" s="49" t="s">
        <v>252</v>
      </c>
      <c r="FN8" s="973">
        <v>0</v>
      </c>
      <c r="FO8" s="973"/>
      <c r="FP8" s="973">
        <v>0</v>
      </c>
      <c r="FQ8" s="973">
        <v>0</v>
      </c>
      <c r="FR8" s="973">
        <v>0</v>
      </c>
      <c r="FS8" s="973">
        <v>0</v>
      </c>
      <c r="FT8" s="973">
        <v>0</v>
      </c>
      <c r="FU8" s="973">
        <v>0</v>
      </c>
      <c r="FV8" s="973">
        <v>0</v>
      </c>
      <c r="FW8" s="973">
        <v>0</v>
      </c>
      <c r="FY8" s="49" t="s">
        <v>252</v>
      </c>
      <c r="FZ8" s="973">
        <v>0</v>
      </c>
      <c r="GA8" s="973"/>
      <c r="GB8" s="973">
        <v>0</v>
      </c>
      <c r="GC8" s="973">
        <v>0</v>
      </c>
      <c r="GD8" s="973">
        <v>0</v>
      </c>
      <c r="GE8" s="973">
        <v>0</v>
      </c>
      <c r="GF8" s="973">
        <v>0</v>
      </c>
      <c r="GG8" s="973">
        <v>0</v>
      </c>
      <c r="GH8" s="973">
        <v>0</v>
      </c>
      <c r="GI8" s="973">
        <v>0</v>
      </c>
      <c r="GK8" s="49" t="s">
        <v>252</v>
      </c>
      <c r="GL8" s="973">
        <v>0</v>
      </c>
      <c r="GM8" s="973"/>
      <c r="GN8" s="973">
        <v>0</v>
      </c>
      <c r="GO8" s="973">
        <v>0</v>
      </c>
      <c r="GP8" s="973">
        <v>0</v>
      </c>
      <c r="GQ8" s="973">
        <v>0</v>
      </c>
      <c r="GR8" s="973">
        <v>0</v>
      </c>
      <c r="GS8" s="973">
        <v>0</v>
      </c>
      <c r="GT8" s="973">
        <v>0</v>
      </c>
      <c r="GU8" s="973">
        <v>0</v>
      </c>
      <c r="GW8" s="49" t="s">
        <v>252</v>
      </c>
      <c r="GX8" s="973">
        <v>0</v>
      </c>
      <c r="GY8" s="973"/>
      <c r="GZ8" s="973">
        <v>0</v>
      </c>
      <c r="HA8" s="973">
        <v>0</v>
      </c>
      <c r="HB8" s="973">
        <v>0</v>
      </c>
      <c r="HC8" s="973">
        <v>0</v>
      </c>
      <c r="HD8" s="973">
        <v>0</v>
      </c>
      <c r="HE8" s="973">
        <v>0</v>
      </c>
      <c r="HF8" s="973">
        <v>0</v>
      </c>
      <c r="HG8" s="973">
        <v>0</v>
      </c>
      <c r="HI8" s="49" t="s">
        <v>252</v>
      </c>
      <c r="HJ8" s="973">
        <v>0</v>
      </c>
      <c r="HK8" s="973"/>
      <c r="HL8" s="973">
        <v>0</v>
      </c>
      <c r="HM8" s="973">
        <v>0</v>
      </c>
      <c r="HN8" s="973">
        <v>0</v>
      </c>
      <c r="HO8" s="973">
        <v>0</v>
      </c>
      <c r="HP8" s="973">
        <v>0</v>
      </c>
      <c r="HQ8" s="973">
        <v>0</v>
      </c>
      <c r="HR8" s="973">
        <v>0</v>
      </c>
      <c r="HS8" s="973">
        <v>0</v>
      </c>
    </row>
    <row r="9" spans="1:227">
      <c r="A9" s="49" t="s">
        <v>253</v>
      </c>
      <c r="B9" s="973">
        <v>0</v>
      </c>
      <c r="C9" s="973"/>
      <c r="D9" s="973">
        <v>0</v>
      </c>
      <c r="E9" s="973">
        <v>0</v>
      </c>
      <c r="F9" s="973">
        <v>0</v>
      </c>
      <c r="G9" s="973">
        <v>0</v>
      </c>
      <c r="H9" s="973">
        <v>0</v>
      </c>
      <c r="I9" s="973">
        <v>0</v>
      </c>
      <c r="J9" s="973">
        <v>0</v>
      </c>
      <c r="M9" s="49" t="s">
        <v>253</v>
      </c>
      <c r="N9" s="973">
        <v>0</v>
      </c>
      <c r="O9" s="973"/>
      <c r="P9" s="973">
        <v>0</v>
      </c>
      <c r="Q9" s="973">
        <v>0</v>
      </c>
      <c r="R9" s="973">
        <v>0</v>
      </c>
      <c r="S9" s="973">
        <v>0</v>
      </c>
      <c r="T9" s="973">
        <v>0</v>
      </c>
      <c r="U9" s="973">
        <v>0</v>
      </c>
      <c r="V9" s="973">
        <v>0</v>
      </c>
      <c r="Y9" s="49" t="s">
        <v>253</v>
      </c>
      <c r="Z9" s="973">
        <v>0</v>
      </c>
      <c r="AA9" s="973"/>
      <c r="AB9" s="973">
        <v>0</v>
      </c>
      <c r="AC9" s="973">
        <v>0</v>
      </c>
      <c r="AD9" s="973">
        <v>0</v>
      </c>
      <c r="AE9" s="973">
        <v>0</v>
      </c>
      <c r="AF9" s="973">
        <v>0</v>
      </c>
      <c r="AG9" s="973">
        <v>0</v>
      </c>
      <c r="AH9" s="973">
        <v>0</v>
      </c>
      <c r="AK9" s="49" t="s">
        <v>253</v>
      </c>
      <c r="AL9" s="973">
        <v>0</v>
      </c>
      <c r="AM9" s="973"/>
      <c r="AN9" s="973">
        <v>0</v>
      </c>
      <c r="AO9" s="973">
        <v>0</v>
      </c>
      <c r="AP9" s="973">
        <v>0</v>
      </c>
      <c r="AQ9" s="973">
        <v>0</v>
      </c>
      <c r="AR9" s="973">
        <v>0</v>
      </c>
      <c r="AS9" s="973">
        <v>0</v>
      </c>
      <c r="AT9" s="973">
        <v>0</v>
      </c>
      <c r="AW9" s="49" t="s">
        <v>253</v>
      </c>
      <c r="AX9" s="973">
        <v>0</v>
      </c>
      <c r="AY9" s="973"/>
      <c r="AZ9" s="973">
        <v>0</v>
      </c>
      <c r="BA9" s="973">
        <v>0</v>
      </c>
      <c r="BB9" s="973">
        <v>0</v>
      </c>
      <c r="BC9" s="973">
        <v>0</v>
      </c>
      <c r="BD9" s="973">
        <v>0</v>
      </c>
      <c r="BE9" s="973">
        <v>0</v>
      </c>
      <c r="BF9" s="973">
        <v>0</v>
      </c>
      <c r="BI9" s="49" t="s">
        <v>253</v>
      </c>
      <c r="BJ9" s="973">
        <v>0</v>
      </c>
      <c r="BK9" s="973"/>
      <c r="BL9" s="973">
        <v>0</v>
      </c>
      <c r="BM9" s="973">
        <v>0</v>
      </c>
      <c r="BN9" s="973">
        <v>0</v>
      </c>
      <c r="BO9" s="973">
        <v>0</v>
      </c>
      <c r="BP9" s="973">
        <v>0</v>
      </c>
      <c r="BQ9" s="973">
        <v>0</v>
      </c>
      <c r="BR9" s="973">
        <v>0</v>
      </c>
      <c r="BS9" s="973">
        <v>0</v>
      </c>
      <c r="BU9" s="49" t="s">
        <v>253</v>
      </c>
      <c r="BV9" s="973">
        <v>0</v>
      </c>
      <c r="BW9" s="973"/>
      <c r="BX9" s="973">
        <v>0</v>
      </c>
      <c r="BY9" s="973">
        <v>0</v>
      </c>
      <c r="BZ9" s="973">
        <v>0</v>
      </c>
      <c r="CA9" s="973">
        <v>0</v>
      </c>
      <c r="CB9" s="973">
        <v>0</v>
      </c>
      <c r="CC9" s="973">
        <v>0</v>
      </c>
      <c r="CD9" s="973">
        <v>0</v>
      </c>
      <c r="CE9" s="973">
        <v>0</v>
      </c>
      <c r="CG9" s="49" t="s">
        <v>253</v>
      </c>
      <c r="CH9" s="973">
        <v>0</v>
      </c>
      <c r="CI9" s="973"/>
      <c r="CJ9" s="973">
        <v>0</v>
      </c>
      <c r="CK9" s="973">
        <v>0</v>
      </c>
      <c r="CL9" s="973">
        <v>0</v>
      </c>
      <c r="CM9" s="973">
        <v>0</v>
      </c>
      <c r="CN9" s="973">
        <v>0</v>
      </c>
      <c r="CO9" s="973">
        <v>0</v>
      </c>
      <c r="CP9" s="973">
        <v>0</v>
      </c>
      <c r="CQ9" s="973">
        <v>0</v>
      </c>
      <c r="CS9" s="49" t="s">
        <v>253</v>
      </c>
      <c r="CT9" s="973">
        <v>0</v>
      </c>
      <c r="CU9" s="973"/>
      <c r="CV9" s="973">
        <v>0</v>
      </c>
      <c r="CW9" s="973">
        <v>0</v>
      </c>
      <c r="CX9" s="973">
        <v>0</v>
      </c>
      <c r="CY9" s="973">
        <v>0</v>
      </c>
      <c r="CZ9" s="973">
        <v>0</v>
      </c>
      <c r="DA9" s="973">
        <v>0</v>
      </c>
      <c r="DB9" s="973">
        <v>0</v>
      </c>
      <c r="DC9" s="973">
        <v>0</v>
      </c>
      <c r="DE9" s="49" t="s">
        <v>253</v>
      </c>
      <c r="DF9" s="973">
        <v>0</v>
      </c>
      <c r="DG9" s="973"/>
      <c r="DH9" s="973">
        <v>0</v>
      </c>
      <c r="DI9" s="973">
        <v>0</v>
      </c>
      <c r="DJ9" s="973">
        <v>0</v>
      </c>
      <c r="DK9" s="973">
        <v>0</v>
      </c>
      <c r="DL9" s="973">
        <v>0</v>
      </c>
      <c r="DM9" s="973">
        <v>0</v>
      </c>
      <c r="DN9" s="973">
        <v>0</v>
      </c>
      <c r="DO9" s="973">
        <v>0</v>
      </c>
      <c r="DQ9" s="49" t="s">
        <v>253</v>
      </c>
      <c r="DR9" s="973">
        <v>0</v>
      </c>
      <c r="DS9" s="973"/>
      <c r="DT9" s="973">
        <v>0</v>
      </c>
      <c r="DU9" s="973">
        <v>0</v>
      </c>
      <c r="DV9" s="973">
        <v>0</v>
      </c>
      <c r="DW9" s="973">
        <v>0</v>
      </c>
      <c r="DX9" s="973">
        <v>0</v>
      </c>
      <c r="DY9" s="973">
        <v>0</v>
      </c>
      <c r="DZ9" s="973">
        <v>0</v>
      </c>
      <c r="EA9" s="973">
        <v>0</v>
      </c>
      <c r="EC9" s="49" t="s">
        <v>253</v>
      </c>
      <c r="ED9" s="973">
        <v>0</v>
      </c>
      <c r="EE9" s="973"/>
      <c r="EF9" s="973">
        <v>0</v>
      </c>
      <c r="EG9" s="973">
        <v>0</v>
      </c>
      <c r="EH9" s="973">
        <v>0</v>
      </c>
      <c r="EI9" s="973">
        <v>0</v>
      </c>
      <c r="EJ9" s="973">
        <v>0</v>
      </c>
      <c r="EK9" s="973">
        <v>0</v>
      </c>
      <c r="EL9" s="973">
        <v>0</v>
      </c>
      <c r="EM9" s="973">
        <v>0</v>
      </c>
      <c r="EO9" s="49" t="s">
        <v>253</v>
      </c>
      <c r="EP9" s="973">
        <v>0</v>
      </c>
      <c r="EQ9" s="973"/>
      <c r="ER9" s="973">
        <v>0</v>
      </c>
      <c r="ES9" s="973">
        <v>0</v>
      </c>
      <c r="ET9" s="973">
        <v>0</v>
      </c>
      <c r="EU9" s="973">
        <v>0</v>
      </c>
      <c r="EV9" s="973">
        <v>0</v>
      </c>
      <c r="EW9" s="973">
        <v>0</v>
      </c>
      <c r="EX9" s="973">
        <v>0</v>
      </c>
      <c r="EY9" s="973">
        <v>0</v>
      </c>
      <c r="FA9" s="49" t="s">
        <v>253</v>
      </c>
      <c r="FB9" s="973">
        <v>0</v>
      </c>
      <c r="FC9" s="973"/>
      <c r="FD9" s="973">
        <v>0</v>
      </c>
      <c r="FE9" s="973">
        <v>0</v>
      </c>
      <c r="FF9" s="973">
        <v>0</v>
      </c>
      <c r="FG9" s="973">
        <v>0</v>
      </c>
      <c r="FH9" s="973">
        <v>0</v>
      </c>
      <c r="FI9" s="973">
        <v>0</v>
      </c>
      <c r="FJ9" s="973">
        <v>0</v>
      </c>
      <c r="FK9" s="973">
        <v>0</v>
      </c>
      <c r="FM9" s="49" t="s">
        <v>253</v>
      </c>
      <c r="FN9" s="973">
        <v>0</v>
      </c>
      <c r="FO9" s="973"/>
      <c r="FP9" s="973">
        <v>0</v>
      </c>
      <c r="FQ9" s="973">
        <v>0</v>
      </c>
      <c r="FR9" s="973">
        <v>0</v>
      </c>
      <c r="FS9" s="973">
        <v>0</v>
      </c>
      <c r="FT9" s="973">
        <v>0</v>
      </c>
      <c r="FU9" s="973">
        <v>0</v>
      </c>
      <c r="FV9" s="973">
        <v>0</v>
      </c>
      <c r="FW9" s="973">
        <v>0</v>
      </c>
      <c r="FY9" s="49" t="s">
        <v>253</v>
      </c>
      <c r="FZ9" s="973">
        <v>0</v>
      </c>
      <c r="GA9" s="973"/>
      <c r="GB9" s="973">
        <v>0</v>
      </c>
      <c r="GC9" s="973">
        <v>0</v>
      </c>
      <c r="GD9" s="973">
        <v>0</v>
      </c>
      <c r="GE9" s="973">
        <v>0</v>
      </c>
      <c r="GF9" s="973">
        <v>0</v>
      </c>
      <c r="GG9" s="973">
        <v>0</v>
      </c>
      <c r="GH9" s="973">
        <v>0</v>
      </c>
      <c r="GI9" s="973">
        <v>0</v>
      </c>
      <c r="GK9" s="49" t="s">
        <v>253</v>
      </c>
      <c r="GL9" s="973">
        <v>0</v>
      </c>
      <c r="GM9" s="973"/>
      <c r="GN9" s="973">
        <v>0</v>
      </c>
      <c r="GO9" s="973">
        <v>0</v>
      </c>
      <c r="GP9" s="973">
        <v>0</v>
      </c>
      <c r="GQ9" s="973">
        <v>0</v>
      </c>
      <c r="GR9" s="973">
        <v>0</v>
      </c>
      <c r="GS9" s="973">
        <v>0</v>
      </c>
      <c r="GT9" s="973">
        <v>0</v>
      </c>
      <c r="GU9" s="973">
        <v>0</v>
      </c>
      <c r="GW9" s="49" t="s">
        <v>253</v>
      </c>
      <c r="GX9" s="973">
        <v>0</v>
      </c>
      <c r="GY9" s="973"/>
      <c r="GZ9" s="973">
        <v>0</v>
      </c>
      <c r="HA9" s="973">
        <v>0</v>
      </c>
      <c r="HB9" s="973">
        <v>0</v>
      </c>
      <c r="HC9" s="973">
        <v>0</v>
      </c>
      <c r="HD9" s="973">
        <v>0</v>
      </c>
      <c r="HE9" s="973">
        <v>0</v>
      </c>
      <c r="HF9" s="973">
        <v>0</v>
      </c>
      <c r="HG9" s="973">
        <v>0</v>
      </c>
      <c r="HI9" s="49" t="s">
        <v>253</v>
      </c>
      <c r="HJ9" s="973">
        <v>0</v>
      </c>
      <c r="HK9" s="973"/>
      <c r="HL9" s="973">
        <v>0</v>
      </c>
      <c r="HM9" s="973">
        <v>0</v>
      </c>
      <c r="HN9" s="973">
        <v>0</v>
      </c>
      <c r="HO9" s="973">
        <v>0</v>
      </c>
      <c r="HP9" s="973">
        <v>0</v>
      </c>
      <c r="HQ9" s="973">
        <v>0</v>
      </c>
      <c r="HR9" s="973">
        <v>0</v>
      </c>
      <c r="HS9" s="973">
        <v>0</v>
      </c>
    </row>
    <row r="10" spans="1:227">
      <c r="A10" s="49" t="s">
        <v>254</v>
      </c>
      <c r="B10" s="973">
        <v>0</v>
      </c>
      <c r="C10" s="973"/>
      <c r="D10" s="973">
        <v>0</v>
      </c>
      <c r="E10" s="973">
        <v>0</v>
      </c>
      <c r="F10" s="973">
        <v>0</v>
      </c>
      <c r="G10" s="973">
        <v>0</v>
      </c>
      <c r="H10" s="973">
        <v>0</v>
      </c>
      <c r="I10" s="973">
        <v>0</v>
      </c>
      <c r="J10" s="973">
        <v>0</v>
      </c>
      <c r="M10" s="49" t="s">
        <v>254</v>
      </c>
      <c r="N10" s="973">
        <v>0</v>
      </c>
      <c r="O10" s="973"/>
      <c r="P10" s="973">
        <v>0</v>
      </c>
      <c r="Q10" s="973">
        <v>0</v>
      </c>
      <c r="R10" s="973">
        <v>0</v>
      </c>
      <c r="S10" s="973">
        <v>0</v>
      </c>
      <c r="T10" s="973">
        <v>0</v>
      </c>
      <c r="U10" s="973">
        <v>0</v>
      </c>
      <c r="V10" s="973">
        <v>0</v>
      </c>
      <c r="Y10" s="49" t="s">
        <v>254</v>
      </c>
      <c r="Z10" s="973">
        <v>0</v>
      </c>
      <c r="AA10" s="973"/>
      <c r="AB10" s="973">
        <v>0</v>
      </c>
      <c r="AC10" s="973">
        <v>0</v>
      </c>
      <c r="AD10" s="973">
        <v>0</v>
      </c>
      <c r="AE10" s="973">
        <v>0</v>
      </c>
      <c r="AF10" s="973">
        <v>0</v>
      </c>
      <c r="AG10" s="973">
        <v>0</v>
      </c>
      <c r="AH10" s="973">
        <v>0</v>
      </c>
      <c r="AK10" s="49" t="s">
        <v>254</v>
      </c>
      <c r="AL10" s="973">
        <v>0</v>
      </c>
      <c r="AM10" s="973"/>
      <c r="AN10" s="973">
        <v>0</v>
      </c>
      <c r="AO10" s="973">
        <v>0</v>
      </c>
      <c r="AP10" s="973">
        <v>0</v>
      </c>
      <c r="AQ10" s="973">
        <v>0</v>
      </c>
      <c r="AR10" s="973">
        <v>0</v>
      </c>
      <c r="AS10" s="973">
        <v>0</v>
      </c>
      <c r="AT10" s="973">
        <v>0</v>
      </c>
      <c r="AW10" s="49" t="s">
        <v>254</v>
      </c>
      <c r="AX10" s="973">
        <v>0</v>
      </c>
      <c r="AY10" s="973"/>
      <c r="AZ10" s="973">
        <v>0</v>
      </c>
      <c r="BA10" s="973">
        <v>0</v>
      </c>
      <c r="BB10" s="973">
        <v>0</v>
      </c>
      <c r="BC10" s="973">
        <v>0</v>
      </c>
      <c r="BD10" s="973">
        <v>0</v>
      </c>
      <c r="BE10" s="973">
        <v>0</v>
      </c>
      <c r="BF10" s="973">
        <v>0</v>
      </c>
      <c r="BI10" s="49" t="s">
        <v>254</v>
      </c>
      <c r="BJ10" s="973">
        <v>0</v>
      </c>
      <c r="BK10" s="973"/>
      <c r="BL10" s="973">
        <v>0</v>
      </c>
      <c r="BM10" s="973">
        <v>0</v>
      </c>
      <c r="BN10" s="973">
        <v>0</v>
      </c>
      <c r="BO10" s="973">
        <v>0</v>
      </c>
      <c r="BP10" s="973">
        <v>0</v>
      </c>
      <c r="BQ10" s="973">
        <v>0</v>
      </c>
      <c r="BR10" s="973">
        <v>0</v>
      </c>
      <c r="BS10" s="973">
        <v>0</v>
      </c>
      <c r="BU10" s="49" t="s">
        <v>254</v>
      </c>
      <c r="BV10" s="973">
        <v>0</v>
      </c>
      <c r="BW10" s="973"/>
      <c r="BX10" s="973">
        <v>0</v>
      </c>
      <c r="BY10" s="973">
        <v>0</v>
      </c>
      <c r="BZ10" s="973">
        <v>0</v>
      </c>
      <c r="CA10" s="973">
        <v>0</v>
      </c>
      <c r="CB10" s="973">
        <v>0</v>
      </c>
      <c r="CC10" s="973">
        <v>0</v>
      </c>
      <c r="CD10" s="973">
        <v>0</v>
      </c>
      <c r="CE10" s="973">
        <v>0</v>
      </c>
      <c r="CG10" s="49" t="s">
        <v>254</v>
      </c>
      <c r="CH10" s="973">
        <v>0</v>
      </c>
      <c r="CI10" s="973"/>
      <c r="CJ10" s="973">
        <v>0</v>
      </c>
      <c r="CK10" s="973">
        <v>0</v>
      </c>
      <c r="CL10" s="973">
        <v>0</v>
      </c>
      <c r="CM10" s="973">
        <v>0</v>
      </c>
      <c r="CN10" s="973">
        <v>0</v>
      </c>
      <c r="CO10" s="973">
        <v>0</v>
      </c>
      <c r="CP10" s="973">
        <v>0</v>
      </c>
      <c r="CQ10" s="973">
        <v>0</v>
      </c>
      <c r="CS10" s="49" t="s">
        <v>254</v>
      </c>
      <c r="CT10" s="973">
        <v>0</v>
      </c>
      <c r="CU10" s="973"/>
      <c r="CV10" s="973">
        <v>0</v>
      </c>
      <c r="CW10" s="973">
        <v>0</v>
      </c>
      <c r="CX10" s="973">
        <v>0</v>
      </c>
      <c r="CY10" s="973">
        <v>0</v>
      </c>
      <c r="CZ10" s="973">
        <v>0</v>
      </c>
      <c r="DA10" s="973">
        <v>0</v>
      </c>
      <c r="DB10" s="973">
        <v>0</v>
      </c>
      <c r="DC10" s="973">
        <v>0</v>
      </c>
      <c r="DE10" s="49" t="s">
        <v>254</v>
      </c>
      <c r="DF10" s="973">
        <v>0</v>
      </c>
      <c r="DG10" s="973"/>
      <c r="DH10" s="973">
        <v>0</v>
      </c>
      <c r="DI10" s="973">
        <v>0</v>
      </c>
      <c r="DJ10" s="973">
        <v>0</v>
      </c>
      <c r="DK10" s="973">
        <v>0</v>
      </c>
      <c r="DL10" s="973">
        <v>0</v>
      </c>
      <c r="DM10" s="973">
        <v>0</v>
      </c>
      <c r="DN10" s="973">
        <v>0</v>
      </c>
      <c r="DO10" s="973">
        <v>0</v>
      </c>
      <c r="DQ10" s="49" t="s">
        <v>254</v>
      </c>
      <c r="DR10" s="973">
        <v>0</v>
      </c>
      <c r="DS10" s="973"/>
      <c r="DT10" s="973">
        <v>0</v>
      </c>
      <c r="DU10" s="973">
        <v>0</v>
      </c>
      <c r="DV10" s="973">
        <v>0</v>
      </c>
      <c r="DW10" s="973">
        <v>0</v>
      </c>
      <c r="DX10" s="973">
        <v>1</v>
      </c>
      <c r="DY10" s="973">
        <v>0</v>
      </c>
      <c r="DZ10" s="973">
        <v>0</v>
      </c>
      <c r="EA10" s="973">
        <v>1</v>
      </c>
      <c r="EC10" s="49" t="s">
        <v>254</v>
      </c>
      <c r="ED10" s="973">
        <v>0</v>
      </c>
      <c r="EE10" s="973"/>
      <c r="EF10" s="973">
        <v>0</v>
      </c>
      <c r="EG10" s="973">
        <v>0</v>
      </c>
      <c r="EH10" s="973">
        <v>0</v>
      </c>
      <c r="EI10" s="973">
        <v>0</v>
      </c>
      <c r="EJ10" s="973">
        <v>0</v>
      </c>
      <c r="EK10" s="973">
        <v>0</v>
      </c>
      <c r="EL10" s="973">
        <v>1</v>
      </c>
      <c r="EM10" s="973">
        <v>1</v>
      </c>
      <c r="EO10" s="49" t="s">
        <v>254</v>
      </c>
      <c r="EP10" s="973">
        <v>0</v>
      </c>
      <c r="EQ10" s="973"/>
      <c r="ER10" s="973">
        <v>0</v>
      </c>
      <c r="ES10" s="973">
        <v>0</v>
      </c>
      <c r="ET10" s="973">
        <v>0</v>
      </c>
      <c r="EU10" s="973">
        <v>0</v>
      </c>
      <c r="EV10" s="973">
        <v>0</v>
      </c>
      <c r="EW10" s="973">
        <v>0</v>
      </c>
      <c r="EX10" s="973">
        <v>0</v>
      </c>
      <c r="EY10" s="973">
        <v>0</v>
      </c>
      <c r="FA10" s="49" t="s">
        <v>254</v>
      </c>
      <c r="FB10" s="973">
        <v>0</v>
      </c>
      <c r="FC10" s="973"/>
      <c r="FD10" s="973">
        <v>0</v>
      </c>
      <c r="FE10" s="973">
        <v>0</v>
      </c>
      <c r="FF10" s="973">
        <v>0</v>
      </c>
      <c r="FG10" s="973">
        <v>0</v>
      </c>
      <c r="FH10" s="973">
        <v>0</v>
      </c>
      <c r="FI10" s="973">
        <v>0</v>
      </c>
      <c r="FJ10" s="973">
        <v>0</v>
      </c>
      <c r="FK10" s="973">
        <v>0</v>
      </c>
      <c r="FM10" s="49" t="s">
        <v>254</v>
      </c>
      <c r="FN10" s="973">
        <v>0</v>
      </c>
      <c r="FO10" s="973"/>
      <c r="FP10" s="973">
        <v>0</v>
      </c>
      <c r="FQ10" s="973">
        <v>0</v>
      </c>
      <c r="FR10" s="973">
        <v>0</v>
      </c>
      <c r="FS10" s="973">
        <v>0</v>
      </c>
      <c r="FT10" s="973">
        <v>0</v>
      </c>
      <c r="FU10" s="973">
        <v>0</v>
      </c>
      <c r="FV10" s="973">
        <v>0</v>
      </c>
      <c r="FW10" s="973">
        <v>0</v>
      </c>
      <c r="FY10" s="49" t="s">
        <v>254</v>
      </c>
      <c r="FZ10" s="973">
        <v>0</v>
      </c>
      <c r="GA10" s="973"/>
      <c r="GB10" s="973">
        <v>0</v>
      </c>
      <c r="GC10" s="973">
        <v>0</v>
      </c>
      <c r="GD10" s="973">
        <v>0</v>
      </c>
      <c r="GE10" s="973">
        <v>0</v>
      </c>
      <c r="GF10" s="973">
        <v>0</v>
      </c>
      <c r="GG10" s="973">
        <v>0</v>
      </c>
      <c r="GH10" s="973">
        <v>0</v>
      </c>
      <c r="GI10" s="973">
        <v>0</v>
      </c>
      <c r="GK10" s="49" t="s">
        <v>254</v>
      </c>
      <c r="GL10" s="973">
        <v>0</v>
      </c>
      <c r="GM10" s="973"/>
      <c r="GN10" s="973">
        <v>0</v>
      </c>
      <c r="GO10" s="973">
        <v>0</v>
      </c>
      <c r="GP10" s="973">
        <v>0</v>
      </c>
      <c r="GQ10" s="973">
        <v>0</v>
      </c>
      <c r="GR10" s="973">
        <v>0</v>
      </c>
      <c r="GS10" s="973">
        <v>0</v>
      </c>
      <c r="GT10" s="973">
        <v>0</v>
      </c>
      <c r="GU10" s="973">
        <v>0</v>
      </c>
      <c r="GW10" s="49" t="s">
        <v>254</v>
      </c>
      <c r="GX10" s="973">
        <v>0</v>
      </c>
      <c r="GY10" s="973"/>
      <c r="GZ10" s="973">
        <v>0</v>
      </c>
      <c r="HA10" s="973">
        <v>0</v>
      </c>
      <c r="HB10" s="973">
        <v>0</v>
      </c>
      <c r="HC10" s="973">
        <v>0</v>
      </c>
      <c r="HD10" s="973">
        <v>0</v>
      </c>
      <c r="HE10" s="973">
        <v>0</v>
      </c>
      <c r="HF10" s="973">
        <v>0</v>
      </c>
      <c r="HG10" s="973">
        <v>0</v>
      </c>
      <c r="HI10" s="49" t="s">
        <v>254</v>
      </c>
      <c r="HJ10" s="973">
        <v>0</v>
      </c>
      <c r="HK10" s="973"/>
      <c r="HL10" s="973">
        <v>0</v>
      </c>
      <c r="HM10" s="973">
        <v>0</v>
      </c>
      <c r="HN10" s="973">
        <v>0</v>
      </c>
      <c r="HO10" s="973">
        <v>0</v>
      </c>
      <c r="HP10" s="973">
        <v>0</v>
      </c>
      <c r="HQ10" s="973">
        <v>0</v>
      </c>
      <c r="HR10" s="973">
        <v>0</v>
      </c>
      <c r="HS10" s="973">
        <v>0</v>
      </c>
    </row>
    <row r="11" spans="1:227">
      <c r="A11" s="49" t="s">
        <v>255</v>
      </c>
      <c r="B11" s="973">
        <v>0</v>
      </c>
      <c r="C11" s="973"/>
      <c r="D11" s="973">
        <v>0</v>
      </c>
      <c r="E11" s="973">
        <v>0</v>
      </c>
      <c r="F11" s="973">
        <v>0</v>
      </c>
      <c r="G11" s="973">
        <v>0</v>
      </c>
      <c r="H11" s="973">
        <v>0</v>
      </c>
      <c r="I11" s="973">
        <v>0</v>
      </c>
      <c r="J11" s="973">
        <v>0</v>
      </c>
      <c r="M11" s="49" t="s">
        <v>255</v>
      </c>
      <c r="N11" s="973">
        <v>0</v>
      </c>
      <c r="O11" s="973"/>
      <c r="P11" s="973">
        <v>0</v>
      </c>
      <c r="Q11" s="973">
        <v>0</v>
      </c>
      <c r="R11" s="973">
        <v>0</v>
      </c>
      <c r="S11" s="973">
        <v>0</v>
      </c>
      <c r="T11" s="973">
        <v>0</v>
      </c>
      <c r="U11" s="973">
        <v>0</v>
      </c>
      <c r="V11" s="973">
        <v>0</v>
      </c>
      <c r="Y11" s="49" t="s">
        <v>255</v>
      </c>
      <c r="Z11" s="973">
        <v>0</v>
      </c>
      <c r="AA11" s="973"/>
      <c r="AB11" s="973">
        <v>0</v>
      </c>
      <c r="AC11" s="973">
        <v>0</v>
      </c>
      <c r="AD11" s="973">
        <v>0</v>
      </c>
      <c r="AE11" s="973">
        <v>0</v>
      </c>
      <c r="AF11" s="973">
        <v>0</v>
      </c>
      <c r="AG11" s="973">
        <v>0</v>
      </c>
      <c r="AH11" s="973">
        <v>0</v>
      </c>
      <c r="AK11" s="49" t="s">
        <v>255</v>
      </c>
      <c r="AL11" s="973">
        <v>0</v>
      </c>
      <c r="AM11" s="973"/>
      <c r="AN11" s="973">
        <v>0</v>
      </c>
      <c r="AO11" s="973">
        <v>0</v>
      </c>
      <c r="AP11" s="973">
        <v>0</v>
      </c>
      <c r="AQ11" s="973">
        <v>0</v>
      </c>
      <c r="AR11" s="973">
        <v>0</v>
      </c>
      <c r="AS11" s="973">
        <v>0</v>
      </c>
      <c r="AT11" s="973">
        <v>0</v>
      </c>
      <c r="AW11" s="49" t="s">
        <v>255</v>
      </c>
      <c r="AX11" s="973">
        <v>0</v>
      </c>
      <c r="AY11" s="973"/>
      <c r="AZ11" s="973">
        <v>0</v>
      </c>
      <c r="BA11" s="973">
        <v>0</v>
      </c>
      <c r="BB11" s="973">
        <v>0</v>
      </c>
      <c r="BC11" s="973">
        <v>0</v>
      </c>
      <c r="BD11" s="973">
        <v>0</v>
      </c>
      <c r="BE11" s="973">
        <v>0</v>
      </c>
      <c r="BF11" s="973">
        <v>0</v>
      </c>
      <c r="BI11" s="49" t="s">
        <v>255</v>
      </c>
      <c r="BJ11" s="973">
        <v>0</v>
      </c>
      <c r="BK11" s="973"/>
      <c r="BL11" s="973">
        <v>0</v>
      </c>
      <c r="BM11" s="973">
        <v>0</v>
      </c>
      <c r="BN11" s="973">
        <v>0</v>
      </c>
      <c r="BO11" s="973">
        <v>0</v>
      </c>
      <c r="BP11" s="973">
        <v>0</v>
      </c>
      <c r="BQ11" s="973">
        <v>0</v>
      </c>
      <c r="BR11" s="973">
        <v>0</v>
      </c>
      <c r="BS11" s="973">
        <v>0</v>
      </c>
      <c r="BU11" s="49" t="s">
        <v>255</v>
      </c>
      <c r="BV11" s="973">
        <v>0</v>
      </c>
      <c r="BW11" s="973"/>
      <c r="BX11" s="973">
        <v>0</v>
      </c>
      <c r="BY11" s="973">
        <v>0</v>
      </c>
      <c r="BZ11" s="973">
        <v>0</v>
      </c>
      <c r="CA11" s="973">
        <v>0</v>
      </c>
      <c r="CB11" s="973">
        <v>0</v>
      </c>
      <c r="CC11" s="973">
        <v>0</v>
      </c>
      <c r="CD11" s="973">
        <v>0</v>
      </c>
      <c r="CE11" s="973">
        <v>0</v>
      </c>
      <c r="CG11" s="49" t="s">
        <v>255</v>
      </c>
      <c r="CH11" s="973">
        <v>0</v>
      </c>
      <c r="CI11" s="973"/>
      <c r="CJ11" s="973">
        <v>0</v>
      </c>
      <c r="CK11" s="973">
        <v>0</v>
      </c>
      <c r="CL11" s="973">
        <v>0</v>
      </c>
      <c r="CM11" s="973">
        <v>0</v>
      </c>
      <c r="CN11" s="973">
        <v>0</v>
      </c>
      <c r="CO11" s="973">
        <v>0</v>
      </c>
      <c r="CP11" s="973">
        <v>0</v>
      </c>
      <c r="CQ11" s="973">
        <v>0</v>
      </c>
      <c r="CS11" s="49" t="s">
        <v>255</v>
      </c>
      <c r="CT11" s="973">
        <v>0</v>
      </c>
      <c r="CU11" s="973"/>
      <c r="CV11" s="973">
        <v>0</v>
      </c>
      <c r="CW11" s="973">
        <v>0</v>
      </c>
      <c r="CX11" s="973">
        <v>0</v>
      </c>
      <c r="CY11" s="973">
        <v>0</v>
      </c>
      <c r="CZ11" s="973">
        <v>0</v>
      </c>
      <c r="DA11" s="973">
        <v>0</v>
      </c>
      <c r="DB11" s="973">
        <v>1</v>
      </c>
      <c r="DC11" s="973">
        <v>1</v>
      </c>
      <c r="DE11" s="49" t="s">
        <v>255</v>
      </c>
      <c r="DF11" s="973">
        <v>0</v>
      </c>
      <c r="DG11" s="973"/>
      <c r="DH11" s="973">
        <v>0</v>
      </c>
      <c r="DI11" s="973">
        <v>0</v>
      </c>
      <c r="DJ11" s="973">
        <v>0</v>
      </c>
      <c r="DK11" s="973">
        <v>0</v>
      </c>
      <c r="DL11" s="973">
        <v>0</v>
      </c>
      <c r="DM11" s="973">
        <v>0</v>
      </c>
      <c r="DN11" s="973">
        <v>0</v>
      </c>
      <c r="DO11" s="973">
        <v>0</v>
      </c>
      <c r="DQ11" s="49" t="s">
        <v>255</v>
      </c>
      <c r="DR11" s="973">
        <v>0</v>
      </c>
      <c r="DS11" s="973"/>
      <c r="DT11" s="973">
        <v>0</v>
      </c>
      <c r="DU11" s="973">
        <v>0</v>
      </c>
      <c r="DV11" s="973">
        <v>0</v>
      </c>
      <c r="DW11" s="973">
        <v>0</v>
      </c>
      <c r="DX11" s="973">
        <v>0</v>
      </c>
      <c r="DY11" s="973">
        <v>0</v>
      </c>
      <c r="DZ11" s="973">
        <v>0</v>
      </c>
      <c r="EA11" s="973">
        <v>0</v>
      </c>
      <c r="EC11" s="49" t="s">
        <v>255</v>
      </c>
      <c r="ED11" s="973">
        <v>0</v>
      </c>
      <c r="EE11" s="973"/>
      <c r="EF11" s="973">
        <v>0</v>
      </c>
      <c r="EG11" s="973">
        <v>0</v>
      </c>
      <c r="EH11" s="973">
        <v>0</v>
      </c>
      <c r="EI11" s="973">
        <v>0</v>
      </c>
      <c r="EJ11" s="973">
        <v>0</v>
      </c>
      <c r="EK11" s="973">
        <v>0</v>
      </c>
      <c r="EL11" s="973">
        <v>0</v>
      </c>
      <c r="EM11" s="973">
        <v>0</v>
      </c>
      <c r="EO11" s="49" t="s">
        <v>255</v>
      </c>
      <c r="EP11" s="973">
        <v>0</v>
      </c>
      <c r="EQ11" s="973"/>
      <c r="ER11" s="973">
        <v>0</v>
      </c>
      <c r="ES11" s="973">
        <v>0</v>
      </c>
      <c r="ET11" s="973">
        <v>0</v>
      </c>
      <c r="EU11" s="973">
        <v>0</v>
      </c>
      <c r="EV11" s="973">
        <v>0</v>
      </c>
      <c r="EW11" s="973">
        <v>0</v>
      </c>
      <c r="EX11" s="973">
        <v>0</v>
      </c>
      <c r="EY11" s="973">
        <v>0</v>
      </c>
      <c r="FA11" s="49" t="s">
        <v>255</v>
      </c>
      <c r="FB11" s="973">
        <v>0</v>
      </c>
      <c r="FC11" s="973"/>
      <c r="FD11" s="973">
        <v>0</v>
      </c>
      <c r="FE11" s="973">
        <v>0</v>
      </c>
      <c r="FF11" s="973">
        <v>0</v>
      </c>
      <c r="FG11" s="973">
        <v>0</v>
      </c>
      <c r="FH11" s="973">
        <v>0</v>
      </c>
      <c r="FI11" s="973">
        <v>0</v>
      </c>
      <c r="FJ11" s="973">
        <v>0</v>
      </c>
      <c r="FK11" s="973">
        <v>0</v>
      </c>
      <c r="FM11" s="49" t="s">
        <v>255</v>
      </c>
      <c r="FN11" s="973">
        <v>0</v>
      </c>
      <c r="FO11" s="973"/>
      <c r="FP11" s="973">
        <v>0</v>
      </c>
      <c r="FQ11" s="973">
        <v>0</v>
      </c>
      <c r="FR11" s="973">
        <v>0</v>
      </c>
      <c r="FS11" s="973">
        <v>0</v>
      </c>
      <c r="FT11" s="973">
        <v>0</v>
      </c>
      <c r="FU11" s="973">
        <v>0</v>
      </c>
      <c r="FV11" s="973">
        <v>0</v>
      </c>
      <c r="FW11" s="973">
        <v>0</v>
      </c>
      <c r="FY11" s="49" t="s">
        <v>255</v>
      </c>
      <c r="FZ11" s="973">
        <v>0</v>
      </c>
      <c r="GA11" s="973"/>
      <c r="GB11" s="973">
        <v>0</v>
      </c>
      <c r="GC11" s="973">
        <v>0</v>
      </c>
      <c r="GD11" s="973">
        <v>0</v>
      </c>
      <c r="GE11" s="973">
        <v>0</v>
      </c>
      <c r="GF11" s="973">
        <v>0</v>
      </c>
      <c r="GG11" s="973">
        <v>0</v>
      </c>
      <c r="GH11" s="973">
        <v>0</v>
      </c>
      <c r="GI11" s="973">
        <v>0</v>
      </c>
      <c r="GK11" s="49" t="s">
        <v>255</v>
      </c>
      <c r="GL11" s="973">
        <v>0</v>
      </c>
      <c r="GM11" s="973"/>
      <c r="GN11" s="973">
        <v>0</v>
      </c>
      <c r="GO11" s="973">
        <v>0</v>
      </c>
      <c r="GP11" s="973">
        <v>0</v>
      </c>
      <c r="GQ11" s="973">
        <v>0</v>
      </c>
      <c r="GR11" s="973">
        <v>0</v>
      </c>
      <c r="GS11" s="973">
        <v>0</v>
      </c>
      <c r="GT11" s="973">
        <v>0</v>
      </c>
      <c r="GU11" s="973">
        <v>0</v>
      </c>
      <c r="GW11" s="49" t="s">
        <v>255</v>
      </c>
      <c r="GX11" s="973">
        <v>0</v>
      </c>
      <c r="GY11" s="973"/>
      <c r="GZ11" s="973">
        <v>0</v>
      </c>
      <c r="HA11" s="973">
        <v>0</v>
      </c>
      <c r="HB11" s="973">
        <v>0</v>
      </c>
      <c r="HC11" s="973">
        <v>0</v>
      </c>
      <c r="HD11" s="973">
        <v>0</v>
      </c>
      <c r="HE11" s="973">
        <v>0</v>
      </c>
      <c r="HF11" s="973">
        <v>0</v>
      </c>
      <c r="HG11" s="973">
        <v>0</v>
      </c>
      <c r="HI11" s="49" t="s">
        <v>255</v>
      </c>
      <c r="HJ11" s="973">
        <v>0</v>
      </c>
      <c r="HK11" s="973"/>
      <c r="HL11" s="973">
        <v>0</v>
      </c>
      <c r="HM11" s="973">
        <v>0</v>
      </c>
      <c r="HN11" s="973">
        <v>0</v>
      </c>
      <c r="HO11" s="973">
        <v>0</v>
      </c>
      <c r="HP11" s="973">
        <v>0</v>
      </c>
      <c r="HQ11" s="973">
        <v>0</v>
      </c>
      <c r="HR11" s="973">
        <v>0</v>
      </c>
      <c r="HS11" s="973">
        <v>0</v>
      </c>
    </row>
    <row r="12" spans="1:227">
      <c r="A12" s="49" t="s">
        <v>256</v>
      </c>
      <c r="B12" s="973">
        <v>0</v>
      </c>
      <c r="C12" s="973"/>
      <c r="D12" s="973">
        <v>0</v>
      </c>
      <c r="E12" s="973">
        <v>0</v>
      </c>
      <c r="F12" s="973">
        <v>0</v>
      </c>
      <c r="G12" s="973">
        <v>0</v>
      </c>
      <c r="H12" s="973">
        <v>0</v>
      </c>
      <c r="I12" s="973">
        <v>0</v>
      </c>
      <c r="J12" s="973">
        <v>0</v>
      </c>
      <c r="M12" s="49" t="s">
        <v>256</v>
      </c>
      <c r="N12" s="973">
        <v>0</v>
      </c>
      <c r="O12" s="973"/>
      <c r="P12" s="973">
        <v>0</v>
      </c>
      <c r="Q12" s="973">
        <v>0</v>
      </c>
      <c r="R12" s="973">
        <v>0</v>
      </c>
      <c r="S12" s="973">
        <v>0</v>
      </c>
      <c r="T12" s="973">
        <v>0</v>
      </c>
      <c r="U12" s="973">
        <v>0</v>
      </c>
      <c r="V12" s="973">
        <v>0</v>
      </c>
      <c r="Y12" s="49" t="s">
        <v>256</v>
      </c>
      <c r="Z12" s="973">
        <v>0</v>
      </c>
      <c r="AA12" s="973"/>
      <c r="AB12" s="973">
        <v>0</v>
      </c>
      <c r="AC12" s="973">
        <v>0</v>
      </c>
      <c r="AD12" s="973">
        <v>0</v>
      </c>
      <c r="AE12" s="973">
        <v>0</v>
      </c>
      <c r="AF12" s="973">
        <v>0</v>
      </c>
      <c r="AG12" s="973">
        <v>0</v>
      </c>
      <c r="AH12" s="973">
        <v>0</v>
      </c>
      <c r="AK12" s="49" t="s">
        <v>256</v>
      </c>
      <c r="AL12" s="973">
        <v>0</v>
      </c>
      <c r="AM12" s="973"/>
      <c r="AN12" s="973">
        <v>0</v>
      </c>
      <c r="AO12" s="973">
        <v>0</v>
      </c>
      <c r="AP12" s="973">
        <v>0</v>
      </c>
      <c r="AQ12" s="973">
        <v>0</v>
      </c>
      <c r="AR12" s="973">
        <v>0</v>
      </c>
      <c r="AS12" s="973">
        <v>0</v>
      </c>
      <c r="AT12" s="973">
        <v>0</v>
      </c>
      <c r="AW12" s="49" t="s">
        <v>256</v>
      </c>
      <c r="AX12" s="973">
        <v>0</v>
      </c>
      <c r="AY12" s="973"/>
      <c r="AZ12" s="973">
        <v>0</v>
      </c>
      <c r="BA12" s="973">
        <v>0</v>
      </c>
      <c r="BB12" s="973">
        <v>0</v>
      </c>
      <c r="BC12" s="973">
        <v>0</v>
      </c>
      <c r="BD12" s="973">
        <v>0</v>
      </c>
      <c r="BE12" s="973">
        <v>0</v>
      </c>
      <c r="BF12" s="973">
        <v>0</v>
      </c>
      <c r="BI12" s="49" t="s">
        <v>256</v>
      </c>
      <c r="BJ12" s="973">
        <v>0</v>
      </c>
      <c r="BK12" s="973"/>
      <c r="BL12" s="973">
        <v>0</v>
      </c>
      <c r="BM12" s="973">
        <v>0</v>
      </c>
      <c r="BN12" s="973">
        <v>0</v>
      </c>
      <c r="BO12" s="973">
        <v>0</v>
      </c>
      <c r="BP12" s="973">
        <v>0</v>
      </c>
      <c r="BQ12" s="973">
        <v>0</v>
      </c>
      <c r="BR12" s="973">
        <v>0</v>
      </c>
      <c r="BS12" s="973">
        <v>0</v>
      </c>
      <c r="BU12" s="49" t="s">
        <v>256</v>
      </c>
      <c r="BV12" s="973">
        <v>0</v>
      </c>
      <c r="BW12" s="973"/>
      <c r="BX12" s="973">
        <v>0</v>
      </c>
      <c r="BY12" s="973">
        <v>0</v>
      </c>
      <c r="BZ12" s="973">
        <v>0</v>
      </c>
      <c r="CA12" s="973">
        <v>0</v>
      </c>
      <c r="CB12" s="973">
        <v>0</v>
      </c>
      <c r="CC12" s="973">
        <v>1</v>
      </c>
      <c r="CD12" s="973">
        <v>0</v>
      </c>
      <c r="CE12" s="973">
        <v>1</v>
      </c>
      <c r="CG12" s="49" t="s">
        <v>256</v>
      </c>
      <c r="CH12" s="973">
        <v>0</v>
      </c>
      <c r="CI12" s="973"/>
      <c r="CJ12" s="973">
        <v>0</v>
      </c>
      <c r="CK12" s="973">
        <v>0</v>
      </c>
      <c r="CL12" s="973">
        <v>0</v>
      </c>
      <c r="CM12" s="973">
        <v>0</v>
      </c>
      <c r="CN12" s="973">
        <v>0</v>
      </c>
      <c r="CO12" s="973">
        <v>0</v>
      </c>
      <c r="CP12" s="973">
        <v>0</v>
      </c>
      <c r="CQ12" s="973">
        <v>0</v>
      </c>
      <c r="CS12" s="49" t="s">
        <v>256</v>
      </c>
      <c r="CT12" s="973">
        <v>0</v>
      </c>
      <c r="CU12" s="973"/>
      <c r="CV12" s="973">
        <v>0</v>
      </c>
      <c r="CW12" s="973">
        <v>0</v>
      </c>
      <c r="CX12" s="973">
        <v>0</v>
      </c>
      <c r="CY12" s="973">
        <v>0</v>
      </c>
      <c r="CZ12" s="973">
        <v>0</v>
      </c>
      <c r="DA12" s="973">
        <v>0</v>
      </c>
      <c r="DB12" s="973">
        <v>0</v>
      </c>
      <c r="DC12" s="973">
        <v>0</v>
      </c>
      <c r="DE12" s="49" t="s">
        <v>256</v>
      </c>
      <c r="DF12" s="973">
        <v>0</v>
      </c>
      <c r="DG12" s="973"/>
      <c r="DH12" s="973">
        <v>0</v>
      </c>
      <c r="DI12" s="973">
        <v>0</v>
      </c>
      <c r="DJ12" s="973">
        <v>0</v>
      </c>
      <c r="DK12" s="973">
        <v>0</v>
      </c>
      <c r="DL12" s="973">
        <v>0</v>
      </c>
      <c r="DM12" s="973">
        <v>0</v>
      </c>
      <c r="DN12" s="973">
        <v>0</v>
      </c>
      <c r="DO12" s="973">
        <v>0</v>
      </c>
      <c r="DQ12" s="49" t="s">
        <v>256</v>
      </c>
      <c r="DR12" s="973">
        <v>0</v>
      </c>
      <c r="DS12" s="973"/>
      <c r="DT12" s="973">
        <v>0</v>
      </c>
      <c r="DU12" s="973">
        <v>0</v>
      </c>
      <c r="DV12" s="973">
        <v>0</v>
      </c>
      <c r="DW12" s="973">
        <v>0</v>
      </c>
      <c r="DX12" s="973">
        <v>0</v>
      </c>
      <c r="DY12" s="973">
        <v>0</v>
      </c>
      <c r="DZ12" s="973">
        <v>0</v>
      </c>
      <c r="EA12" s="973">
        <v>0</v>
      </c>
      <c r="EC12" s="49" t="s">
        <v>256</v>
      </c>
      <c r="ED12" s="973">
        <v>0</v>
      </c>
      <c r="EE12" s="973"/>
      <c r="EF12" s="973">
        <v>0</v>
      </c>
      <c r="EG12" s="973">
        <v>0</v>
      </c>
      <c r="EH12" s="973">
        <v>0</v>
      </c>
      <c r="EI12" s="973">
        <v>0</v>
      </c>
      <c r="EJ12" s="973">
        <v>0</v>
      </c>
      <c r="EK12" s="973">
        <v>0</v>
      </c>
      <c r="EL12" s="973">
        <v>0</v>
      </c>
      <c r="EM12" s="973">
        <v>0</v>
      </c>
      <c r="EO12" s="49" t="s">
        <v>256</v>
      </c>
      <c r="EP12" s="973">
        <v>0</v>
      </c>
      <c r="EQ12" s="973"/>
      <c r="ER12" s="973">
        <v>0</v>
      </c>
      <c r="ES12" s="973">
        <v>0</v>
      </c>
      <c r="ET12" s="973">
        <v>0</v>
      </c>
      <c r="EU12" s="973">
        <v>0</v>
      </c>
      <c r="EV12" s="973">
        <v>0</v>
      </c>
      <c r="EW12" s="973">
        <v>0</v>
      </c>
      <c r="EX12" s="973">
        <v>0</v>
      </c>
      <c r="EY12" s="973">
        <v>0</v>
      </c>
      <c r="FA12" s="49" t="s">
        <v>256</v>
      </c>
      <c r="FB12" s="973">
        <v>0</v>
      </c>
      <c r="FC12" s="973"/>
      <c r="FD12" s="973">
        <v>0</v>
      </c>
      <c r="FE12" s="973">
        <v>0</v>
      </c>
      <c r="FF12" s="973">
        <v>0</v>
      </c>
      <c r="FG12" s="973">
        <v>0</v>
      </c>
      <c r="FH12" s="973">
        <v>0</v>
      </c>
      <c r="FI12" s="973">
        <v>0</v>
      </c>
      <c r="FJ12" s="973">
        <v>0</v>
      </c>
      <c r="FK12" s="973">
        <v>0</v>
      </c>
      <c r="FM12" s="49" t="s">
        <v>256</v>
      </c>
      <c r="FN12" s="973">
        <v>0</v>
      </c>
      <c r="FO12" s="973"/>
      <c r="FP12" s="973">
        <v>0</v>
      </c>
      <c r="FQ12" s="973">
        <v>0</v>
      </c>
      <c r="FR12" s="973">
        <v>0</v>
      </c>
      <c r="FS12" s="973">
        <v>0</v>
      </c>
      <c r="FT12" s="973">
        <v>0</v>
      </c>
      <c r="FU12" s="973">
        <v>0</v>
      </c>
      <c r="FV12" s="973">
        <v>0</v>
      </c>
      <c r="FW12" s="973">
        <v>0</v>
      </c>
      <c r="FY12" s="49" t="s">
        <v>256</v>
      </c>
      <c r="FZ12" s="973">
        <v>0</v>
      </c>
      <c r="GA12" s="973"/>
      <c r="GB12" s="973">
        <v>0</v>
      </c>
      <c r="GC12" s="973">
        <v>0</v>
      </c>
      <c r="GD12" s="973">
        <v>0</v>
      </c>
      <c r="GE12" s="973">
        <v>0</v>
      </c>
      <c r="GF12" s="973">
        <v>0</v>
      </c>
      <c r="GG12" s="973">
        <v>0</v>
      </c>
      <c r="GH12" s="973">
        <v>0</v>
      </c>
      <c r="GI12" s="973">
        <v>0</v>
      </c>
      <c r="GK12" s="49" t="s">
        <v>256</v>
      </c>
      <c r="GL12" s="973">
        <v>0</v>
      </c>
      <c r="GM12" s="973"/>
      <c r="GN12" s="973">
        <v>0</v>
      </c>
      <c r="GO12" s="973">
        <v>0</v>
      </c>
      <c r="GP12" s="973">
        <v>0</v>
      </c>
      <c r="GQ12" s="973">
        <v>0</v>
      </c>
      <c r="GR12" s="973">
        <v>0</v>
      </c>
      <c r="GS12" s="973">
        <v>0</v>
      </c>
      <c r="GT12" s="973">
        <v>0</v>
      </c>
      <c r="GU12" s="973">
        <v>0</v>
      </c>
      <c r="GW12" s="49" t="s">
        <v>256</v>
      </c>
      <c r="GX12" s="973">
        <v>0</v>
      </c>
      <c r="GY12" s="973"/>
      <c r="GZ12" s="973">
        <v>0</v>
      </c>
      <c r="HA12" s="973">
        <v>0</v>
      </c>
      <c r="HB12" s="973">
        <v>0</v>
      </c>
      <c r="HC12" s="973">
        <v>0</v>
      </c>
      <c r="HD12" s="973">
        <v>0</v>
      </c>
      <c r="HE12" s="973">
        <v>0</v>
      </c>
      <c r="HF12" s="973">
        <v>0</v>
      </c>
      <c r="HG12" s="973">
        <v>0</v>
      </c>
      <c r="HI12" s="49" t="s">
        <v>256</v>
      </c>
      <c r="HJ12" s="973">
        <v>0</v>
      </c>
      <c r="HK12" s="973"/>
      <c r="HL12" s="973">
        <v>0</v>
      </c>
      <c r="HM12" s="973">
        <v>0</v>
      </c>
      <c r="HN12" s="973">
        <v>0</v>
      </c>
      <c r="HO12" s="973">
        <v>0</v>
      </c>
      <c r="HP12" s="973">
        <v>0</v>
      </c>
      <c r="HQ12" s="973">
        <v>0</v>
      </c>
      <c r="HR12" s="973">
        <v>0</v>
      </c>
      <c r="HS12" s="973">
        <v>0</v>
      </c>
    </row>
    <row r="13" spans="1:227">
      <c r="A13" s="49" t="s">
        <v>257</v>
      </c>
      <c r="B13" s="973">
        <v>0</v>
      </c>
      <c r="C13" s="973">
        <v>0</v>
      </c>
      <c r="D13" s="973">
        <v>0</v>
      </c>
      <c r="E13" s="973">
        <v>0</v>
      </c>
      <c r="F13" s="973">
        <v>0</v>
      </c>
      <c r="G13" s="973">
        <v>0</v>
      </c>
      <c r="H13" s="973">
        <v>0</v>
      </c>
      <c r="I13" s="973">
        <v>0</v>
      </c>
      <c r="J13" s="973">
        <v>0</v>
      </c>
      <c r="M13" s="49" t="s">
        <v>257</v>
      </c>
      <c r="N13" s="973">
        <v>0</v>
      </c>
      <c r="O13" s="973">
        <v>0</v>
      </c>
      <c r="P13" s="973">
        <v>0</v>
      </c>
      <c r="Q13" s="973">
        <v>0</v>
      </c>
      <c r="R13" s="973">
        <v>0</v>
      </c>
      <c r="S13" s="973">
        <v>0</v>
      </c>
      <c r="T13" s="973">
        <v>0</v>
      </c>
      <c r="U13" s="973">
        <v>0</v>
      </c>
      <c r="V13" s="973">
        <v>0</v>
      </c>
      <c r="Y13" s="49" t="s">
        <v>257</v>
      </c>
      <c r="Z13" s="973">
        <v>0</v>
      </c>
      <c r="AA13" s="973">
        <v>0</v>
      </c>
      <c r="AB13" s="973">
        <v>0</v>
      </c>
      <c r="AC13" s="973">
        <v>0</v>
      </c>
      <c r="AD13" s="973">
        <v>0</v>
      </c>
      <c r="AE13" s="973">
        <v>0</v>
      </c>
      <c r="AF13" s="973">
        <v>0</v>
      </c>
      <c r="AG13" s="973">
        <v>0</v>
      </c>
      <c r="AH13" s="973">
        <v>0</v>
      </c>
      <c r="AK13" s="49" t="s">
        <v>257</v>
      </c>
      <c r="AL13" s="973">
        <v>0</v>
      </c>
      <c r="AM13" s="973">
        <v>0</v>
      </c>
      <c r="AN13" s="973">
        <v>0</v>
      </c>
      <c r="AO13" s="973">
        <v>0</v>
      </c>
      <c r="AP13" s="973">
        <v>0</v>
      </c>
      <c r="AQ13" s="973">
        <v>0</v>
      </c>
      <c r="AR13" s="973">
        <v>0</v>
      </c>
      <c r="AS13" s="973">
        <v>0</v>
      </c>
      <c r="AT13" s="973">
        <v>0</v>
      </c>
      <c r="AW13" s="49" t="s">
        <v>257</v>
      </c>
      <c r="AX13" s="973">
        <v>0</v>
      </c>
      <c r="AY13" s="973">
        <v>2</v>
      </c>
      <c r="AZ13" s="973">
        <v>0</v>
      </c>
      <c r="BA13" s="973">
        <v>0</v>
      </c>
      <c r="BB13" s="973">
        <v>0</v>
      </c>
      <c r="BC13" s="973">
        <v>0</v>
      </c>
      <c r="BD13" s="973">
        <v>0</v>
      </c>
      <c r="BE13" s="973">
        <v>0</v>
      </c>
      <c r="BF13" s="973">
        <v>0</v>
      </c>
      <c r="BI13" s="49" t="s">
        <v>257</v>
      </c>
      <c r="BJ13" s="973">
        <v>0</v>
      </c>
      <c r="BK13" s="973">
        <v>0</v>
      </c>
      <c r="BL13" s="973">
        <v>0</v>
      </c>
      <c r="BM13" s="973">
        <v>0</v>
      </c>
      <c r="BN13" s="973">
        <v>0</v>
      </c>
      <c r="BO13" s="973">
        <v>0</v>
      </c>
      <c r="BP13" s="973">
        <v>0</v>
      </c>
      <c r="BQ13" s="973">
        <v>0</v>
      </c>
      <c r="BR13" s="973">
        <v>0</v>
      </c>
      <c r="BS13" s="973">
        <v>0</v>
      </c>
      <c r="BU13" s="49" t="s">
        <v>257</v>
      </c>
      <c r="BV13" s="973">
        <v>0</v>
      </c>
      <c r="BW13" s="973">
        <v>1</v>
      </c>
      <c r="BX13" s="973">
        <v>0</v>
      </c>
      <c r="BY13" s="973">
        <v>0</v>
      </c>
      <c r="BZ13" s="973">
        <v>0</v>
      </c>
      <c r="CA13" s="973">
        <v>0</v>
      </c>
      <c r="CB13" s="973">
        <v>0</v>
      </c>
      <c r="CC13" s="973">
        <v>0</v>
      </c>
      <c r="CD13" s="973">
        <v>0</v>
      </c>
      <c r="CE13" s="973">
        <v>1</v>
      </c>
      <c r="CG13" s="49" t="s">
        <v>257</v>
      </c>
      <c r="CH13" s="973">
        <v>0</v>
      </c>
      <c r="CI13" s="973">
        <v>0</v>
      </c>
      <c r="CJ13" s="973">
        <v>0</v>
      </c>
      <c r="CK13" s="973">
        <v>0</v>
      </c>
      <c r="CL13" s="973">
        <v>0</v>
      </c>
      <c r="CM13" s="973">
        <v>0</v>
      </c>
      <c r="CN13" s="973">
        <v>0</v>
      </c>
      <c r="CO13" s="973">
        <v>0</v>
      </c>
      <c r="CP13" s="973">
        <v>0</v>
      </c>
      <c r="CQ13" s="973">
        <v>0</v>
      </c>
      <c r="CS13" s="49" t="s">
        <v>257</v>
      </c>
      <c r="CT13" s="973">
        <v>0</v>
      </c>
      <c r="CU13" s="973">
        <v>0</v>
      </c>
      <c r="CV13" s="973">
        <v>0</v>
      </c>
      <c r="CW13" s="973">
        <v>0</v>
      </c>
      <c r="CX13" s="973">
        <v>0</v>
      </c>
      <c r="CY13" s="973">
        <v>0</v>
      </c>
      <c r="CZ13" s="973">
        <v>0</v>
      </c>
      <c r="DA13" s="973">
        <v>0</v>
      </c>
      <c r="DB13" s="973">
        <v>0</v>
      </c>
      <c r="DC13" s="973">
        <v>0</v>
      </c>
      <c r="DE13" s="49" t="s">
        <v>257</v>
      </c>
      <c r="DF13" s="973">
        <v>0</v>
      </c>
      <c r="DG13" s="973">
        <v>0</v>
      </c>
      <c r="DH13" s="973">
        <v>0</v>
      </c>
      <c r="DI13" s="973">
        <v>0</v>
      </c>
      <c r="DJ13" s="973">
        <v>0</v>
      </c>
      <c r="DK13" s="973">
        <v>0</v>
      </c>
      <c r="DL13" s="973">
        <v>0</v>
      </c>
      <c r="DM13" s="973">
        <v>0</v>
      </c>
      <c r="DN13" s="973">
        <v>0</v>
      </c>
      <c r="DO13" s="973">
        <v>0</v>
      </c>
      <c r="DQ13" s="49" t="s">
        <v>257</v>
      </c>
      <c r="DR13" s="973">
        <v>0</v>
      </c>
      <c r="DS13" s="973">
        <v>0</v>
      </c>
      <c r="DT13" s="973">
        <v>0</v>
      </c>
      <c r="DU13" s="973">
        <v>0</v>
      </c>
      <c r="DV13" s="973">
        <v>0</v>
      </c>
      <c r="DW13" s="973">
        <v>0</v>
      </c>
      <c r="DX13" s="973">
        <v>0</v>
      </c>
      <c r="DY13" s="973">
        <v>0</v>
      </c>
      <c r="DZ13" s="973">
        <v>0</v>
      </c>
      <c r="EA13" s="973">
        <v>0</v>
      </c>
      <c r="EC13" s="49" t="s">
        <v>257</v>
      </c>
      <c r="ED13" s="973">
        <v>0</v>
      </c>
      <c r="EE13" s="973">
        <v>0</v>
      </c>
      <c r="EF13" s="973">
        <v>0</v>
      </c>
      <c r="EG13" s="973">
        <v>0</v>
      </c>
      <c r="EH13" s="973">
        <v>0</v>
      </c>
      <c r="EI13" s="973">
        <v>0</v>
      </c>
      <c r="EJ13" s="973">
        <v>0</v>
      </c>
      <c r="EK13" s="973">
        <v>0</v>
      </c>
      <c r="EL13" s="973">
        <v>0</v>
      </c>
      <c r="EM13" s="973">
        <v>0</v>
      </c>
      <c r="EO13" s="49" t="s">
        <v>257</v>
      </c>
      <c r="EP13" s="973">
        <v>0</v>
      </c>
      <c r="EQ13" s="973">
        <v>2</v>
      </c>
      <c r="ER13" s="973">
        <v>0</v>
      </c>
      <c r="ES13" s="973">
        <v>0</v>
      </c>
      <c r="ET13" s="973">
        <v>0</v>
      </c>
      <c r="EU13" s="973">
        <v>0</v>
      </c>
      <c r="EV13" s="973">
        <v>0</v>
      </c>
      <c r="EW13" s="973">
        <v>0</v>
      </c>
      <c r="EX13" s="973">
        <v>0</v>
      </c>
      <c r="EY13" s="973">
        <v>2</v>
      </c>
      <c r="FA13" s="49" t="s">
        <v>257</v>
      </c>
      <c r="FB13" s="973">
        <v>0</v>
      </c>
      <c r="FC13" s="973">
        <v>0</v>
      </c>
      <c r="FD13" s="973">
        <v>0</v>
      </c>
      <c r="FE13" s="973">
        <v>0</v>
      </c>
      <c r="FF13" s="973">
        <v>0</v>
      </c>
      <c r="FG13" s="973">
        <v>0</v>
      </c>
      <c r="FH13" s="973">
        <v>0</v>
      </c>
      <c r="FI13" s="973">
        <v>0</v>
      </c>
      <c r="FJ13" s="973">
        <v>0</v>
      </c>
      <c r="FK13" s="973">
        <v>0</v>
      </c>
      <c r="FM13" s="49" t="s">
        <v>257</v>
      </c>
      <c r="FN13" s="973">
        <v>0</v>
      </c>
      <c r="FO13" s="973">
        <v>0</v>
      </c>
      <c r="FP13" s="973">
        <v>0</v>
      </c>
      <c r="FQ13" s="973">
        <v>0</v>
      </c>
      <c r="FR13" s="973">
        <v>0</v>
      </c>
      <c r="FS13" s="973">
        <v>1</v>
      </c>
      <c r="FT13" s="973">
        <v>0</v>
      </c>
      <c r="FU13" s="973">
        <v>0</v>
      </c>
      <c r="FV13" s="973">
        <v>0</v>
      </c>
      <c r="FW13" s="973">
        <v>1</v>
      </c>
      <c r="FY13" s="49" t="s">
        <v>257</v>
      </c>
      <c r="FZ13" s="973">
        <v>0</v>
      </c>
      <c r="GA13" s="973">
        <v>0</v>
      </c>
      <c r="GB13" s="973">
        <v>0</v>
      </c>
      <c r="GC13" s="973">
        <v>0</v>
      </c>
      <c r="GD13" s="973">
        <v>0</v>
      </c>
      <c r="GE13" s="973">
        <v>0</v>
      </c>
      <c r="GF13" s="973">
        <v>0</v>
      </c>
      <c r="GG13" s="973">
        <v>0</v>
      </c>
      <c r="GH13" s="973">
        <v>0</v>
      </c>
      <c r="GI13" s="973">
        <v>0</v>
      </c>
      <c r="GK13" s="49" t="s">
        <v>257</v>
      </c>
      <c r="GL13" s="973">
        <v>0</v>
      </c>
      <c r="GM13" s="973">
        <v>0</v>
      </c>
      <c r="GN13" s="973">
        <v>0</v>
      </c>
      <c r="GO13" s="973">
        <v>0</v>
      </c>
      <c r="GP13" s="973">
        <v>0</v>
      </c>
      <c r="GQ13" s="973">
        <v>0</v>
      </c>
      <c r="GR13" s="973">
        <v>0</v>
      </c>
      <c r="GS13" s="973">
        <v>0</v>
      </c>
      <c r="GT13" s="973">
        <v>0</v>
      </c>
      <c r="GU13" s="973">
        <v>0</v>
      </c>
      <c r="GW13" s="49" t="s">
        <v>257</v>
      </c>
      <c r="GX13" s="973">
        <v>0</v>
      </c>
      <c r="GY13" s="973">
        <v>0</v>
      </c>
      <c r="GZ13" s="973">
        <v>0</v>
      </c>
      <c r="HA13" s="973">
        <v>0</v>
      </c>
      <c r="HB13" s="973">
        <v>0</v>
      </c>
      <c r="HC13" s="973">
        <v>0</v>
      </c>
      <c r="HD13" s="973">
        <v>0</v>
      </c>
      <c r="HE13" s="973">
        <v>0</v>
      </c>
      <c r="HF13" s="973">
        <v>0</v>
      </c>
      <c r="HG13" s="973">
        <v>0</v>
      </c>
      <c r="HI13" s="49" t="s">
        <v>257</v>
      </c>
      <c r="HJ13" s="973">
        <v>0</v>
      </c>
      <c r="HK13" s="973">
        <v>0</v>
      </c>
      <c r="HL13" s="973">
        <v>0</v>
      </c>
      <c r="HM13" s="973">
        <v>0</v>
      </c>
      <c r="HN13" s="973">
        <v>0</v>
      </c>
      <c r="HO13" s="973">
        <v>0</v>
      </c>
      <c r="HP13" s="973">
        <v>0</v>
      </c>
      <c r="HQ13" s="973">
        <v>0</v>
      </c>
      <c r="HR13" s="973">
        <v>0</v>
      </c>
      <c r="HS13" s="973">
        <v>0</v>
      </c>
    </row>
    <row r="14" spans="1:227">
      <c r="A14" s="49" t="s">
        <v>258</v>
      </c>
      <c r="B14" s="973">
        <v>0</v>
      </c>
      <c r="C14" s="973"/>
      <c r="D14" s="973">
        <v>0</v>
      </c>
      <c r="E14" s="973">
        <v>0</v>
      </c>
      <c r="F14" s="973">
        <v>0</v>
      </c>
      <c r="G14" s="973">
        <v>0</v>
      </c>
      <c r="H14" s="973">
        <v>0</v>
      </c>
      <c r="I14" s="973">
        <v>1</v>
      </c>
      <c r="J14" s="973">
        <v>0</v>
      </c>
      <c r="M14" s="49" t="s">
        <v>258</v>
      </c>
      <c r="N14" s="973">
        <v>0</v>
      </c>
      <c r="O14" s="973"/>
      <c r="P14" s="973">
        <v>0</v>
      </c>
      <c r="Q14" s="973">
        <v>0</v>
      </c>
      <c r="R14" s="973">
        <v>0</v>
      </c>
      <c r="S14" s="973">
        <v>0</v>
      </c>
      <c r="T14" s="973">
        <v>0</v>
      </c>
      <c r="U14" s="973">
        <v>0</v>
      </c>
      <c r="V14" s="973">
        <v>0</v>
      </c>
      <c r="Y14" s="49" t="s">
        <v>258</v>
      </c>
      <c r="Z14" s="973">
        <v>0</v>
      </c>
      <c r="AA14" s="973"/>
      <c r="AB14" s="973">
        <v>0</v>
      </c>
      <c r="AC14" s="973">
        <v>0</v>
      </c>
      <c r="AD14" s="973">
        <v>1</v>
      </c>
      <c r="AE14" s="973">
        <v>0</v>
      </c>
      <c r="AF14" s="973">
        <v>0</v>
      </c>
      <c r="AG14" s="973">
        <v>0</v>
      </c>
      <c r="AH14" s="973">
        <v>0</v>
      </c>
      <c r="AK14" s="49" t="s">
        <v>258</v>
      </c>
      <c r="AL14" s="973">
        <v>0</v>
      </c>
      <c r="AM14" s="973"/>
      <c r="AN14" s="973">
        <v>0</v>
      </c>
      <c r="AO14" s="973">
        <v>0</v>
      </c>
      <c r="AP14" s="973">
        <v>0</v>
      </c>
      <c r="AQ14" s="973">
        <v>0</v>
      </c>
      <c r="AR14" s="973">
        <v>0</v>
      </c>
      <c r="AS14" s="973">
        <v>0</v>
      </c>
      <c r="AT14" s="973">
        <v>0</v>
      </c>
      <c r="AW14" s="49" t="s">
        <v>258</v>
      </c>
      <c r="AX14" s="973">
        <v>0</v>
      </c>
      <c r="AY14" s="973"/>
      <c r="AZ14" s="973">
        <v>0</v>
      </c>
      <c r="BA14" s="973">
        <v>0</v>
      </c>
      <c r="BB14" s="973">
        <v>0</v>
      </c>
      <c r="BC14" s="973">
        <v>0</v>
      </c>
      <c r="BD14" s="973">
        <v>0</v>
      </c>
      <c r="BE14" s="973">
        <v>0</v>
      </c>
      <c r="BF14" s="973">
        <v>0</v>
      </c>
      <c r="BI14" s="49" t="s">
        <v>258</v>
      </c>
      <c r="BJ14" s="973">
        <v>0</v>
      </c>
      <c r="BK14" s="973"/>
      <c r="BL14" s="973">
        <v>0</v>
      </c>
      <c r="BM14" s="973">
        <v>0</v>
      </c>
      <c r="BN14" s="973">
        <v>0</v>
      </c>
      <c r="BO14" s="973">
        <v>0</v>
      </c>
      <c r="BP14" s="973">
        <v>0</v>
      </c>
      <c r="BQ14" s="973">
        <v>0</v>
      </c>
      <c r="BR14" s="973">
        <v>0</v>
      </c>
      <c r="BS14" s="973">
        <v>0</v>
      </c>
      <c r="BU14" s="49" t="s">
        <v>258</v>
      </c>
      <c r="BV14" s="973">
        <v>0</v>
      </c>
      <c r="BW14" s="973"/>
      <c r="BX14" s="973">
        <v>0</v>
      </c>
      <c r="BY14" s="973">
        <v>0</v>
      </c>
      <c r="BZ14" s="973">
        <v>0</v>
      </c>
      <c r="CA14" s="973">
        <v>0</v>
      </c>
      <c r="CB14" s="973">
        <v>0</v>
      </c>
      <c r="CC14" s="973">
        <v>0</v>
      </c>
      <c r="CD14" s="973">
        <v>0</v>
      </c>
      <c r="CE14" s="973">
        <v>0</v>
      </c>
      <c r="CG14" s="49" t="s">
        <v>258</v>
      </c>
      <c r="CH14" s="973">
        <v>0</v>
      </c>
      <c r="CI14" s="973"/>
      <c r="CJ14" s="973">
        <v>0</v>
      </c>
      <c r="CK14" s="973">
        <v>0</v>
      </c>
      <c r="CL14" s="973">
        <v>0</v>
      </c>
      <c r="CM14" s="973">
        <v>0</v>
      </c>
      <c r="CN14" s="973">
        <v>0</v>
      </c>
      <c r="CO14" s="973">
        <v>0</v>
      </c>
      <c r="CP14" s="973">
        <v>0</v>
      </c>
      <c r="CQ14" s="973">
        <v>0</v>
      </c>
      <c r="CS14" s="49" t="s">
        <v>258</v>
      </c>
      <c r="CT14" s="973">
        <v>0</v>
      </c>
      <c r="CU14" s="973"/>
      <c r="CV14" s="973">
        <v>0</v>
      </c>
      <c r="CW14" s="973">
        <v>0</v>
      </c>
      <c r="CX14" s="973">
        <v>0</v>
      </c>
      <c r="CY14" s="973">
        <v>0</v>
      </c>
      <c r="CZ14" s="973">
        <v>0</v>
      </c>
      <c r="DA14" s="973">
        <v>0</v>
      </c>
      <c r="DB14" s="973">
        <v>0</v>
      </c>
      <c r="DC14" s="973">
        <v>0</v>
      </c>
      <c r="DE14" s="49" t="s">
        <v>258</v>
      </c>
      <c r="DF14" s="973">
        <v>0</v>
      </c>
      <c r="DG14" s="973"/>
      <c r="DH14" s="973">
        <v>0</v>
      </c>
      <c r="DI14" s="973">
        <v>0</v>
      </c>
      <c r="DJ14" s="973">
        <v>0</v>
      </c>
      <c r="DK14" s="973">
        <v>0</v>
      </c>
      <c r="DL14" s="973">
        <v>0</v>
      </c>
      <c r="DM14" s="973">
        <v>0</v>
      </c>
      <c r="DN14" s="973">
        <v>0</v>
      </c>
      <c r="DO14" s="973">
        <v>0</v>
      </c>
      <c r="DQ14" s="49" t="s">
        <v>258</v>
      </c>
      <c r="DR14" s="973">
        <v>0</v>
      </c>
      <c r="DS14" s="973"/>
      <c r="DT14" s="973">
        <v>0</v>
      </c>
      <c r="DU14" s="973">
        <v>0</v>
      </c>
      <c r="DV14" s="973">
        <v>0</v>
      </c>
      <c r="DW14" s="973">
        <v>0</v>
      </c>
      <c r="DX14" s="973">
        <v>0</v>
      </c>
      <c r="DY14" s="973">
        <v>0</v>
      </c>
      <c r="DZ14" s="973">
        <v>0</v>
      </c>
      <c r="EA14" s="973">
        <v>0</v>
      </c>
      <c r="EC14" s="49" t="s">
        <v>258</v>
      </c>
      <c r="ED14" s="973">
        <v>0</v>
      </c>
      <c r="EE14" s="973"/>
      <c r="EF14" s="973">
        <v>1</v>
      </c>
      <c r="EG14" s="973">
        <v>0</v>
      </c>
      <c r="EH14" s="973">
        <v>0</v>
      </c>
      <c r="EI14" s="973">
        <v>0</v>
      </c>
      <c r="EJ14" s="973">
        <v>0</v>
      </c>
      <c r="EK14" s="973">
        <v>0</v>
      </c>
      <c r="EL14" s="973">
        <v>0</v>
      </c>
      <c r="EM14" s="973">
        <v>1</v>
      </c>
      <c r="EO14" s="49" t="s">
        <v>258</v>
      </c>
      <c r="EP14" s="973">
        <v>0</v>
      </c>
      <c r="EQ14" s="973"/>
      <c r="ER14" s="973">
        <v>0</v>
      </c>
      <c r="ES14" s="973">
        <v>0</v>
      </c>
      <c r="ET14" s="973">
        <v>0</v>
      </c>
      <c r="EU14" s="973">
        <v>0</v>
      </c>
      <c r="EV14" s="973">
        <v>0</v>
      </c>
      <c r="EW14" s="973">
        <v>1</v>
      </c>
      <c r="EX14" s="973">
        <v>0</v>
      </c>
      <c r="EY14" s="973">
        <v>1</v>
      </c>
      <c r="FA14" s="49" t="s">
        <v>258</v>
      </c>
      <c r="FB14" s="973">
        <v>0</v>
      </c>
      <c r="FC14" s="973"/>
      <c r="FD14" s="973">
        <v>0</v>
      </c>
      <c r="FE14" s="973">
        <v>0</v>
      </c>
      <c r="FF14" s="973">
        <v>0</v>
      </c>
      <c r="FG14" s="973">
        <v>0</v>
      </c>
      <c r="FH14" s="973">
        <v>0</v>
      </c>
      <c r="FI14" s="973">
        <v>0</v>
      </c>
      <c r="FJ14" s="973">
        <v>0</v>
      </c>
      <c r="FK14" s="973">
        <v>0</v>
      </c>
      <c r="FM14" s="49" t="s">
        <v>258</v>
      </c>
      <c r="FN14" s="973">
        <v>0</v>
      </c>
      <c r="FO14" s="973"/>
      <c r="FP14" s="973">
        <v>0</v>
      </c>
      <c r="FQ14" s="973">
        <v>0</v>
      </c>
      <c r="FR14" s="973">
        <v>0</v>
      </c>
      <c r="FS14" s="973">
        <v>0</v>
      </c>
      <c r="FT14" s="973">
        <v>0</v>
      </c>
      <c r="FU14" s="973">
        <v>0</v>
      </c>
      <c r="FV14" s="973">
        <v>0</v>
      </c>
      <c r="FW14" s="973">
        <v>0</v>
      </c>
      <c r="FY14" s="49" t="s">
        <v>258</v>
      </c>
      <c r="FZ14" s="973">
        <v>0</v>
      </c>
      <c r="GA14" s="973"/>
      <c r="GB14" s="973">
        <v>0</v>
      </c>
      <c r="GC14" s="973">
        <v>0</v>
      </c>
      <c r="GD14" s="973">
        <v>0</v>
      </c>
      <c r="GE14" s="973">
        <v>0</v>
      </c>
      <c r="GF14" s="973">
        <v>0</v>
      </c>
      <c r="GG14" s="973">
        <v>0</v>
      </c>
      <c r="GH14" s="973">
        <v>0</v>
      </c>
      <c r="GI14" s="973">
        <v>0</v>
      </c>
      <c r="GK14" s="49" t="s">
        <v>258</v>
      </c>
      <c r="GL14" s="973">
        <v>0</v>
      </c>
      <c r="GM14" s="973"/>
      <c r="GN14" s="973">
        <v>0</v>
      </c>
      <c r="GO14" s="973">
        <v>0</v>
      </c>
      <c r="GP14" s="973">
        <v>0</v>
      </c>
      <c r="GQ14" s="973">
        <v>0</v>
      </c>
      <c r="GR14" s="973">
        <v>0</v>
      </c>
      <c r="GS14" s="973">
        <v>0</v>
      </c>
      <c r="GT14" s="973">
        <v>0</v>
      </c>
      <c r="GU14" s="973">
        <v>0</v>
      </c>
      <c r="GW14" s="49" t="s">
        <v>258</v>
      </c>
      <c r="GX14" s="973">
        <v>0</v>
      </c>
      <c r="GY14" s="973"/>
      <c r="GZ14" s="973">
        <v>0</v>
      </c>
      <c r="HA14" s="973">
        <v>0</v>
      </c>
      <c r="HB14" s="973">
        <v>0</v>
      </c>
      <c r="HC14" s="973">
        <v>0</v>
      </c>
      <c r="HD14" s="973">
        <v>0</v>
      </c>
      <c r="HE14" s="973">
        <v>0</v>
      </c>
      <c r="HF14" s="973">
        <v>0</v>
      </c>
      <c r="HG14" s="973">
        <v>0</v>
      </c>
      <c r="HI14" s="49" t="s">
        <v>258</v>
      </c>
      <c r="HJ14" s="973">
        <v>0</v>
      </c>
      <c r="HK14" s="973"/>
      <c r="HL14" s="973">
        <v>0</v>
      </c>
      <c r="HM14" s="973">
        <v>0</v>
      </c>
      <c r="HN14" s="973">
        <v>0</v>
      </c>
      <c r="HO14" s="973">
        <v>0</v>
      </c>
      <c r="HP14" s="973">
        <v>0</v>
      </c>
      <c r="HQ14" s="973">
        <v>0</v>
      </c>
      <c r="HR14" s="973">
        <v>0</v>
      </c>
      <c r="HS14" s="973">
        <v>0</v>
      </c>
    </row>
    <row r="15" spans="1:227">
      <c r="A15" s="49" t="s">
        <v>259</v>
      </c>
      <c r="B15" s="973">
        <v>0</v>
      </c>
      <c r="C15" s="973"/>
      <c r="D15" s="973">
        <v>0</v>
      </c>
      <c r="E15" s="973">
        <v>0</v>
      </c>
      <c r="F15" s="973">
        <v>0</v>
      </c>
      <c r="G15" s="973">
        <v>0</v>
      </c>
      <c r="H15" s="973">
        <v>0</v>
      </c>
      <c r="I15" s="973">
        <v>0</v>
      </c>
      <c r="J15" s="973">
        <v>0</v>
      </c>
      <c r="M15" s="49" t="s">
        <v>259</v>
      </c>
      <c r="N15" s="973">
        <v>0</v>
      </c>
      <c r="O15" s="973"/>
      <c r="P15" s="973">
        <v>0</v>
      </c>
      <c r="Q15" s="973">
        <v>0</v>
      </c>
      <c r="R15" s="973">
        <v>0</v>
      </c>
      <c r="S15" s="973">
        <v>0</v>
      </c>
      <c r="T15" s="973">
        <v>0</v>
      </c>
      <c r="U15" s="973">
        <v>0</v>
      </c>
      <c r="V15" s="973">
        <v>0</v>
      </c>
      <c r="Y15" s="49" t="s">
        <v>259</v>
      </c>
      <c r="Z15" s="973">
        <v>0</v>
      </c>
      <c r="AA15" s="973"/>
      <c r="AB15" s="973">
        <v>0</v>
      </c>
      <c r="AC15" s="973">
        <v>0</v>
      </c>
      <c r="AD15" s="973">
        <v>0</v>
      </c>
      <c r="AE15" s="973">
        <v>0</v>
      </c>
      <c r="AF15" s="973">
        <v>0</v>
      </c>
      <c r="AG15" s="973">
        <v>0</v>
      </c>
      <c r="AH15" s="973">
        <v>0</v>
      </c>
      <c r="AK15" s="49" t="s">
        <v>259</v>
      </c>
      <c r="AL15" s="973">
        <v>0</v>
      </c>
      <c r="AM15" s="973"/>
      <c r="AN15" s="973">
        <v>0</v>
      </c>
      <c r="AO15" s="973">
        <v>0</v>
      </c>
      <c r="AP15" s="973">
        <v>0</v>
      </c>
      <c r="AQ15" s="973">
        <v>0</v>
      </c>
      <c r="AR15" s="973">
        <v>0</v>
      </c>
      <c r="AS15" s="973">
        <v>0</v>
      </c>
      <c r="AT15" s="973">
        <v>0</v>
      </c>
      <c r="AW15" s="49" t="s">
        <v>259</v>
      </c>
      <c r="AX15" s="973">
        <v>0</v>
      </c>
      <c r="AY15" s="973"/>
      <c r="AZ15" s="973">
        <v>0</v>
      </c>
      <c r="BA15" s="973">
        <v>0</v>
      </c>
      <c r="BB15" s="973">
        <v>0</v>
      </c>
      <c r="BC15" s="973">
        <v>0</v>
      </c>
      <c r="BD15" s="973">
        <v>1</v>
      </c>
      <c r="BE15" s="973">
        <v>0</v>
      </c>
      <c r="BF15" s="973">
        <v>0</v>
      </c>
      <c r="BI15" s="49" t="s">
        <v>259</v>
      </c>
      <c r="BJ15" s="973">
        <v>0</v>
      </c>
      <c r="BK15" s="973"/>
      <c r="BL15" s="973">
        <v>0</v>
      </c>
      <c r="BM15" s="973">
        <v>0</v>
      </c>
      <c r="BN15" s="973">
        <v>0</v>
      </c>
      <c r="BO15" s="973">
        <v>0</v>
      </c>
      <c r="BP15" s="973">
        <v>0</v>
      </c>
      <c r="BQ15" s="973">
        <v>0</v>
      </c>
      <c r="BR15" s="973">
        <v>0</v>
      </c>
      <c r="BS15" s="973">
        <v>0</v>
      </c>
      <c r="BU15" s="49" t="s">
        <v>259</v>
      </c>
      <c r="BV15" s="973">
        <v>0</v>
      </c>
      <c r="BW15" s="973"/>
      <c r="BX15" s="973">
        <v>0</v>
      </c>
      <c r="BY15" s="973">
        <v>0</v>
      </c>
      <c r="BZ15" s="973">
        <v>0</v>
      </c>
      <c r="CA15" s="973">
        <v>0</v>
      </c>
      <c r="CB15" s="973">
        <v>0</v>
      </c>
      <c r="CC15" s="973">
        <v>0</v>
      </c>
      <c r="CD15" s="973">
        <v>0</v>
      </c>
      <c r="CE15" s="973">
        <v>0</v>
      </c>
      <c r="CG15" s="49" t="s">
        <v>259</v>
      </c>
      <c r="CH15" s="973">
        <v>0</v>
      </c>
      <c r="CI15" s="973"/>
      <c r="CJ15" s="973">
        <v>0</v>
      </c>
      <c r="CK15" s="973">
        <v>0</v>
      </c>
      <c r="CL15" s="973">
        <v>0</v>
      </c>
      <c r="CM15" s="973">
        <v>0</v>
      </c>
      <c r="CN15" s="973">
        <v>0</v>
      </c>
      <c r="CO15" s="973">
        <v>0</v>
      </c>
      <c r="CP15" s="973">
        <v>0</v>
      </c>
      <c r="CQ15" s="973">
        <v>0</v>
      </c>
      <c r="CS15" s="49" t="s">
        <v>259</v>
      </c>
      <c r="CT15" s="973">
        <v>0</v>
      </c>
      <c r="CU15" s="973"/>
      <c r="CV15" s="973">
        <v>0</v>
      </c>
      <c r="CW15" s="973">
        <v>0</v>
      </c>
      <c r="CX15" s="973">
        <v>0</v>
      </c>
      <c r="CY15" s="973">
        <v>0</v>
      </c>
      <c r="CZ15" s="973">
        <v>0</v>
      </c>
      <c r="DA15" s="973">
        <v>0</v>
      </c>
      <c r="DB15" s="973">
        <v>0</v>
      </c>
      <c r="DC15" s="973">
        <v>0</v>
      </c>
      <c r="DE15" s="49" t="s">
        <v>259</v>
      </c>
      <c r="DF15" s="973">
        <v>0</v>
      </c>
      <c r="DG15" s="973"/>
      <c r="DH15" s="973">
        <v>0</v>
      </c>
      <c r="DI15" s="973">
        <v>0</v>
      </c>
      <c r="DJ15" s="973">
        <v>0</v>
      </c>
      <c r="DK15" s="973">
        <v>0</v>
      </c>
      <c r="DL15" s="973">
        <v>0</v>
      </c>
      <c r="DM15" s="973">
        <v>0</v>
      </c>
      <c r="DN15" s="973">
        <v>0</v>
      </c>
      <c r="DO15" s="973">
        <v>0</v>
      </c>
      <c r="DQ15" s="49" t="s">
        <v>259</v>
      </c>
      <c r="DR15" s="973">
        <v>0</v>
      </c>
      <c r="DS15" s="973"/>
      <c r="DT15" s="973">
        <v>0</v>
      </c>
      <c r="DU15" s="973">
        <v>0</v>
      </c>
      <c r="DV15" s="973">
        <v>0</v>
      </c>
      <c r="DW15" s="973">
        <v>0</v>
      </c>
      <c r="DX15" s="973">
        <v>0</v>
      </c>
      <c r="DY15" s="973">
        <v>0</v>
      </c>
      <c r="DZ15" s="973">
        <v>0</v>
      </c>
      <c r="EA15" s="973">
        <v>0</v>
      </c>
      <c r="EC15" s="49" t="s">
        <v>259</v>
      </c>
      <c r="ED15" s="973">
        <v>0</v>
      </c>
      <c r="EE15" s="973"/>
      <c r="EF15" s="973">
        <v>0</v>
      </c>
      <c r="EG15" s="973">
        <v>0</v>
      </c>
      <c r="EH15" s="973">
        <v>0</v>
      </c>
      <c r="EI15" s="973">
        <v>0</v>
      </c>
      <c r="EJ15" s="973">
        <v>0</v>
      </c>
      <c r="EK15" s="973">
        <v>0</v>
      </c>
      <c r="EL15" s="973">
        <v>0</v>
      </c>
      <c r="EM15" s="973">
        <v>0</v>
      </c>
      <c r="EO15" s="49" t="s">
        <v>259</v>
      </c>
      <c r="EP15" s="973">
        <v>0</v>
      </c>
      <c r="EQ15" s="973"/>
      <c r="ER15" s="973">
        <v>0</v>
      </c>
      <c r="ES15" s="973">
        <v>0</v>
      </c>
      <c r="ET15" s="973">
        <v>0</v>
      </c>
      <c r="EU15" s="973">
        <v>0</v>
      </c>
      <c r="EV15" s="973">
        <v>0</v>
      </c>
      <c r="EW15" s="973">
        <v>0</v>
      </c>
      <c r="EX15" s="973">
        <v>0</v>
      </c>
      <c r="EY15" s="973">
        <v>0</v>
      </c>
      <c r="FA15" s="49" t="s">
        <v>259</v>
      </c>
      <c r="FB15" s="973">
        <v>0</v>
      </c>
      <c r="FC15" s="973"/>
      <c r="FD15" s="973">
        <v>0</v>
      </c>
      <c r="FE15" s="973">
        <v>0</v>
      </c>
      <c r="FF15" s="973">
        <v>0</v>
      </c>
      <c r="FG15" s="973">
        <v>0</v>
      </c>
      <c r="FH15" s="973">
        <v>0</v>
      </c>
      <c r="FI15" s="973">
        <v>0</v>
      </c>
      <c r="FJ15" s="973">
        <v>0</v>
      </c>
      <c r="FK15" s="973">
        <v>0</v>
      </c>
      <c r="FM15" s="49" t="s">
        <v>259</v>
      </c>
      <c r="FN15" s="973">
        <v>0</v>
      </c>
      <c r="FO15" s="973"/>
      <c r="FP15" s="973">
        <v>0</v>
      </c>
      <c r="FQ15" s="973">
        <v>0</v>
      </c>
      <c r="FR15" s="973">
        <v>0</v>
      </c>
      <c r="FS15" s="973">
        <v>0</v>
      </c>
      <c r="FT15" s="973">
        <v>0</v>
      </c>
      <c r="FU15" s="973">
        <v>0</v>
      </c>
      <c r="FV15" s="973">
        <v>0</v>
      </c>
      <c r="FW15" s="973">
        <v>0</v>
      </c>
      <c r="FY15" s="49" t="s">
        <v>259</v>
      </c>
      <c r="FZ15" s="973">
        <v>0</v>
      </c>
      <c r="GA15" s="973"/>
      <c r="GB15" s="973">
        <v>0</v>
      </c>
      <c r="GC15" s="973">
        <v>0</v>
      </c>
      <c r="GD15" s="973">
        <v>0</v>
      </c>
      <c r="GE15" s="973">
        <v>0</v>
      </c>
      <c r="GF15" s="973">
        <v>0</v>
      </c>
      <c r="GG15" s="973">
        <v>0</v>
      </c>
      <c r="GH15" s="973">
        <v>0</v>
      </c>
      <c r="GI15" s="973">
        <v>0</v>
      </c>
      <c r="GK15" s="49" t="s">
        <v>259</v>
      </c>
      <c r="GL15" s="973">
        <v>0</v>
      </c>
      <c r="GM15" s="973"/>
      <c r="GN15" s="973">
        <v>0</v>
      </c>
      <c r="GO15" s="973">
        <v>0</v>
      </c>
      <c r="GP15" s="973">
        <v>0</v>
      </c>
      <c r="GQ15" s="973">
        <v>0</v>
      </c>
      <c r="GR15" s="973">
        <v>0</v>
      </c>
      <c r="GS15" s="973">
        <v>0</v>
      </c>
      <c r="GT15" s="973">
        <v>0</v>
      </c>
      <c r="GU15" s="973">
        <v>0</v>
      </c>
      <c r="GW15" s="49" t="s">
        <v>259</v>
      </c>
      <c r="GX15" s="973">
        <v>0</v>
      </c>
      <c r="GY15" s="973"/>
      <c r="GZ15" s="973">
        <v>0</v>
      </c>
      <c r="HA15" s="973">
        <v>0</v>
      </c>
      <c r="HB15" s="973">
        <v>0</v>
      </c>
      <c r="HC15" s="973">
        <v>0</v>
      </c>
      <c r="HD15" s="973">
        <v>0</v>
      </c>
      <c r="HE15" s="973">
        <v>0</v>
      </c>
      <c r="HF15" s="973">
        <v>0</v>
      </c>
      <c r="HG15" s="973">
        <v>0</v>
      </c>
      <c r="HI15" s="49" t="s">
        <v>259</v>
      </c>
      <c r="HJ15" s="973">
        <v>0</v>
      </c>
      <c r="HK15" s="973"/>
      <c r="HL15" s="973">
        <v>0</v>
      </c>
      <c r="HM15" s="973">
        <v>0</v>
      </c>
      <c r="HN15" s="973">
        <v>0</v>
      </c>
      <c r="HO15" s="973">
        <v>0</v>
      </c>
      <c r="HP15" s="973">
        <v>0</v>
      </c>
      <c r="HQ15" s="973">
        <v>0</v>
      </c>
      <c r="HR15" s="973">
        <v>0</v>
      </c>
      <c r="HS15" s="973">
        <v>0</v>
      </c>
    </row>
    <row r="16" spans="1:227">
      <c r="A16" s="49" t="s">
        <v>260</v>
      </c>
      <c r="B16" s="973">
        <v>0</v>
      </c>
      <c r="C16" s="973"/>
      <c r="D16" s="973">
        <v>0</v>
      </c>
      <c r="E16" s="973">
        <v>0</v>
      </c>
      <c r="F16" s="973">
        <v>0</v>
      </c>
      <c r="G16" s="973">
        <v>0</v>
      </c>
      <c r="H16" s="973">
        <v>0</v>
      </c>
      <c r="I16" s="973">
        <v>0</v>
      </c>
      <c r="J16" s="973">
        <v>0</v>
      </c>
      <c r="M16" s="49" t="s">
        <v>260</v>
      </c>
      <c r="N16" s="973">
        <v>0</v>
      </c>
      <c r="O16" s="973"/>
      <c r="P16" s="973">
        <v>0</v>
      </c>
      <c r="Q16" s="973">
        <v>0</v>
      </c>
      <c r="R16" s="973">
        <v>0</v>
      </c>
      <c r="S16" s="973">
        <v>0</v>
      </c>
      <c r="T16" s="973">
        <v>0</v>
      </c>
      <c r="U16" s="973">
        <v>0</v>
      </c>
      <c r="V16" s="973">
        <v>0</v>
      </c>
      <c r="Y16" s="49" t="s">
        <v>260</v>
      </c>
      <c r="Z16" s="973">
        <v>0</v>
      </c>
      <c r="AA16" s="973"/>
      <c r="AB16" s="973">
        <v>0</v>
      </c>
      <c r="AC16" s="973">
        <v>0</v>
      </c>
      <c r="AD16" s="973">
        <v>0</v>
      </c>
      <c r="AE16" s="973">
        <v>0</v>
      </c>
      <c r="AF16" s="973">
        <v>0</v>
      </c>
      <c r="AG16" s="973">
        <v>0</v>
      </c>
      <c r="AH16" s="973">
        <v>0</v>
      </c>
      <c r="AK16" s="49" t="s">
        <v>260</v>
      </c>
      <c r="AL16" s="973">
        <v>0</v>
      </c>
      <c r="AM16" s="973"/>
      <c r="AN16" s="973">
        <v>0</v>
      </c>
      <c r="AO16" s="973">
        <v>0</v>
      </c>
      <c r="AP16" s="973">
        <v>0</v>
      </c>
      <c r="AQ16" s="973">
        <v>0</v>
      </c>
      <c r="AR16" s="973">
        <v>0</v>
      </c>
      <c r="AS16" s="973">
        <v>0</v>
      </c>
      <c r="AT16" s="973">
        <v>0</v>
      </c>
      <c r="AW16" s="49" t="s">
        <v>260</v>
      </c>
      <c r="AX16" s="973">
        <v>0</v>
      </c>
      <c r="AY16" s="973"/>
      <c r="AZ16" s="973">
        <v>0</v>
      </c>
      <c r="BA16" s="973">
        <v>0</v>
      </c>
      <c r="BB16" s="973">
        <v>0</v>
      </c>
      <c r="BC16" s="973">
        <v>0</v>
      </c>
      <c r="BD16" s="973">
        <v>0</v>
      </c>
      <c r="BE16" s="973">
        <v>0</v>
      </c>
      <c r="BF16" s="973">
        <v>0</v>
      </c>
      <c r="BI16" s="49" t="s">
        <v>260</v>
      </c>
      <c r="BJ16" s="973">
        <v>0</v>
      </c>
      <c r="BK16" s="973"/>
      <c r="BL16" s="973">
        <v>0</v>
      </c>
      <c r="BM16" s="973">
        <v>0</v>
      </c>
      <c r="BN16" s="973">
        <v>0</v>
      </c>
      <c r="BO16" s="973">
        <v>0</v>
      </c>
      <c r="BP16" s="973">
        <v>0</v>
      </c>
      <c r="BQ16" s="973">
        <v>0</v>
      </c>
      <c r="BR16" s="973">
        <v>0</v>
      </c>
      <c r="BS16" s="973">
        <v>0</v>
      </c>
      <c r="BU16" s="49" t="s">
        <v>260</v>
      </c>
      <c r="BV16" s="973">
        <v>0</v>
      </c>
      <c r="BW16" s="973"/>
      <c r="BX16" s="973">
        <v>0</v>
      </c>
      <c r="BY16" s="973">
        <v>0</v>
      </c>
      <c r="BZ16" s="973">
        <v>0</v>
      </c>
      <c r="CA16" s="973">
        <v>0</v>
      </c>
      <c r="CB16" s="973">
        <v>0</v>
      </c>
      <c r="CC16" s="973">
        <v>0</v>
      </c>
      <c r="CD16" s="973">
        <v>0</v>
      </c>
      <c r="CE16" s="973">
        <v>0</v>
      </c>
      <c r="CG16" s="49" t="s">
        <v>260</v>
      </c>
      <c r="CH16" s="973">
        <v>0</v>
      </c>
      <c r="CI16" s="973"/>
      <c r="CJ16" s="973">
        <v>0</v>
      </c>
      <c r="CK16" s="973">
        <v>0</v>
      </c>
      <c r="CL16" s="973">
        <v>0</v>
      </c>
      <c r="CM16" s="973">
        <v>0</v>
      </c>
      <c r="CN16" s="973">
        <v>0</v>
      </c>
      <c r="CO16" s="973">
        <v>0</v>
      </c>
      <c r="CP16" s="973">
        <v>0</v>
      </c>
      <c r="CQ16" s="973">
        <v>0</v>
      </c>
      <c r="CS16" s="49" t="s">
        <v>260</v>
      </c>
      <c r="CT16" s="973">
        <v>0</v>
      </c>
      <c r="CU16" s="973"/>
      <c r="CV16" s="973">
        <v>0</v>
      </c>
      <c r="CW16" s="973">
        <v>0</v>
      </c>
      <c r="CX16" s="973">
        <v>0</v>
      </c>
      <c r="CY16" s="973">
        <v>0</v>
      </c>
      <c r="CZ16" s="973">
        <v>0</v>
      </c>
      <c r="DA16" s="973">
        <v>0</v>
      </c>
      <c r="DB16" s="973">
        <v>0</v>
      </c>
      <c r="DC16" s="973">
        <v>0</v>
      </c>
      <c r="DE16" s="49" t="s">
        <v>260</v>
      </c>
      <c r="DF16" s="973">
        <v>0</v>
      </c>
      <c r="DG16" s="973"/>
      <c r="DH16" s="973">
        <v>0</v>
      </c>
      <c r="DI16" s="973">
        <v>0</v>
      </c>
      <c r="DJ16" s="973">
        <v>0</v>
      </c>
      <c r="DK16" s="973">
        <v>0</v>
      </c>
      <c r="DL16" s="973">
        <v>0</v>
      </c>
      <c r="DM16" s="973">
        <v>0</v>
      </c>
      <c r="DN16" s="973">
        <v>0</v>
      </c>
      <c r="DO16" s="973">
        <v>0</v>
      </c>
      <c r="DQ16" s="49" t="s">
        <v>260</v>
      </c>
      <c r="DR16" s="973">
        <v>0</v>
      </c>
      <c r="DS16" s="973"/>
      <c r="DT16" s="973">
        <v>0</v>
      </c>
      <c r="DU16" s="973">
        <v>0</v>
      </c>
      <c r="DV16" s="973">
        <v>0</v>
      </c>
      <c r="DW16" s="973">
        <v>0</v>
      </c>
      <c r="DX16" s="973">
        <v>0</v>
      </c>
      <c r="DY16" s="973">
        <v>0</v>
      </c>
      <c r="DZ16" s="973">
        <v>0</v>
      </c>
      <c r="EA16" s="973">
        <v>0</v>
      </c>
      <c r="EC16" s="49" t="s">
        <v>260</v>
      </c>
      <c r="ED16" s="973">
        <v>0</v>
      </c>
      <c r="EE16" s="973"/>
      <c r="EF16" s="973">
        <v>0</v>
      </c>
      <c r="EG16" s="973">
        <v>0</v>
      </c>
      <c r="EH16" s="973">
        <v>0</v>
      </c>
      <c r="EI16" s="973">
        <v>0</v>
      </c>
      <c r="EJ16" s="973">
        <v>0</v>
      </c>
      <c r="EK16" s="973">
        <v>0</v>
      </c>
      <c r="EL16" s="973">
        <v>0</v>
      </c>
      <c r="EM16" s="973">
        <v>0</v>
      </c>
      <c r="EO16" s="49" t="s">
        <v>260</v>
      </c>
      <c r="EP16" s="973">
        <v>0</v>
      </c>
      <c r="EQ16" s="973"/>
      <c r="ER16" s="973">
        <v>0</v>
      </c>
      <c r="ES16" s="973">
        <v>0</v>
      </c>
      <c r="ET16" s="973">
        <v>0</v>
      </c>
      <c r="EU16" s="973">
        <v>0</v>
      </c>
      <c r="EV16" s="973">
        <v>0</v>
      </c>
      <c r="EW16" s="973">
        <v>0</v>
      </c>
      <c r="EX16" s="973">
        <v>0</v>
      </c>
      <c r="EY16" s="973">
        <v>0</v>
      </c>
      <c r="FA16" s="49" t="s">
        <v>260</v>
      </c>
      <c r="FB16" s="973">
        <v>0</v>
      </c>
      <c r="FC16" s="973"/>
      <c r="FD16" s="973">
        <v>0</v>
      </c>
      <c r="FE16" s="973">
        <v>0</v>
      </c>
      <c r="FF16" s="973">
        <v>0</v>
      </c>
      <c r="FG16" s="973">
        <v>0</v>
      </c>
      <c r="FH16" s="973">
        <v>0</v>
      </c>
      <c r="FI16" s="973">
        <v>0</v>
      </c>
      <c r="FJ16" s="973">
        <v>0</v>
      </c>
      <c r="FK16" s="973">
        <v>0</v>
      </c>
      <c r="FM16" s="49" t="s">
        <v>260</v>
      </c>
      <c r="FN16" s="973">
        <v>0</v>
      </c>
      <c r="FO16" s="973"/>
      <c r="FP16" s="973">
        <v>0</v>
      </c>
      <c r="FQ16" s="973">
        <v>1</v>
      </c>
      <c r="FR16" s="973">
        <v>0</v>
      </c>
      <c r="FS16" s="973">
        <v>0</v>
      </c>
      <c r="FT16" s="973">
        <v>0</v>
      </c>
      <c r="FU16" s="973">
        <v>0</v>
      </c>
      <c r="FV16" s="973">
        <v>0</v>
      </c>
      <c r="FW16" s="973">
        <v>1</v>
      </c>
      <c r="FY16" s="49" t="s">
        <v>260</v>
      </c>
      <c r="FZ16" s="973">
        <v>0</v>
      </c>
      <c r="GA16" s="973"/>
      <c r="GB16" s="973">
        <v>0</v>
      </c>
      <c r="GC16" s="973">
        <v>0</v>
      </c>
      <c r="GD16" s="973">
        <v>0</v>
      </c>
      <c r="GE16" s="973">
        <v>0</v>
      </c>
      <c r="GF16" s="973">
        <v>0</v>
      </c>
      <c r="GG16" s="973">
        <v>0</v>
      </c>
      <c r="GH16" s="973">
        <v>0</v>
      </c>
      <c r="GI16" s="973">
        <v>0</v>
      </c>
      <c r="GK16" s="49" t="s">
        <v>260</v>
      </c>
      <c r="GL16" s="973">
        <v>0</v>
      </c>
      <c r="GM16" s="973"/>
      <c r="GN16" s="973">
        <v>0</v>
      </c>
      <c r="GO16" s="973">
        <v>0</v>
      </c>
      <c r="GP16" s="973">
        <v>0</v>
      </c>
      <c r="GQ16" s="973">
        <v>0</v>
      </c>
      <c r="GR16" s="973">
        <v>0</v>
      </c>
      <c r="GS16" s="973">
        <v>0</v>
      </c>
      <c r="GT16" s="973">
        <v>0</v>
      </c>
      <c r="GU16" s="973">
        <v>0</v>
      </c>
      <c r="GW16" s="49" t="s">
        <v>260</v>
      </c>
      <c r="GX16" s="973">
        <v>0</v>
      </c>
      <c r="GY16" s="973"/>
      <c r="GZ16" s="973">
        <v>0</v>
      </c>
      <c r="HA16" s="973">
        <v>0</v>
      </c>
      <c r="HB16" s="973">
        <v>0</v>
      </c>
      <c r="HC16" s="973">
        <v>0</v>
      </c>
      <c r="HD16" s="973">
        <v>0</v>
      </c>
      <c r="HE16" s="973">
        <v>0</v>
      </c>
      <c r="HF16" s="973">
        <v>0</v>
      </c>
      <c r="HG16" s="973">
        <v>0</v>
      </c>
      <c r="HI16" s="49" t="s">
        <v>260</v>
      </c>
      <c r="HJ16" s="973">
        <v>0</v>
      </c>
      <c r="HK16" s="973"/>
      <c r="HL16" s="973">
        <v>0</v>
      </c>
      <c r="HM16" s="973">
        <v>0</v>
      </c>
      <c r="HN16" s="973">
        <v>0</v>
      </c>
      <c r="HO16" s="973">
        <v>0</v>
      </c>
      <c r="HP16" s="973">
        <v>0</v>
      </c>
      <c r="HQ16" s="973">
        <v>0</v>
      </c>
      <c r="HR16" s="973">
        <v>0</v>
      </c>
      <c r="HS16" s="973">
        <v>0</v>
      </c>
    </row>
    <row r="17" spans="1:227">
      <c r="A17" s="49" t="s">
        <v>261</v>
      </c>
      <c r="B17" s="973">
        <v>0</v>
      </c>
      <c r="C17" s="973"/>
      <c r="D17" s="973">
        <v>0</v>
      </c>
      <c r="E17" s="973">
        <v>0</v>
      </c>
      <c r="F17" s="973">
        <v>0</v>
      </c>
      <c r="G17" s="973">
        <v>0</v>
      </c>
      <c r="H17" s="973">
        <v>0</v>
      </c>
      <c r="I17" s="973">
        <v>0</v>
      </c>
      <c r="J17" s="973">
        <v>0</v>
      </c>
      <c r="M17" s="49" t="s">
        <v>261</v>
      </c>
      <c r="N17" s="973">
        <v>0</v>
      </c>
      <c r="O17" s="973"/>
      <c r="P17" s="973">
        <v>0</v>
      </c>
      <c r="Q17" s="973">
        <v>0</v>
      </c>
      <c r="R17" s="973">
        <v>0</v>
      </c>
      <c r="S17" s="973">
        <v>0</v>
      </c>
      <c r="T17" s="973">
        <v>0</v>
      </c>
      <c r="U17" s="973">
        <v>0</v>
      </c>
      <c r="V17" s="973">
        <v>0</v>
      </c>
      <c r="Y17" s="49" t="s">
        <v>261</v>
      </c>
      <c r="Z17" s="973">
        <v>0</v>
      </c>
      <c r="AA17" s="973"/>
      <c r="AB17" s="973">
        <v>0</v>
      </c>
      <c r="AC17" s="973">
        <v>0</v>
      </c>
      <c r="AD17" s="973">
        <v>0</v>
      </c>
      <c r="AE17" s="973">
        <v>0</v>
      </c>
      <c r="AF17" s="973">
        <v>0</v>
      </c>
      <c r="AG17" s="973">
        <v>0</v>
      </c>
      <c r="AH17" s="973">
        <v>0</v>
      </c>
      <c r="AK17" s="49" t="s">
        <v>261</v>
      </c>
      <c r="AL17" s="973">
        <v>0</v>
      </c>
      <c r="AM17" s="973"/>
      <c r="AN17" s="973">
        <v>0</v>
      </c>
      <c r="AO17" s="973">
        <v>0</v>
      </c>
      <c r="AP17" s="973">
        <v>0</v>
      </c>
      <c r="AQ17" s="973">
        <v>0</v>
      </c>
      <c r="AR17" s="973">
        <v>0</v>
      </c>
      <c r="AS17" s="973">
        <v>0</v>
      </c>
      <c r="AT17" s="973">
        <v>0</v>
      </c>
      <c r="AW17" s="49" t="s">
        <v>261</v>
      </c>
      <c r="AX17" s="973">
        <v>0</v>
      </c>
      <c r="AY17" s="973"/>
      <c r="AZ17" s="973">
        <v>0</v>
      </c>
      <c r="BA17" s="973">
        <v>0</v>
      </c>
      <c r="BB17" s="973">
        <v>0</v>
      </c>
      <c r="BC17" s="973">
        <v>0</v>
      </c>
      <c r="BD17" s="973">
        <v>0</v>
      </c>
      <c r="BE17" s="973">
        <v>0</v>
      </c>
      <c r="BF17" s="973">
        <v>0</v>
      </c>
      <c r="BI17" s="49" t="s">
        <v>261</v>
      </c>
      <c r="BJ17" s="973">
        <v>0</v>
      </c>
      <c r="BK17" s="973"/>
      <c r="BL17" s="973">
        <v>0</v>
      </c>
      <c r="BM17" s="973">
        <v>0</v>
      </c>
      <c r="BN17" s="973">
        <v>0</v>
      </c>
      <c r="BO17" s="973">
        <v>0</v>
      </c>
      <c r="BP17" s="973">
        <v>0</v>
      </c>
      <c r="BQ17" s="973">
        <v>0</v>
      </c>
      <c r="BR17" s="973">
        <v>0</v>
      </c>
      <c r="BS17" s="973">
        <v>0</v>
      </c>
      <c r="BU17" s="49" t="s">
        <v>261</v>
      </c>
      <c r="BV17" s="973">
        <v>0</v>
      </c>
      <c r="BW17" s="973"/>
      <c r="BX17" s="973">
        <v>0</v>
      </c>
      <c r="BY17" s="973">
        <v>0</v>
      </c>
      <c r="BZ17" s="973">
        <v>0</v>
      </c>
      <c r="CA17" s="973">
        <v>0</v>
      </c>
      <c r="CB17" s="973">
        <v>0</v>
      </c>
      <c r="CC17" s="973">
        <v>0</v>
      </c>
      <c r="CD17" s="973">
        <v>0</v>
      </c>
      <c r="CE17" s="973">
        <v>0</v>
      </c>
      <c r="CG17" s="49" t="s">
        <v>261</v>
      </c>
      <c r="CH17" s="973">
        <v>0</v>
      </c>
      <c r="CI17" s="973"/>
      <c r="CJ17" s="973">
        <v>0</v>
      </c>
      <c r="CK17" s="973">
        <v>0</v>
      </c>
      <c r="CL17" s="973">
        <v>0</v>
      </c>
      <c r="CM17" s="973">
        <v>0</v>
      </c>
      <c r="CN17" s="973">
        <v>0</v>
      </c>
      <c r="CO17" s="973">
        <v>0</v>
      </c>
      <c r="CP17" s="973">
        <v>0</v>
      </c>
      <c r="CQ17" s="973">
        <v>0</v>
      </c>
      <c r="CS17" s="49" t="s">
        <v>261</v>
      </c>
      <c r="CT17" s="973">
        <v>0</v>
      </c>
      <c r="CU17" s="973"/>
      <c r="CV17" s="973">
        <v>0</v>
      </c>
      <c r="CW17" s="973">
        <v>0</v>
      </c>
      <c r="CX17" s="973">
        <v>0</v>
      </c>
      <c r="CY17" s="973">
        <v>0</v>
      </c>
      <c r="CZ17" s="973">
        <v>0</v>
      </c>
      <c r="DA17" s="973">
        <v>0</v>
      </c>
      <c r="DB17" s="973">
        <v>0</v>
      </c>
      <c r="DC17" s="973">
        <v>0</v>
      </c>
      <c r="DE17" s="49" t="s">
        <v>261</v>
      </c>
      <c r="DF17" s="973">
        <v>0</v>
      </c>
      <c r="DG17" s="973"/>
      <c r="DH17" s="973">
        <v>0</v>
      </c>
      <c r="DI17" s="973">
        <v>0</v>
      </c>
      <c r="DJ17" s="973">
        <v>0</v>
      </c>
      <c r="DK17" s="973">
        <v>0</v>
      </c>
      <c r="DL17" s="973">
        <v>0</v>
      </c>
      <c r="DM17" s="973">
        <v>0</v>
      </c>
      <c r="DN17" s="973">
        <v>0</v>
      </c>
      <c r="DO17" s="973">
        <v>0</v>
      </c>
      <c r="DQ17" s="49" t="s">
        <v>261</v>
      </c>
      <c r="DR17" s="973">
        <v>0</v>
      </c>
      <c r="DS17" s="973"/>
      <c r="DT17" s="973">
        <v>0</v>
      </c>
      <c r="DU17" s="973">
        <v>0</v>
      </c>
      <c r="DV17" s="973">
        <v>0</v>
      </c>
      <c r="DW17" s="973">
        <v>0</v>
      </c>
      <c r="DX17" s="973">
        <v>0</v>
      </c>
      <c r="DY17" s="973">
        <v>0</v>
      </c>
      <c r="DZ17" s="973">
        <v>0</v>
      </c>
      <c r="EA17" s="973">
        <v>0</v>
      </c>
      <c r="EC17" s="49" t="s">
        <v>261</v>
      </c>
      <c r="ED17" s="973">
        <v>0</v>
      </c>
      <c r="EE17" s="973"/>
      <c r="EF17" s="973">
        <v>0</v>
      </c>
      <c r="EG17" s="973">
        <v>0</v>
      </c>
      <c r="EH17" s="973">
        <v>0</v>
      </c>
      <c r="EI17" s="973">
        <v>0</v>
      </c>
      <c r="EJ17" s="973">
        <v>0</v>
      </c>
      <c r="EK17" s="973">
        <v>0</v>
      </c>
      <c r="EL17" s="973">
        <v>0</v>
      </c>
      <c r="EM17" s="973">
        <v>0</v>
      </c>
      <c r="EO17" s="49" t="s">
        <v>261</v>
      </c>
      <c r="EP17" s="973">
        <v>0</v>
      </c>
      <c r="EQ17" s="973"/>
      <c r="ER17" s="973">
        <v>0</v>
      </c>
      <c r="ES17" s="973">
        <v>0</v>
      </c>
      <c r="ET17" s="973">
        <v>0</v>
      </c>
      <c r="EU17" s="973">
        <v>0</v>
      </c>
      <c r="EV17" s="973">
        <v>0</v>
      </c>
      <c r="EW17" s="973">
        <v>0</v>
      </c>
      <c r="EX17" s="973">
        <v>1</v>
      </c>
      <c r="EY17" s="973">
        <v>1</v>
      </c>
      <c r="FA17" s="49" t="s">
        <v>261</v>
      </c>
      <c r="FB17" s="973">
        <v>0</v>
      </c>
      <c r="FC17" s="973"/>
      <c r="FD17" s="973">
        <v>0</v>
      </c>
      <c r="FE17" s="973">
        <v>0</v>
      </c>
      <c r="FF17" s="973">
        <v>0</v>
      </c>
      <c r="FG17" s="973">
        <v>0</v>
      </c>
      <c r="FH17" s="973">
        <v>0</v>
      </c>
      <c r="FI17" s="973">
        <v>0</v>
      </c>
      <c r="FJ17" s="973">
        <v>0</v>
      </c>
      <c r="FK17" s="973">
        <v>0</v>
      </c>
      <c r="FM17" s="49" t="s">
        <v>261</v>
      </c>
      <c r="FN17" s="973">
        <v>0</v>
      </c>
      <c r="FO17" s="973"/>
      <c r="FP17" s="973">
        <v>0</v>
      </c>
      <c r="FQ17" s="973">
        <v>0</v>
      </c>
      <c r="FR17" s="973">
        <v>0</v>
      </c>
      <c r="FS17" s="973">
        <v>0</v>
      </c>
      <c r="FT17" s="973">
        <v>0</v>
      </c>
      <c r="FU17" s="973">
        <v>0</v>
      </c>
      <c r="FV17" s="973">
        <v>0</v>
      </c>
      <c r="FW17" s="973">
        <v>0</v>
      </c>
      <c r="FY17" s="49" t="s">
        <v>261</v>
      </c>
      <c r="FZ17" s="973">
        <v>0</v>
      </c>
      <c r="GA17" s="973"/>
      <c r="GB17" s="973">
        <v>0</v>
      </c>
      <c r="GC17" s="973">
        <v>0</v>
      </c>
      <c r="GD17" s="973">
        <v>0</v>
      </c>
      <c r="GE17" s="973">
        <v>0</v>
      </c>
      <c r="GF17" s="973">
        <v>0</v>
      </c>
      <c r="GG17" s="973">
        <v>0</v>
      </c>
      <c r="GH17" s="973">
        <v>0</v>
      </c>
      <c r="GI17" s="973">
        <v>0</v>
      </c>
      <c r="GK17" s="49" t="s">
        <v>261</v>
      </c>
      <c r="GL17" s="973">
        <v>0</v>
      </c>
      <c r="GM17" s="973"/>
      <c r="GN17" s="973">
        <v>0</v>
      </c>
      <c r="GO17" s="973">
        <v>0</v>
      </c>
      <c r="GP17" s="973">
        <v>0</v>
      </c>
      <c r="GQ17" s="973">
        <v>0</v>
      </c>
      <c r="GR17" s="973">
        <v>0</v>
      </c>
      <c r="GS17" s="973">
        <v>0</v>
      </c>
      <c r="GT17" s="973">
        <v>0</v>
      </c>
      <c r="GU17" s="973">
        <v>0</v>
      </c>
      <c r="GW17" s="49" t="s">
        <v>261</v>
      </c>
      <c r="GX17" s="973">
        <v>0</v>
      </c>
      <c r="GY17" s="973"/>
      <c r="GZ17" s="973">
        <v>0</v>
      </c>
      <c r="HA17" s="973">
        <v>0</v>
      </c>
      <c r="HB17" s="973">
        <v>0</v>
      </c>
      <c r="HC17" s="973">
        <v>0</v>
      </c>
      <c r="HD17" s="973">
        <v>0</v>
      </c>
      <c r="HE17" s="973">
        <v>0</v>
      </c>
      <c r="HF17" s="973">
        <v>0</v>
      </c>
      <c r="HG17" s="973">
        <v>0</v>
      </c>
      <c r="HI17" s="49" t="s">
        <v>261</v>
      </c>
      <c r="HJ17" s="973">
        <v>0</v>
      </c>
      <c r="HK17" s="973"/>
      <c r="HL17" s="973">
        <v>0</v>
      </c>
      <c r="HM17" s="973">
        <v>0</v>
      </c>
      <c r="HN17" s="973">
        <v>0</v>
      </c>
      <c r="HO17" s="973">
        <v>0</v>
      </c>
      <c r="HP17" s="973">
        <v>0</v>
      </c>
      <c r="HQ17" s="973">
        <v>0</v>
      </c>
      <c r="HR17" s="973">
        <v>0</v>
      </c>
      <c r="HS17" s="973">
        <v>0</v>
      </c>
    </row>
    <row r="18" spans="1:227">
      <c r="A18" s="49" t="s">
        <v>262</v>
      </c>
      <c r="B18" s="973"/>
      <c r="C18" s="973"/>
      <c r="D18" s="973"/>
      <c r="E18" s="973"/>
      <c r="F18" s="973"/>
      <c r="G18" s="973"/>
      <c r="H18" s="973"/>
      <c r="I18" s="973"/>
      <c r="J18" s="973"/>
      <c r="M18" s="49" t="s">
        <v>262</v>
      </c>
      <c r="N18" s="973"/>
      <c r="O18" s="973"/>
      <c r="P18" s="973"/>
      <c r="Q18" s="973"/>
      <c r="R18" s="973"/>
      <c r="S18" s="973"/>
      <c r="T18" s="973"/>
      <c r="U18" s="973"/>
      <c r="V18" s="973"/>
      <c r="Y18" s="49" t="s">
        <v>262</v>
      </c>
      <c r="Z18" s="973"/>
      <c r="AA18" s="973"/>
      <c r="AB18" s="973"/>
      <c r="AC18" s="973"/>
      <c r="AD18" s="973"/>
      <c r="AE18" s="973"/>
      <c r="AF18" s="973"/>
      <c r="AG18" s="973"/>
      <c r="AH18" s="973"/>
      <c r="AK18" s="49" t="s">
        <v>262</v>
      </c>
      <c r="AL18" s="973"/>
      <c r="AM18" s="973"/>
      <c r="AN18" s="973"/>
      <c r="AO18" s="973"/>
      <c r="AP18" s="973"/>
      <c r="AQ18" s="973"/>
      <c r="AR18" s="973"/>
      <c r="AS18" s="973"/>
      <c r="AT18" s="973"/>
      <c r="AW18" s="49" t="s">
        <v>262</v>
      </c>
      <c r="AX18" s="973"/>
      <c r="AY18" s="973"/>
      <c r="AZ18" s="973"/>
      <c r="BA18" s="973"/>
      <c r="BB18" s="973"/>
      <c r="BC18" s="973"/>
      <c r="BD18" s="973"/>
      <c r="BE18" s="973"/>
      <c r="BF18" s="973"/>
      <c r="BI18" s="49" t="s">
        <v>262</v>
      </c>
      <c r="BJ18" s="973"/>
      <c r="BK18" s="973"/>
      <c r="BL18" s="973"/>
      <c r="BM18" s="973"/>
      <c r="BN18" s="973"/>
      <c r="BO18" s="973"/>
      <c r="BP18" s="973"/>
      <c r="BQ18" s="973"/>
      <c r="BR18" s="973"/>
      <c r="BS18" s="973"/>
      <c r="BU18" s="49" t="s">
        <v>262</v>
      </c>
      <c r="BV18" s="973"/>
      <c r="BW18" s="973"/>
      <c r="BX18" s="973"/>
      <c r="BY18" s="973"/>
      <c r="BZ18" s="973"/>
      <c r="CA18" s="973"/>
      <c r="CB18" s="973"/>
      <c r="CC18" s="973"/>
      <c r="CD18" s="973"/>
      <c r="CE18" s="973"/>
      <c r="CG18" s="49" t="s">
        <v>262</v>
      </c>
      <c r="CH18" s="973"/>
      <c r="CI18" s="973"/>
      <c r="CJ18" s="973"/>
      <c r="CK18" s="973"/>
      <c r="CL18" s="973"/>
      <c r="CM18" s="973"/>
      <c r="CN18" s="973"/>
      <c r="CO18" s="973"/>
      <c r="CP18" s="973"/>
      <c r="CQ18" s="973"/>
      <c r="CS18" s="49" t="s">
        <v>262</v>
      </c>
      <c r="CT18" s="973"/>
      <c r="CU18" s="973"/>
      <c r="CV18" s="973"/>
      <c r="CW18" s="973"/>
      <c r="CX18" s="973"/>
      <c r="CY18" s="973"/>
      <c r="CZ18" s="973"/>
      <c r="DA18" s="973"/>
      <c r="DB18" s="973"/>
      <c r="DC18" s="973"/>
      <c r="DE18" s="49" t="s">
        <v>262</v>
      </c>
      <c r="DF18" s="973"/>
      <c r="DG18" s="973"/>
      <c r="DH18" s="973"/>
      <c r="DI18" s="973"/>
      <c r="DJ18" s="973"/>
      <c r="DK18" s="973"/>
      <c r="DL18" s="973"/>
      <c r="DM18" s="973"/>
      <c r="DN18" s="973"/>
      <c r="DO18" s="973"/>
      <c r="DQ18" s="49" t="s">
        <v>262</v>
      </c>
      <c r="DR18" s="973"/>
      <c r="DS18" s="973"/>
      <c r="DT18" s="973"/>
      <c r="DU18" s="973"/>
      <c r="DV18" s="973"/>
      <c r="DW18" s="973"/>
      <c r="DX18" s="973"/>
      <c r="DY18" s="973"/>
      <c r="DZ18" s="973"/>
      <c r="EA18" s="973"/>
      <c r="EC18" s="49" t="s">
        <v>262</v>
      </c>
      <c r="ED18" s="973"/>
      <c r="EE18" s="973"/>
      <c r="EF18" s="973"/>
      <c r="EG18" s="973"/>
      <c r="EH18" s="973"/>
      <c r="EI18" s="973"/>
      <c r="EJ18" s="973"/>
      <c r="EK18" s="973"/>
      <c r="EL18" s="973"/>
      <c r="EM18" s="973"/>
      <c r="EO18" s="49" t="s">
        <v>262</v>
      </c>
      <c r="EP18" s="973"/>
      <c r="EQ18" s="973"/>
      <c r="ER18" s="973"/>
      <c r="ES18" s="973"/>
      <c r="ET18" s="973"/>
      <c r="EU18" s="973"/>
      <c r="EV18" s="973"/>
      <c r="EW18" s="973"/>
      <c r="EX18" s="973"/>
      <c r="EY18" s="973"/>
      <c r="FA18" s="49" t="s">
        <v>262</v>
      </c>
      <c r="FB18" s="973"/>
      <c r="FC18" s="973"/>
      <c r="FD18" s="973"/>
      <c r="FE18" s="973"/>
      <c r="FF18" s="973"/>
      <c r="FG18" s="973"/>
      <c r="FH18" s="973"/>
      <c r="FI18" s="973"/>
      <c r="FJ18" s="973"/>
      <c r="FK18" s="973"/>
      <c r="FM18" s="49" t="s">
        <v>262</v>
      </c>
      <c r="FN18" s="973"/>
      <c r="FO18" s="973"/>
      <c r="FP18" s="973"/>
      <c r="FQ18" s="973"/>
      <c r="FR18" s="973"/>
      <c r="FS18" s="973"/>
      <c r="FT18" s="973"/>
      <c r="FU18" s="973"/>
      <c r="FV18" s="973"/>
      <c r="FW18" s="973"/>
      <c r="FY18" s="49" t="s">
        <v>262</v>
      </c>
      <c r="FZ18" s="973"/>
      <c r="GA18" s="973"/>
      <c r="GB18" s="973"/>
      <c r="GC18" s="973"/>
      <c r="GD18" s="973"/>
      <c r="GE18" s="973"/>
      <c r="GF18" s="973"/>
      <c r="GG18" s="973"/>
      <c r="GH18" s="973"/>
      <c r="GI18" s="973"/>
      <c r="GK18" s="49" t="s">
        <v>262</v>
      </c>
      <c r="GL18" s="973"/>
      <c r="GM18" s="973"/>
      <c r="GN18" s="973"/>
      <c r="GO18" s="973"/>
      <c r="GP18" s="973"/>
      <c r="GQ18" s="973"/>
      <c r="GR18" s="973"/>
      <c r="GS18" s="973"/>
      <c r="GT18" s="973"/>
      <c r="GU18" s="973"/>
      <c r="GW18" s="49" t="s">
        <v>262</v>
      </c>
      <c r="GX18" s="973"/>
      <c r="GY18" s="973"/>
      <c r="GZ18" s="973"/>
      <c r="HA18" s="973"/>
      <c r="HB18" s="973"/>
      <c r="HC18" s="973"/>
      <c r="HD18" s="973"/>
      <c r="HE18" s="973"/>
      <c r="HF18" s="973"/>
      <c r="HG18" s="973"/>
      <c r="HI18" s="49" t="s">
        <v>262</v>
      </c>
      <c r="HJ18" s="973"/>
      <c r="HK18" s="973"/>
      <c r="HL18" s="973"/>
      <c r="HM18" s="973"/>
      <c r="HN18" s="973"/>
      <c r="HO18" s="973"/>
      <c r="HP18" s="973"/>
      <c r="HQ18" s="973"/>
      <c r="HR18" s="973"/>
      <c r="HS18" s="973"/>
    </row>
    <row r="19" spans="1:227">
      <c r="BI19" s="49" t="s">
        <v>250</v>
      </c>
      <c r="BJ19" s="973">
        <v>0</v>
      </c>
      <c r="BK19" s="973">
        <v>0</v>
      </c>
      <c r="BL19" s="973">
        <v>0</v>
      </c>
      <c r="BM19" s="973">
        <v>0</v>
      </c>
      <c r="BN19" s="973">
        <v>0</v>
      </c>
      <c r="BO19" s="973">
        <v>0</v>
      </c>
      <c r="BP19" s="973">
        <v>0</v>
      </c>
      <c r="BQ19" s="973">
        <v>0</v>
      </c>
      <c r="BR19" s="973">
        <v>0</v>
      </c>
      <c r="BS19" s="973">
        <v>0</v>
      </c>
      <c r="BU19" s="49" t="s">
        <v>250</v>
      </c>
      <c r="BV19" s="973">
        <v>0</v>
      </c>
      <c r="BW19" s="973">
        <v>1</v>
      </c>
      <c r="BX19" s="973">
        <v>0</v>
      </c>
      <c r="BY19" s="973">
        <v>0</v>
      </c>
      <c r="BZ19" s="973">
        <v>0</v>
      </c>
      <c r="CA19" s="973">
        <v>0</v>
      </c>
      <c r="CB19" s="973">
        <v>0</v>
      </c>
      <c r="CC19" s="973">
        <v>1</v>
      </c>
      <c r="CD19" s="973">
        <v>1</v>
      </c>
      <c r="CE19" s="973">
        <v>3</v>
      </c>
      <c r="CG19" s="49" t="s">
        <v>250</v>
      </c>
      <c r="CH19" s="973">
        <v>0</v>
      </c>
      <c r="CI19" s="973">
        <v>0</v>
      </c>
      <c r="CJ19" s="973">
        <v>0</v>
      </c>
      <c r="CK19" s="973">
        <v>0</v>
      </c>
      <c r="CL19" s="973">
        <v>0</v>
      </c>
      <c r="CM19" s="973">
        <v>0</v>
      </c>
      <c r="CN19" s="973">
        <v>0</v>
      </c>
      <c r="CO19" s="973">
        <v>0</v>
      </c>
      <c r="CP19" s="973">
        <v>0</v>
      </c>
      <c r="CQ19" s="973">
        <v>0</v>
      </c>
      <c r="CS19" s="49" t="s">
        <v>250</v>
      </c>
      <c r="CT19" s="973">
        <v>0</v>
      </c>
      <c r="CU19" s="973">
        <v>0</v>
      </c>
      <c r="CV19" s="973">
        <v>0</v>
      </c>
      <c r="CW19" s="973">
        <v>0</v>
      </c>
      <c r="CX19" s="973">
        <v>0</v>
      </c>
      <c r="CY19" s="973">
        <v>0</v>
      </c>
      <c r="CZ19" s="973">
        <v>0</v>
      </c>
      <c r="DA19" s="973">
        <v>0</v>
      </c>
      <c r="DB19" s="973">
        <v>1</v>
      </c>
      <c r="DC19" s="973">
        <v>1</v>
      </c>
      <c r="DE19" s="49" t="s">
        <v>250</v>
      </c>
      <c r="DF19" s="973">
        <v>0</v>
      </c>
      <c r="DG19" s="973">
        <v>0</v>
      </c>
      <c r="DH19" s="973">
        <v>0</v>
      </c>
      <c r="DI19" s="973">
        <v>0</v>
      </c>
      <c r="DJ19" s="973">
        <v>1</v>
      </c>
      <c r="DK19" s="973">
        <v>0</v>
      </c>
      <c r="DL19" s="973">
        <v>0</v>
      </c>
      <c r="DM19" s="973">
        <v>0</v>
      </c>
      <c r="DN19" s="973">
        <v>0</v>
      </c>
      <c r="DO19" s="973">
        <v>1</v>
      </c>
      <c r="DQ19" s="49" t="s">
        <v>250</v>
      </c>
      <c r="DR19" s="973">
        <v>0</v>
      </c>
      <c r="DS19" s="973">
        <v>0</v>
      </c>
      <c r="DT19" s="973">
        <v>0</v>
      </c>
      <c r="DU19" s="973">
        <v>0</v>
      </c>
      <c r="DV19" s="973">
        <v>0</v>
      </c>
      <c r="DW19" s="973">
        <v>0</v>
      </c>
      <c r="DX19" s="973">
        <v>1</v>
      </c>
      <c r="DY19" s="973">
        <v>0</v>
      </c>
      <c r="DZ19" s="973">
        <v>0</v>
      </c>
      <c r="EA19" s="973">
        <v>1</v>
      </c>
      <c r="EC19" s="49" t="s">
        <v>250</v>
      </c>
      <c r="ED19" s="973">
        <v>0</v>
      </c>
      <c r="EE19" s="973">
        <v>0</v>
      </c>
      <c r="EF19" s="973">
        <v>1</v>
      </c>
      <c r="EG19" s="973">
        <v>0</v>
      </c>
      <c r="EH19" s="973">
        <v>0</v>
      </c>
      <c r="EI19" s="973">
        <v>0</v>
      </c>
      <c r="EJ19" s="973">
        <v>0</v>
      </c>
      <c r="EK19" s="973">
        <v>0</v>
      </c>
      <c r="EL19" s="973">
        <v>1</v>
      </c>
      <c r="EM19" s="973">
        <v>2</v>
      </c>
      <c r="EO19" s="49" t="s">
        <v>250</v>
      </c>
      <c r="EP19" s="973">
        <v>0</v>
      </c>
      <c r="EQ19" s="973">
        <v>2</v>
      </c>
      <c r="ER19" s="973">
        <v>0</v>
      </c>
      <c r="ES19" s="973">
        <v>0</v>
      </c>
      <c r="ET19" s="973">
        <v>0</v>
      </c>
      <c r="EU19" s="973">
        <v>0</v>
      </c>
      <c r="EV19" s="973">
        <v>0</v>
      </c>
      <c r="EW19" s="973">
        <v>1</v>
      </c>
      <c r="EX19" s="973">
        <v>1</v>
      </c>
      <c r="EY19" s="973">
        <v>4</v>
      </c>
      <c r="FA19" s="49" t="s">
        <v>250</v>
      </c>
      <c r="FB19" s="973">
        <v>0</v>
      </c>
      <c r="FC19" s="973">
        <v>0</v>
      </c>
      <c r="FD19" s="973">
        <v>0</v>
      </c>
      <c r="FE19" s="973">
        <v>0</v>
      </c>
      <c r="FF19" s="973">
        <v>0</v>
      </c>
      <c r="FG19" s="973">
        <v>0</v>
      </c>
      <c r="FH19" s="973">
        <v>0</v>
      </c>
      <c r="FI19" s="973">
        <v>0</v>
      </c>
      <c r="FJ19" s="973">
        <v>0</v>
      </c>
      <c r="FK19" s="973">
        <v>0</v>
      </c>
      <c r="FM19" s="49" t="s">
        <v>250</v>
      </c>
      <c r="FN19" s="973">
        <v>0</v>
      </c>
      <c r="FO19" s="973">
        <v>0</v>
      </c>
      <c r="FP19" s="973">
        <v>0</v>
      </c>
      <c r="FQ19" s="973">
        <v>1</v>
      </c>
      <c r="FR19" s="973">
        <v>0</v>
      </c>
      <c r="FS19" s="973">
        <v>1</v>
      </c>
      <c r="FT19" s="973">
        <v>0</v>
      </c>
      <c r="FU19" s="973">
        <v>0</v>
      </c>
      <c r="FV19" s="973">
        <v>0</v>
      </c>
      <c r="FW19" s="973">
        <v>2</v>
      </c>
      <c r="FY19" s="49" t="s">
        <v>250</v>
      </c>
      <c r="FZ19" s="973">
        <v>0</v>
      </c>
      <c r="GA19" s="973">
        <v>0</v>
      </c>
      <c r="GB19" s="973">
        <v>0</v>
      </c>
      <c r="GC19" s="973">
        <v>0</v>
      </c>
      <c r="GD19" s="973">
        <v>0</v>
      </c>
      <c r="GE19" s="973">
        <v>0</v>
      </c>
      <c r="GF19" s="973">
        <v>0</v>
      </c>
      <c r="GG19" s="973">
        <v>0</v>
      </c>
      <c r="GH19" s="973">
        <v>0</v>
      </c>
      <c r="GI19" s="973">
        <v>0</v>
      </c>
      <c r="GK19" s="49" t="s">
        <v>250</v>
      </c>
      <c r="GL19" s="973">
        <v>0</v>
      </c>
      <c r="GM19" s="973">
        <v>0</v>
      </c>
      <c r="GN19" s="973">
        <v>0</v>
      </c>
      <c r="GO19" s="973">
        <v>0</v>
      </c>
      <c r="GP19" s="973">
        <v>0</v>
      </c>
      <c r="GQ19" s="973">
        <v>0</v>
      </c>
      <c r="GR19" s="973">
        <v>0</v>
      </c>
      <c r="GS19" s="973">
        <v>0</v>
      </c>
      <c r="GT19" s="973">
        <v>0</v>
      </c>
      <c r="GU19" s="973">
        <v>0</v>
      </c>
      <c r="GW19" s="49" t="s">
        <v>250</v>
      </c>
      <c r="GX19" s="973">
        <v>0</v>
      </c>
      <c r="GY19" s="973">
        <v>0</v>
      </c>
      <c r="GZ19" s="973">
        <v>0</v>
      </c>
      <c r="HA19" s="973">
        <v>0</v>
      </c>
      <c r="HB19" s="973">
        <v>0</v>
      </c>
      <c r="HC19" s="973">
        <v>0</v>
      </c>
      <c r="HD19" s="973">
        <v>0</v>
      </c>
      <c r="HE19" s="973">
        <v>0</v>
      </c>
      <c r="HF19" s="973">
        <v>0</v>
      </c>
      <c r="HG19" s="973">
        <v>0</v>
      </c>
      <c r="HI19" s="49" t="s">
        <v>250</v>
      </c>
      <c r="HJ19" s="973">
        <v>0</v>
      </c>
      <c r="HK19" s="973">
        <v>0</v>
      </c>
      <c r="HL19" s="973">
        <v>0</v>
      </c>
      <c r="HM19" s="973">
        <v>0</v>
      </c>
      <c r="HN19" s="973">
        <v>0</v>
      </c>
      <c r="HO19" s="973">
        <v>0</v>
      </c>
      <c r="HP19" s="973">
        <v>0</v>
      </c>
      <c r="HQ19" s="973">
        <v>0</v>
      </c>
      <c r="HR19" s="973">
        <v>0</v>
      </c>
      <c r="HS19" s="973">
        <v>0</v>
      </c>
    </row>
    <row r="22" spans="1:227">
      <c r="A22" s="49" t="s">
        <v>263</v>
      </c>
    </row>
    <row r="26" spans="1:227" ht="27">
      <c r="A26" s="82" t="s">
        <v>263</v>
      </c>
    </row>
    <row r="28" spans="1:227">
      <c r="A28" s="48" t="s">
        <v>264</v>
      </c>
      <c r="B28" t="s">
        <v>57</v>
      </c>
      <c r="M28" s="48" t="s">
        <v>264</v>
      </c>
      <c r="N28" t="s">
        <v>57</v>
      </c>
      <c r="Y28" s="48" t="s">
        <v>264</v>
      </c>
      <c r="Z28" t="s">
        <v>57</v>
      </c>
      <c r="AK28" s="48" t="s">
        <v>264</v>
      </c>
      <c r="AL28" t="s">
        <v>57</v>
      </c>
      <c r="AW28" s="48" t="s">
        <v>264</v>
      </c>
      <c r="AX28" t="s">
        <v>57</v>
      </c>
      <c r="BI28" s="48" t="s">
        <v>264</v>
      </c>
      <c r="BJ28" t="s">
        <v>57</v>
      </c>
      <c r="BU28" s="48" t="s">
        <v>264</v>
      </c>
      <c r="BV28" t="s">
        <v>57</v>
      </c>
      <c r="CG28" s="48" t="s">
        <v>264</v>
      </c>
      <c r="CH28" t="s">
        <v>57</v>
      </c>
      <c r="CS28" s="48" t="s">
        <v>264</v>
      </c>
      <c r="CT28" t="s">
        <v>57</v>
      </c>
      <c r="DE28" s="48" t="s">
        <v>264</v>
      </c>
      <c r="DF28" t="s">
        <v>57</v>
      </c>
    </row>
    <row r="30" spans="1:227">
      <c r="A30" s="48" t="s">
        <v>265</v>
      </c>
      <c r="B30" s="48" t="s">
        <v>229</v>
      </c>
      <c r="M30" s="48" t="s">
        <v>266</v>
      </c>
      <c r="N30" s="48" t="s">
        <v>229</v>
      </c>
      <c r="Y30" s="48" t="s">
        <v>267</v>
      </c>
      <c r="Z30" s="48" t="s">
        <v>229</v>
      </c>
      <c r="AK30" s="48" t="s">
        <v>268</v>
      </c>
      <c r="AL30" s="48" t="s">
        <v>229</v>
      </c>
      <c r="AW30" s="48" t="s">
        <v>269</v>
      </c>
      <c r="AX30" s="48" t="s">
        <v>229</v>
      </c>
      <c r="BI30" s="48" t="s">
        <v>270</v>
      </c>
      <c r="BJ30" s="48" t="s">
        <v>229</v>
      </c>
      <c r="BU30" s="48" t="s">
        <v>271</v>
      </c>
      <c r="BV30" s="48" t="s">
        <v>229</v>
      </c>
      <c r="CG30" s="48" t="s">
        <v>272</v>
      </c>
      <c r="CH30" s="48" t="s">
        <v>229</v>
      </c>
      <c r="CS30" s="48" t="s">
        <v>273</v>
      </c>
      <c r="CT30" s="48" t="s">
        <v>229</v>
      </c>
      <c r="DE30" s="48" t="s">
        <v>274</v>
      </c>
      <c r="DF30" s="48" t="s">
        <v>229</v>
      </c>
    </row>
    <row r="31" spans="1:227">
      <c r="B31" t="s">
        <v>36</v>
      </c>
      <c r="N31" t="s">
        <v>36</v>
      </c>
      <c r="Z31" t="s">
        <v>36</v>
      </c>
      <c r="AL31" t="s">
        <v>36</v>
      </c>
      <c r="AX31" t="s">
        <v>36</v>
      </c>
      <c r="BJ31" t="s">
        <v>36</v>
      </c>
      <c r="BV31" t="s">
        <v>36</v>
      </c>
      <c r="CH31" t="s">
        <v>36</v>
      </c>
      <c r="CT31" t="s">
        <v>36</v>
      </c>
      <c r="DF31" t="s">
        <v>36</v>
      </c>
    </row>
    <row r="32" spans="1:227">
      <c r="A32" s="48" t="s">
        <v>248</v>
      </c>
      <c r="B32" t="s">
        <v>62</v>
      </c>
      <c r="C32" t="s">
        <v>59</v>
      </c>
      <c r="D32" t="s">
        <v>58</v>
      </c>
      <c r="E32" t="s">
        <v>68</v>
      </c>
      <c r="F32" t="s">
        <v>65</v>
      </c>
      <c r="G32" t="s">
        <v>67</v>
      </c>
      <c r="H32" t="s">
        <v>63</v>
      </c>
      <c r="M32" s="48" t="s">
        <v>248</v>
      </c>
      <c r="N32" t="s">
        <v>62</v>
      </c>
      <c r="O32" t="s">
        <v>59</v>
      </c>
      <c r="P32" t="s">
        <v>58</v>
      </c>
      <c r="Q32" t="s">
        <v>68</v>
      </c>
      <c r="R32" t="s">
        <v>65</v>
      </c>
      <c r="S32" t="s">
        <v>67</v>
      </c>
      <c r="T32" t="s">
        <v>63</v>
      </c>
      <c r="Y32" s="48" t="s">
        <v>248</v>
      </c>
      <c r="Z32" t="s">
        <v>62</v>
      </c>
      <c r="AA32" t="s">
        <v>59</v>
      </c>
      <c r="AB32" t="s">
        <v>58</v>
      </c>
      <c r="AC32" t="s">
        <v>68</v>
      </c>
      <c r="AD32" t="s">
        <v>65</v>
      </c>
      <c r="AE32" t="s">
        <v>67</v>
      </c>
      <c r="AF32" t="s">
        <v>63</v>
      </c>
      <c r="AK32" s="48" t="s">
        <v>248</v>
      </c>
      <c r="AL32" t="s">
        <v>62</v>
      </c>
      <c r="AM32" t="s">
        <v>59</v>
      </c>
      <c r="AN32" t="s">
        <v>58</v>
      </c>
      <c r="AO32" t="s">
        <v>68</v>
      </c>
      <c r="AP32" t="s">
        <v>65</v>
      </c>
      <c r="AQ32" t="s">
        <v>67</v>
      </c>
      <c r="AR32" t="s">
        <v>63</v>
      </c>
      <c r="AW32" s="48" t="s">
        <v>248</v>
      </c>
      <c r="AX32" t="s">
        <v>62</v>
      </c>
      <c r="AY32" t="s">
        <v>59</v>
      </c>
      <c r="AZ32" t="s">
        <v>58</v>
      </c>
      <c r="BA32" t="s">
        <v>68</v>
      </c>
      <c r="BB32" t="s">
        <v>65</v>
      </c>
      <c r="BC32" t="s">
        <v>67</v>
      </c>
      <c r="BD32" t="s">
        <v>63</v>
      </c>
      <c r="BI32" s="48" t="s">
        <v>248</v>
      </c>
      <c r="BJ32" t="s">
        <v>62</v>
      </c>
      <c r="BK32" t="s">
        <v>59</v>
      </c>
      <c r="BL32" t="s">
        <v>58</v>
      </c>
      <c r="BM32" t="s">
        <v>68</v>
      </c>
      <c r="BN32" t="s">
        <v>65</v>
      </c>
      <c r="BO32" t="s">
        <v>67</v>
      </c>
      <c r="BP32" t="s">
        <v>63</v>
      </c>
      <c r="BU32" s="48" t="s">
        <v>248</v>
      </c>
      <c r="BV32" t="s">
        <v>62</v>
      </c>
      <c r="BW32" t="s">
        <v>59</v>
      </c>
      <c r="BX32" t="s">
        <v>58</v>
      </c>
      <c r="BY32" t="s">
        <v>68</v>
      </c>
      <c r="BZ32" t="s">
        <v>65</v>
      </c>
      <c r="CA32" t="s">
        <v>67</v>
      </c>
      <c r="CB32" t="s">
        <v>63</v>
      </c>
      <c r="CG32" s="48" t="s">
        <v>248</v>
      </c>
      <c r="CH32" t="s">
        <v>62</v>
      </c>
      <c r="CI32" t="s">
        <v>59</v>
      </c>
      <c r="CJ32" t="s">
        <v>58</v>
      </c>
      <c r="CK32" t="s">
        <v>68</v>
      </c>
      <c r="CL32" t="s">
        <v>65</v>
      </c>
      <c r="CM32" t="s">
        <v>67</v>
      </c>
      <c r="CN32" t="s">
        <v>63</v>
      </c>
      <c r="CS32" s="48" t="s">
        <v>248</v>
      </c>
      <c r="CT32" t="s">
        <v>62</v>
      </c>
      <c r="CU32" t="s">
        <v>59</v>
      </c>
      <c r="CV32" t="s">
        <v>58</v>
      </c>
      <c r="CW32" t="s">
        <v>68</v>
      </c>
      <c r="CX32" t="s">
        <v>65</v>
      </c>
      <c r="CY32" t="s">
        <v>67</v>
      </c>
      <c r="CZ32" t="s">
        <v>63</v>
      </c>
      <c r="DE32" s="48" t="s">
        <v>248</v>
      </c>
      <c r="DF32" t="s">
        <v>62</v>
      </c>
      <c r="DG32" t="s">
        <v>59</v>
      </c>
      <c r="DH32" t="s">
        <v>58</v>
      </c>
      <c r="DI32" t="s">
        <v>68</v>
      </c>
      <c r="DJ32" t="s">
        <v>65</v>
      </c>
      <c r="DK32" t="s">
        <v>67</v>
      </c>
      <c r="DL32" t="s">
        <v>63</v>
      </c>
    </row>
    <row r="33" spans="1:116">
      <c r="A33" s="49" t="s">
        <v>251</v>
      </c>
      <c r="B33" s="973">
        <v>0</v>
      </c>
      <c r="C33" s="973">
        <v>0</v>
      </c>
      <c r="D33" s="973">
        <v>0</v>
      </c>
      <c r="E33" s="973">
        <v>0</v>
      </c>
      <c r="F33" s="973">
        <v>1</v>
      </c>
      <c r="G33" s="973">
        <v>1</v>
      </c>
      <c r="H33" s="973">
        <v>0</v>
      </c>
      <c r="M33" s="49" t="s">
        <v>251</v>
      </c>
      <c r="N33" s="973">
        <v>0</v>
      </c>
      <c r="O33" s="973">
        <v>0</v>
      </c>
      <c r="P33" s="973">
        <v>0</v>
      </c>
      <c r="Q33" s="973">
        <v>0</v>
      </c>
      <c r="R33" s="973">
        <v>0</v>
      </c>
      <c r="S33" s="973">
        <v>0</v>
      </c>
      <c r="T33" s="973">
        <v>0</v>
      </c>
      <c r="Y33" s="49" t="s">
        <v>251</v>
      </c>
      <c r="Z33" s="973">
        <v>0</v>
      </c>
      <c r="AA33" s="973">
        <v>0</v>
      </c>
      <c r="AB33" s="973">
        <v>0</v>
      </c>
      <c r="AC33" s="973">
        <v>0</v>
      </c>
      <c r="AD33" s="973">
        <v>0</v>
      </c>
      <c r="AE33" s="973">
        <v>0</v>
      </c>
      <c r="AF33" s="973">
        <v>0</v>
      </c>
      <c r="AK33" s="49" t="s">
        <v>251</v>
      </c>
      <c r="AL33" s="973">
        <v>0</v>
      </c>
      <c r="AM33" s="973">
        <v>0</v>
      </c>
      <c r="AN33" s="973">
        <v>0</v>
      </c>
      <c r="AO33" s="973">
        <v>0</v>
      </c>
      <c r="AP33" s="973">
        <v>0</v>
      </c>
      <c r="AQ33" s="973">
        <v>0</v>
      </c>
      <c r="AR33" s="973">
        <v>0</v>
      </c>
      <c r="AW33" s="49" t="s">
        <v>251</v>
      </c>
      <c r="AX33" s="973">
        <v>0</v>
      </c>
      <c r="AY33" s="973">
        <v>0</v>
      </c>
      <c r="AZ33" s="973">
        <v>0</v>
      </c>
      <c r="BA33" s="973">
        <v>0</v>
      </c>
      <c r="BB33" s="973">
        <v>0</v>
      </c>
      <c r="BC33" s="973">
        <v>0</v>
      </c>
      <c r="BD33" s="973">
        <v>0</v>
      </c>
      <c r="BI33" s="49" t="s">
        <v>251</v>
      </c>
      <c r="BJ33" s="973">
        <v>0</v>
      </c>
      <c r="BK33" s="973">
        <v>0</v>
      </c>
      <c r="BL33" s="973">
        <v>0</v>
      </c>
      <c r="BM33" s="973">
        <v>0</v>
      </c>
      <c r="BN33" s="973">
        <v>0</v>
      </c>
      <c r="BO33" s="973">
        <v>0</v>
      </c>
      <c r="BP33" s="973">
        <v>0</v>
      </c>
      <c r="BU33" s="49" t="s">
        <v>251</v>
      </c>
      <c r="BV33" s="973">
        <v>0</v>
      </c>
      <c r="BW33" s="973">
        <v>0</v>
      </c>
      <c r="BX33" s="973">
        <v>0</v>
      </c>
      <c r="BY33" s="973">
        <v>0</v>
      </c>
      <c r="BZ33" s="973">
        <v>0</v>
      </c>
      <c r="CA33" s="973">
        <v>0</v>
      </c>
      <c r="CB33" s="973">
        <v>0</v>
      </c>
      <c r="CG33" s="49" t="s">
        <v>251</v>
      </c>
      <c r="CH33" s="973">
        <v>0</v>
      </c>
      <c r="CI33" s="973">
        <v>0</v>
      </c>
      <c r="CJ33" s="973">
        <v>0</v>
      </c>
      <c r="CK33" s="973">
        <v>0</v>
      </c>
      <c r="CL33" s="973">
        <v>0</v>
      </c>
      <c r="CM33" s="973">
        <v>0</v>
      </c>
      <c r="CN33" s="973">
        <v>0</v>
      </c>
      <c r="CS33" s="49" t="s">
        <v>251</v>
      </c>
      <c r="CT33" s="973">
        <v>0</v>
      </c>
      <c r="CU33" s="973">
        <v>0</v>
      </c>
      <c r="CV33" s="973">
        <v>0</v>
      </c>
      <c r="CW33" s="973">
        <v>0</v>
      </c>
      <c r="CX33" s="973">
        <v>0</v>
      </c>
      <c r="CY33" s="973">
        <v>0</v>
      </c>
      <c r="CZ33" s="973">
        <v>0</v>
      </c>
      <c r="DE33" s="49" t="s">
        <v>251</v>
      </c>
      <c r="DF33" s="973">
        <v>0</v>
      </c>
      <c r="DG33" s="973">
        <v>0</v>
      </c>
      <c r="DH33" s="973">
        <v>0</v>
      </c>
      <c r="DI33" s="973">
        <v>0</v>
      </c>
      <c r="DJ33" s="973">
        <v>0</v>
      </c>
      <c r="DK33" s="973">
        <v>0</v>
      </c>
      <c r="DL33" s="973">
        <v>0</v>
      </c>
    </row>
    <row r="34" spans="1:116">
      <c r="A34" s="49" t="s">
        <v>252</v>
      </c>
      <c r="B34" s="973">
        <v>0</v>
      </c>
      <c r="C34" s="973">
        <v>0</v>
      </c>
      <c r="D34" s="973">
        <v>0</v>
      </c>
      <c r="E34" s="973">
        <v>0</v>
      </c>
      <c r="F34" s="973">
        <v>0</v>
      </c>
      <c r="G34" s="973">
        <v>0</v>
      </c>
      <c r="H34" s="973">
        <v>0</v>
      </c>
      <c r="M34" s="49" t="s">
        <v>252</v>
      </c>
      <c r="N34" s="973">
        <v>0</v>
      </c>
      <c r="O34" s="973">
        <v>0</v>
      </c>
      <c r="P34" s="973">
        <v>0</v>
      </c>
      <c r="Q34" s="973">
        <v>0</v>
      </c>
      <c r="R34" s="973">
        <v>0</v>
      </c>
      <c r="S34" s="973">
        <v>0</v>
      </c>
      <c r="T34" s="973">
        <v>1</v>
      </c>
      <c r="Y34" s="49" t="s">
        <v>252</v>
      </c>
      <c r="Z34" s="973">
        <v>0</v>
      </c>
      <c r="AA34" s="973">
        <v>0</v>
      </c>
      <c r="AB34" s="973">
        <v>0</v>
      </c>
      <c r="AC34" s="973">
        <v>0</v>
      </c>
      <c r="AD34" s="973">
        <v>0</v>
      </c>
      <c r="AE34" s="973">
        <v>0</v>
      </c>
      <c r="AF34" s="973">
        <v>0</v>
      </c>
      <c r="AK34" s="49" t="s">
        <v>252</v>
      </c>
      <c r="AL34" s="973">
        <v>0</v>
      </c>
      <c r="AM34" s="973">
        <v>0</v>
      </c>
      <c r="AN34" s="973">
        <v>0</v>
      </c>
      <c r="AO34" s="973">
        <v>0</v>
      </c>
      <c r="AP34" s="973">
        <v>0</v>
      </c>
      <c r="AQ34" s="973">
        <v>0</v>
      </c>
      <c r="AR34" s="973">
        <v>0</v>
      </c>
      <c r="AW34" s="49" t="s">
        <v>252</v>
      </c>
      <c r="AX34" s="973">
        <v>0</v>
      </c>
      <c r="AY34" s="973">
        <v>0</v>
      </c>
      <c r="AZ34" s="973">
        <v>0</v>
      </c>
      <c r="BA34" s="973">
        <v>0</v>
      </c>
      <c r="BB34" s="973">
        <v>0</v>
      </c>
      <c r="BC34" s="973">
        <v>0</v>
      </c>
      <c r="BD34" s="973">
        <v>0</v>
      </c>
      <c r="BI34" s="49" t="s">
        <v>252</v>
      </c>
      <c r="BJ34" s="973">
        <v>0</v>
      </c>
      <c r="BK34" s="973">
        <v>0</v>
      </c>
      <c r="BL34" s="973">
        <v>0</v>
      </c>
      <c r="BM34" s="973">
        <v>0</v>
      </c>
      <c r="BN34" s="973">
        <v>0</v>
      </c>
      <c r="BO34" s="973">
        <v>0</v>
      </c>
      <c r="BP34" s="973">
        <v>0</v>
      </c>
      <c r="BU34" s="49" t="s">
        <v>252</v>
      </c>
      <c r="BV34" s="973">
        <v>0</v>
      </c>
      <c r="BW34" s="973">
        <v>0</v>
      </c>
      <c r="BX34" s="973">
        <v>0</v>
      </c>
      <c r="BY34" s="973">
        <v>0</v>
      </c>
      <c r="BZ34" s="973">
        <v>0</v>
      </c>
      <c r="CA34" s="973">
        <v>0</v>
      </c>
      <c r="CB34" s="973">
        <v>0</v>
      </c>
      <c r="CG34" s="49" t="s">
        <v>252</v>
      </c>
      <c r="CH34" s="973">
        <v>0</v>
      </c>
      <c r="CI34" s="973">
        <v>0</v>
      </c>
      <c r="CJ34" s="973">
        <v>0</v>
      </c>
      <c r="CK34" s="973">
        <v>0</v>
      </c>
      <c r="CL34" s="973">
        <v>0</v>
      </c>
      <c r="CM34" s="973">
        <v>0</v>
      </c>
      <c r="CN34" s="973">
        <v>0</v>
      </c>
      <c r="CS34" s="49" t="s">
        <v>252</v>
      </c>
      <c r="CT34" s="973">
        <v>0</v>
      </c>
      <c r="CU34" s="973">
        <v>0</v>
      </c>
      <c r="CV34" s="973">
        <v>0</v>
      </c>
      <c r="CW34" s="973">
        <v>0</v>
      </c>
      <c r="CX34" s="973">
        <v>0</v>
      </c>
      <c r="CY34" s="973">
        <v>0</v>
      </c>
      <c r="CZ34" s="973">
        <v>0</v>
      </c>
      <c r="DE34" s="49" t="s">
        <v>252</v>
      </c>
      <c r="DF34" s="973">
        <v>0</v>
      </c>
      <c r="DG34" s="973">
        <v>0</v>
      </c>
      <c r="DH34" s="973">
        <v>0</v>
      </c>
      <c r="DI34" s="973">
        <v>0</v>
      </c>
      <c r="DJ34" s="973">
        <v>0</v>
      </c>
      <c r="DK34" s="973">
        <v>0</v>
      </c>
      <c r="DL34" s="973">
        <v>0</v>
      </c>
    </row>
    <row r="35" spans="1:116">
      <c r="A35" s="49" t="s">
        <v>253</v>
      </c>
      <c r="B35" s="973">
        <v>0</v>
      </c>
      <c r="C35" s="973">
        <v>0</v>
      </c>
      <c r="D35" s="973">
        <v>0</v>
      </c>
      <c r="E35" s="973">
        <v>0</v>
      </c>
      <c r="F35" s="973">
        <v>0</v>
      </c>
      <c r="G35" s="973">
        <v>0</v>
      </c>
      <c r="H35" s="973">
        <v>0</v>
      </c>
      <c r="M35" s="49" t="s">
        <v>253</v>
      </c>
      <c r="N35" s="973">
        <v>0</v>
      </c>
      <c r="O35" s="973">
        <v>0</v>
      </c>
      <c r="P35" s="973">
        <v>0</v>
      </c>
      <c r="Q35" s="973">
        <v>0</v>
      </c>
      <c r="R35" s="973">
        <v>0</v>
      </c>
      <c r="S35" s="973">
        <v>0</v>
      </c>
      <c r="T35" s="973">
        <v>4</v>
      </c>
      <c r="Y35" s="49" t="s">
        <v>253</v>
      </c>
      <c r="Z35" s="973">
        <v>0</v>
      </c>
      <c r="AA35" s="973">
        <v>0</v>
      </c>
      <c r="AB35" s="973">
        <v>0</v>
      </c>
      <c r="AC35" s="973">
        <v>0</v>
      </c>
      <c r="AD35" s="973">
        <v>0</v>
      </c>
      <c r="AE35" s="973">
        <v>0</v>
      </c>
      <c r="AF35" s="973">
        <v>0</v>
      </c>
      <c r="AK35" s="49" t="s">
        <v>253</v>
      </c>
      <c r="AL35" s="973">
        <v>0</v>
      </c>
      <c r="AM35" s="973">
        <v>0</v>
      </c>
      <c r="AN35" s="973">
        <v>0</v>
      </c>
      <c r="AO35" s="973">
        <v>0</v>
      </c>
      <c r="AP35" s="973">
        <v>0</v>
      </c>
      <c r="AQ35" s="973">
        <v>0</v>
      </c>
      <c r="AR35" s="973">
        <v>0</v>
      </c>
      <c r="AW35" s="49" t="s">
        <v>253</v>
      </c>
      <c r="AX35" s="973">
        <v>0</v>
      </c>
      <c r="AY35" s="973">
        <v>0</v>
      </c>
      <c r="AZ35" s="973">
        <v>0</v>
      </c>
      <c r="BA35" s="973">
        <v>0</v>
      </c>
      <c r="BB35" s="973">
        <v>0</v>
      </c>
      <c r="BC35" s="973">
        <v>0</v>
      </c>
      <c r="BD35" s="973">
        <v>0</v>
      </c>
      <c r="BI35" s="49" t="s">
        <v>253</v>
      </c>
      <c r="BJ35" s="973">
        <v>0</v>
      </c>
      <c r="BK35" s="973">
        <v>0</v>
      </c>
      <c r="BL35" s="973">
        <v>0</v>
      </c>
      <c r="BM35" s="973">
        <v>0</v>
      </c>
      <c r="BN35" s="973">
        <v>0</v>
      </c>
      <c r="BO35" s="973">
        <v>0</v>
      </c>
      <c r="BP35" s="973">
        <v>0</v>
      </c>
      <c r="BU35" s="49" t="s">
        <v>253</v>
      </c>
      <c r="BV35" s="973">
        <v>0</v>
      </c>
      <c r="BW35" s="973">
        <v>0</v>
      </c>
      <c r="BX35" s="973">
        <v>0</v>
      </c>
      <c r="BY35" s="973">
        <v>0</v>
      </c>
      <c r="BZ35" s="973">
        <v>2</v>
      </c>
      <c r="CA35" s="973">
        <v>1</v>
      </c>
      <c r="CB35" s="973">
        <v>0</v>
      </c>
      <c r="CG35" s="49" t="s">
        <v>253</v>
      </c>
      <c r="CH35" s="973">
        <v>0</v>
      </c>
      <c r="CI35" s="973">
        <v>0</v>
      </c>
      <c r="CJ35" s="973">
        <v>0</v>
      </c>
      <c r="CK35" s="973">
        <v>0</v>
      </c>
      <c r="CL35" s="973">
        <v>0</v>
      </c>
      <c r="CM35" s="973">
        <v>0</v>
      </c>
      <c r="CN35" s="973">
        <v>0</v>
      </c>
      <c r="CS35" s="49" t="s">
        <v>253</v>
      </c>
      <c r="CT35" s="973">
        <v>0</v>
      </c>
      <c r="CU35" s="973">
        <v>0</v>
      </c>
      <c r="CV35" s="973">
        <v>0</v>
      </c>
      <c r="CW35" s="973">
        <v>0</v>
      </c>
      <c r="CX35" s="973">
        <v>0</v>
      </c>
      <c r="CY35" s="973">
        <v>0</v>
      </c>
      <c r="CZ35" s="973">
        <v>0</v>
      </c>
      <c r="DE35" s="49" t="s">
        <v>253</v>
      </c>
      <c r="DF35" s="973">
        <v>0</v>
      </c>
      <c r="DG35" s="973">
        <v>0</v>
      </c>
      <c r="DH35" s="973">
        <v>0</v>
      </c>
      <c r="DI35" s="973">
        <v>0</v>
      </c>
      <c r="DJ35" s="973">
        <v>0</v>
      </c>
      <c r="DK35" s="973">
        <v>0</v>
      </c>
      <c r="DL35" s="973">
        <v>0</v>
      </c>
    </row>
    <row r="36" spans="1:116">
      <c r="A36" s="49" t="s">
        <v>254</v>
      </c>
      <c r="B36" s="973">
        <v>0</v>
      </c>
      <c r="C36" s="973">
        <v>0</v>
      </c>
      <c r="D36" s="973">
        <v>0</v>
      </c>
      <c r="E36" s="973">
        <v>0</v>
      </c>
      <c r="F36" s="973">
        <v>0</v>
      </c>
      <c r="G36" s="973">
        <v>0</v>
      </c>
      <c r="H36" s="973">
        <v>0</v>
      </c>
      <c r="M36" s="49" t="s">
        <v>254</v>
      </c>
      <c r="N36" s="973">
        <v>0</v>
      </c>
      <c r="O36" s="973">
        <v>0</v>
      </c>
      <c r="P36" s="973">
        <v>0</v>
      </c>
      <c r="Q36" s="973">
        <v>0</v>
      </c>
      <c r="R36" s="973">
        <v>0</v>
      </c>
      <c r="S36" s="973">
        <v>0</v>
      </c>
      <c r="T36" s="973">
        <v>0</v>
      </c>
      <c r="Y36" s="49" t="s">
        <v>254</v>
      </c>
      <c r="Z36" s="973">
        <v>0</v>
      </c>
      <c r="AA36" s="973">
        <v>0</v>
      </c>
      <c r="AB36" s="973">
        <v>0</v>
      </c>
      <c r="AC36" s="973">
        <v>0</v>
      </c>
      <c r="AD36" s="973">
        <v>0</v>
      </c>
      <c r="AE36" s="973">
        <v>0</v>
      </c>
      <c r="AF36" s="973">
        <v>0</v>
      </c>
      <c r="AK36" s="49" t="s">
        <v>254</v>
      </c>
      <c r="AL36" s="973">
        <v>1</v>
      </c>
      <c r="AM36" s="973">
        <v>1</v>
      </c>
      <c r="AN36" s="973">
        <v>0</v>
      </c>
      <c r="AO36" s="973">
        <v>0</v>
      </c>
      <c r="AP36" s="973">
        <v>0</v>
      </c>
      <c r="AQ36" s="973">
        <v>0</v>
      </c>
      <c r="AR36" s="973">
        <v>0</v>
      </c>
      <c r="AW36" s="49" t="s">
        <v>254</v>
      </c>
      <c r="AX36" s="973">
        <v>0</v>
      </c>
      <c r="AY36" s="973">
        <v>0</v>
      </c>
      <c r="AZ36" s="973">
        <v>0</v>
      </c>
      <c r="BA36" s="973">
        <v>0</v>
      </c>
      <c r="BB36" s="973">
        <v>0</v>
      </c>
      <c r="BC36" s="973">
        <v>0</v>
      </c>
      <c r="BD36" s="973">
        <v>0</v>
      </c>
      <c r="BI36" s="49" t="s">
        <v>254</v>
      </c>
      <c r="BJ36" s="973">
        <v>0</v>
      </c>
      <c r="BK36" s="973">
        <v>0</v>
      </c>
      <c r="BL36" s="973">
        <v>0</v>
      </c>
      <c r="BM36" s="973">
        <v>0</v>
      </c>
      <c r="BN36" s="973">
        <v>0</v>
      </c>
      <c r="BO36" s="973">
        <v>0</v>
      </c>
      <c r="BP36" s="973">
        <v>0</v>
      </c>
      <c r="BU36" s="49" t="s">
        <v>254</v>
      </c>
      <c r="BV36" s="973">
        <v>0</v>
      </c>
      <c r="BW36" s="973">
        <v>0</v>
      </c>
      <c r="BX36" s="973">
        <v>0</v>
      </c>
      <c r="BY36" s="973">
        <v>0</v>
      </c>
      <c r="BZ36" s="973">
        <v>0</v>
      </c>
      <c r="CA36" s="973">
        <v>0</v>
      </c>
      <c r="CB36" s="973">
        <v>0</v>
      </c>
      <c r="CG36" s="49" t="s">
        <v>254</v>
      </c>
      <c r="CH36" s="973">
        <v>0</v>
      </c>
      <c r="CI36" s="973">
        <v>0</v>
      </c>
      <c r="CJ36" s="973">
        <v>0</v>
      </c>
      <c r="CK36" s="973">
        <v>0</v>
      </c>
      <c r="CL36" s="973">
        <v>0</v>
      </c>
      <c r="CM36" s="973">
        <v>0</v>
      </c>
      <c r="CN36" s="973">
        <v>0</v>
      </c>
      <c r="CS36" s="49" t="s">
        <v>254</v>
      </c>
      <c r="CT36" s="973">
        <v>0</v>
      </c>
      <c r="CU36" s="973">
        <v>0</v>
      </c>
      <c r="CV36" s="973">
        <v>0</v>
      </c>
      <c r="CW36" s="973">
        <v>0</v>
      </c>
      <c r="CX36" s="973">
        <v>0</v>
      </c>
      <c r="CY36" s="973">
        <v>0</v>
      </c>
      <c r="CZ36" s="973">
        <v>0</v>
      </c>
      <c r="DE36" s="49" t="s">
        <v>254</v>
      </c>
      <c r="DF36" s="973">
        <v>0</v>
      </c>
      <c r="DG36" s="973">
        <v>0</v>
      </c>
      <c r="DH36" s="973">
        <v>0</v>
      </c>
      <c r="DI36" s="973">
        <v>0</v>
      </c>
      <c r="DJ36" s="973">
        <v>0</v>
      </c>
      <c r="DK36" s="973">
        <v>0</v>
      </c>
      <c r="DL36" s="973">
        <v>0</v>
      </c>
    </row>
    <row r="37" spans="1:116">
      <c r="A37" s="49" t="s">
        <v>255</v>
      </c>
      <c r="B37" s="973">
        <v>0</v>
      </c>
      <c r="C37" s="973">
        <v>0</v>
      </c>
      <c r="D37" s="973">
        <v>0</v>
      </c>
      <c r="E37" s="973">
        <v>0</v>
      </c>
      <c r="F37" s="973">
        <v>0</v>
      </c>
      <c r="G37" s="973">
        <v>0</v>
      </c>
      <c r="H37" s="973">
        <v>0</v>
      </c>
      <c r="M37" s="49" t="s">
        <v>255</v>
      </c>
      <c r="N37" s="973">
        <v>1</v>
      </c>
      <c r="O37" s="973">
        <v>0</v>
      </c>
      <c r="P37" s="973">
        <v>0</v>
      </c>
      <c r="Q37" s="973">
        <v>0</v>
      </c>
      <c r="R37" s="973">
        <v>0</v>
      </c>
      <c r="S37" s="973">
        <v>0</v>
      </c>
      <c r="T37" s="973">
        <v>1</v>
      </c>
      <c r="Y37" s="49" t="s">
        <v>255</v>
      </c>
      <c r="Z37" s="973">
        <v>0</v>
      </c>
      <c r="AA37" s="973">
        <v>0</v>
      </c>
      <c r="AB37" s="973">
        <v>0</v>
      </c>
      <c r="AC37" s="973">
        <v>0</v>
      </c>
      <c r="AD37" s="973">
        <v>0</v>
      </c>
      <c r="AE37" s="973">
        <v>0</v>
      </c>
      <c r="AF37" s="973">
        <v>0</v>
      </c>
      <c r="AK37" s="49" t="s">
        <v>255</v>
      </c>
      <c r="AL37" s="973">
        <v>1</v>
      </c>
      <c r="AM37" s="973">
        <v>1</v>
      </c>
      <c r="AN37" s="973">
        <v>0</v>
      </c>
      <c r="AO37" s="973">
        <v>0</v>
      </c>
      <c r="AP37" s="973">
        <v>0</v>
      </c>
      <c r="AQ37" s="973">
        <v>1</v>
      </c>
      <c r="AR37" s="973">
        <v>0</v>
      </c>
      <c r="AW37" s="49" t="s">
        <v>255</v>
      </c>
      <c r="AX37" s="973">
        <v>0</v>
      </c>
      <c r="AY37" s="973">
        <v>0</v>
      </c>
      <c r="AZ37" s="973">
        <v>0</v>
      </c>
      <c r="BA37" s="973">
        <v>0</v>
      </c>
      <c r="BB37" s="973">
        <v>0</v>
      </c>
      <c r="BC37" s="973">
        <v>0</v>
      </c>
      <c r="BD37" s="973">
        <v>0</v>
      </c>
      <c r="BI37" s="49" t="s">
        <v>255</v>
      </c>
      <c r="BJ37" s="973">
        <v>0</v>
      </c>
      <c r="BK37" s="973">
        <v>0</v>
      </c>
      <c r="BL37" s="973">
        <v>0</v>
      </c>
      <c r="BM37" s="973">
        <v>0</v>
      </c>
      <c r="BN37" s="973">
        <v>0</v>
      </c>
      <c r="BO37" s="973">
        <v>0</v>
      </c>
      <c r="BP37" s="973">
        <v>0</v>
      </c>
      <c r="BU37" s="49" t="s">
        <v>255</v>
      </c>
      <c r="BV37" s="973">
        <v>0</v>
      </c>
      <c r="BW37" s="973">
        <v>0</v>
      </c>
      <c r="BX37" s="973">
        <v>0</v>
      </c>
      <c r="BY37" s="973">
        <v>0</v>
      </c>
      <c r="BZ37" s="973">
        <v>1</v>
      </c>
      <c r="CA37" s="973">
        <v>1</v>
      </c>
      <c r="CB37" s="973">
        <v>0</v>
      </c>
      <c r="CG37" s="49" t="s">
        <v>255</v>
      </c>
      <c r="CH37" s="973">
        <v>0</v>
      </c>
      <c r="CI37" s="973">
        <v>0</v>
      </c>
      <c r="CJ37" s="973">
        <v>0</v>
      </c>
      <c r="CK37" s="973">
        <v>0</v>
      </c>
      <c r="CL37" s="973">
        <v>0</v>
      </c>
      <c r="CM37" s="973">
        <v>0</v>
      </c>
      <c r="CN37" s="973">
        <v>0</v>
      </c>
      <c r="CS37" s="49" t="s">
        <v>255</v>
      </c>
      <c r="CT37" s="973">
        <v>0</v>
      </c>
      <c r="CU37" s="973">
        <v>0</v>
      </c>
      <c r="CV37" s="973">
        <v>0</v>
      </c>
      <c r="CW37" s="973">
        <v>0</v>
      </c>
      <c r="CX37" s="973">
        <v>0</v>
      </c>
      <c r="CY37" s="973">
        <v>1</v>
      </c>
      <c r="CZ37" s="973">
        <v>0</v>
      </c>
      <c r="DE37" s="49" t="s">
        <v>255</v>
      </c>
      <c r="DF37" s="973">
        <v>0</v>
      </c>
      <c r="DG37" s="973">
        <v>0</v>
      </c>
      <c r="DH37" s="973">
        <v>0</v>
      </c>
      <c r="DI37" s="973">
        <v>0</v>
      </c>
      <c r="DJ37" s="973">
        <v>0</v>
      </c>
      <c r="DK37" s="973">
        <v>1</v>
      </c>
      <c r="DL37" s="973">
        <v>0</v>
      </c>
    </row>
    <row r="38" spans="1:116">
      <c r="A38" s="49" t="s">
        <v>256</v>
      </c>
      <c r="B38" s="973">
        <v>0</v>
      </c>
      <c r="C38" s="973">
        <v>0</v>
      </c>
      <c r="D38" s="973">
        <v>0</v>
      </c>
      <c r="E38" s="973">
        <v>0</v>
      </c>
      <c r="F38" s="973">
        <v>1</v>
      </c>
      <c r="G38" s="973">
        <v>0</v>
      </c>
      <c r="H38" s="973">
        <v>0</v>
      </c>
      <c r="M38" s="49" t="s">
        <v>256</v>
      </c>
      <c r="N38" s="973">
        <v>0</v>
      </c>
      <c r="O38" s="973">
        <v>0</v>
      </c>
      <c r="P38" s="973">
        <v>0</v>
      </c>
      <c r="Q38" s="973">
        <v>0</v>
      </c>
      <c r="R38" s="973">
        <v>0</v>
      </c>
      <c r="S38" s="973">
        <v>0</v>
      </c>
      <c r="T38" s="973">
        <v>0</v>
      </c>
      <c r="Y38" s="49" t="s">
        <v>256</v>
      </c>
      <c r="Z38" s="973">
        <v>0</v>
      </c>
      <c r="AA38" s="973">
        <v>0</v>
      </c>
      <c r="AB38" s="973">
        <v>0</v>
      </c>
      <c r="AC38" s="973">
        <v>0</v>
      </c>
      <c r="AD38" s="973">
        <v>0</v>
      </c>
      <c r="AE38" s="973">
        <v>0</v>
      </c>
      <c r="AF38" s="973">
        <v>0</v>
      </c>
      <c r="AK38" s="49" t="s">
        <v>256</v>
      </c>
      <c r="AL38" s="973">
        <v>0</v>
      </c>
      <c r="AM38" s="973">
        <v>0</v>
      </c>
      <c r="AN38" s="973">
        <v>0</v>
      </c>
      <c r="AO38" s="973">
        <v>0</v>
      </c>
      <c r="AP38" s="973">
        <v>0</v>
      </c>
      <c r="AQ38" s="973">
        <v>0</v>
      </c>
      <c r="AR38" s="973">
        <v>0</v>
      </c>
      <c r="AW38" s="49" t="s">
        <v>256</v>
      </c>
      <c r="AX38" s="973">
        <v>0</v>
      </c>
      <c r="AY38" s="973">
        <v>0</v>
      </c>
      <c r="AZ38" s="973">
        <v>0</v>
      </c>
      <c r="BA38" s="973">
        <v>0</v>
      </c>
      <c r="BB38" s="973">
        <v>0</v>
      </c>
      <c r="BC38" s="973">
        <v>0</v>
      </c>
      <c r="BD38" s="973">
        <v>0</v>
      </c>
      <c r="BI38" s="49" t="s">
        <v>256</v>
      </c>
      <c r="BJ38" s="973">
        <v>0</v>
      </c>
      <c r="BK38" s="973">
        <v>0</v>
      </c>
      <c r="BL38" s="973">
        <v>0</v>
      </c>
      <c r="BM38" s="973">
        <v>0</v>
      </c>
      <c r="BN38" s="973">
        <v>0</v>
      </c>
      <c r="BO38" s="973">
        <v>0</v>
      </c>
      <c r="BP38" s="973">
        <v>0</v>
      </c>
      <c r="BU38" s="49" t="s">
        <v>256</v>
      </c>
      <c r="BV38" s="973">
        <v>0</v>
      </c>
      <c r="BW38" s="973">
        <v>0</v>
      </c>
      <c r="BX38" s="973">
        <v>0</v>
      </c>
      <c r="BY38" s="973">
        <v>0</v>
      </c>
      <c r="BZ38" s="973">
        <v>1</v>
      </c>
      <c r="CA38" s="973">
        <v>0</v>
      </c>
      <c r="CB38" s="973">
        <v>0</v>
      </c>
      <c r="CG38" s="49" t="s">
        <v>256</v>
      </c>
      <c r="CH38" s="973">
        <v>0</v>
      </c>
      <c r="CI38" s="973">
        <v>0</v>
      </c>
      <c r="CJ38" s="973">
        <v>0</v>
      </c>
      <c r="CK38" s="973">
        <v>0</v>
      </c>
      <c r="CL38" s="973">
        <v>0</v>
      </c>
      <c r="CM38" s="973">
        <v>0</v>
      </c>
      <c r="CN38" s="973">
        <v>0</v>
      </c>
      <c r="CS38" s="49" t="s">
        <v>256</v>
      </c>
      <c r="CT38" s="973">
        <v>0</v>
      </c>
      <c r="CU38" s="973">
        <v>0</v>
      </c>
      <c r="CV38" s="973">
        <v>0</v>
      </c>
      <c r="CW38" s="973">
        <v>0</v>
      </c>
      <c r="CX38" s="973">
        <v>0</v>
      </c>
      <c r="CY38" s="973">
        <v>0</v>
      </c>
      <c r="CZ38" s="973">
        <v>0</v>
      </c>
      <c r="DE38" s="49" t="s">
        <v>256</v>
      </c>
      <c r="DF38" s="973">
        <v>0</v>
      </c>
      <c r="DG38" s="973">
        <v>0</v>
      </c>
      <c r="DH38" s="973">
        <v>0</v>
      </c>
      <c r="DI38" s="973">
        <v>0</v>
      </c>
      <c r="DJ38" s="973">
        <v>0</v>
      </c>
      <c r="DK38" s="973">
        <v>0</v>
      </c>
      <c r="DL38" s="973">
        <v>0</v>
      </c>
    </row>
    <row r="39" spans="1:116">
      <c r="A39" s="49" t="s">
        <v>257</v>
      </c>
      <c r="B39" s="973">
        <v>0</v>
      </c>
      <c r="C39" s="973">
        <v>0</v>
      </c>
      <c r="D39" s="973">
        <v>0</v>
      </c>
      <c r="E39" s="973">
        <v>0</v>
      </c>
      <c r="F39" s="973">
        <v>0</v>
      </c>
      <c r="G39" s="973">
        <v>0</v>
      </c>
      <c r="H39" s="973">
        <v>0</v>
      </c>
      <c r="M39" s="49" t="s">
        <v>257</v>
      </c>
      <c r="N39" s="973">
        <v>0</v>
      </c>
      <c r="O39" s="973">
        <v>0</v>
      </c>
      <c r="P39" s="973">
        <v>0</v>
      </c>
      <c r="Q39" s="973">
        <v>0</v>
      </c>
      <c r="R39" s="973">
        <v>0</v>
      </c>
      <c r="S39" s="973">
        <v>0</v>
      </c>
      <c r="T39" s="973">
        <v>0</v>
      </c>
      <c r="Y39" s="49" t="s">
        <v>257</v>
      </c>
      <c r="Z39" s="973">
        <v>0</v>
      </c>
      <c r="AA39" s="973">
        <v>0</v>
      </c>
      <c r="AB39" s="973">
        <v>0</v>
      </c>
      <c r="AC39" s="973">
        <v>0</v>
      </c>
      <c r="AD39" s="973">
        <v>1</v>
      </c>
      <c r="AE39" s="973">
        <v>0</v>
      </c>
      <c r="AF39" s="973">
        <v>0</v>
      </c>
      <c r="AK39" s="49" t="s">
        <v>257</v>
      </c>
      <c r="AL39" s="973">
        <v>1</v>
      </c>
      <c r="AM39" s="973">
        <v>0</v>
      </c>
      <c r="AN39" s="973">
        <v>0</v>
      </c>
      <c r="AO39" s="973">
        <v>0</v>
      </c>
      <c r="AP39" s="973">
        <v>0</v>
      </c>
      <c r="AQ39" s="973">
        <v>0</v>
      </c>
      <c r="AR39" s="973">
        <v>0</v>
      </c>
      <c r="AW39" s="49" t="s">
        <v>257</v>
      </c>
      <c r="AX39" s="973">
        <v>0</v>
      </c>
      <c r="AY39" s="973">
        <v>0</v>
      </c>
      <c r="AZ39" s="973">
        <v>0</v>
      </c>
      <c r="BA39" s="973">
        <v>0</v>
      </c>
      <c r="BB39" s="973">
        <v>0</v>
      </c>
      <c r="BC39" s="973">
        <v>0</v>
      </c>
      <c r="BD39" s="973">
        <v>0</v>
      </c>
      <c r="BI39" s="49" t="s">
        <v>257</v>
      </c>
      <c r="BJ39" s="973">
        <v>0</v>
      </c>
      <c r="BK39" s="973">
        <v>0</v>
      </c>
      <c r="BL39" s="973">
        <v>0</v>
      </c>
      <c r="BM39" s="973">
        <v>0</v>
      </c>
      <c r="BN39" s="973">
        <v>0</v>
      </c>
      <c r="BO39" s="973">
        <v>0</v>
      </c>
      <c r="BP39" s="973">
        <v>0</v>
      </c>
      <c r="BU39" s="49" t="s">
        <v>257</v>
      </c>
      <c r="BV39" s="973">
        <v>0</v>
      </c>
      <c r="BW39" s="973">
        <v>0</v>
      </c>
      <c r="BX39" s="973">
        <v>0</v>
      </c>
      <c r="BY39" s="973">
        <v>0</v>
      </c>
      <c r="BZ39" s="973">
        <v>0</v>
      </c>
      <c r="CA39" s="973">
        <v>0</v>
      </c>
      <c r="CB39" s="973">
        <v>0</v>
      </c>
      <c r="CG39" s="49" t="s">
        <v>257</v>
      </c>
      <c r="CH39" s="973">
        <v>0</v>
      </c>
      <c r="CI39" s="973">
        <v>0</v>
      </c>
      <c r="CJ39" s="973">
        <v>0</v>
      </c>
      <c r="CK39" s="973">
        <v>0</v>
      </c>
      <c r="CL39" s="973">
        <v>0</v>
      </c>
      <c r="CM39" s="973">
        <v>0</v>
      </c>
      <c r="CN39" s="973">
        <v>0</v>
      </c>
      <c r="CS39" s="49" t="s">
        <v>257</v>
      </c>
      <c r="CT39" s="973">
        <v>0</v>
      </c>
      <c r="CU39" s="973">
        <v>0</v>
      </c>
      <c r="CV39" s="973">
        <v>0</v>
      </c>
      <c r="CW39" s="973">
        <v>0</v>
      </c>
      <c r="CX39" s="973">
        <v>0</v>
      </c>
      <c r="CY39" s="973">
        <v>0</v>
      </c>
      <c r="CZ39" s="973">
        <v>0</v>
      </c>
      <c r="DE39" s="49" t="s">
        <v>257</v>
      </c>
      <c r="DF39" s="973">
        <v>0</v>
      </c>
      <c r="DG39" s="973">
        <v>0</v>
      </c>
      <c r="DH39" s="973">
        <v>0</v>
      </c>
      <c r="DI39" s="973">
        <v>0</v>
      </c>
      <c r="DJ39" s="973">
        <v>0</v>
      </c>
      <c r="DK39" s="973">
        <v>0</v>
      </c>
      <c r="DL39" s="973">
        <v>0</v>
      </c>
    </row>
    <row r="40" spans="1:116">
      <c r="A40" s="49" t="s">
        <v>258</v>
      </c>
      <c r="B40" s="973">
        <v>0</v>
      </c>
      <c r="C40" s="973">
        <v>0</v>
      </c>
      <c r="D40" s="973">
        <v>0</v>
      </c>
      <c r="E40" s="973">
        <v>0</v>
      </c>
      <c r="F40" s="973">
        <v>0</v>
      </c>
      <c r="G40" s="973">
        <v>0</v>
      </c>
      <c r="H40" s="973">
        <v>0</v>
      </c>
      <c r="M40" s="49" t="s">
        <v>258</v>
      </c>
      <c r="N40" s="973">
        <v>0</v>
      </c>
      <c r="O40" s="973">
        <v>0</v>
      </c>
      <c r="P40" s="973">
        <v>0</v>
      </c>
      <c r="Q40" s="973">
        <v>0</v>
      </c>
      <c r="R40" s="973">
        <v>0</v>
      </c>
      <c r="S40" s="973">
        <v>0</v>
      </c>
      <c r="T40" s="973">
        <v>0</v>
      </c>
      <c r="Y40" s="49" t="s">
        <v>258</v>
      </c>
      <c r="Z40" s="973">
        <v>0</v>
      </c>
      <c r="AA40" s="973">
        <v>0</v>
      </c>
      <c r="AB40" s="973">
        <v>0</v>
      </c>
      <c r="AC40" s="973">
        <v>0</v>
      </c>
      <c r="AD40" s="973">
        <v>0</v>
      </c>
      <c r="AE40" s="973">
        <v>2</v>
      </c>
      <c r="AF40" s="973">
        <v>0</v>
      </c>
      <c r="AK40" s="49" t="s">
        <v>258</v>
      </c>
      <c r="AL40" s="973">
        <v>2</v>
      </c>
      <c r="AM40" s="973">
        <v>1</v>
      </c>
      <c r="AN40" s="973">
        <v>0</v>
      </c>
      <c r="AO40" s="973">
        <v>0</v>
      </c>
      <c r="AP40" s="973">
        <v>0</v>
      </c>
      <c r="AQ40" s="973">
        <v>0</v>
      </c>
      <c r="AR40" s="973">
        <v>0</v>
      </c>
      <c r="AW40" s="49" t="s">
        <v>258</v>
      </c>
      <c r="AX40" s="973">
        <v>0</v>
      </c>
      <c r="AY40" s="973">
        <v>0</v>
      </c>
      <c r="AZ40" s="973">
        <v>0</v>
      </c>
      <c r="BA40" s="973">
        <v>0</v>
      </c>
      <c r="BB40" s="973">
        <v>0</v>
      </c>
      <c r="BC40" s="973">
        <v>0</v>
      </c>
      <c r="BD40" s="973">
        <v>0</v>
      </c>
      <c r="BI40" s="49" t="s">
        <v>258</v>
      </c>
      <c r="BJ40" s="973">
        <v>0</v>
      </c>
      <c r="BK40" s="973">
        <v>0</v>
      </c>
      <c r="BL40" s="973">
        <v>0</v>
      </c>
      <c r="BM40" s="973">
        <v>0</v>
      </c>
      <c r="BN40" s="973">
        <v>1</v>
      </c>
      <c r="BO40" s="973">
        <v>0</v>
      </c>
      <c r="BP40" s="973">
        <v>0</v>
      </c>
      <c r="BU40" s="49" t="s">
        <v>258</v>
      </c>
      <c r="BV40" s="973">
        <v>0</v>
      </c>
      <c r="BW40" s="973">
        <v>0</v>
      </c>
      <c r="BX40" s="973">
        <v>0</v>
      </c>
      <c r="BY40" s="973">
        <v>0</v>
      </c>
      <c r="BZ40" s="973">
        <v>1</v>
      </c>
      <c r="CA40" s="973">
        <v>0</v>
      </c>
      <c r="CB40" s="973">
        <v>0</v>
      </c>
      <c r="CG40" s="49" t="s">
        <v>258</v>
      </c>
      <c r="CH40" s="973">
        <v>0</v>
      </c>
      <c r="CI40" s="973">
        <v>0</v>
      </c>
      <c r="CJ40" s="973">
        <v>0</v>
      </c>
      <c r="CK40" s="973">
        <v>0</v>
      </c>
      <c r="CL40" s="973">
        <v>0</v>
      </c>
      <c r="CM40" s="973">
        <v>0</v>
      </c>
      <c r="CN40" s="973">
        <v>0</v>
      </c>
      <c r="CS40" s="49" t="s">
        <v>258</v>
      </c>
      <c r="CT40" s="973">
        <v>0</v>
      </c>
      <c r="CU40" s="973">
        <v>0</v>
      </c>
      <c r="CV40" s="973">
        <v>0</v>
      </c>
      <c r="CW40" s="973">
        <v>0</v>
      </c>
      <c r="CX40" s="973">
        <v>0</v>
      </c>
      <c r="CY40" s="973">
        <v>0</v>
      </c>
      <c r="CZ40" s="973">
        <v>0</v>
      </c>
      <c r="DE40" s="49" t="s">
        <v>258</v>
      </c>
      <c r="DF40" s="973">
        <v>0</v>
      </c>
      <c r="DG40" s="973">
        <v>0</v>
      </c>
      <c r="DH40" s="973">
        <v>0</v>
      </c>
      <c r="DI40" s="973">
        <v>0</v>
      </c>
      <c r="DJ40" s="973">
        <v>0</v>
      </c>
      <c r="DK40" s="973">
        <v>0</v>
      </c>
      <c r="DL40" s="973">
        <v>0</v>
      </c>
    </row>
    <row r="41" spans="1:116">
      <c r="A41" s="49" t="s">
        <v>259</v>
      </c>
      <c r="B41" s="973">
        <v>0</v>
      </c>
      <c r="C41" s="973">
        <v>0</v>
      </c>
      <c r="D41" s="973">
        <v>0</v>
      </c>
      <c r="E41" s="973">
        <v>0</v>
      </c>
      <c r="F41" s="973">
        <v>0</v>
      </c>
      <c r="G41" s="973">
        <v>0</v>
      </c>
      <c r="H41" s="973">
        <v>0</v>
      </c>
      <c r="M41" s="49" t="s">
        <v>259</v>
      </c>
      <c r="N41" s="973">
        <v>0</v>
      </c>
      <c r="O41" s="973">
        <v>0</v>
      </c>
      <c r="P41" s="973">
        <v>0</v>
      </c>
      <c r="Q41" s="973">
        <v>0</v>
      </c>
      <c r="R41" s="973">
        <v>1</v>
      </c>
      <c r="S41" s="973">
        <v>1</v>
      </c>
      <c r="T41" s="973">
        <v>0</v>
      </c>
      <c r="Y41" s="49" t="s">
        <v>259</v>
      </c>
      <c r="Z41" s="973">
        <v>0</v>
      </c>
      <c r="AA41" s="973">
        <v>0</v>
      </c>
      <c r="AB41" s="973">
        <v>0</v>
      </c>
      <c r="AC41" s="973">
        <v>0</v>
      </c>
      <c r="AD41" s="973">
        <v>0</v>
      </c>
      <c r="AE41" s="973">
        <v>1</v>
      </c>
      <c r="AF41" s="973">
        <v>0</v>
      </c>
      <c r="AK41" s="49" t="s">
        <v>259</v>
      </c>
      <c r="AL41" s="973">
        <v>0</v>
      </c>
      <c r="AM41" s="973">
        <v>0</v>
      </c>
      <c r="AN41" s="973">
        <v>0</v>
      </c>
      <c r="AO41" s="973">
        <v>0</v>
      </c>
      <c r="AP41" s="973">
        <v>0</v>
      </c>
      <c r="AQ41" s="973">
        <v>0</v>
      </c>
      <c r="AR41" s="973">
        <v>0</v>
      </c>
      <c r="AW41" s="49" t="s">
        <v>259</v>
      </c>
      <c r="AX41" s="973">
        <v>0</v>
      </c>
      <c r="AY41" s="973">
        <v>0</v>
      </c>
      <c r="AZ41" s="973">
        <v>0</v>
      </c>
      <c r="BA41" s="973">
        <v>0</v>
      </c>
      <c r="BB41" s="973">
        <v>0</v>
      </c>
      <c r="BC41" s="973">
        <v>0</v>
      </c>
      <c r="BD41" s="973">
        <v>0</v>
      </c>
      <c r="BI41" s="49" t="s">
        <v>259</v>
      </c>
      <c r="BJ41" s="973">
        <v>0</v>
      </c>
      <c r="BK41" s="973">
        <v>0</v>
      </c>
      <c r="BL41" s="973">
        <v>0</v>
      </c>
      <c r="BM41" s="973">
        <v>0</v>
      </c>
      <c r="BN41" s="973">
        <v>0</v>
      </c>
      <c r="BO41" s="973">
        <v>0</v>
      </c>
      <c r="BP41" s="973">
        <v>0</v>
      </c>
      <c r="BU41" s="49" t="s">
        <v>259</v>
      </c>
      <c r="BV41" s="973">
        <v>0</v>
      </c>
      <c r="BW41" s="973">
        <v>0</v>
      </c>
      <c r="BX41" s="973">
        <v>0</v>
      </c>
      <c r="BY41" s="973">
        <v>0</v>
      </c>
      <c r="BZ41" s="973">
        <v>1</v>
      </c>
      <c r="CA41" s="973">
        <v>0</v>
      </c>
      <c r="CB41" s="973">
        <v>0</v>
      </c>
      <c r="CG41" s="49" t="s">
        <v>259</v>
      </c>
      <c r="CH41" s="973">
        <v>0</v>
      </c>
      <c r="CI41" s="973">
        <v>0</v>
      </c>
      <c r="CJ41" s="973">
        <v>0</v>
      </c>
      <c r="CK41" s="973">
        <v>0</v>
      </c>
      <c r="CL41" s="973">
        <v>0</v>
      </c>
      <c r="CM41" s="973">
        <v>0</v>
      </c>
      <c r="CN41" s="973">
        <v>0</v>
      </c>
      <c r="CS41" s="49" t="s">
        <v>259</v>
      </c>
      <c r="CT41" s="973">
        <v>0</v>
      </c>
      <c r="CU41" s="973">
        <v>0</v>
      </c>
      <c r="CV41" s="973">
        <v>0</v>
      </c>
      <c r="CW41" s="973">
        <v>0</v>
      </c>
      <c r="CX41" s="973">
        <v>0</v>
      </c>
      <c r="CY41" s="973">
        <v>0</v>
      </c>
      <c r="CZ41" s="973">
        <v>0</v>
      </c>
      <c r="DE41" s="49" t="s">
        <v>259</v>
      </c>
      <c r="DF41" s="973">
        <v>0</v>
      </c>
      <c r="DG41" s="973">
        <v>0</v>
      </c>
      <c r="DH41" s="973">
        <v>0</v>
      </c>
      <c r="DI41" s="973">
        <v>0</v>
      </c>
      <c r="DJ41" s="973">
        <v>0</v>
      </c>
      <c r="DK41" s="973">
        <v>0</v>
      </c>
      <c r="DL41" s="973">
        <v>0</v>
      </c>
    </row>
    <row r="42" spans="1:116">
      <c r="A42" s="49" t="s">
        <v>260</v>
      </c>
      <c r="B42" s="973">
        <v>0</v>
      </c>
      <c r="C42" s="973">
        <v>0</v>
      </c>
      <c r="D42" s="973">
        <v>0</v>
      </c>
      <c r="E42" s="973">
        <v>0</v>
      </c>
      <c r="F42" s="973">
        <v>1</v>
      </c>
      <c r="G42" s="973">
        <v>1</v>
      </c>
      <c r="H42" s="973">
        <v>0</v>
      </c>
      <c r="M42" s="49" t="s">
        <v>260</v>
      </c>
      <c r="N42" s="973">
        <v>1</v>
      </c>
      <c r="O42" s="973">
        <v>0</v>
      </c>
      <c r="P42" s="973">
        <v>0</v>
      </c>
      <c r="Q42" s="973">
        <v>0</v>
      </c>
      <c r="R42" s="973">
        <v>0</v>
      </c>
      <c r="S42" s="973">
        <v>0</v>
      </c>
      <c r="T42" s="973">
        <v>0</v>
      </c>
      <c r="Y42" s="49" t="s">
        <v>260</v>
      </c>
      <c r="Z42" s="973">
        <v>0</v>
      </c>
      <c r="AA42" s="973">
        <v>0</v>
      </c>
      <c r="AB42" s="973">
        <v>0</v>
      </c>
      <c r="AC42" s="973">
        <v>0</v>
      </c>
      <c r="AD42" s="973">
        <v>2</v>
      </c>
      <c r="AE42" s="973">
        <v>2</v>
      </c>
      <c r="AF42" s="973">
        <v>0</v>
      </c>
      <c r="AK42" s="49" t="s">
        <v>260</v>
      </c>
      <c r="AL42" s="973">
        <v>0</v>
      </c>
      <c r="AM42" s="973">
        <v>1</v>
      </c>
      <c r="AN42" s="973">
        <v>0</v>
      </c>
      <c r="AO42" s="973">
        <v>1</v>
      </c>
      <c r="AP42" s="973">
        <v>0</v>
      </c>
      <c r="AQ42" s="973">
        <v>0</v>
      </c>
      <c r="AR42" s="973">
        <v>0</v>
      </c>
      <c r="AW42" s="49" t="s">
        <v>260</v>
      </c>
      <c r="AX42" s="973">
        <v>0</v>
      </c>
      <c r="AY42" s="973">
        <v>0</v>
      </c>
      <c r="AZ42" s="973">
        <v>0</v>
      </c>
      <c r="BA42" s="973">
        <v>0</v>
      </c>
      <c r="BB42" s="973">
        <v>0</v>
      </c>
      <c r="BC42" s="973">
        <v>0</v>
      </c>
      <c r="BD42" s="973">
        <v>0</v>
      </c>
      <c r="BI42" s="49" t="s">
        <v>260</v>
      </c>
      <c r="BJ42" s="973">
        <v>0</v>
      </c>
      <c r="BK42" s="973">
        <v>0</v>
      </c>
      <c r="BL42" s="973">
        <v>0</v>
      </c>
      <c r="BM42" s="973">
        <v>0</v>
      </c>
      <c r="BN42" s="973">
        <v>1</v>
      </c>
      <c r="BO42" s="973">
        <v>0</v>
      </c>
      <c r="BP42" s="973">
        <v>0</v>
      </c>
      <c r="BU42" s="49" t="s">
        <v>260</v>
      </c>
      <c r="BV42" s="973">
        <v>0</v>
      </c>
      <c r="BW42" s="973">
        <v>0</v>
      </c>
      <c r="BX42" s="973">
        <v>0</v>
      </c>
      <c r="BY42" s="973">
        <v>0</v>
      </c>
      <c r="BZ42" s="973">
        <v>0</v>
      </c>
      <c r="CA42" s="973">
        <v>0</v>
      </c>
      <c r="CB42" s="973">
        <v>0</v>
      </c>
      <c r="CG42" s="49" t="s">
        <v>260</v>
      </c>
      <c r="CH42" s="973">
        <v>0</v>
      </c>
      <c r="CI42" s="973">
        <v>0</v>
      </c>
      <c r="CJ42" s="973">
        <v>0</v>
      </c>
      <c r="CK42" s="973">
        <v>0</v>
      </c>
      <c r="CL42" s="973">
        <v>1</v>
      </c>
      <c r="CM42" s="973">
        <v>0</v>
      </c>
      <c r="CN42" s="973">
        <v>0</v>
      </c>
      <c r="CS42" s="49" t="s">
        <v>260</v>
      </c>
      <c r="CT42" s="973">
        <v>1</v>
      </c>
      <c r="CU42" s="973">
        <v>0</v>
      </c>
      <c r="CV42" s="973">
        <v>0</v>
      </c>
      <c r="CW42" s="973">
        <v>0</v>
      </c>
      <c r="CX42" s="973">
        <v>0</v>
      </c>
      <c r="CY42" s="973">
        <v>0</v>
      </c>
      <c r="CZ42" s="973">
        <v>0</v>
      </c>
      <c r="DE42" s="49" t="s">
        <v>260</v>
      </c>
      <c r="DF42" s="973">
        <v>0</v>
      </c>
      <c r="DG42" s="973">
        <v>0</v>
      </c>
      <c r="DH42" s="973">
        <v>0</v>
      </c>
      <c r="DI42" s="973">
        <v>0</v>
      </c>
      <c r="DJ42" s="973">
        <v>0</v>
      </c>
      <c r="DK42" s="973">
        <v>0</v>
      </c>
      <c r="DL42" s="973">
        <v>0</v>
      </c>
    </row>
    <row r="43" spans="1:116">
      <c r="A43" s="49" t="s">
        <v>261</v>
      </c>
      <c r="B43" s="973">
        <v>0</v>
      </c>
      <c r="C43" s="973">
        <v>0</v>
      </c>
      <c r="D43" s="973">
        <v>0</v>
      </c>
      <c r="E43" s="973">
        <v>0</v>
      </c>
      <c r="F43" s="973">
        <v>0</v>
      </c>
      <c r="G43" s="973">
        <v>0</v>
      </c>
      <c r="H43" s="973">
        <v>0</v>
      </c>
      <c r="M43" s="49" t="s">
        <v>261</v>
      </c>
      <c r="N43" s="973">
        <v>1</v>
      </c>
      <c r="O43" s="973">
        <v>1</v>
      </c>
      <c r="P43" s="973">
        <v>0</v>
      </c>
      <c r="Q43" s="973">
        <v>1</v>
      </c>
      <c r="R43" s="973">
        <v>1</v>
      </c>
      <c r="S43" s="973">
        <v>1</v>
      </c>
      <c r="T43" s="973">
        <v>0</v>
      </c>
      <c r="Y43" s="49" t="s">
        <v>261</v>
      </c>
      <c r="Z43" s="973">
        <v>0</v>
      </c>
      <c r="AA43" s="973">
        <v>0</v>
      </c>
      <c r="AB43" s="973">
        <v>0</v>
      </c>
      <c r="AC43" s="973">
        <v>0</v>
      </c>
      <c r="AD43" s="973">
        <v>0</v>
      </c>
      <c r="AE43" s="973">
        <v>0</v>
      </c>
      <c r="AF43" s="973">
        <v>0</v>
      </c>
      <c r="AK43" s="49" t="s">
        <v>261</v>
      </c>
      <c r="AL43" s="973">
        <v>0</v>
      </c>
      <c r="AM43" s="973">
        <v>0</v>
      </c>
      <c r="AN43" s="973">
        <v>0</v>
      </c>
      <c r="AO43" s="973">
        <v>1</v>
      </c>
      <c r="AP43" s="973">
        <v>0</v>
      </c>
      <c r="AQ43" s="973">
        <v>1</v>
      </c>
      <c r="AR43" s="973">
        <v>0</v>
      </c>
      <c r="AW43" s="49" t="s">
        <v>261</v>
      </c>
      <c r="AX43" s="973">
        <v>0</v>
      </c>
      <c r="AY43" s="973">
        <v>0</v>
      </c>
      <c r="AZ43" s="973">
        <v>0</v>
      </c>
      <c r="BA43" s="973">
        <v>0</v>
      </c>
      <c r="BB43" s="973">
        <v>0</v>
      </c>
      <c r="BC43" s="973">
        <v>0</v>
      </c>
      <c r="BD43" s="973">
        <v>0</v>
      </c>
      <c r="BI43" s="49" t="s">
        <v>261</v>
      </c>
      <c r="BJ43" s="973">
        <v>0</v>
      </c>
      <c r="BK43" s="973">
        <v>0</v>
      </c>
      <c r="BL43" s="973">
        <v>0</v>
      </c>
      <c r="BM43" s="973">
        <v>0</v>
      </c>
      <c r="BN43" s="973">
        <v>0</v>
      </c>
      <c r="BO43" s="973">
        <v>0</v>
      </c>
      <c r="BP43" s="973">
        <v>0</v>
      </c>
      <c r="BU43" s="49" t="s">
        <v>261</v>
      </c>
      <c r="BV43" s="973">
        <v>0</v>
      </c>
      <c r="BW43" s="973">
        <v>0</v>
      </c>
      <c r="BX43" s="973">
        <v>0</v>
      </c>
      <c r="BY43" s="973">
        <v>0</v>
      </c>
      <c r="BZ43" s="973">
        <v>0</v>
      </c>
      <c r="CA43" s="973">
        <v>0</v>
      </c>
      <c r="CB43" s="973">
        <v>0</v>
      </c>
      <c r="CG43" s="49" t="s">
        <v>261</v>
      </c>
      <c r="CH43" s="973">
        <v>0</v>
      </c>
      <c r="CI43" s="973">
        <v>0</v>
      </c>
      <c r="CJ43" s="973">
        <v>0</v>
      </c>
      <c r="CK43" s="973">
        <v>0</v>
      </c>
      <c r="CL43" s="973">
        <v>0</v>
      </c>
      <c r="CM43" s="973">
        <v>0</v>
      </c>
      <c r="CN43" s="973">
        <v>0</v>
      </c>
      <c r="CS43" s="49" t="s">
        <v>261</v>
      </c>
      <c r="CT43" s="973">
        <v>0</v>
      </c>
      <c r="CU43" s="973">
        <v>0</v>
      </c>
      <c r="CV43" s="973">
        <v>0</v>
      </c>
      <c r="CW43" s="973">
        <v>0</v>
      </c>
      <c r="CX43" s="973">
        <v>0</v>
      </c>
      <c r="CY43" s="973">
        <v>0</v>
      </c>
      <c r="CZ43" s="973">
        <v>0</v>
      </c>
      <c r="DE43" s="49" t="s">
        <v>261</v>
      </c>
      <c r="DF43" s="973">
        <v>0</v>
      </c>
      <c r="DG43" s="973">
        <v>0</v>
      </c>
      <c r="DH43" s="973">
        <v>0</v>
      </c>
      <c r="DI43" s="973">
        <v>0</v>
      </c>
      <c r="DJ43" s="973">
        <v>0</v>
      </c>
      <c r="DK43" s="973">
        <v>0</v>
      </c>
      <c r="DL43" s="973">
        <v>0</v>
      </c>
    </row>
    <row r="44" spans="1:116">
      <c r="A44" s="49" t="s">
        <v>262</v>
      </c>
      <c r="B44" s="973">
        <v>0</v>
      </c>
      <c r="C44" s="973">
        <v>0</v>
      </c>
      <c r="D44" s="973">
        <v>0</v>
      </c>
      <c r="E44" s="973">
        <v>0</v>
      </c>
      <c r="F44" s="973">
        <v>0</v>
      </c>
      <c r="G44" s="973">
        <v>0</v>
      </c>
      <c r="H44" s="973">
        <v>0</v>
      </c>
      <c r="M44" s="49" t="s">
        <v>262</v>
      </c>
      <c r="N44" s="973">
        <v>0</v>
      </c>
      <c r="O44" s="973">
        <v>0</v>
      </c>
      <c r="P44" s="973">
        <v>0</v>
      </c>
      <c r="Q44" s="973">
        <v>0</v>
      </c>
      <c r="R44" s="973">
        <v>0</v>
      </c>
      <c r="S44" s="973">
        <v>0</v>
      </c>
      <c r="T44" s="973">
        <v>0</v>
      </c>
      <c r="Y44" s="49" t="s">
        <v>262</v>
      </c>
      <c r="Z44" s="973">
        <v>0</v>
      </c>
      <c r="AA44" s="973">
        <v>0</v>
      </c>
      <c r="AB44" s="973">
        <v>0</v>
      </c>
      <c r="AC44" s="973">
        <v>0</v>
      </c>
      <c r="AD44" s="973">
        <v>0</v>
      </c>
      <c r="AE44" s="973">
        <v>0</v>
      </c>
      <c r="AF44" s="973">
        <v>0</v>
      </c>
      <c r="AK44" s="49" t="s">
        <v>262</v>
      </c>
      <c r="AL44" s="973">
        <v>0</v>
      </c>
      <c r="AM44" s="973">
        <v>0</v>
      </c>
      <c r="AN44" s="973">
        <v>0</v>
      </c>
      <c r="AO44" s="973">
        <v>0</v>
      </c>
      <c r="AP44" s="973">
        <v>0</v>
      </c>
      <c r="AQ44" s="973">
        <v>0</v>
      </c>
      <c r="AR44" s="973">
        <v>0</v>
      </c>
      <c r="AW44" s="49" t="s">
        <v>262</v>
      </c>
      <c r="AX44" s="973">
        <v>0</v>
      </c>
      <c r="AY44" s="973">
        <v>0</v>
      </c>
      <c r="AZ44" s="973">
        <v>0</v>
      </c>
      <c r="BA44" s="973">
        <v>0</v>
      </c>
      <c r="BB44" s="973">
        <v>0</v>
      </c>
      <c r="BC44" s="973">
        <v>0</v>
      </c>
      <c r="BD44" s="973">
        <v>0</v>
      </c>
      <c r="BI44" s="49" t="s">
        <v>262</v>
      </c>
      <c r="BJ44" s="973">
        <v>0</v>
      </c>
      <c r="BK44" s="973">
        <v>0</v>
      </c>
      <c r="BL44" s="973">
        <v>0</v>
      </c>
      <c r="BM44" s="973">
        <v>0</v>
      </c>
      <c r="BN44" s="973">
        <v>0</v>
      </c>
      <c r="BO44" s="973">
        <v>0</v>
      </c>
      <c r="BP44" s="973">
        <v>0</v>
      </c>
      <c r="BU44" s="49" t="s">
        <v>262</v>
      </c>
      <c r="BV44" s="973">
        <v>0</v>
      </c>
      <c r="BW44" s="973">
        <v>0</v>
      </c>
      <c r="BX44" s="973">
        <v>0</v>
      </c>
      <c r="BY44" s="973">
        <v>0</v>
      </c>
      <c r="BZ44" s="973">
        <v>0</v>
      </c>
      <c r="CA44" s="973">
        <v>0</v>
      </c>
      <c r="CB44" s="973">
        <v>0</v>
      </c>
      <c r="CG44" s="49" t="s">
        <v>262</v>
      </c>
      <c r="CH44" s="973">
        <v>0</v>
      </c>
      <c r="CI44" s="973">
        <v>0</v>
      </c>
      <c r="CJ44" s="973">
        <v>0</v>
      </c>
      <c r="CK44" s="973">
        <v>0</v>
      </c>
      <c r="CL44" s="973">
        <v>0</v>
      </c>
      <c r="CM44" s="973">
        <v>0</v>
      </c>
      <c r="CN44" s="973">
        <v>0</v>
      </c>
      <c r="CS44" s="49" t="s">
        <v>262</v>
      </c>
      <c r="CT44" s="973">
        <v>0</v>
      </c>
      <c r="CU44" s="973">
        <v>0</v>
      </c>
      <c r="CV44" s="973">
        <v>0</v>
      </c>
      <c r="CW44" s="973">
        <v>0</v>
      </c>
      <c r="CX44" s="973">
        <v>0</v>
      </c>
      <c r="CY44" s="973">
        <v>0</v>
      </c>
      <c r="CZ44" s="973">
        <v>0</v>
      </c>
      <c r="DE44" s="49" t="s">
        <v>262</v>
      </c>
      <c r="DF44" s="973">
        <v>0</v>
      </c>
      <c r="DG44" s="973">
        <v>0</v>
      </c>
      <c r="DH44" s="973">
        <v>0</v>
      </c>
      <c r="DI44" s="973">
        <v>0</v>
      </c>
      <c r="DJ44" s="973">
        <v>0</v>
      </c>
      <c r="DK44" s="973">
        <v>0</v>
      </c>
      <c r="DL44" s="973">
        <v>0</v>
      </c>
    </row>
    <row r="45" spans="1:116" ht="27">
      <c r="A45" s="82"/>
    </row>
    <row r="46" spans="1:116" ht="27">
      <c r="A46" s="82"/>
    </row>
    <row r="49" spans="1:114">
      <c r="B49" s="48" t="s">
        <v>229</v>
      </c>
      <c r="N49" s="48" t="s">
        <v>229</v>
      </c>
      <c r="Z49" s="48" t="s">
        <v>229</v>
      </c>
      <c r="AL49" s="48" t="s">
        <v>229</v>
      </c>
      <c r="AX49" s="48" t="s">
        <v>229</v>
      </c>
      <c r="BJ49" s="48" t="s">
        <v>229</v>
      </c>
      <c r="BV49" s="48" t="s">
        <v>229</v>
      </c>
      <c r="CH49" s="48" t="s">
        <v>229</v>
      </c>
      <c r="CT49" s="48" t="s">
        <v>229</v>
      </c>
      <c r="DI49" s="48" t="s">
        <v>229</v>
      </c>
    </row>
    <row r="50" spans="1:114">
      <c r="B50" t="s">
        <v>73</v>
      </c>
      <c r="N50" t="s">
        <v>73</v>
      </c>
      <c r="Z50" t="s">
        <v>73</v>
      </c>
      <c r="AL50" t="s">
        <v>73</v>
      </c>
      <c r="AX50" t="s">
        <v>73</v>
      </c>
      <c r="BJ50" t="s">
        <v>73</v>
      </c>
      <c r="BV50" t="s">
        <v>73</v>
      </c>
      <c r="CH50" t="s">
        <v>73</v>
      </c>
      <c r="CT50" t="s">
        <v>73</v>
      </c>
      <c r="DI50" t="s">
        <v>73</v>
      </c>
    </row>
    <row r="51" spans="1:114">
      <c r="B51" t="s">
        <v>70</v>
      </c>
      <c r="N51" t="s">
        <v>70</v>
      </c>
      <c r="Z51" t="s">
        <v>70</v>
      </c>
      <c r="AL51" t="s">
        <v>70</v>
      </c>
      <c r="AX51" t="s">
        <v>70</v>
      </c>
      <c r="BJ51" t="s">
        <v>70</v>
      </c>
      <c r="BV51" t="s">
        <v>70</v>
      </c>
      <c r="CH51" t="s">
        <v>70</v>
      </c>
      <c r="CT51" t="s">
        <v>70</v>
      </c>
      <c r="DI51" t="s">
        <v>70</v>
      </c>
    </row>
    <row r="52" spans="1:114">
      <c r="A52" s="48" t="s">
        <v>248</v>
      </c>
      <c r="B52" t="s">
        <v>275</v>
      </c>
      <c r="C52" t="s">
        <v>265</v>
      </c>
      <c r="M52" s="48" t="s">
        <v>248</v>
      </c>
      <c r="N52" t="s">
        <v>276</v>
      </c>
      <c r="O52" t="s">
        <v>277</v>
      </c>
      <c r="Y52" s="48" t="s">
        <v>248</v>
      </c>
      <c r="Z52" t="s">
        <v>278</v>
      </c>
      <c r="AA52" t="s">
        <v>279</v>
      </c>
      <c r="AK52" s="48" t="s">
        <v>248</v>
      </c>
      <c r="AL52" t="s">
        <v>280</v>
      </c>
      <c r="AM52" t="s">
        <v>281</v>
      </c>
      <c r="AW52" s="48" t="s">
        <v>248</v>
      </c>
      <c r="AX52" t="s">
        <v>282</v>
      </c>
      <c r="AY52" t="s">
        <v>283</v>
      </c>
      <c r="BI52" s="48" t="s">
        <v>248</v>
      </c>
      <c r="BJ52" t="s">
        <v>284</v>
      </c>
      <c r="BK52" t="s">
        <v>285</v>
      </c>
      <c r="BU52" s="48" t="s">
        <v>248</v>
      </c>
      <c r="BV52" t="s">
        <v>286</v>
      </c>
      <c r="BW52" t="s">
        <v>287</v>
      </c>
      <c r="CG52" s="48" t="s">
        <v>248</v>
      </c>
      <c r="CH52" t="s">
        <v>288</v>
      </c>
      <c r="CI52" t="s">
        <v>289</v>
      </c>
      <c r="CS52" s="48" t="s">
        <v>248</v>
      </c>
      <c r="CT52" t="s">
        <v>290</v>
      </c>
      <c r="CU52" t="s">
        <v>291</v>
      </c>
      <c r="DH52" s="48" t="s">
        <v>248</v>
      </c>
      <c r="DI52" t="s">
        <v>292</v>
      </c>
      <c r="DJ52" t="s">
        <v>293</v>
      </c>
    </row>
    <row r="53" spans="1:114">
      <c r="A53" s="49" t="s">
        <v>251</v>
      </c>
      <c r="B53" s="973">
        <v>0.26915111506987932</v>
      </c>
      <c r="C53" s="973">
        <v>0.19</v>
      </c>
      <c r="M53" s="49" t="s">
        <v>251</v>
      </c>
      <c r="N53" s="973">
        <v>2.1540277396833725</v>
      </c>
      <c r="O53" s="973">
        <v>1.62</v>
      </c>
      <c r="Y53" s="49" t="s">
        <v>251</v>
      </c>
      <c r="Z53" s="973">
        <v>1.9798676297758537</v>
      </c>
      <c r="AA53" s="973">
        <v>1.74</v>
      </c>
      <c r="AJ53" s="30"/>
      <c r="AK53" s="49" t="s">
        <v>251</v>
      </c>
      <c r="AL53" s="973">
        <v>4.5910012165358411</v>
      </c>
      <c r="AM53" s="973">
        <v>3.83</v>
      </c>
      <c r="AV53" s="30"/>
      <c r="AW53" s="49" t="s">
        <v>251</v>
      </c>
      <c r="AX53" s="973">
        <v>1.121146329211993</v>
      </c>
      <c r="AY53" s="973">
        <v>0.99</v>
      </c>
      <c r="BH53" s="30"/>
      <c r="BI53" s="49" t="s">
        <v>251</v>
      </c>
      <c r="BJ53" s="973">
        <v>2.0543751995878541</v>
      </c>
      <c r="BK53" s="973">
        <v>1.77</v>
      </c>
      <c r="BT53" s="30"/>
      <c r="BU53" s="49" t="s">
        <v>251</v>
      </c>
      <c r="BV53" s="973">
        <v>1.9557577305616307</v>
      </c>
      <c r="BW53" s="973">
        <v>1.91</v>
      </c>
      <c r="CF53" s="30"/>
      <c r="CG53" s="49" t="s">
        <v>251</v>
      </c>
      <c r="CH53" s="973">
        <v>0.85347012000000011</v>
      </c>
      <c r="CI53" s="973">
        <v>0.57999999999999996</v>
      </c>
      <c r="CR53" s="30"/>
      <c r="CS53" s="49" t="s">
        <v>251</v>
      </c>
      <c r="CT53" s="973">
        <v>1.900032725353906</v>
      </c>
      <c r="CU53" s="973">
        <v>1.44</v>
      </c>
      <c r="DD53" s="30"/>
      <c r="DH53" s="49" t="s">
        <v>251</v>
      </c>
      <c r="DI53" s="973">
        <v>0.16406098293282606</v>
      </c>
      <c r="DJ53" s="973">
        <v>0.11</v>
      </c>
    </row>
    <row r="54" spans="1:114">
      <c r="A54" s="49" t="s">
        <v>252</v>
      </c>
      <c r="B54" s="973">
        <v>0.26030075663173968</v>
      </c>
      <c r="C54" s="973">
        <v>0.28999999999999998</v>
      </c>
      <c r="M54" s="49" t="s">
        <v>252</v>
      </c>
      <c r="N54" s="973">
        <v>2.226960898921551</v>
      </c>
      <c r="O54" s="973">
        <v>1.69</v>
      </c>
      <c r="Y54" s="49" t="s">
        <v>252</v>
      </c>
      <c r="Z54" s="973">
        <v>2.069064821778547</v>
      </c>
      <c r="AA54" s="973">
        <v>2.36</v>
      </c>
      <c r="AJ54" s="30"/>
      <c r="AK54" s="49" t="s">
        <v>252</v>
      </c>
      <c r="AL54" s="973">
        <v>4.5469400454384772</v>
      </c>
      <c r="AM54" s="973">
        <v>4.75</v>
      </c>
      <c r="AV54" s="30"/>
      <c r="AW54" s="49" t="s">
        <v>252</v>
      </c>
      <c r="AX54" s="973">
        <v>1.1723112625032268</v>
      </c>
      <c r="AY54" s="973">
        <v>1.1499999999999999</v>
      </c>
      <c r="BH54" s="30"/>
      <c r="BI54" s="49" t="s">
        <v>252</v>
      </c>
      <c r="BJ54" s="973">
        <v>2.1368057121767867</v>
      </c>
      <c r="BK54" s="973">
        <v>2.58</v>
      </c>
      <c r="BT54" s="30"/>
      <c r="BU54" s="49" t="s">
        <v>252</v>
      </c>
      <c r="BV54" s="973">
        <v>1.3100624473546831</v>
      </c>
      <c r="BW54" s="973">
        <v>1.8</v>
      </c>
      <c r="CF54" s="30"/>
      <c r="CG54" s="49" t="s">
        <v>252</v>
      </c>
      <c r="CH54" s="973">
        <v>0.87727387999999984</v>
      </c>
      <c r="CI54" s="973">
        <v>0.72</v>
      </c>
      <c r="CR54" s="30"/>
      <c r="CS54" s="49" t="s">
        <v>252</v>
      </c>
      <c r="CT54" s="973">
        <v>2.0725174543982807</v>
      </c>
      <c r="CU54" s="973">
        <v>2.02</v>
      </c>
      <c r="DD54" s="30"/>
      <c r="DH54" s="49" t="s">
        <v>252</v>
      </c>
      <c r="DI54" s="973">
        <v>0.15835369138740202</v>
      </c>
      <c r="DJ54" s="973">
        <v>0.11</v>
      </c>
    </row>
    <row r="55" spans="1:114">
      <c r="A55" s="49" t="s">
        <v>253</v>
      </c>
      <c r="B55" s="973">
        <v>0.28281841214894804</v>
      </c>
      <c r="C55" s="973">
        <v>0.64877208999999991</v>
      </c>
      <c r="M55" s="49" t="s">
        <v>253</v>
      </c>
      <c r="N55" s="973">
        <v>2.2278902135295389</v>
      </c>
      <c r="O55" s="973">
        <v>1.8874631100000001</v>
      </c>
      <c r="Y55" s="49" t="s">
        <v>253</v>
      </c>
      <c r="Z55" s="973">
        <v>2.0912217181305963</v>
      </c>
      <c r="AA55" s="973">
        <v>2.3743258371999998</v>
      </c>
      <c r="AJ55" s="30"/>
      <c r="AK55" s="49" t="s">
        <v>253</v>
      </c>
      <c r="AL55" s="973">
        <v>4.750345573801277</v>
      </c>
      <c r="AM55" s="973">
        <v>4.6965641201999997</v>
      </c>
      <c r="AV55" s="30"/>
      <c r="AW55" s="49" t="s">
        <v>253</v>
      </c>
      <c r="AX55" s="973">
        <v>1.2599925518328066</v>
      </c>
      <c r="AY55" s="973">
        <v>1.5199720000000001</v>
      </c>
      <c r="BH55" s="30"/>
      <c r="BI55" s="49" t="s">
        <v>253</v>
      </c>
      <c r="BJ55" s="973">
        <v>2.2493808511125528</v>
      </c>
      <c r="BK55" s="973">
        <v>2.4396330000000002</v>
      </c>
      <c r="BT55" s="30"/>
      <c r="BU55" s="49" t="s">
        <v>253</v>
      </c>
      <c r="BV55" s="973">
        <v>1.4890537887771389</v>
      </c>
      <c r="BW55" s="973">
        <v>1.7951672971999999</v>
      </c>
      <c r="CF55" s="30"/>
      <c r="CG55" s="49" t="s">
        <v>253</v>
      </c>
      <c r="CH55" s="973">
        <v>0.93944452000000001</v>
      </c>
      <c r="CI55" s="973">
        <v>0.64068519639999999</v>
      </c>
      <c r="CR55" s="30"/>
      <c r="CS55" s="49" t="s">
        <v>253</v>
      </c>
      <c r="CT55" s="973">
        <v>2.1541837089376563</v>
      </c>
      <c r="CU55" s="973">
        <v>2.1170631113999998</v>
      </c>
      <c r="DD55" s="30"/>
      <c r="DH55" s="49" t="s">
        <v>253</v>
      </c>
      <c r="DI55" s="973">
        <v>0.19336997459841554</v>
      </c>
      <c r="DJ55" s="973">
        <v>0.15431700000000001</v>
      </c>
    </row>
    <row r="56" spans="1:114">
      <c r="A56" s="49" t="s">
        <v>254</v>
      </c>
      <c r="B56" s="973">
        <v>0.24786875160721883</v>
      </c>
      <c r="C56" s="973">
        <v>0.17760192999999999</v>
      </c>
      <c r="M56" s="49" t="s">
        <v>254</v>
      </c>
      <c r="N56" s="973">
        <v>2.1703098179186502</v>
      </c>
      <c r="O56" s="973">
        <v>1.92503917</v>
      </c>
      <c r="Y56" s="49" t="s">
        <v>254</v>
      </c>
      <c r="Z56" s="973">
        <v>2.0799643419978642</v>
      </c>
      <c r="AA56" s="973">
        <v>2.2078514999999999</v>
      </c>
      <c r="AJ56" s="30"/>
      <c r="AK56" s="49" t="s">
        <v>254</v>
      </c>
      <c r="AL56" s="973">
        <v>4.5112612684172548</v>
      </c>
      <c r="AM56" s="973">
        <v>4.3125090260999963</v>
      </c>
      <c r="AV56" s="30"/>
      <c r="AW56" s="49" t="s">
        <v>254</v>
      </c>
      <c r="AX56" s="973">
        <v>1.2120857024369405</v>
      </c>
      <c r="AY56" s="973">
        <v>1.028643</v>
      </c>
      <c r="BH56" s="30"/>
      <c r="BI56" s="49" t="s">
        <v>254</v>
      </c>
      <c r="BJ56" s="973">
        <v>2.0620994258777667</v>
      </c>
      <c r="BK56" s="973">
        <v>2.9384100000000002</v>
      </c>
      <c r="BT56" s="30"/>
      <c r="BU56" s="49" t="s">
        <v>254</v>
      </c>
      <c r="BV56" s="973">
        <v>1.4719734505320883</v>
      </c>
      <c r="BW56" s="973">
        <v>1.5303762528</v>
      </c>
      <c r="CF56" s="30"/>
      <c r="CG56" s="49" t="s">
        <v>254</v>
      </c>
      <c r="CH56" s="973">
        <v>0.96570584000000004</v>
      </c>
      <c r="CI56" s="973">
        <v>0.74793823719999974</v>
      </c>
      <c r="CR56" s="30"/>
      <c r="CS56" s="49" t="s">
        <v>254</v>
      </c>
      <c r="CT56" s="973">
        <v>2.0206608209995309</v>
      </c>
      <c r="CU56" s="973">
        <v>2.1623882756000001</v>
      </c>
      <c r="DD56" s="30"/>
      <c r="DH56" s="49" t="s">
        <v>254</v>
      </c>
      <c r="DI56" s="973">
        <v>0.14220930867327419</v>
      </c>
      <c r="DJ56" s="973">
        <v>0.13952999999999999</v>
      </c>
    </row>
    <row r="57" spans="1:114">
      <c r="A57" s="49" t="s">
        <v>255</v>
      </c>
      <c r="B57" s="973">
        <v>0.28524564609416658</v>
      </c>
      <c r="C57" s="973">
        <v>0.21343181</v>
      </c>
      <c r="M57" s="49" t="s">
        <v>255</v>
      </c>
      <c r="N57" s="973">
        <v>2.2935274250105162</v>
      </c>
      <c r="O57" s="973">
        <v>1.6393890999999998</v>
      </c>
      <c r="Y57" s="49" t="s">
        <v>255</v>
      </c>
      <c r="Z57" s="973">
        <v>2.0966419150914684</v>
      </c>
      <c r="AA57" s="973">
        <v>2.2312254804999996</v>
      </c>
      <c r="AJ57" s="30"/>
      <c r="AK57" s="49" t="s">
        <v>255</v>
      </c>
      <c r="AL57" s="973">
        <v>4.8575739987882036</v>
      </c>
      <c r="AM57" s="973">
        <v>5.4072100234000011</v>
      </c>
      <c r="AV57" s="30"/>
      <c r="AW57" s="49" t="s">
        <v>255</v>
      </c>
      <c r="AX57" s="973">
        <v>1.2623393391564339</v>
      </c>
      <c r="AY57" s="973">
        <v>1.1751560000000001</v>
      </c>
      <c r="BH57" s="30"/>
      <c r="BI57" s="49" t="s">
        <v>255</v>
      </c>
      <c r="BJ57" s="973">
        <v>2.1949602557550008</v>
      </c>
      <c r="BK57" s="973">
        <v>3.2201529999999998</v>
      </c>
      <c r="BT57" s="30"/>
      <c r="BU57" s="49" t="s">
        <v>255</v>
      </c>
      <c r="BV57" s="973">
        <v>1.4812050933757026</v>
      </c>
      <c r="BW57" s="973">
        <v>1.7533771954000004</v>
      </c>
      <c r="CF57" s="30"/>
      <c r="CG57" s="49" t="s">
        <v>255</v>
      </c>
      <c r="CH57" s="973">
        <v>1.00066108</v>
      </c>
      <c r="CI57" s="973">
        <v>1.7533771954000004</v>
      </c>
      <c r="CR57" s="30"/>
      <c r="CS57" s="49" t="s">
        <v>255</v>
      </c>
      <c r="CT57" s="973">
        <v>2.0126420450066957</v>
      </c>
      <c r="CU57" s="973">
        <v>3.994196482</v>
      </c>
      <c r="DD57" s="30"/>
      <c r="DH57" s="49" t="s">
        <v>255</v>
      </c>
      <c r="DI57" s="973">
        <v>0.18681131912080107</v>
      </c>
      <c r="DJ57" s="973">
        <v>0.22829199999999999</v>
      </c>
    </row>
    <row r="58" spans="1:114">
      <c r="A58" s="49" t="s">
        <v>256</v>
      </c>
      <c r="B58" s="973">
        <v>0.27620882791531226</v>
      </c>
      <c r="C58" s="973">
        <v>0.23302392</v>
      </c>
      <c r="M58" s="49" t="s">
        <v>256</v>
      </c>
      <c r="N58" s="973">
        <v>2.2103970026763191</v>
      </c>
      <c r="O58" s="973">
        <v>1.1672611900000001</v>
      </c>
      <c r="Y58" s="49" t="s">
        <v>256</v>
      </c>
      <c r="Z58" s="973">
        <v>2.0964345311351744</v>
      </c>
      <c r="AA58" s="973">
        <v>2.52</v>
      </c>
      <c r="AJ58" s="30"/>
      <c r="AK58" s="49" t="s">
        <v>256</v>
      </c>
      <c r="AL58" s="973">
        <v>4.8159528275283749</v>
      </c>
      <c r="AM58" s="973">
        <v>5.0599999999999996</v>
      </c>
      <c r="AV58" s="30"/>
      <c r="AW58" s="49" t="s">
        <v>256</v>
      </c>
      <c r="AX58" s="973">
        <v>1.2768185905711198</v>
      </c>
      <c r="AY58" s="973">
        <v>1.32</v>
      </c>
      <c r="BH58" s="30"/>
      <c r="BI58" s="49" t="s">
        <v>256</v>
      </c>
      <c r="BJ58" s="973">
        <v>2.1979621697461074</v>
      </c>
      <c r="BK58" s="973">
        <v>2.77</v>
      </c>
      <c r="BT58" s="30"/>
      <c r="BU58" s="49" t="s">
        <v>256</v>
      </c>
      <c r="BV58" s="973">
        <v>1.4240419578978845</v>
      </c>
      <c r="BW58" s="973">
        <v>2.7759999999999998</v>
      </c>
      <c r="CF58" s="30"/>
      <c r="CG58" s="49" t="s">
        <v>256</v>
      </c>
      <c r="CH58" s="973">
        <v>0.92569075999999995</v>
      </c>
      <c r="CI58" s="973">
        <v>0.79900000000000004</v>
      </c>
      <c r="CR58" s="30"/>
      <c r="CS58" s="49" t="s">
        <v>256</v>
      </c>
      <c r="CT58" s="973">
        <v>1.9820568616485712</v>
      </c>
      <c r="CU58" s="973">
        <v>3.48</v>
      </c>
      <c r="DD58" s="30"/>
      <c r="DH58" s="49" t="s">
        <v>256</v>
      </c>
      <c r="DI58" s="973">
        <v>0.17184938631249319</v>
      </c>
      <c r="DJ58" s="973">
        <v>0.155</v>
      </c>
    </row>
    <row r="59" spans="1:114">
      <c r="A59" s="49" t="s">
        <v>257</v>
      </c>
      <c r="B59" s="973">
        <v>0.2784518782626394</v>
      </c>
      <c r="C59" s="973">
        <v>0.21680767000000001</v>
      </c>
      <c r="M59" s="49" t="s">
        <v>257</v>
      </c>
      <c r="N59" s="973">
        <v>2.2367157486543507</v>
      </c>
      <c r="O59" s="973">
        <v>1.2876894800000001</v>
      </c>
      <c r="Y59" s="49" t="s">
        <v>257</v>
      </c>
      <c r="Z59" s="973">
        <v>2.0842311745941653</v>
      </c>
      <c r="AA59" s="973">
        <v>2.0434032256000001</v>
      </c>
      <c r="AJ59" s="30"/>
      <c r="AK59" s="49" t="s">
        <v>257</v>
      </c>
      <c r="AL59" s="973">
        <v>4.8005798334770695</v>
      </c>
      <c r="AM59" s="973">
        <v>4.0685952117999999</v>
      </c>
      <c r="AV59" s="30"/>
      <c r="AW59" s="49" t="s">
        <v>257</v>
      </c>
      <c r="AX59" s="973">
        <v>1.2291118483597401</v>
      </c>
      <c r="AY59" s="973">
        <v>1.2786866699999999</v>
      </c>
      <c r="BH59" s="30"/>
      <c r="BI59" s="49" t="s">
        <v>257</v>
      </c>
      <c r="BJ59" s="973">
        <v>2.1111040064922229</v>
      </c>
      <c r="BK59" s="973">
        <v>2.1936923799999999</v>
      </c>
      <c r="BT59" s="30"/>
      <c r="BU59" s="49" t="s">
        <v>257</v>
      </c>
      <c r="BV59" s="973">
        <v>1.4746437012505191</v>
      </c>
      <c r="BW59" s="973">
        <v>2.0922544894000001</v>
      </c>
      <c r="CF59" s="30"/>
      <c r="CG59" s="49" t="s">
        <v>257</v>
      </c>
      <c r="CH59" s="973">
        <v>0.90943924000000009</v>
      </c>
      <c r="CI59" s="973">
        <v>0.56943958719999999</v>
      </c>
      <c r="CR59" s="30"/>
      <c r="CS59" s="49" t="s">
        <v>257</v>
      </c>
      <c r="CT59" s="973">
        <v>1.9868566041123215</v>
      </c>
      <c r="CU59" s="973">
        <v>4.2151349068999995</v>
      </c>
      <c r="DD59" s="30"/>
      <c r="DH59" s="49" t="s">
        <v>257</v>
      </c>
      <c r="DI59" s="973">
        <v>0.17911751173359955</v>
      </c>
      <c r="DJ59" s="973">
        <v>0.17529443</v>
      </c>
    </row>
    <row r="60" spans="1:114">
      <c r="A60" s="49" t="s">
        <v>258</v>
      </c>
      <c r="B60" s="973">
        <v>0.26420376210176505</v>
      </c>
      <c r="C60" s="973">
        <v>0.22687752999999999</v>
      </c>
      <c r="M60" s="49" t="s">
        <v>258</v>
      </c>
      <c r="N60" s="973">
        <v>2.2047032840000789</v>
      </c>
      <c r="O60" s="973">
        <v>1.53394428</v>
      </c>
      <c r="Y60" s="49" t="s">
        <v>258</v>
      </c>
      <c r="Z60" s="973">
        <v>2.0426154289154979</v>
      </c>
      <c r="AA60" s="973">
        <v>2.2581939791000001</v>
      </c>
      <c r="AJ60" s="30"/>
      <c r="AK60" s="49" t="s">
        <v>258</v>
      </c>
      <c r="AL60" s="973">
        <v>4.550517776187184</v>
      </c>
      <c r="AM60" s="973">
        <v>4.2696829419000002</v>
      </c>
      <c r="AV60" s="30"/>
      <c r="AW60" s="49" t="s">
        <v>258</v>
      </c>
      <c r="AX60" s="973">
        <v>1.1477678467238315</v>
      </c>
      <c r="AY60" s="973">
        <v>0</v>
      </c>
      <c r="BH60" s="30"/>
      <c r="BI60" s="49" t="s">
        <v>258</v>
      </c>
      <c r="BJ60" s="973">
        <v>1.9142458432383367</v>
      </c>
      <c r="BK60" s="973">
        <v>0</v>
      </c>
      <c r="BT60" s="30"/>
      <c r="BU60" s="49" t="s">
        <v>258</v>
      </c>
      <c r="BV60" s="973">
        <v>1.5147280117409616</v>
      </c>
      <c r="BW60" s="973">
        <v>2.2280119766000004</v>
      </c>
      <c r="CF60" s="30"/>
      <c r="CG60" s="49" t="s">
        <v>258</v>
      </c>
      <c r="CH60" s="973">
        <v>0.99286227999999999</v>
      </c>
      <c r="CI60" s="973">
        <v>0.46284431920000002</v>
      </c>
      <c r="CR60" s="30"/>
      <c r="CS60" s="49" t="s">
        <v>258</v>
      </c>
      <c r="CT60" s="973">
        <v>2.0286180999941963</v>
      </c>
      <c r="CU60" s="973">
        <v>2.3541938500000001</v>
      </c>
      <c r="DD60" s="30"/>
      <c r="DH60" s="49" t="s">
        <v>258</v>
      </c>
      <c r="DI60" s="973">
        <v>0.15871630935852007</v>
      </c>
      <c r="DJ60" s="973">
        <v>0</v>
      </c>
    </row>
    <row r="61" spans="1:114">
      <c r="A61" s="49" t="s">
        <v>259</v>
      </c>
      <c r="B61" s="973">
        <v>0.27449528242879395</v>
      </c>
      <c r="C61" s="973">
        <v>0.33100000000000002</v>
      </c>
      <c r="M61" s="49" t="s">
        <v>259</v>
      </c>
      <c r="N61" s="973">
        <v>2.2270878438234054</v>
      </c>
      <c r="O61" s="973">
        <v>1.494</v>
      </c>
      <c r="Y61" s="49" t="s">
        <v>259</v>
      </c>
      <c r="Z61" s="973">
        <v>2.0711419628338943</v>
      </c>
      <c r="AA61" s="973">
        <v>1.988</v>
      </c>
      <c r="AJ61" s="30"/>
      <c r="AK61" s="49" t="s">
        <v>259</v>
      </c>
      <c r="AL61" s="973">
        <v>4.7154583668128973</v>
      </c>
      <c r="AM61" s="973">
        <v>3.9889999999999999</v>
      </c>
      <c r="AV61" s="30"/>
      <c r="AW61" s="49" t="s">
        <v>259</v>
      </c>
      <c r="AX61" s="973">
        <v>1.1705215924631365</v>
      </c>
      <c r="AY61" s="973">
        <v>1.1100000000000001</v>
      </c>
      <c r="BH61" s="30"/>
      <c r="BI61" s="49" t="s">
        <v>259</v>
      </c>
      <c r="BJ61" s="973">
        <v>1.9175276027394588</v>
      </c>
      <c r="BK61" s="973">
        <v>1.67</v>
      </c>
      <c r="BT61" s="30"/>
      <c r="BU61" s="49" t="s">
        <v>259</v>
      </c>
      <c r="BV61" s="973">
        <v>1.4162911421191582</v>
      </c>
      <c r="BW61" s="973">
        <v>1.6839999999999999</v>
      </c>
      <c r="CF61" s="30"/>
      <c r="CG61" s="49" t="s">
        <v>259</v>
      </c>
      <c r="CH61" s="973">
        <v>0.97424432000000016</v>
      </c>
      <c r="CI61" s="973">
        <v>0.51500000000000001</v>
      </c>
      <c r="CR61" s="30"/>
      <c r="CS61" s="49" t="s">
        <v>259</v>
      </c>
      <c r="CT61" s="973">
        <v>1.7958162048116961</v>
      </c>
      <c r="CU61" s="973">
        <v>1.74</v>
      </c>
      <c r="DD61" s="30"/>
      <c r="DH61" s="49" t="s">
        <v>259</v>
      </c>
      <c r="DI61" s="973">
        <v>0.16722994868042346</v>
      </c>
      <c r="DJ61" s="973">
        <v>0.27</v>
      </c>
    </row>
    <row r="62" spans="1:114">
      <c r="A62" s="49" t="s">
        <v>260</v>
      </c>
      <c r="B62" s="973">
        <v>0.27264733854122214</v>
      </c>
      <c r="C62" s="973">
        <v>0.29599999999999999</v>
      </c>
      <c r="M62" s="49" t="s">
        <v>260</v>
      </c>
      <c r="N62" s="973">
        <v>2.2471820364788608</v>
      </c>
      <c r="O62" s="973">
        <v>1.75</v>
      </c>
      <c r="Y62" s="49" t="s">
        <v>260</v>
      </c>
      <c r="Z62" s="973">
        <v>2.1142549909502959</v>
      </c>
      <c r="AA62" s="973">
        <v>2.4700000000000002</v>
      </c>
      <c r="AJ62" s="30"/>
      <c r="AK62" s="49" t="s">
        <v>260</v>
      </c>
      <c r="AL62" s="973">
        <v>4.5961881587508824</v>
      </c>
      <c r="AM62" s="973">
        <v>4.8</v>
      </c>
      <c r="AV62" s="30"/>
      <c r="AW62" s="49" t="s">
        <v>260</v>
      </c>
      <c r="AX62" s="973">
        <v>1.1457904370649059</v>
      </c>
      <c r="AY62" s="973">
        <v>1.1100000000000001</v>
      </c>
      <c r="BH62" s="30"/>
      <c r="BI62" s="49" t="s">
        <v>260</v>
      </c>
      <c r="BJ62" s="973">
        <v>1.8809481236367211</v>
      </c>
      <c r="BK62" s="973">
        <v>2.1800000000000002</v>
      </c>
      <c r="BT62" s="30"/>
      <c r="BU62" s="49" t="s">
        <v>260</v>
      </c>
      <c r="BV62" s="973">
        <v>1.3765777256893208</v>
      </c>
      <c r="BW62" s="973">
        <v>1.9119999999999999</v>
      </c>
      <c r="CF62" s="30"/>
      <c r="CG62" s="49" t="s">
        <v>260</v>
      </c>
      <c r="CH62" s="973">
        <v>0.99625783999999984</v>
      </c>
      <c r="CI62" s="973">
        <v>0.77700000000000002</v>
      </c>
      <c r="CR62" s="30"/>
      <c r="CS62" s="49" t="s">
        <v>260</v>
      </c>
      <c r="CT62" s="973">
        <v>1.7522052078385706</v>
      </c>
      <c r="CU62" s="973">
        <v>2.7839999999999998</v>
      </c>
      <c r="DD62" s="30"/>
      <c r="DH62" s="49" t="s">
        <v>260</v>
      </c>
      <c r="DI62" s="973">
        <v>0.17150253434011936</v>
      </c>
      <c r="DJ62" s="973">
        <v>0.25</v>
      </c>
    </row>
    <row r="63" spans="1:114">
      <c r="A63" s="49" t="s">
        <v>261</v>
      </c>
      <c r="B63" s="973">
        <v>0.27600042690325111</v>
      </c>
      <c r="C63" s="973">
        <v>0.31639036999999998</v>
      </c>
      <c r="M63" s="49" t="s">
        <v>261</v>
      </c>
      <c r="N63" s="973">
        <v>2.2986537434941581</v>
      </c>
      <c r="O63" s="973">
        <v>1.6143152700000005</v>
      </c>
      <c r="Y63" s="49" t="s">
        <v>261</v>
      </c>
      <c r="Z63" s="973">
        <v>2.1389041687602486</v>
      </c>
      <c r="AA63" s="973">
        <v>2.3346576170999995</v>
      </c>
      <c r="AJ63" s="30"/>
      <c r="AK63" s="49" t="s">
        <v>261</v>
      </c>
      <c r="AL63" s="973">
        <v>4.6307152704440666</v>
      </c>
      <c r="AM63" s="973">
        <v>5.3196105447999971</v>
      </c>
      <c r="AV63" s="30"/>
      <c r="AW63" s="49" t="s">
        <v>261</v>
      </c>
      <c r="AX63" s="973">
        <v>1.1197695096471856</v>
      </c>
      <c r="AY63" s="973">
        <v>0</v>
      </c>
      <c r="BH63" s="30"/>
      <c r="BI63" s="49" t="s">
        <v>261</v>
      </c>
      <c r="BJ63" s="973">
        <v>1.8345062542105364</v>
      </c>
      <c r="BK63" s="973">
        <v>0</v>
      </c>
      <c r="BT63" s="30"/>
      <c r="BU63" s="49" t="s">
        <v>261</v>
      </c>
      <c r="BV63" s="973">
        <v>1.3883010278700743</v>
      </c>
      <c r="BW63" s="973">
        <v>2.5515467853999998</v>
      </c>
      <c r="CF63" s="30"/>
      <c r="CG63" s="49" t="s">
        <v>261</v>
      </c>
      <c r="CH63" s="973">
        <v>0.68719219999999992</v>
      </c>
      <c r="CI63" s="973">
        <v>0.59857492040000004</v>
      </c>
      <c r="CR63" s="30"/>
      <c r="CS63" s="49" t="s">
        <v>261</v>
      </c>
      <c r="CT63" s="973">
        <v>1.7408438672616957</v>
      </c>
      <c r="CU63" s="973">
        <v>4.0787032101000023</v>
      </c>
      <c r="DD63" s="30"/>
      <c r="DH63" s="49" t="s">
        <v>261</v>
      </c>
      <c r="DI63" s="973">
        <v>0.17604314197846779</v>
      </c>
      <c r="DJ63" s="973">
        <v>0</v>
      </c>
    </row>
    <row r="64" spans="1:114">
      <c r="A64" s="49" t="s">
        <v>262</v>
      </c>
      <c r="B64" s="973">
        <v>0.2790551511867817</v>
      </c>
      <c r="C64" s="973">
        <v>0</v>
      </c>
      <c r="M64" s="49" t="s">
        <v>262</v>
      </c>
      <c r="N64" s="973">
        <v>2.2448064572872108</v>
      </c>
      <c r="O64" s="973">
        <v>0</v>
      </c>
      <c r="Y64" s="49" t="s">
        <v>262</v>
      </c>
      <c r="Z64" s="973">
        <v>2.1337327054108264</v>
      </c>
      <c r="AA64" s="973">
        <v>0</v>
      </c>
      <c r="AD64" s="30"/>
      <c r="AE64" s="30"/>
      <c r="AF64" s="30"/>
      <c r="AG64" s="30"/>
      <c r="AH64" s="30"/>
      <c r="AI64" s="30"/>
      <c r="AJ64" s="30"/>
      <c r="AK64" s="49" t="s">
        <v>262</v>
      </c>
      <c r="AL64" s="973">
        <v>4.8468241360888866</v>
      </c>
      <c r="AM64" s="973">
        <v>0</v>
      </c>
      <c r="AP64" s="30"/>
      <c r="AQ64" s="30"/>
      <c r="AR64" s="30"/>
      <c r="AS64" s="30"/>
      <c r="AT64" s="30"/>
      <c r="AU64" s="30"/>
      <c r="AV64" s="30"/>
      <c r="AW64" s="49" t="s">
        <v>262</v>
      </c>
      <c r="AX64" s="973">
        <v>1.2245114707986209</v>
      </c>
      <c r="AY64" s="973">
        <v>0</v>
      </c>
      <c r="BB64" s="30"/>
      <c r="BC64" s="30"/>
      <c r="BD64" s="30"/>
      <c r="BE64" s="30"/>
      <c r="BF64" s="30"/>
      <c r="BG64" s="30"/>
      <c r="BH64" s="30"/>
      <c r="BI64" s="49" t="s">
        <v>262</v>
      </c>
      <c r="BJ64" s="973">
        <v>1.9282008523005889</v>
      </c>
      <c r="BK64" s="973">
        <v>0</v>
      </c>
      <c r="BN64" s="30"/>
      <c r="BO64" s="30"/>
      <c r="BP64" s="30"/>
      <c r="BQ64" s="30"/>
      <c r="BR64" s="30"/>
      <c r="BS64" s="30"/>
      <c r="BT64" s="30"/>
      <c r="BU64" s="49" t="s">
        <v>262</v>
      </c>
      <c r="BV64" s="973">
        <v>1.3664381970207697</v>
      </c>
      <c r="BW64" s="973">
        <v>0</v>
      </c>
      <c r="BZ64" s="30"/>
      <c r="CA64" s="30"/>
      <c r="CB64" s="30"/>
      <c r="CC64" s="30"/>
      <c r="CD64" s="30"/>
      <c r="CE64" s="30"/>
      <c r="CF64" s="30"/>
      <c r="CG64" s="49" t="s">
        <v>262</v>
      </c>
      <c r="CH64" s="973">
        <v>0.66201895999999993</v>
      </c>
      <c r="CI64" s="973">
        <v>0</v>
      </c>
      <c r="CL64" s="30"/>
      <c r="CM64" s="30"/>
      <c r="CN64" s="30"/>
      <c r="CO64" s="30"/>
      <c r="CP64" s="30"/>
      <c r="CQ64" s="30"/>
      <c r="CR64" s="30"/>
      <c r="CS64" s="49" t="s">
        <v>262</v>
      </c>
      <c r="CT64" s="973">
        <v>1.7805940103429458</v>
      </c>
      <c r="CU64" s="973">
        <v>0</v>
      </c>
      <c r="DA64" s="30"/>
      <c r="DB64" s="30"/>
      <c r="DC64" s="30"/>
      <c r="DD64" s="30"/>
      <c r="DE64" s="49"/>
      <c r="DH64" s="49" t="s">
        <v>262</v>
      </c>
      <c r="DI64" s="973">
        <v>0.17698910190312372</v>
      </c>
      <c r="DJ64" s="973">
        <v>0</v>
      </c>
    </row>
    <row r="65" spans="1:109">
      <c r="M65" s="49"/>
      <c r="Y65" s="49"/>
      <c r="AC65" s="30"/>
      <c r="AD65" s="30"/>
      <c r="AE65" s="30"/>
      <c r="AF65" s="30"/>
      <c r="AG65" s="30"/>
      <c r="AH65" s="30"/>
      <c r="AI65" s="30"/>
      <c r="AJ65" s="30"/>
      <c r="AK65" s="49"/>
      <c r="AO65" s="30"/>
      <c r="AP65" s="30"/>
      <c r="AQ65" s="30"/>
      <c r="AR65" s="30"/>
      <c r="AS65" s="30"/>
      <c r="AT65" s="30"/>
      <c r="AU65" s="30"/>
      <c r="AV65" s="30"/>
      <c r="AW65" s="49"/>
      <c r="BA65" s="30"/>
      <c r="BB65" s="30"/>
      <c r="BC65" s="30"/>
      <c r="BD65" s="30"/>
      <c r="BE65" s="30"/>
      <c r="BF65" s="30"/>
      <c r="BG65" s="30"/>
      <c r="BH65" s="30"/>
      <c r="BI65" s="49"/>
      <c r="BM65" s="30"/>
      <c r="BN65" s="30"/>
      <c r="BO65" s="30"/>
      <c r="BP65" s="30"/>
      <c r="BQ65" s="30"/>
      <c r="BR65" s="30"/>
      <c r="BS65" s="30"/>
      <c r="BT65" s="30"/>
      <c r="BU65" s="49"/>
      <c r="BY65" s="30"/>
      <c r="BZ65" s="30"/>
      <c r="CA65" s="30"/>
      <c r="CB65" s="30"/>
      <c r="CC65" s="30"/>
      <c r="CD65" s="30"/>
      <c r="CE65" s="30"/>
      <c r="CF65" s="30"/>
      <c r="CG65" s="49"/>
      <c r="CK65" s="30"/>
      <c r="CL65" s="30"/>
      <c r="CM65" s="30"/>
      <c r="CN65" s="30"/>
      <c r="CO65" s="30"/>
      <c r="CP65" s="30"/>
      <c r="CQ65" s="30"/>
      <c r="CR65" s="30"/>
      <c r="CS65" s="49"/>
      <c r="DA65" s="30"/>
      <c r="DB65" s="30"/>
      <c r="DC65" s="30"/>
      <c r="DD65" s="30"/>
      <c r="DE65" s="49"/>
    </row>
    <row r="66" spans="1:109" ht="24.6">
      <c r="A66" s="83" t="s">
        <v>294</v>
      </c>
      <c r="M66" s="49"/>
      <c r="Y66" s="49"/>
      <c r="AC66" s="30"/>
      <c r="AD66" s="30"/>
      <c r="AE66" s="30"/>
      <c r="AF66" s="30"/>
      <c r="AG66" s="30"/>
      <c r="AH66" s="30"/>
      <c r="AI66" s="30"/>
      <c r="AJ66" s="30"/>
      <c r="AK66" s="49"/>
      <c r="AO66" s="30"/>
      <c r="AP66" s="30"/>
      <c r="AQ66" s="30"/>
      <c r="AR66" s="30"/>
      <c r="AS66" s="30"/>
      <c r="AT66" s="30"/>
      <c r="AU66" s="30"/>
      <c r="AV66" s="30"/>
      <c r="AW66" s="49"/>
      <c r="BA66" s="30"/>
      <c r="BB66" s="30"/>
      <c r="BC66" s="30"/>
      <c r="BD66" s="30"/>
      <c r="BE66" s="30"/>
      <c r="BF66" s="30"/>
      <c r="BG66" s="30"/>
      <c r="BH66" s="30"/>
      <c r="BI66" s="49"/>
      <c r="BM66" s="30"/>
      <c r="BN66" s="30"/>
      <c r="BO66" s="30"/>
      <c r="BP66" s="30"/>
      <c r="BQ66" s="30"/>
      <c r="BR66" s="30"/>
      <c r="BS66" s="30"/>
      <c r="BT66" s="30"/>
      <c r="BU66" s="49"/>
      <c r="BY66" s="30"/>
      <c r="BZ66" s="30"/>
      <c r="CA66" s="30"/>
      <c r="CB66" s="30"/>
      <c r="CC66" s="30"/>
      <c r="CD66" s="30"/>
      <c r="CE66" s="30"/>
      <c r="CF66" s="30"/>
      <c r="CG66" s="49"/>
      <c r="CK66" s="30"/>
      <c r="CL66" s="30"/>
      <c r="CM66" s="30"/>
      <c r="CN66" s="30"/>
      <c r="CO66" s="30"/>
      <c r="CP66" s="30"/>
      <c r="CQ66" s="30"/>
      <c r="CR66" s="30"/>
      <c r="CS66" s="49"/>
      <c r="DA66" s="30"/>
      <c r="DB66" s="30"/>
      <c r="DC66" s="30"/>
      <c r="DD66" s="30"/>
      <c r="DE66" s="49"/>
    </row>
    <row r="68" spans="1:109">
      <c r="A68" s="48" t="s">
        <v>295</v>
      </c>
      <c r="B68" s="48" t="s">
        <v>229</v>
      </c>
      <c r="J68" s="48" t="s">
        <v>277</v>
      </c>
      <c r="K68" s="48" t="s">
        <v>229</v>
      </c>
      <c r="S68" s="48" t="s">
        <v>296</v>
      </c>
      <c r="T68" s="48" t="s">
        <v>229</v>
      </c>
      <c r="AB68" s="48" t="s">
        <v>281</v>
      </c>
      <c r="AC68" s="48" t="s">
        <v>229</v>
      </c>
      <c r="AK68" s="48" t="s">
        <v>283</v>
      </c>
      <c r="AL68" s="48" t="s">
        <v>229</v>
      </c>
      <c r="AT68" s="48" t="s">
        <v>285</v>
      </c>
      <c r="AU68" s="48" t="s">
        <v>229</v>
      </c>
      <c r="BC68" s="48" t="s">
        <v>287</v>
      </c>
      <c r="BD68" s="48" t="s">
        <v>229</v>
      </c>
      <c r="BL68" s="48" t="s">
        <v>297</v>
      </c>
      <c r="BM68" s="48" t="s">
        <v>229</v>
      </c>
      <c r="BU68" s="48" t="s">
        <v>298</v>
      </c>
      <c r="BV68" s="48" t="s">
        <v>229</v>
      </c>
      <c r="CD68" s="48" t="s">
        <v>293</v>
      </c>
      <c r="CE68" s="48" t="s">
        <v>229</v>
      </c>
    </row>
    <row r="69" spans="1:109">
      <c r="B69" t="s">
        <v>76</v>
      </c>
      <c r="C69" t="s">
        <v>83</v>
      </c>
      <c r="D69" t="s">
        <v>78</v>
      </c>
      <c r="K69" t="s">
        <v>76</v>
      </c>
      <c r="L69" t="s">
        <v>83</v>
      </c>
      <c r="M69" t="s">
        <v>78</v>
      </c>
      <c r="T69" t="s">
        <v>76</v>
      </c>
      <c r="U69" t="s">
        <v>83</v>
      </c>
      <c r="V69" t="s">
        <v>78</v>
      </c>
      <c r="W69" t="s">
        <v>250</v>
      </c>
      <c r="AC69" t="s">
        <v>76</v>
      </c>
      <c r="AD69" t="s">
        <v>83</v>
      </c>
      <c r="AE69" t="s">
        <v>78</v>
      </c>
      <c r="AL69" t="s">
        <v>76</v>
      </c>
      <c r="AM69" t="s">
        <v>83</v>
      </c>
      <c r="AN69" t="s">
        <v>78</v>
      </c>
      <c r="AO69" t="s">
        <v>250</v>
      </c>
      <c r="AU69" t="s">
        <v>76</v>
      </c>
      <c r="AV69" t="s">
        <v>83</v>
      </c>
      <c r="AW69" t="s">
        <v>78</v>
      </c>
      <c r="AX69" t="s">
        <v>250</v>
      </c>
      <c r="BD69" t="s">
        <v>76</v>
      </c>
      <c r="BE69" t="s">
        <v>83</v>
      </c>
      <c r="BF69" t="s">
        <v>78</v>
      </c>
      <c r="BG69" t="s">
        <v>250</v>
      </c>
      <c r="BM69" t="s">
        <v>76</v>
      </c>
      <c r="BN69" t="s">
        <v>83</v>
      </c>
      <c r="BO69" t="s">
        <v>78</v>
      </c>
      <c r="BP69" t="s">
        <v>250</v>
      </c>
      <c r="BV69" t="s">
        <v>76</v>
      </c>
      <c r="BW69" t="s">
        <v>83</v>
      </c>
      <c r="BX69" t="s">
        <v>78</v>
      </c>
      <c r="BY69" t="s">
        <v>250</v>
      </c>
      <c r="CE69" t="s">
        <v>76</v>
      </c>
      <c r="CF69" t="s">
        <v>83</v>
      </c>
      <c r="CG69" t="s">
        <v>78</v>
      </c>
      <c r="CH69" t="s">
        <v>250</v>
      </c>
    </row>
    <row r="70" spans="1:109">
      <c r="A70" s="48" t="s">
        <v>248</v>
      </c>
      <c r="B70" t="s">
        <v>36</v>
      </c>
      <c r="C70" t="s">
        <v>73</v>
      </c>
      <c r="D70" t="s">
        <v>80</v>
      </c>
      <c r="J70" s="48" t="s">
        <v>248</v>
      </c>
      <c r="K70" t="s">
        <v>36</v>
      </c>
      <c r="L70" t="s">
        <v>73</v>
      </c>
      <c r="M70" t="s">
        <v>80</v>
      </c>
      <c r="S70" s="48" t="s">
        <v>248</v>
      </c>
      <c r="T70" t="s">
        <v>36</v>
      </c>
      <c r="U70" t="s">
        <v>73</v>
      </c>
      <c r="V70" t="s">
        <v>80</v>
      </c>
      <c r="AB70" s="48" t="s">
        <v>248</v>
      </c>
      <c r="AC70" t="s">
        <v>36</v>
      </c>
      <c r="AD70" t="s">
        <v>73</v>
      </c>
      <c r="AE70" t="s">
        <v>80</v>
      </c>
      <c r="AK70" s="48" t="s">
        <v>248</v>
      </c>
      <c r="AL70" t="s">
        <v>36</v>
      </c>
      <c r="AM70" t="s">
        <v>73</v>
      </c>
      <c r="AN70" t="s">
        <v>80</v>
      </c>
      <c r="AT70" s="48" t="s">
        <v>248</v>
      </c>
      <c r="AU70" t="s">
        <v>36</v>
      </c>
      <c r="AV70" t="s">
        <v>73</v>
      </c>
      <c r="AW70" t="s">
        <v>80</v>
      </c>
      <c r="BC70" s="48" t="s">
        <v>248</v>
      </c>
      <c r="BD70" t="s">
        <v>36</v>
      </c>
      <c r="BE70" t="s">
        <v>73</v>
      </c>
      <c r="BF70" t="s">
        <v>80</v>
      </c>
      <c r="BL70" s="48" t="s">
        <v>248</v>
      </c>
      <c r="BM70" t="s">
        <v>36</v>
      </c>
      <c r="BN70" t="s">
        <v>73</v>
      </c>
      <c r="BO70" t="s">
        <v>80</v>
      </c>
      <c r="BU70" s="48" t="s">
        <v>248</v>
      </c>
      <c r="BV70" t="s">
        <v>36</v>
      </c>
      <c r="BW70" t="s">
        <v>73</v>
      </c>
      <c r="BX70" t="s">
        <v>80</v>
      </c>
      <c r="CD70" s="48" t="s">
        <v>248</v>
      </c>
      <c r="CE70" t="s">
        <v>36</v>
      </c>
      <c r="CF70" t="s">
        <v>73</v>
      </c>
      <c r="CG70" t="s">
        <v>80</v>
      </c>
    </row>
    <row r="71" spans="1:109">
      <c r="A71" s="49" t="s">
        <v>251</v>
      </c>
      <c r="B71" s="973">
        <v>0</v>
      </c>
      <c r="C71" s="30">
        <v>0</v>
      </c>
      <c r="D71" s="973">
        <v>0</v>
      </c>
      <c r="J71" s="49" t="s">
        <v>251</v>
      </c>
      <c r="K71" s="973">
        <v>0</v>
      </c>
      <c r="L71" s="30">
        <v>0.52</v>
      </c>
      <c r="M71" s="973">
        <v>0</v>
      </c>
      <c r="S71" s="49" t="s">
        <v>251</v>
      </c>
      <c r="T71" s="973">
        <v>0</v>
      </c>
      <c r="U71" s="973">
        <v>0</v>
      </c>
      <c r="V71" s="973">
        <v>0</v>
      </c>
      <c r="W71" s="973">
        <v>0</v>
      </c>
      <c r="AB71" s="49" t="s">
        <v>251</v>
      </c>
      <c r="AC71" s="973">
        <v>5</v>
      </c>
      <c r="AD71" s="973">
        <v>0</v>
      </c>
      <c r="AE71" s="973">
        <v>0</v>
      </c>
      <c r="AK71" s="49" t="s">
        <v>251</v>
      </c>
      <c r="AL71" s="973">
        <v>0</v>
      </c>
      <c r="AM71" s="973">
        <v>0</v>
      </c>
      <c r="AN71" s="973">
        <v>0</v>
      </c>
      <c r="AO71" s="973">
        <v>0</v>
      </c>
      <c r="AT71" s="49" t="s">
        <v>251</v>
      </c>
      <c r="AU71" s="973">
        <v>1</v>
      </c>
      <c r="AV71" s="973">
        <v>0</v>
      </c>
      <c r="AW71" s="973">
        <v>0</v>
      </c>
      <c r="AX71" s="973">
        <v>1</v>
      </c>
      <c r="BC71" s="49" t="s">
        <v>251</v>
      </c>
      <c r="BD71" s="973">
        <v>2</v>
      </c>
      <c r="BE71" s="973">
        <v>0</v>
      </c>
      <c r="BF71" s="973">
        <v>1</v>
      </c>
      <c r="BG71" s="973">
        <v>3</v>
      </c>
      <c r="BL71" s="49" t="s">
        <v>251</v>
      </c>
      <c r="BM71" s="973">
        <v>0</v>
      </c>
      <c r="BN71" s="973">
        <v>0</v>
      </c>
      <c r="BO71" s="973">
        <v>0</v>
      </c>
      <c r="BP71" s="973">
        <v>0</v>
      </c>
      <c r="BU71" s="49" t="s">
        <v>251</v>
      </c>
      <c r="BV71" s="973">
        <v>1</v>
      </c>
      <c r="BW71" s="973">
        <v>0</v>
      </c>
      <c r="BX71" s="973">
        <v>0</v>
      </c>
      <c r="BY71" s="973">
        <v>1</v>
      </c>
      <c r="CD71" s="49" t="s">
        <v>251</v>
      </c>
      <c r="CE71" s="973">
        <v>1</v>
      </c>
      <c r="CF71" s="973">
        <v>0</v>
      </c>
      <c r="CG71" s="973">
        <v>0</v>
      </c>
      <c r="CH71" s="973">
        <v>1</v>
      </c>
    </row>
    <row r="72" spans="1:109">
      <c r="A72" s="49" t="s">
        <v>252</v>
      </c>
      <c r="B72" s="973">
        <v>0</v>
      </c>
      <c r="C72" s="30">
        <v>0</v>
      </c>
      <c r="D72" s="973">
        <v>0</v>
      </c>
      <c r="J72" s="49" t="s">
        <v>252</v>
      </c>
      <c r="K72" s="973">
        <v>1</v>
      </c>
      <c r="L72" s="30">
        <v>0</v>
      </c>
      <c r="M72" s="973">
        <v>1</v>
      </c>
      <c r="S72" s="49" t="s">
        <v>252</v>
      </c>
      <c r="T72" s="973">
        <v>0</v>
      </c>
      <c r="U72" s="973">
        <v>0</v>
      </c>
      <c r="V72" s="973">
        <v>0</v>
      </c>
      <c r="W72" s="973">
        <v>0</v>
      </c>
      <c r="AB72" s="49" t="s">
        <v>252</v>
      </c>
      <c r="AC72" s="973">
        <v>4</v>
      </c>
      <c r="AD72" s="973">
        <v>0</v>
      </c>
      <c r="AE72" s="973">
        <v>0</v>
      </c>
      <c r="AK72" s="49" t="s">
        <v>252</v>
      </c>
      <c r="AL72" s="973">
        <v>3</v>
      </c>
      <c r="AM72" s="973">
        <v>0</v>
      </c>
      <c r="AN72" s="973">
        <v>0</v>
      </c>
      <c r="AO72" s="973">
        <v>3</v>
      </c>
      <c r="AT72" s="49" t="s">
        <v>252</v>
      </c>
      <c r="AU72" s="973">
        <v>1</v>
      </c>
      <c r="AV72" s="973">
        <v>0</v>
      </c>
      <c r="AW72" s="973">
        <v>1</v>
      </c>
      <c r="AX72" s="973">
        <v>2</v>
      </c>
      <c r="BC72" s="49" t="s">
        <v>252</v>
      </c>
      <c r="BD72" s="973">
        <v>2</v>
      </c>
      <c r="BE72" s="973">
        <v>0</v>
      </c>
      <c r="BF72" s="973">
        <v>0</v>
      </c>
      <c r="BG72" s="973">
        <v>2</v>
      </c>
      <c r="BL72" s="49" t="s">
        <v>252</v>
      </c>
      <c r="BM72" s="973">
        <v>3</v>
      </c>
      <c r="BN72" s="973">
        <v>0</v>
      </c>
      <c r="BO72" s="973">
        <v>1</v>
      </c>
      <c r="BP72" s="973">
        <v>4</v>
      </c>
      <c r="BU72" s="49" t="s">
        <v>252</v>
      </c>
      <c r="BV72" s="973">
        <v>1</v>
      </c>
      <c r="BW72" s="973">
        <v>0</v>
      </c>
      <c r="BX72" s="973">
        <v>0</v>
      </c>
      <c r="BY72" s="973">
        <v>1</v>
      </c>
      <c r="CD72" s="49" t="s">
        <v>252</v>
      </c>
      <c r="CE72" s="973">
        <v>0</v>
      </c>
      <c r="CF72" s="973">
        <v>0</v>
      </c>
      <c r="CG72" s="973">
        <v>1</v>
      </c>
      <c r="CH72" s="973">
        <v>1</v>
      </c>
    </row>
    <row r="73" spans="1:109">
      <c r="A73" s="49" t="s">
        <v>253</v>
      </c>
      <c r="B73" s="973">
        <v>0</v>
      </c>
      <c r="C73" s="30">
        <v>0</v>
      </c>
      <c r="D73" s="973">
        <v>0</v>
      </c>
      <c r="J73" s="49" t="s">
        <v>253</v>
      </c>
      <c r="K73" s="973">
        <v>2</v>
      </c>
      <c r="L73" s="30">
        <v>0</v>
      </c>
      <c r="M73" s="973">
        <v>0</v>
      </c>
      <c r="S73" s="49" t="s">
        <v>253</v>
      </c>
      <c r="T73" s="973">
        <v>0</v>
      </c>
      <c r="U73" s="973">
        <v>0</v>
      </c>
      <c r="V73" s="973">
        <v>0</v>
      </c>
      <c r="W73" s="973">
        <v>0</v>
      </c>
      <c r="AB73" s="49" t="s">
        <v>253</v>
      </c>
      <c r="AC73" s="973">
        <v>1</v>
      </c>
      <c r="AD73" s="973">
        <v>0</v>
      </c>
      <c r="AE73" s="973">
        <v>0</v>
      </c>
      <c r="AK73" s="49" t="s">
        <v>253</v>
      </c>
      <c r="AL73" s="973">
        <v>1</v>
      </c>
      <c r="AM73" s="973">
        <v>0</v>
      </c>
      <c r="AN73" s="973">
        <v>0</v>
      </c>
      <c r="AO73" s="973">
        <v>1</v>
      </c>
      <c r="AT73" s="49" t="s">
        <v>253</v>
      </c>
      <c r="AU73" s="973">
        <v>5</v>
      </c>
      <c r="AV73" s="973">
        <v>0</v>
      </c>
      <c r="AW73" s="973">
        <v>0</v>
      </c>
      <c r="AX73" s="973">
        <v>5</v>
      </c>
      <c r="BC73" s="49" t="s">
        <v>253</v>
      </c>
      <c r="BD73" s="973">
        <v>4</v>
      </c>
      <c r="BE73" s="973">
        <v>0.18</v>
      </c>
      <c r="BF73" s="973">
        <v>1</v>
      </c>
      <c r="BG73" s="973">
        <v>5.18</v>
      </c>
      <c r="BL73" s="49" t="s">
        <v>253</v>
      </c>
      <c r="BM73" s="973">
        <v>2</v>
      </c>
      <c r="BN73" s="973">
        <v>0</v>
      </c>
      <c r="BO73" s="973">
        <v>0</v>
      </c>
      <c r="BP73" s="973">
        <v>2</v>
      </c>
      <c r="BU73" s="49" t="s">
        <v>253</v>
      </c>
      <c r="BV73" s="973">
        <v>4</v>
      </c>
      <c r="BW73" s="973">
        <v>0.25</v>
      </c>
      <c r="BX73" s="973">
        <v>0</v>
      </c>
      <c r="BY73" s="973">
        <v>4.25</v>
      </c>
      <c r="CD73" s="49" t="s">
        <v>253</v>
      </c>
      <c r="CE73" s="973">
        <v>0</v>
      </c>
      <c r="CF73" s="973">
        <v>0</v>
      </c>
      <c r="CG73" s="973">
        <v>1</v>
      </c>
      <c r="CH73" s="973">
        <v>1</v>
      </c>
    </row>
    <row r="74" spans="1:109">
      <c r="A74" s="49" t="s">
        <v>254</v>
      </c>
      <c r="B74" s="973">
        <v>0</v>
      </c>
      <c r="C74" s="30">
        <v>0</v>
      </c>
      <c r="D74" s="973">
        <v>0</v>
      </c>
      <c r="J74" s="49" t="s">
        <v>254</v>
      </c>
      <c r="K74" s="973">
        <v>0</v>
      </c>
      <c r="L74" s="30">
        <v>0</v>
      </c>
      <c r="M74" s="973">
        <v>0</v>
      </c>
      <c r="S74" s="49" t="s">
        <v>254</v>
      </c>
      <c r="T74" s="973">
        <v>0</v>
      </c>
      <c r="U74" s="973">
        <v>0</v>
      </c>
      <c r="V74" s="973">
        <v>0</v>
      </c>
      <c r="W74" s="973">
        <v>0</v>
      </c>
      <c r="AB74" s="49" t="s">
        <v>254</v>
      </c>
      <c r="AC74" s="973">
        <v>0</v>
      </c>
      <c r="AD74" s="973">
        <v>0</v>
      </c>
      <c r="AE74" s="973">
        <v>0</v>
      </c>
      <c r="AK74" s="49" t="s">
        <v>254</v>
      </c>
      <c r="AL74" s="973">
        <v>0</v>
      </c>
      <c r="AM74" s="973">
        <v>0</v>
      </c>
      <c r="AN74" s="973">
        <v>0</v>
      </c>
      <c r="AO74" s="973">
        <v>0</v>
      </c>
      <c r="AT74" s="49" t="s">
        <v>254</v>
      </c>
      <c r="AU74" s="973">
        <v>3</v>
      </c>
      <c r="AV74" s="973">
        <v>0</v>
      </c>
      <c r="AW74" s="973">
        <v>0</v>
      </c>
      <c r="AX74" s="973">
        <v>3</v>
      </c>
      <c r="BC74" s="49" t="s">
        <v>254</v>
      </c>
      <c r="BD74" s="973">
        <v>2</v>
      </c>
      <c r="BE74" s="973">
        <v>0</v>
      </c>
      <c r="BF74" s="973">
        <v>1</v>
      </c>
      <c r="BG74" s="973">
        <v>3</v>
      </c>
      <c r="BL74" s="49" t="s">
        <v>254</v>
      </c>
      <c r="BM74" s="973">
        <v>2</v>
      </c>
      <c r="BN74" s="973">
        <v>0</v>
      </c>
      <c r="BO74" s="973">
        <v>1</v>
      </c>
      <c r="BP74" s="973">
        <v>3</v>
      </c>
      <c r="BU74" s="49" t="s">
        <v>254</v>
      </c>
      <c r="BV74" s="973">
        <v>1</v>
      </c>
      <c r="BW74" s="973">
        <v>0</v>
      </c>
      <c r="BX74" s="973">
        <v>0</v>
      </c>
      <c r="BY74" s="973">
        <v>1</v>
      </c>
      <c r="CD74" s="49" t="s">
        <v>254</v>
      </c>
      <c r="CE74" s="973">
        <v>0</v>
      </c>
      <c r="CF74" s="973">
        <v>0.63</v>
      </c>
      <c r="CG74" s="973">
        <v>0</v>
      </c>
      <c r="CH74" s="973">
        <v>0.63</v>
      </c>
    </row>
    <row r="75" spans="1:109">
      <c r="A75" s="49" t="s">
        <v>255</v>
      </c>
      <c r="B75" s="973">
        <v>0</v>
      </c>
      <c r="C75" s="30">
        <v>0</v>
      </c>
      <c r="D75" s="973">
        <v>0</v>
      </c>
      <c r="J75" s="49" t="s">
        <v>255</v>
      </c>
      <c r="K75" s="973">
        <v>0</v>
      </c>
      <c r="L75" s="30">
        <v>0</v>
      </c>
      <c r="M75" s="973">
        <v>0</v>
      </c>
      <c r="S75" s="49" t="s">
        <v>255</v>
      </c>
      <c r="T75" s="973">
        <v>0</v>
      </c>
      <c r="U75" s="973">
        <v>0</v>
      </c>
      <c r="V75" s="973">
        <v>0</v>
      </c>
      <c r="W75" s="973">
        <v>0</v>
      </c>
      <c r="AB75" s="49" t="s">
        <v>255</v>
      </c>
      <c r="AC75" s="973">
        <v>0</v>
      </c>
      <c r="AD75" s="973">
        <v>0</v>
      </c>
      <c r="AE75" s="973">
        <v>0</v>
      </c>
      <c r="AK75" s="49" t="s">
        <v>255</v>
      </c>
      <c r="AL75" s="973">
        <v>1</v>
      </c>
      <c r="AM75" s="973">
        <v>0</v>
      </c>
      <c r="AN75" s="973">
        <v>0</v>
      </c>
      <c r="AO75" s="973">
        <v>1</v>
      </c>
      <c r="AT75" s="49" t="s">
        <v>255</v>
      </c>
      <c r="AU75" s="973">
        <v>5</v>
      </c>
      <c r="AV75" s="973">
        <v>0</v>
      </c>
      <c r="AW75" s="973">
        <v>1</v>
      </c>
      <c r="AX75" s="973">
        <v>6</v>
      </c>
      <c r="BC75" s="49" t="s">
        <v>255</v>
      </c>
      <c r="BD75" s="973">
        <v>8</v>
      </c>
      <c r="BE75" s="973">
        <v>0.14000000000000001</v>
      </c>
      <c r="BF75" s="973">
        <v>1</v>
      </c>
      <c r="BG75" s="973">
        <v>9.14</v>
      </c>
      <c r="BL75" s="49" t="s">
        <v>255</v>
      </c>
      <c r="BM75" s="973">
        <v>1</v>
      </c>
      <c r="BN75" s="973">
        <v>0</v>
      </c>
      <c r="BO75" s="973">
        <v>1</v>
      </c>
      <c r="BP75" s="973">
        <v>2</v>
      </c>
      <c r="BU75" s="49" t="s">
        <v>255</v>
      </c>
      <c r="BV75" s="973">
        <v>3</v>
      </c>
      <c r="BW75" s="973">
        <v>0</v>
      </c>
      <c r="BX75" s="973">
        <v>0</v>
      </c>
      <c r="BY75" s="973">
        <v>3</v>
      </c>
      <c r="CD75" s="49" t="s">
        <v>255</v>
      </c>
      <c r="CE75" s="973">
        <v>0</v>
      </c>
      <c r="CF75" s="973">
        <v>0.37</v>
      </c>
      <c r="CG75" s="973">
        <v>0</v>
      </c>
      <c r="CH75" s="973">
        <v>0.37</v>
      </c>
    </row>
    <row r="76" spans="1:109">
      <c r="A76" s="49" t="s">
        <v>256</v>
      </c>
      <c r="B76" s="973">
        <v>0</v>
      </c>
      <c r="C76" s="973"/>
      <c r="D76" s="973">
        <v>0</v>
      </c>
      <c r="J76" s="49" t="s">
        <v>256</v>
      </c>
      <c r="K76" s="973">
        <v>0</v>
      </c>
      <c r="L76" s="30"/>
      <c r="M76" s="973">
        <v>0</v>
      </c>
      <c r="S76" s="49" t="s">
        <v>256</v>
      </c>
      <c r="T76" s="973">
        <v>0</v>
      </c>
      <c r="U76" s="973"/>
      <c r="V76" s="973">
        <v>0</v>
      </c>
      <c r="W76" s="973">
        <v>0</v>
      </c>
      <c r="AB76" s="49" t="s">
        <v>256</v>
      </c>
      <c r="AC76" s="973">
        <v>1</v>
      </c>
      <c r="AD76" s="973"/>
      <c r="AE76" s="973">
        <v>0</v>
      </c>
      <c r="AK76" s="49" t="s">
        <v>256</v>
      </c>
      <c r="AL76" s="973">
        <v>1</v>
      </c>
      <c r="AM76" s="973"/>
      <c r="AN76" s="973">
        <v>1</v>
      </c>
      <c r="AO76" s="973">
        <v>2</v>
      </c>
      <c r="AT76" s="49" t="s">
        <v>256</v>
      </c>
      <c r="AU76" s="973">
        <v>3</v>
      </c>
      <c r="AV76" s="973"/>
      <c r="AW76" s="973">
        <v>0</v>
      </c>
      <c r="AX76" s="973">
        <v>3</v>
      </c>
      <c r="BC76" s="49" t="s">
        <v>256</v>
      </c>
      <c r="BD76" s="973">
        <v>6</v>
      </c>
      <c r="BE76" s="973"/>
      <c r="BF76" s="973">
        <v>1</v>
      </c>
      <c r="BG76" s="973">
        <v>7</v>
      </c>
      <c r="BL76" s="49" t="s">
        <v>256</v>
      </c>
      <c r="BM76" s="973">
        <v>0</v>
      </c>
      <c r="BN76" s="973"/>
      <c r="BO76" s="973">
        <v>0</v>
      </c>
      <c r="BP76" s="973">
        <v>0</v>
      </c>
      <c r="BU76" s="49" t="s">
        <v>256</v>
      </c>
      <c r="BV76" s="973">
        <v>2</v>
      </c>
      <c r="BW76" s="973"/>
      <c r="BX76" s="973">
        <v>1</v>
      </c>
      <c r="BY76" s="973">
        <v>3</v>
      </c>
      <c r="CD76" s="49" t="s">
        <v>256</v>
      </c>
      <c r="CE76" s="973">
        <v>0</v>
      </c>
      <c r="CF76" s="973">
        <v>0.16</v>
      </c>
      <c r="CG76" s="973">
        <v>0</v>
      </c>
      <c r="CH76" s="973">
        <v>0.16</v>
      </c>
    </row>
    <row r="77" spans="1:109">
      <c r="A77" s="49" t="s">
        <v>257</v>
      </c>
      <c r="B77" s="973">
        <v>0</v>
      </c>
      <c r="C77" s="973"/>
      <c r="D77" s="973">
        <v>0</v>
      </c>
      <c r="J77" s="49" t="s">
        <v>257</v>
      </c>
      <c r="K77" s="973">
        <v>0</v>
      </c>
      <c r="L77" s="30"/>
      <c r="M77" s="973">
        <v>0</v>
      </c>
      <c r="S77" s="49" t="s">
        <v>257</v>
      </c>
      <c r="T77" s="973">
        <v>0</v>
      </c>
      <c r="U77" s="973">
        <v>0</v>
      </c>
      <c r="V77" s="973">
        <v>0</v>
      </c>
      <c r="W77" s="973">
        <v>0</v>
      </c>
      <c r="AB77" s="49" t="s">
        <v>257</v>
      </c>
      <c r="AC77" s="973">
        <v>1</v>
      </c>
      <c r="AD77" s="973"/>
      <c r="AE77" s="973">
        <v>0</v>
      </c>
      <c r="AK77" s="49" t="s">
        <v>257</v>
      </c>
      <c r="AL77" s="973">
        <v>3</v>
      </c>
      <c r="AM77" s="973"/>
      <c r="AN77" s="973">
        <v>0</v>
      </c>
      <c r="AO77" s="973">
        <v>3</v>
      </c>
      <c r="AT77" s="49" t="s">
        <v>257</v>
      </c>
      <c r="AU77" s="973">
        <v>5</v>
      </c>
      <c r="AV77" s="973"/>
      <c r="AW77" s="973">
        <v>0</v>
      </c>
      <c r="AX77" s="973">
        <v>5</v>
      </c>
      <c r="BC77" s="49" t="s">
        <v>257</v>
      </c>
      <c r="BD77" s="973">
        <v>0</v>
      </c>
      <c r="BE77" s="973">
        <v>0.02</v>
      </c>
      <c r="BF77" s="973">
        <v>0</v>
      </c>
      <c r="BG77" s="973">
        <v>0.02</v>
      </c>
      <c r="BL77" s="49" t="s">
        <v>257</v>
      </c>
      <c r="BM77" s="973">
        <v>0</v>
      </c>
      <c r="BN77" s="973"/>
      <c r="BO77" s="973">
        <v>0</v>
      </c>
      <c r="BP77" s="973">
        <v>0</v>
      </c>
      <c r="BU77" s="49" t="s">
        <v>257</v>
      </c>
      <c r="BV77" s="973">
        <v>1</v>
      </c>
      <c r="BW77" s="973"/>
      <c r="BX77" s="973">
        <v>1</v>
      </c>
      <c r="BY77" s="973">
        <v>2</v>
      </c>
      <c r="CD77" s="49" t="s">
        <v>257</v>
      </c>
      <c r="CE77" s="973">
        <v>1</v>
      </c>
      <c r="CF77" s="973">
        <v>7.0000000000000007E-2</v>
      </c>
      <c r="CG77" s="973">
        <v>1</v>
      </c>
      <c r="CH77" s="973">
        <v>2.0700000000000003</v>
      </c>
    </row>
    <row r="78" spans="1:109">
      <c r="A78" s="49" t="s">
        <v>258</v>
      </c>
      <c r="B78" s="973">
        <v>0</v>
      </c>
      <c r="C78" s="973"/>
      <c r="D78" s="973">
        <v>0</v>
      </c>
      <c r="J78" s="49" t="s">
        <v>258</v>
      </c>
      <c r="K78" s="973">
        <v>2</v>
      </c>
      <c r="L78" s="30"/>
      <c r="M78" s="973">
        <v>0</v>
      </c>
      <c r="S78" s="49" t="s">
        <v>258</v>
      </c>
      <c r="T78" s="973">
        <v>0</v>
      </c>
      <c r="U78" s="973"/>
      <c r="V78" s="973">
        <v>0</v>
      </c>
      <c r="W78" s="973">
        <v>0</v>
      </c>
      <c r="AB78" s="49" t="s">
        <v>258</v>
      </c>
      <c r="AC78" s="973">
        <v>3</v>
      </c>
      <c r="AD78" s="973"/>
      <c r="AE78" s="973">
        <v>0</v>
      </c>
      <c r="AK78" s="49" t="s">
        <v>258</v>
      </c>
      <c r="AL78" s="973">
        <v>0</v>
      </c>
      <c r="AM78" s="973"/>
      <c r="AN78" s="973">
        <v>0</v>
      </c>
      <c r="AO78" s="973">
        <v>0</v>
      </c>
      <c r="AT78" s="49" t="s">
        <v>258</v>
      </c>
      <c r="AU78" s="973">
        <v>0</v>
      </c>
      <c r="AV78" s="973"/>
      <c r="AW78" s="973">
        <v>1</v>
      </c>
      <c r="AX78" s="973">
        <v>1</v>
      </c>
      <c r="BC78" s="49" t="s">
        <v>258</v>
      </c>
      <c r="BD78" s="973">
        <v>3</v>
      </c>
      <c r="BE78" s="973"/>
      <c r="BF78" s="973">
        <v>0</v>
      </c>
      <c r="BG78" s="973">
        <v>3</v>
      </c>
      <c r="BL78" s="49" t="s">
        <v>258</v>
      </c>
      <c r="BM78" s="973">
        <v>0</v>
      </c>
      <c r="BN78" s="973"/>
      <c r="BO78" s="973">
        <v>0</v>
      </c>
      <c r="BP78" s="973">
        <v>0</v>
      </c>
      <c r="BU78" s="49" t="s">
        <v>258</v>
      </c>
      <c r="BV78" s="973">
        <v>0</v>
      </c>
      <c r="BW78" s="973"/>
      <c r="BX78" s="973">
        <v>1</v>
      </c>
      <c r="BY78" s="973">
        <v>1</v>
      </c>
      <c r="CD78" s="49" t="s">
        <v>258</v>
      </c>
      <c r="CE78" s="973">
        <v>0</v>
      </c>
      <c r="CF78" s="973">
        <v>0.06</v>
      </c>
      <c r="CG78" s="973">
        <v>0</v>
      </c>
      <c r="CH78" s="973">
        <v>0.06</v>
      </c>
    </row>
    <row r="79" spans="1:109">
      <c r="A79" s="49" t="s">
        <v>259</v>
      </c>
      <c r="B79" s="973">
        <v>0</v>
      </c>
      <c r="C79" s="973"/>
      <c r="D79" s="973">
        <v>0</v>
      </c>
      <c r="J79" s="49" t="s">
        <v>259</v>
      </c>
      <c r="K79" s="973">
        <v>2</v>
      </c>
      <c r="L79" s="30"/>
      <c r="M79" s="973">
        <v>0</v>
      </c>
      <c r="S79" s="49" t="s">
        <v>259</v>
      </c>
      <c r="T79" s="973">
        <v>0</v>
      </c>
      <c r="U79" s="973"/>
      <c r="V79" s="973">
        <v>0</v>
      </c>
      <c r="W79" s="973">
        <v>0</v>
      </c>
      <c r="AB79" s="49" t="s">
        <v>259</v>
      </c>
      <c r="AC79" s="973">
        <v>0</v>
      </c>
      <c r="AD79" s="973"/>
      <c r="AE79" s="973">
        <v>0</v>
      </c>
      <c r="AK79" s="49" t="s">
        <v>259</v>
      </c>
      <c r="AL79" s="973">
        <v>0</v>
      </c>
      <c r="AM79" s="973"/>
      <c r="AN79" s="973">
        <v>0</v>
      </c>
      <c r="AO79" s="973">
        <v>0</v>
      </c>
      <c r="AT79" s="49" t="s">
        <v>259</v>
      </c>
      <c r="AU79" s="973">
        <v>1</v>
      </c>
      <c r="AV79" s="973"/>
      <c r="AW79" s="973">
        <v>0</v>
      </c>
      <c r="AX79" s="973">
        <v>1</v>
      </c>
      <c r="BC79" s="49" t="s">
        <v>259</v>
      </c>
      <c r="BD79" s="973">
        <v>1</v>
      </c>
      <c r="BE79" s="973"/>
      <c r="BF79" s="973">
        <v>0</v>
      </c>
      <c r="BG79" s="973">
        <v>1</v>
      </c>
      <c r="BL79" s="49" t="s">
        <v>259</v>
      </c>
      <c r="BM79" s="973">
        <v>0</v>
      </c>
      <c r="BN79" s="973"/>
      <c r="BO79" s="973">
        <v>0</v>
      </c>
      <c r="BP79" s="973">
        <v>0</v>
      </c>
      <c r="BU79" s="49" t="s">
        <v>259</v>
      </c>
      <c r="BV79" s="973">
        <v>0</v>
      </c>
      <c r="BW79" s="973"/>
      <c r="BX79" s="973">
        <v>0</v>
      </c>
      <c r="BY79" s="973">
        <v>0</v>
      </c>
      <c r="CD79" s="49" t="s">
        <v>259</v>
      </c>
      <c r="CE79" s="973">
        <v>0</v>
      </c>
      <c r="CF79" s="973">
        <v>0.19</v>
      </c>
      <c r="CG79" s="973">
        <v>0</v>
      </c>
      <c r="CH79" s="973">
        <v>0.19</v>
      </c>
    </row>
    <row r="80" spans="1:109">
      <c r="A80" s="49" t="s">
        <v>260</v>
      </c>
      <c r="B80" s="973">
        <v>0</v>
      </c>
      <c r="C80" s="30">
        <v>0</v>
      </c>
      <c r="D80" s="973">
        <v>0</v>
      </c>
      <c r="J80" s="49" t="s">
        <v>260</v>
      </c>
      <c r="K80" s="973">
        <v>0</v>
      </c>
      <c r="L80" s="30">
        <v>0</v>
      </c>
      <c r="M80" s="973">
        <v>0</v>
      </c>
      <c r="S80" s="49" t="s">
        <v>260</v>
      </c>
      <c r="T80" s="973">
        <v>0</v>
      </c>
      <c r="U80" s="973">
        <v>0</v>
      </c>
      <c r="V80" s="973">
        <v>0</v>
      </c>
      <c r="W80" s="973">
        <v>0</v>
      </c>
      <c r="AB80" s="49" t="s">
        <v>260</v>
      </c>
      <c r="AC80" s="973">
        <v>0</v>
      </c>
      <c r="AD80" s="973">
        <v>0</v>
      </c>
      <c r="AE80" s="973">
        <v>0</v>
      </c>
      <c r="AK80" s="49" t="s">
        <v>260</v>
      </c>
      <c r="AL80" s="973">
        <v>0</v>
      </c>
      <c r="AM80" s="973">
        <v>0</v>
      </c>
      <c r="AN80" s="973">
        <v>1</v>
      </c>
      <c r="AO80" s="973">
        <v>1</v>
      </c>
      <c r="AT80" s="49" t="s">
        <v>260</v>
      </c>
      <c r="AU80" s="973">
        <v>4</v>
      </c>
      <c r="AV80" s="973">
        <v>0</v>
      </c>
      <c r="AW80" s="973">
        <v>0</v>
      </c>
      <c r="AX80" s="973">
        <v>4</v>
      </c>
      <c r="BC80" s="49" t="s">
        <v>260</v>
      </c>
      <c r="BD80" s="973">
        <v>3</v>
      </c>
      <c r="BE80" s="973">
        <v>0</v>
      </c>
      <c r="BF80" s="973">
        <v>0</v>
      </c>
      <c r="BG80" s="973">
        <v>3</v>
      </c>
      <c r="BL80" s="49" t="s">
        <v>260</v>
      </c>
      <c r="BM80" s="973">
        <v>1</v>
      </c>
      <c r="BN80" s="973">
        <v>0</v>
      </c>
      <c r="BO80" s="973">
        <v>0</v>
      </c>
      <c r="BP80" s="973">
        <v>1</v>
      </c>
      <c r="BU80" s="49" t="s">
        <v>260</v>
      </c>
      <c r="BV80" s="973">
        <v>0</v>
      </c>
      <c r="BW80" s="973">
        <v>0</v>
      </c>
      <c r="BX80" s="973">
        <v>0</v>
      </c>
      <c r="BY80" s="973">
        <v>0</v>
      </c>
      <c r="CD80" s="49" t="s">
        <v>260</v>
      </c>
      <c r="CE80" s="973">
        <v>1</v>
      </c>
      <c r="CF80" s="973">
        <v>0.05</v>
      </c>
      <c r="CG80" s="973">
        <v>0</v>
      </c>
      <c r="CH80" s="973">
        <v>1.05</v>
      </c>
    </row>
    <row r="81" spans="1:107">
      <c r="A81" s="49" t="s">
        <v>261</v>
      </c>
      <c r="B81" s="973"/>
      <c r="C81" s="30">
        <v>0</v>
      </c>
      <c r="D81" s="973"/>
      <c r="J81" s="49" t="s">
        <v>261</v>
      </c>
      <c r="K81" s="973"/>
      <c r="L81" s="973">
        <v>0</v>
      </c>
      <c r="M81" s="973"/>
      <c r="S81" s="49" t="s">
        <v>261</v>
      </c>
      <c r="T81" s="973"/>
      <c r="U81" s="973">
        <v>0</v>
      </c>
      <c r="V81" s="973"/>
      <c r="W81" s="973">
        <v>0</v>
      </c>
      <c r="AB81" s="49" t="s">
        <v>261</v>
      </c>
      <c r="AC81" s="973"/>
      <c r="AD81" s="973">
        <v>0</v>
      </c>
      <c r="AE81" s="973"/>
      <c r="AK81" s="49" t="s">
        <v>261</v>
      </c>
      <c r="AL81" s="973"/>
      <c r="AM81" s="973">
        <v>0</v>
      </c>
      <c r="AN81" s="973"/>
      <c r="AO81" s="973">
        <v>0</v>
      </c>
      <c r="AT81" s="49" t="s">
        <v>261</v>
      </c>
      <c r="AU81" s="973"/>
      <c r="AV81" s="973">
        <v>0</v>
      </c>
      <c r="AW81" s="973"/>
      <c r="AX81" s="973">
        <v>0</v>
      </c>
      <c r="BC81" s="49" t="s">
        <v>261</v>
      </c>
      <c r="BD81" s="973"/>
      <c r="BE81" s="973">
        <v>0</v>
      </c>
      <c r="BF81" s="973"/>
      <c r="BG81" s="973">
        <v>0</v>
      </c>
      <c r="BL81" s="49" t="s">
        <v>261</v>
      </c>
      <c r="BM81" s="973"/>
      <c r="BN81" s="973">
        <v>0</v>
      </c>
      <c r="BO81" s="973"/>
      <c r="BP81" s="973">
        <v>0</v>
      </c>
      <c r="BU81" s="49" t="s">
        <v>261</v>
      </c>
      <c r="BV81" s="973"/>
      <c r="BW81" s="973">
        <v>0</v>
      </c>
      <c r="BX81" s="973"/>
      <c r="BY81" s="973">
        <v>0</v>
      </c>
      <c r="CD81" s="49" t="s">
        <v>261</v>
      </c>
      <c r="CE81" s="973"/>
      <c r="CF81" s="973">
        <v>0.05</v>
      </c>
      <c r="CG81" s="973"/>
      <c r="CH81" s="973">
        <v>0.05</v>
      </c>
    </row>
    <row r="82" spans="1:107">
      <c r="A82" s="49" t="s">
        <v>262</v>
      </c>
      <c r="B82" s="973"/>
      <c r="C82" s="30"/>
      <c r="D82" s="973"/>
      <c r="J82" s="49" t="s">
        <v>262</v>
      </c>
      <c r="K82" s="973"/>
      <c r="L82" s="973"/>
      <c r="M82" s="973"/>
      <c r="S82" s="49" t="s">
        <v>262</v>
      </c>
      <c r="T82" s="973"/>
      <c r="U82" s="973"/>
      <c r="V82" s="973"/>
      <c r="W82" s="973"/>
      <c r="AB82" s="49" t="s">
        <v>262</v>
      </c>
      <c r="AC82" s="973"/>
      <c r="AD82" s="973"/>
      <c r="AE82" s="973"/>
      <c r="AK82" s="49" t="s">
        <v>262</v>
      </c>
      <c r="AL82" s="973"/>
      <c r="AM82" s="973"/>
      <c r="AN82" s="973"/>
      <c r="AO82" s="973"/>
      <c r="AT82" s="49" t="s">
        <v>262</v>
      </c>
      <c r="AU82" s="973"/>
      <c r="AV82" s="973"/>
      <c r="AW82" s="973"/>
      <c r="AX82" s="973"/>
      <c r="BC82" s="49" t="s">
        <v>262</v>
      </c>
      <c r="BD82" s="973"/>
      <c r="BE82" s="973"/>
      <c r="BF82" s="973"/>
      <c r="BG82" s="973"/>
      <c r="BL82" s="49" t="s">
        <v>262</v>
      </c>
      <c r="BM82" s="973"/>
      <c r="BN82" s="973"/>
      <c r="BO82" s="973"/>
      <c r="BP82" s="973"/>
      <c r="BU82" s="49" t="s">
        <v>262</v>
      </c>
      <c r="BV82" s="973"/>
      <c r="BW82" s="973"/>
      <c r="BX82" s="973"/>
      <c r="BY82" s="973"/>
      <c r="CD82" s="49" t="s">
        <v>262</v>
      </c>
      <c r="CE82" s="973"/>
      <c r="CF82" s="973"/>
      <c r="CG82" s="973"/>
      <c r="CH82" s="973"/>
    </row>
    <row r="83" spans="1:107">
      <c r="S83" s="49" t="s">
        <v>250</v>
      </c>
      <c r="T83" s="973">
        <v>0</v>
      </c>
      <c r="U83" s="973">
        <v>0</v>
      </c>
      <c r="V83" s="973">
        <v>0</v>
      </c>
      <c r="W83" s="973">
        <v>0</v>
      </c>
      <c r="AK83" s="49" t="s">
        <v>250</v>
      </c>
      <c r="AL83" s="973">
        <v>9</v>
      </c>
      <c r="AM83" s="973">
        <v>0</v>
      </c>
      <c r="AN83" s="973">
        <v>2</v>
      </c>
      <c r="AO83" s="973">
        <v>11</v>
      </c>
      <c r="AT83" s="49" t="s">
        <v>250</v>
      </c>
      <c r="AU83" s="973">
        <v>28</v>
      </c>
      <c r="AV83" s="973">
        <v>0</v>
      </c>
      <c r="AW83" s="973">
        <v>3</v>
      </c>
      <c r="AX83" s="973">
        <v>31</v>
      </c>
      <c r="BC83" s="49" t="s">
        <v>250</v>
      </c>
      <c r="BD83" s="973">
        <v>31</v>
      </c>
      <c r="BE83" s="973">
        <v>0.34</v>
      </c>
      <c r="BF83" s="973">
        <v>5</v>
      </c>
      <c r="BG83" s="973">
        <v>36.340000000000003</v>
      </c>
      <c r="BL83" s="49" t="s">
        <v>250</v>
      </c>
      <c r="BM83" s="973">
        <v>9</v>
      </c>
      <c r="BN83" s="973">
        <v>0</v>
      </c>
      <c r="BO83" s="973">
        <v>3</v>
      </c>
      <c r="BP83" s="973">
        <v>12</v>
      </c>
      <c r="BU83" s="49" t="s">
        <v>250</v>
      </c>
      <c r="BV83" s="973">
        <v>13</v>
      </c>
      <c r="BW83" s="973">
        <v>0.25</v>
      </c>
      <c r="BX83" s="973">
        <v>3</v>
      </c>
      <c r="BY83" s="973">
        <v>16.25</v>
      </c>
      <c r="CD83" s="49" t="s">
        <v>250</v>
      </c>
      <c r="CE83" s="973">
        <v>3</v>
      </c>
      <c r="CF83" s="973">
        <v>1.58</v>
      </c>
      <c r="CG83" s="973">
        <v>3</v>
      </c>
      <c r="CH83" s="973">
        <v>7.58</v>
      </c>
    </row>
    <row r="87" spans="1:107" ht="18.600000000000001">
      <c r="A87" s="81" t="s">
        <v>299</v>
      </c>
    </row>
    <row r="89" spans="1:107">
      <c r="F89" s="48" t="s">
        <v>264</v>
      </c>
      <c r="G89" t="s">
        <v>84</v>
      </c>
      <c r="K89" s="48" t="s">
        <v>264</v>
      </c>
      <c r="L89" t="s">
        <v>84</v>
      </c>
      <c r="P89" s="48" t="s">
        <v>264</v>
      </c>
      <c r="Q89" t="s">
        <v>84</v>
      </c>
      <c r="U89" s="48" t="s">
        <v>264</v>
      </c>
      <c r="V89" t="s">
        <v>84</v>
      </c>
      <c r="Z89" s="48" t="s">
        <v>264</v>
      </c>
      <c r="AA89" t="s">
        <v>84</v>
      </c>
      <c r="AE89" s="48" t="s">
        <v>264</v>
      </c>
      <c r="AF89" t="s">
        <v>84</v>
      </c>
      <c r="AJ89" s="48" t="s">
        <v>264</v>
      </c>
      <c r="AK89" t="s">
        <v>84</v>
      </c>
      <c r="AO89" s="48" t="s">
        <v>264</v>
      </c>
      <c r="AP89" t="s">
        <v>84</v>
      </c>
      <c r="AU89" s="48" t="s">
        <v>264</v>
      </c>
      <c r="AV89" t="s">
        <v>84</v>
      </c>
      <c r="AZ89" s="48" t="s">
        <v>264</v>
      </c>
      <c r="BA89" t="s">
        <v>84</v>
      </c>
      <c r="BE89" s="48" t="s">
        <v>264</v>
      </c>
      <c r="BF89" t="s">
        <v>84</v>
      </c>
      <c r="BK89" s="48" t="s">
        <v>264</v>
      </c>
      <c r="BL89" t="s">
        <v>84</v>
      </c>
      <c r="BQ89" s="48" t="s">
        <v>264</v>
      </c>
      <c r="BR89" t="s">
        <v>84</v>
      </c>
      <c r="BV89" s="48" t="s">
        <v>264</v>
      </c>
      <c r="BW89" t="s">
        <v>84</v>
      </c>
      <c r="CA89" s="48" t="s">
        <v>264</v>
      </c>
      <c r="CB89" t="s">
        <v>84</v>
      </c>
      <c r="CF89" s="48" t="s">
        <v>264</v>
      </c>
      <c r="CG89" t="s">
        <v>84</v>
      </c>
      <c r="CK89" s="48" t="s">
        <v>264</v>
      </c>
      <c r="CL89" t="s">
        <v>84</v>
      </c>
      <c r="CP89" s="48" t="s">
        <v>264</v>
      </c>
      <c r="CQ89" t="s">
        <v>84</v>
      </c>
      <c r="CU89" s="48" t="s">
        <v>264</v>
      </c>
      <c r="CV89" t="s">
        <v>84</v>
      </c>
      <c r="CZ89" s="48" t="s">
        <v>264</v>
      </c>
      <c r="DA89" t="s">
        <v>84</v>
      </c>
    </row>
    <row r="91" spans="1:107">
      <c r="F91" s="48" t="s">
        <v>277</v>
      </c>
      <c r="G91" s="48" t="s">
        <v>229</v>
      </c>
      <c r="K91" s="48" t="s">
        <v>279</v>
      </c>
      <c r="L91" s="48" t="s">
        <v>229</v>
      </c>
      <c r="P91" s="48" t="s">
        <v>281</v>
      </c>
      <c r="Q91" s="48" t="s">
        <v>229</v>
      </c>
      <c r="U91" s="48" t="s">
        <v>283</v>
      </c>
      <c r="V91" s="48" t="s">
        <v>229</v>
      </c>
      <c r="Z91" s="48" t="s">
        <v>300</v>
      </c>
      <c r="AA91" s="48" t="s">
        <v>229</v>
      </c>
      <c r="AE91" s="48" t="s">
        <v>301</v>
      </c>
      <c r="AF91" s="48" t="s">
        <v>229</v>
      </c>
      <c r="AJ91" s="48" t="s">
        <v>297</v>
      </c>
      <c r="AK91" s="48" t="s">
        <v>229</v>
      </c>
      <c r="AO91" s="48" t="s">
        <v>285</v>
      </c>
      <c r="AP91" s="48" t="s">
        <v>229</v>
      </c>
      <c r="AU91" s="48" t="s">
        <v>291</v>
      </c>
      <c r="AV91" s="48" t="s">
        <v>229</v>
      </c>
      <c r="BA91" s="48" t="s">
        <v>229</v>
      </c>
      <c r="BF91" s="48" t="s">
        <v>229</v>
      </c>
      <c r="BK91" s="48" t="s">
        <v>302</v>
      </c>
      <c r="BL91" s="48" t="s">
        <v>229</v>
      </c>
      <c r="BR91" s="48" t="s">
        <v>229</v>
      </c>
      <c r="BV91" s="48" t="s">
        <v>303</v>
      </c>
      <c r="BW91" s="48" t="s">
        <v>229</v>
      </c>
      <c r="CA91" s="48" t="s">
        <v>304</v>
      </c>
      <c r="CB91" s="48" t="s">
        <v>229</v>
      </c>
      <c r="CF91" s="48" t="s">
        <v>305</v>
      </c>
      <c r="CG91" s="48" t="s">
        <v>229</v>
      </c>
      <c r="CK91" s="48" t="s">
        <v>306</v>
      </c>
      <c r="CL91" s="48" t="s">
        <v>229</v>
      </c>
      <c r="CP91" s="48" t="s">
        <v>307</v>
      </c>
      <c r="CQ91" s="48" t="s">
        <v>229</v>
      </c>
      <c r="CV91" s="48" t="s">
        <v>229</v>
      </c>
      <c r="CZ91" s="48" t="s">
        <v>308</v>
      </c>
      <c r="DA91" s="48" t="s">
        <v>229</v>
      </c>
    </row>
    <row r="92" spans="1:107">
      <c r="G92" t="s">
        <v>91</v>
      </c>
      <c r="H92" t="s">
        <v>89</v>
      </c>
      <c r="I92" t="s">
        <v>90</v>
      </c>
      <c r="L92" t="s">
        <v>91</v>
      </c>
      <c r="M92" t="s">
        <v>89</v>
      </c>
      <c r="N92" t="s">
        <v>90</v>
      </c>
      <c r="Q92" t="s">
        <v>91</v>
      </c>
      <c r="R92" t="s">
        <v>89</v>
      </c>
      <c r="S92" t="s">
        <v>90</v>
      </c>
      <c r="V92" t="s">
        <v>91</v>
      </c>
      <c r="W92" t="s">
        <v>89</v>
      </c>
      <c r="X92" t="s">
        <v>90</v>
      </c>
      <c r="AA92" t="s">
        <v>91</v>
      </c>
      <c r="AB92" t="s">
        <v>89</v>
      </c>
      <c r="AC92" t="s">
        <v>90</v>
      </c>
      <c r="AF92" t="s">
        <v>91</v>
      </c>
      <c r="AG92" t="s">
        <v>89</v>
      </c>
      <c r="AH92" t="s">
        <v>90</v>
      </c>
      <c r="AK92" t="s">
        <v>91</v>
      </c>
      <c r="AL92" t="s">
        <v>89</v>
      </c>
      <c r="AM92" t="s">
        <v>90</v>
      </c>
      <c r="AP92" t="s">
        <v>91</v>
      </c>
      <c r="AQ92" t="s">
        <v>89</v>
      </c>
      <c r="AR92" t="s">
        <v>90</v>
      </c>
      <c r="AV92" t="s">
        <v>91</v>
      </c>
      <c r="AW92" t="s">
        <v>89</v>
      </c>
      <c r="AX92" t="s">
        <v>90</v>
      </c>
      <c r="BA92" t="s">
        <v>91</v>
      </c>
      <c r="BB92" t="s">
        <v>89</v>
      </c>
      <c r="BC92" t="s">
        <v>90</v>
      </c>
      <c r="BF92" t="s">
        <v>73</v>
      </c>
      <c r="BL92" t="s">
        <v>91</v>
      </c>
      <c r="BM92" t="s">
        <v>89</v>
      </c>
      <c r="BN92" t="s">
        <v>90</v>
      </c>
      <c r="BR92" t="s">
        <v>91</v>
      </c>
      <c r="BS92" t="s">
        <v>89</v>
      </c>
      <c r="BT92" t="s">
        <v>90</v>
      </c>
      <c r="BW92" t="s">
        <v>91</v>
      </c>
      <c r="BX92" t="s">
        <v>89</v>
      </c>
      <c r="BY92" t="s">
        <v>90</v>
      </c>
      <c r="CB92" t="s">
        <v>91</v>
      </c>
      <c r="CC92" t="s">
        <v>89</v>
      </c>
      <c r="CD92" t="s">
        <v>90</v>
      </c>
      <c r="CG92" t="s">
        <v>91</v>
      </c>
      <c r="CH92" t="s">
        <v>89</v>
      </c>
      <c r="CI92" t="s">
        <v>90</v>
      </c>
      <c r="CL92" t="s">
        <v>91</v>
      </c>
      <c r="CM92" t="s">
        <v>89</v>
      </c>
      <c r="CN92" t="s">
        <v>90</v>
      </c>
      <c r="CQ92" t="s">
        <v>91</v>
      </c>
      <c r="CR92" t="s">
        <v>89</v>
      </c>
      <c r="CS92" t="s">
        <v>90</v>
      </c>
      <c r="CV92" t="s">
        <v>91</v>
      </c>
      <c r="CW92" t="s">
        <v>89</v>
      </c>
      <c r="CX92" t="s">
        <v>90</v>
      </c>
      <c r="DA92" t="s">
        <v>91</v>
      </c>
      <c r="DB92" t="s">
        <v>89</v>
      </c>
      <c r="DC92" t="s">
        <v>90</v>
      </c>
    </row>
    <row r="93" spans="1:107">
      <c r="F93" s="48" t="s">
        <v>248</v>
      </c>
      <c r="K93" s="48" t="s">
        <v>248</v>
      </c>
      <c r="P93" s="48" t="s">
        <v>248</v>
      </c>
      <c r="U93" s="48" t="s">
        <v>248</v>
      </c>
      <c r="Z93" s="48" t="s">
        <v>248</v>
      </c>
      <c r="AE93" s="48" t="s">
        <v>248</v>
      </c>
      <c r="AJ93" s="48" t="s">
        <v>248</v>
      </c>
      <c r="AO93" s="48" t="s">
        <v>248</v>
      </c>
      <c r="AU93" s="48" t="s">
        <v>248</v>
      </c>
      <c r="AZ93" s="48" t="s">
        <v>248</v>
      </c>
      <c r="BE93" s="48" t="s">
        <v>248</v>
      </c>
      <c r="BF93" t="s">
        <v>303</v>
      </c>
      <c r="BG93" t="s">
        <v>309</v>
      </c>
      <c r="BK93" s="48" t="s">
        <v>248</v>
      </c>
      <c r="BQ93" s="48" t="s">
        <v>248</v>
      </c>
      <c r="BV93" s="48" t="s">
        <v>248</v>
      </c>
      <c r="CA93" s="48" t="s">
        <v>248</v>
      </c>
      <c r="CF93" s="48" t="s">
        <v>248</v>
      </c>
      <c r="CK93" s="48" t="s">
        <v>248</v>
      </c>
      <c r="CP93" s="48" t="s">
        <v>248</v>
      </c>
      <c r="CU93" s="48" t="s">
        <v>248</v>
      </c>
      <c r="CZ93" s="48" t="s">
        <v>248</v>
      </c>
    </row>
    <row r="94" spans="1:107">
      <c r="F94" s="49" t="s">
        <v>251</v>
      </c>
      <c r="G94" s="973">
        <v>0</v>
      </c>
      <c r="H94" s="973">
        <v>0</v>
      </c>
      <c r="I94" s="973">
        <v>0</v>
      </c>
      <c r="K94" s="49" t="s">
        <v>251</v>
      </c>
      <c r="L94" s="973">
        <v>0</v>
      </c>
      <c r="M94" s="973">
        <v>0</v>
      </c>
      <c r="N94" s="973">
        <v>0</v>
      </c>
      <c r="P94" s="49" t="s">
        <v>251</v>
      </c>
      <c r="Q94" s="973">
        <v>0</v>
      </c>
      <c r="R94" s="973">
        <v>0</v>
      </c>
      <c r="S94" s="973">
        <v>0</v>
      </c>
      <c r="U94" s="49" t="s">
        <v>251</v>
      </c>
      <c r="V94" s="973">
        <v>0</v>
      </c>
      <c r="W94" s="973">
        <v>0</v>
      </c>
      <c r="X94" s="973">
        <v>0</v>
      </c>
      <c r="Z94" s="49" t="s">
        <v>251</v>
      </c>
      <c r="AA94" s="973">
        <v>0</v>
      </c>
      <c r="AB94" s="973">
        <v>0</v>
      </c>
      <c r="AC94" s="973">
        <v>0</v>
      </c>
      <c r="AE94" s="49" t="s">
        <v>251</v>
      </c>
      <c r="AF94" s="973">
        <v>0</v>
      </c>
      <c r="AG94" s="973">
        <v>6.2E-2</v>
      </c>
      <c r="AH94" s="973">
        <v>0</v>
      </c>
      <c r="AJ94" s="49" t="s">
        <v>251</v>
      </c>
      <c r="AK94" s="973">
        <v>0</v>
      </c>
      <c r="AL94" s="973">
        <v>0</v>
      </c>
      <c r="AM94" s="973">
        <v>0</v>
      </c>
      <c r="AO94" s="49" t="s">
        <v>251</v>
      </c>
      <c r="AP94" s="973">
        <v>0</v>
      </c>
      <c r="AQ94" s="973">
        <v>0</v>
      </c>
      <c r="AR94" s="973">
        <v>0</v>
      </c>
      <c r="AU94" s="49" t="s">
        <v>251</v>
      </c>
      <c r="AV94" s="973">
        <v>0</v>
      </c>
      <c r="AW94" s="973">
        <v>0</v>
      </c>
      <c r="AX94" s="973">
        <v>0</v>
      </c>
      <c r="AZ94" s="49" t="s">
        <v>251</v>
      </c>
      <c r="BE94" s="49" t="s">
        <v>251</v>
      </c>
      <c r="BF94" s="973">
        <v>0</v>
      </c>
      <c r="BG94" s="973">
        <v>3</v>
      </c>
      <c r="BK94" s="49" t="s">
        <v>251</v>
      </c>
      <c r="BL94" s="973">
        <v>0</v>
      </c>
      <c r="BM94" s="973">
        <v>0</v>
      </c>
      <c r="BN94" s="973">
        <v>0</v>
      </c>
      <c r="BQ94" s="49" t="s">
        <v>251</v>
      </c>
      <c r="BV94" s="49" t="s">
        <v>251</v>
      </c>
      <c r="BW94" s="973">
        <v>0</v>
      </c>
      <c r="BX94" s="973">
        <v>0</v>
      </c>
      <c r="BY94" s="973">
        <v>0</v>
      </c>
      <c r="CA94" s="49" t="s">
        <v>251</v>
      </c>
      <c r="CB94" s="973">
        <v>0</v>
      </c>
      <c r="CC94" s="973">
        <v>0</v>
      </c>
      <c r="CD94" s="973">
        <v>0</v>
      </c>
      <c r="CF94" s="49" t="s">
        <v>251</v>
      </c>
      <c r="CG94" s="973">
        <v>0</v>
      </c>
      <c r="CH94" s="973">
        <v>0</v>
      </c>
      <c r="CI94" s="973">
        <v>0</v>
      </c>
      <c r="CK94" s="49" t="s">
        <v>251</v>
      </c>
      <c r="CL94" s="973">
        <v>1.63</v>
      </c>
      <c r="CM94" s="973">
        <v>2.3250000000000002</v>
      </c>
      <c r="CN94" s="973">
        <v>0</v>
      </c>
      <c r="CP94" s="49" t="s">
        <v>251</v>
      </c>
      <c r="CQ94" s="973">
        <v>0</v>
      </c>
      <c r="CR94" s="973">
        <v>0</v>
      </c>
      <c r="CS94" s="973">
        <v>0</v>
      </c>
      <c r="CU94" s="49" t="s">
        <v>251</v>
      </c>
      <c r="CZ94" s="49" t="s">
        <v>251</v>
      </c>
      <c r="DA94" s="973">
        <v>0.17</v>
      </c>
      <c r="DB94" s="973">
        <v>0</v>
      </c>
      <c r="DC94" s="973">
        <v>0</v>
      </c>
    </row>
    <row r="95" spans="1:107">
      <c r="F95" s="49" t="s">
        <v>252</v>
      </c>
      <c r="G95" s="973">
        <v>0</v>
      </c>
      <c r="H95" s="973">
        <v>0</v>
      </c>
      <c r="I95" s="973">
        <v>0</v>
      </c>
      <c r="K95" s="49" t="s">
        <v>252</v>
      </c>
      <c r="L95" s="973">
        <v>0</v>
      </c>
      <c r="M95" s="973">
        <v>1.9910000000000001</v>
      </c>
      <c r="N95" s="973">
        <v>0</v>
      </c>
      <c r="P95" s="49" t="s">
        <v>252</v>
      </c>
      <c r="Q95" s="973">
        <v>0</v>
      </c>
      <c r="R95" s="973">
        <v>0</v>
      </c>
      <c r="S95" s="973">
        <v>0</v>
      </c>
      <c r="U95" s="49" t="s">
        <v>252</v>
      </c>
      <c r="V95" s="973">
        <v>0</v>
      </c>
      <c r="W95" s="973">
        <v>0.34650000000000003</v>
      </c>
      <c r="X95" s="973">
        <v>0</v>
      </c>
      <c r="Z95" s="49" t="s">
        <v>252</v>
      </c>
      <c r="AA95" s="973">
        <v>0</v>
      </c>
      <c r="AB95" s="973">
        <v>0</v>
      </c>
      <c r="AC95" s="973">
        <v>0</v>
      </c>
      <c r="AE95" s="49" t="s">
        <v>252</v>
      </c>
      <c r="AF95" s="973">
        <v>0</v>
      </c>
      <c r="AG95" s="973">
        <v>0</v>
      </c>
      <c r="AH95" s="973">
        <v>0</v>
      </c>
      <c r="AJ95" s="49" t="s">
        <v>252</v>
      </c>
      <c r="AK95" s="973">
        <v>0</v>
      </c>
      <c r="AL95" s="973">
        <v>0</v>
      </c>
      <c r="AM95" s="973">
        <v>0</v>
      </c>
      <c r="AO95" s="49" t="s">
        <v>252</v>
      </c>
      <c r="AP95" s="973">
        <v>0</v>
      </c>
      <c r="AQ95" s="973">
        <v>0</v>
      </c>
      <c r="AR95" s="973">
        <v>0</v>
      </c>
      <c r="AU95" s="49" t="s">
        <v>252</v>
      </c>
      <c r="AV95" s="973">
        <v>0</v>
      </c>
      <c r="AW95" s="973">
        <v>2.5000000000000001E-2</v>
      </c>
      <c r="AX95" s="973">
        <v>0</v>
      </c>
      <c r="AZ95" s="49" t="s">
        <v>252</v>
      </c>
      <c r="BE95" s="49" t="s">
        <v>252</v>
      </c>
      <c r="BF95" s="973">
        <v>0</v>
      </c>
      <c r="BG95" s="973">
        <v>3</v>
      </c>
      <c r="BK95" s="49" t="s">
        <v>252</v>
      </c>
      <c r="BL95" s="973">
        <v>0</v>
      </c>
      <c r="BM95" s="973">
        <v>0</v>
      </c>
      <c r="BN95" s="973">
        <v>0</v>
      </c>
      <c r="BQ95" s="49" t="s">
        <v>252</v>
      </c>
      <c r="BV95" s="49" t="s">
        <v>252</v>
      </c>
      <c r="BW95" s="973">
        <v>0</v>
      </c>
      <c r="BX95" s="973">
        <v>0</v>
      </c>
      <c r="BY95" s="973">
        <v>0</v>
      </c>
      <c r="CA95" s="49" t="s">
        <v>252</v>
      </c>
      <c r="CB95" s="973">
        <v>0</v>
      </c>
      <c r="CC95" s="973">
        <v>0.23629999999999998</v>
      </c>
      <c r="CD95" s="973">
        <v>0</v>
      </c>
      <c r="CF95" s="49" t="s">
        <v>252</v>
      </c>
      <c r="CG95" s="973">
        <v>0</v>
      </c>
      <c r="CH95" s="973">
        <v>0</v>
      </c>
      <c r="CI95" s="973">
        <v>0</v>
      </c>
      <c r="CK95" s="49" t="s">
        <v>252</v>
      </c>
      <c r="CL95" s="973">
        <v>1.68</v>
      </c>
      <c r="CM95" s="973">
        <v>3.7799999999999999E-3</v>
      </c>
      <c r="CN95" s="973">
        <v>0</v>
      </c>
      <c r="CP95" s="49" t="s">
        <v>252</v>
      </c>
      <c r="CQ95" s="973">
        <v>0</v>
      </c>
      <c r="CR95" s="973">
        <v>0</v>
      </c>
      <c r="CS95" s="973">
        <v>0</v>
      </c>
      <c r="CU95" s="49" t="s">
        <v>252</v>
      </c>
      <c r="CZ95" s="49" t="s">
        <v>252</v>
      </c>
      <c r="DA95" s="973">
        <v>0</v>
      </c>
      <c r="DB95" s="973">
        <v>0</v>
      </c>
      <c r="DC95" s="973">
        <v>0</v>
      </c>
    </row>
    <row r="96" spans="1:107">
      <c r="F96" s="49" t="s">
        <v>253</v>
      </c>
      <c r="G96" s="973">
        <v>0</v>
      </c>
      <c r="H96" s="973">
        <v>0</v>
      </c>
      <c r="I96" s="973">
        <v>0</v>
      </c>
      <c r="K96" s="49" t="s">
        <v>253</v>
      </c>
      <c r="L96" s="973">
        <v>0</v>
      </c>
      <c r="M96" s="973">
        <v>0</v>
      </c>
      <c r="N96" s="973">
        <v>0</v>
      </c>
      <c r="P96" s="49" t="s">
        <v>253</v>
      </c>
      <c r="Q96" s="973">
        <v>0</v>
      </c>
      <c r="R96" s="973">
        <v>0</v>
      </c>
      <c r="S96" s="973">
        <v>0</v>
      </c>
      <c r="U96" s="49" t="s">
        <v>253</v>
      </c>
      <c r="V96" s="973">
        <v>0</v>
      </c>
      <c r="W96" s="973">
        <v>8.4400000000000003E-2</v>
      </c>
      <c r="X96" s="973">
        <v>0</v>
      </c>
      <c r="Z96" s="49" t="s">
        <v>253</v>
      </c>
      <c r="AA96" s="973">
        <v>0</v>
      </c>
      <c r="AB96" s="973">
        <v>0</v>
      </c>
      <c r="AC96" s="973">
        <v>0</v>
      </c>
      <c r="AE96" s="49" t="s">
        <v>253</v>
      </c>
      <c r="AF96" s="973">
        <v>0</v>
      </c>
      <c r="AG96" s="973">
        <v>0</v>
      </c>
      <c r="AH96" s="973">
        <v>0</v>
      </c>
      <c r="AJ96" s="49" t="s">
        <v>253</v>
      </c>
      <c r="AK96" s="973">
        <v>0</v>
      </c>
      <c r="AL96" s="973">
        <v>0</v>
      </c>
      <c r="AM96" s="973">
        <v>0</v>
      </c>
      <c r="AO96" s="49" t="s">
        <v>253</v>
      </c>
      <c r="AP96" s="973">
        <v>0</v>
      </c>
      <c r="AQ96" s="973">
        <v>0</v>
      </c>
      <c r="AR96" s="973">
        <v>0</v>
      </c>
      <c r="AU96" s="49" t="s">
        <v>253</v>
      </c>
      <c r="AV96" s="973">
        <v>0</v>
      </c>
      <c r="AW96" s="973">
        <v>0.35899999999999999</v>
      </c>
      <c r="AX96" s="973">
        <v>0</v>
      </c>
      <c r="AZ96" s="49" t="s">
        <v>253</v>
      </c>
      <c r="BE96" s="49" t="s">
        <v>253</v>
      </c>
      <c r="BF96" s="973">
        <v>0</v>
      </c>
      <c r="BG96" s="973">
        <v>3</v>
      </c>
      <c r="BK96" s="49" t="s">
        <v>253</v>
      </c>
      <c r="BL96" s="973">
        <v>0</v>
      </c>
      <c r="BM96" s="973">
        <v>9.7000000000000003E-2</v>
      </c>
      <c r="BN96" s="973">
        <v>0</v>
      </c>
      <c r="BQ96" s="49" t="s">
        <v>253</v>
      </c>
      <c r="BV96" s="49" t="s">
        <v>253</v>
      </c>
      <c r="BW96" s="973">
        <v>0</v>
      </c>
      <c r="BX96" s="973">
        <v>0</v>
      </c>
      <c r="BY96" s="973">
        <v>0</v>
      </c>
      <c r="CA96" s="49" t="s">
        <v>253</v>
      </c>
      <c r="CB96" s="973">
        <v>0.11</v>
      </c>
      <c r="CC96" s="973">
        <v>0</v>
      </c>
      <c r="CD96" s="973">
        <v>0</v>
      </c>
      <c r="CF96" s="49" t="s">
        <v>253</v>
      </c>
      <c r="CG96" s="973">
        <v>0</v>
      </c>
      <c r="CH96" s="973">
        <v>0</v>
      </c>
      <c r="CI96" s="973">
        <v>0</v>
      </c>
      <c r="CK96" s="49" t="s">
        <v>253</v>
      </c>
      <c r="CL96" s="973">
        <v>0.92</v>
      </c>
      <c r="CM96" s="973">
        <v>2.5089999999999999</v>
      </c>
      <c r="CN96" s="973">
        <v>0.93</v>
      </c>
      <c r="CP96" s="49" t="s">
        <v>253</v>
      </c>
      <c r="CQ96" s="973">
        <v>0</v>
      </c>
      <c r="CR96" s="973">
        <v>0</v>
      </c>
      <c r="CS96" s="973">
        <v>0</v>
      </c>
      <c r="CU96" s="49" t="s">
        <v>253</v>
      </c>
      <c r="CZ96" s="49" t="s">
        <v>253</v>
      </c>
      <c r="DA96" s="973">
        <v>0</v>
      </c>
      <c r="DB96" s="973">
        <v>0</v>
      </c>
      <c r="DC96" s="973">
        <v>0</v>
      </c>
    </row>
    <row r="97" spans="1:360">
      <c r="F97" s="49" t="s">
        <v>254</v>
      </c>
      <c r="G97" s="973">
        <v>0</v>
      </c>
      <c r="H97" s="973">
        <v>0</v>
      </c>
      <c r="I97" s="973">
        <v>0</v>
      </c>
      <c r="K97" s="49" t="s">
        <v>254</v>
      </c>
      <c r="L97" s="973">
        <v>0</v>
      </c>
      <c r="M97" s="973">
        <v>0</v>
      </c>
      <c r="N97" s="973">
        <v>0</v>
      </c>
      <c r="P97" s="49" t="s">
        <v>254</v>
      </c>
      <c r="Q97" s="973">
        <v>0</v>
      </c>
      <c r="R97" s="973">
        <v>0</v>
      </c>
      <c r="S97" s="973">
        <v>0</v>
      </c>
      <c r="U97" s="49" t="s">
        <v>254</v>
      </c>
      <c r="V97" s="973">
        <v>0</v>
      </c>
      <c r="W97" s="973">
        <v>0</v>
      </c>
      <c r="X97" s="973">
        <v>0</v>
      </c>
      <c r="Z97" s="49" t="s">
        <v>254</v>
      </c>
      <c r="AA97" s="973">
        <v>0</v>
      </c>
      <c r="AB97" s="973">
        <v>0</v>
      </c>
      <c r="AC97" s="973">
        <v>0</v>
      </c>
      <c r="AE97" s="49" t="s">
        <v>254</v>
      </c>
      <c r="AF97" s="973">
        <v>0</v>
      </c>
      <c r="AG97" s="973">
        <v>0</v>
      </c>
      <c r="AH97" s="973">
        <v>0</v>
      </c>
      <c r="AJ97" s="49" t="s">
        <v>254</v>
      </c>
      <c r="AK97" s="973">
        <v>0</v>
      </c>
      <c r="AL97" s="973">
        <v>0</v>
      </c>
      <c r="AM97" s="973">
        <v>0</v>
      </c>
      <c r="AO97" s="49" t="s">
        <v>254</v>
      </c>
      <c r="AP97" s="973">
        <v>0</v>
      </c>
      <c r="AQ97" s="973">
        <v>0</v>
      </c>
      <c r="AR97" s="973">
        <v>0</v>
      </c>
      <c r="AU97" s="49" t="s">
        <v>254</v>
      </c>
      <c r="AV97" s="973">
        <v>0</v>
      </c>
      <c r="AW97" s="973">
        <v>0</v>
      </c>
      <c r="AX97" s="973">
        <v>0</v>
      </c>
      <c r="AZ97" s="49" t="s">
        <v>254</v>
      </c>
      <c r="BE97" s="49" t="s">
        <v>254</v>
      </c>
      <c r="BF97" s="973">
        <v>0</v>
      </c>
      <c r="BG97" s="973">
        <v>3</v>
      </c>
      <c r="BK97" s="49" t="s">
        <v>254</v>
      </c>
      <c r="BL97" s="973">
        <v>0</v>
      </c>
      <c r="BM97" s="973">
        <v>0</v>
      </c>
      <c r="BN97" s="973">
        <v>0</v>
      </c>
      <c r="BQ97" s="49" t="s">
        <v>254</v>
      </c>
      <c r="BV97" s="49" t="s">
        <v>254</v>
      </c>
      <c r="BW97" s="973">
        <v>0</v>
      </c>
      <c r="BX97" s="973">
        <v>0</v>
      </c>
      <c r="BY97" s="973">
        <v>0</v>
      </c>
      <c r="CA97" s="49" t="s">
        <v>254</v>
      </c>
      <c r="CB97" s="973">
        <v>0</v>
      </c>
      <c r="CC97" s="973">
        <v>1.24E-2</v>
      </c>
      <c r="CD97" s="973">
        <v>0</v>
      </c>
      <c r="CF97" s="49" t="s">
        <v>254</v>
      </c>
      <c r="CG97" s="973">
        <v>0</v>
      </c>
      <c r="CH97" s="973">
        <v>1.5800000000000002E-2</v>
      </c>
      <c r="CI97" s="973">
        <v>0</v>
      </c>
      <c r="CK97" s="49" t="s">
        <v>254</v>
      </c>
      <c r="CL97" s="973">
        <v>0</v>
      </c>
      <c r="CM97" s="973">
        <v>10.528400000000001</v>
      </c>
      <c r="CN97" s="973">
        <v>0</v>
      </c>
      <c r="CP97" s="49" t="s">
        <v>254</v>
      </c>
      <c r="CQ97" s="973">
        <v>0</v>
      </c>
      <c r="CR97" s="973">
        <v>0</v>
      </c>
      <c r="CS97" s="973">
        <v>0</v>
      </c>
      <c r="CU97" s="49" t="s">
        <v>254</v>
      </c>
      <c r="CZ97" s="49" t="s">
        <v>254</v>
      </c>
      <c r="DA97" s="973">
        <v>0</v>
      </c>
      <c r="DB97" s="973">
        <v>0</v>
      </c>
      <c r="DC97" s="973">
        <v>0</v>
      </c>
    </row>
    <row r="98" spans="1:360">
      <c r="F98" s="49" t="s">
        <v>255</v>
      </c>
      <c r="G98" s="973">
        <v>0</v>
      </c>
      <c r="H98" s="973">
        <v>0</v>
      </c>
      <c r="I98" s="973">
        <v>0</v>
      </c>
      <c r="K98" s="49" t="s">
        <v>255</v>
      </c>
      <c r="L98" s="973">
        <v>0</v>
      </c>
      <c r="M98" s="973">
        <v>0</v>
      </c>
      <c r="N98" s="973">
        <v>0</v>
      </c>
      <c r="P98" s="49" t="s">
        <v>255</v>
      </c>
      <c r="Q98" s="973">
        <v>0</v>
      </c>
      <c r="R98" s="973">
        <v>0</v>
      </c>
      <c r="S98" s="973">
        <v>0</v>
      </c>
      <c r="U98" s="49" t="s">
        <v>255</v>
      </c>
      <c r="V98" s="973">
        <v>0</v>
      </c>
      <c r="W98" s="973">
        <v>0</v>
      </c>
      <c r="X98" s="973">
        <v>0</v>
      </c>
      <c r="Z98" s="49" t="s">
        <v>255</v>
      </c>
      <c r="AA98" s="973">
        <v>0</v>
      </c>
      <c r="AB98" s="973">
        <v>0</v>
      </c>
      <c r="AC98" s="973">
        <v>0</v>
      </c>
      <c r="AE98" s="49" t="s">
        <v>255</v>
      </c>
      <c r="AF98" s="973">
        <v>0</v>
      </c>
      <c r="AG98" s="973">
        <v>0</v>
      </c>
      <c r="AH98" s="973">
        <v>0</v>
      </c>
      <c r="AJ98" s="49" t="s">
        <v>255</v>
      </c>
      <c r="AK98" s="973">
        <v>0</v>
      </c>
      <c r="AL98" s="973">
        <v>0</v>
      </c>
      <c r="AM98" s="973">
        <v>0</v>
      </c>
      <c r="AO98" s="49" t="s">
        <v>255</v>
      </c>
      <c r="AP98" s="973">
        <v>0</v>
      </c>
      <c r="AQ98" s="973">
        <v>0</v>
      </c>
      <c r="AR98" s="973">
        <v>0</v>
      </c>
      <c r="AU98" s="49" t="s">
        <v>255</v>
      </c>
      <c r="AV98" s="973">
        <v>0</v>
      </c>
      <c r="AW98" s="973">
        <v>8.2000000000000007E-3</v>
      </c>
      <c r="AX98" s="973">
        <v>0</v>
      </c>
      <c r="AZ98" s="49" t="s">
        <v>255</v>
      </c>
      <c r="BE98" s="49" t="s">
        <v>255</v>
      </c>
      <c r="BF98" s="973">
        <v>0.31</v>
      </c>
      <c r="BG98" s="973">
        <v>3</v>
      </c>
      <c r="BK98" s="49" t="s">
        <v>255</v>
      </c>
      <c r="BL98" s="973">
        <v>0.31</v>
      </c>
      <c r="BM98" s="973">
        <v>0</v>
      </c>
      <c r="BN98" s="973">
        <v>0</v>
      </c>
      <c r="BQ98" s="49" t="s">
        <v>255</v>
      </c>
      <c r="BV98" s="49" t="s">
        <v>255</v>
      </c>
      <c r="BW98" s="973">
        <v>0.31</v>
      </c>
      <c r="BX98" s="973">
        <v>0</v>
      </c>
      <c r="BY98" s="973">
        <v>0</v>
      </c>
      <c r="CA98" s="49" t="s">
        <v>255</v>
      </c>
      <c r="CB98" s="973">
        <v>0</v>
      </c>
      <c r="CC98" s="973">
        <v>0</v>
      </c>
      <c r="CD98" s="973">
        <v>0</v>
      </c>
      <c r="CF98" s="49" t="s">
        <v>255</v>
      </c>
      <c r="CG98" s="973">
        <v>0</v>
      </c>
      <c r="CH98" s="973">
        <v>0</v>
      </c>
      <c r="CI98" s="973">
        <v>0</v>
      </c>
      <c r="CK98" s="49" t="s">
        <v>255</v>
      </c>
      <c r="CL98" s="973">
        <v>5.86</v>
      </c>
      <c r="CM98" s="973">
        <v>6.1307</v>
      </c>
      <c r="CN98" s="973">
        <v>0</v>
      </c>
      <c r="CP98" s="49" t="s">
        <v>255</v>
      </c>
      <c r="CQ98" s="973">
        <v>0</v>
      </c>
      <c r="CR98" s="973">
        <v>0</v>
      </c>
      <c r="CS98" s="973">
        <v>0</v>
      </c>
      <c r="CU98" s="49" t="s">
        <v>255</v>
      </c>
      <c r="CZ98" s="49" t="s">
        <v>255</v>
      </c>
      <c r="DA98" s="973">
        <v>0.34</v>
      </c>
      <c r="DB98" s="973">
        <v>0</v>
      </c>
      <c r="DC98" s="973">
        <v>0</v>
      </c>
    </row>
    <row r="99" spans="1:360">
      <c r="F99" s="49" t="s">
        <v>256</v>
      </c>
      <c r="G99" s="973">
        <v>0</v>
      </c>
      <c r="H99" s="973">
        <v>0</v>
      </c>
      <c r="I99" s="973">
        <v>0</v>
      </c>
      <c r="K99" s="49" t="s">
        <v>256</v>
      </c>
      <c r="L99" s="973">
        <v>0</v>
      </c>
      <c r="M99" s="973">
        <v>0</v>
      </c>
      <c r="N99" s="973">
        <v>0</v>
      </c>
      <c r="P99" s="49" t="s">
        <v>256</v>
      </c>
      <c r="Q99" s="973">
        <v>0</v>
      </c>
      <c r="R99" s="973">
        <v>0</v>
      </c>
      <c r="S99" s="973">
        <v>0</v>
      </c>
      <c r="U99" s="49" t="s">
        <v>256</v>
      </c>
      <c r="V99" s="973">
        <v>0</v>
      </c>
      <c r="W99" s="973">
        <v>0.82699999999999996</v>
      </c>
      <c r="X99" s="973">
        <v>0</v>
      </c>
      <c r="Z99" s="49" t="s">
        <v>256</v>
      </c>
      <c r="AA99" s="973">
        <v>0</v>
      </c>
      <c r="AB99" s="973">
        <v>0</v>
      </c>
      <c r="AC99" s="973">
        <v>0</v>
      </c>
      <c r="AE99" s="49" t="s">
        <v>256</v>
      </c>
      <c r="AF99" s="973">
        <v>0</v>
      </c>
      <c r="AG99" s="973">
        <v>0</v>
      </c>
      <c r="AH99" s="973">
        <v>0</v>
      </c>
      <c r="AJ99" s="49" t="s">
        <v>256</v>
      </c>
      <c r="AK99" s="973">
        <v>0</v>
      </c>
      <c r="AL99" s="973">
        <v>0</v>
      </c>
      <c r="AM99" s="973">
        <v>0</v>
      </c>
      <c r="AO99" s="49" t="s">
        <v>256</v>
      </c>
      <c r="AP99" s="973">
        <v>0</v>
      </c>
      <c r="AQ99" s="973">
        <v>0</v>
      </c>
      <c r="AR99" s="973">
        <v>0</v>
      </c>
      <c r="AU99" s="49" t="s">
        <v>256</v>
      </c>
      <c r="AV99" s="973">
        <v>0</v>
      </c>
      <c r="AW99" s="973">
        <v>3.6999999999999998E-2</v>
      </c>
      <c r="AX99" s="973">
        <v>0</v>
      </c>
      <c r="AZ99" s="49" t="s">
        <v>256</v>
      </c>
      <c r="BE99" s="49" t="s">
        <v>256</v>
      </c>
      <c r="BF99" s="973">
        <v>0</v>
      </c>
      <c r="BG99" s="973">
        <v>3</v>
      </c>
      <c r="BK99" s="49" t="s">
        <v>256</v>
      </c>
      <c r="BL99" s="973">
        <v>0</v>
      </c>
      <c r="BM99" s="973">
        <v>0</v>
      </c>
      <c r="BN99" s="973">
        <v>0</v>
      </c>
      <c r="BQ99" s="49" t="s">
        <v>256</v>
      </c>
      <c r="BV99" s="49" t="s">
        <v>256</v>
      </c>
      <c r="BW99" s="973">
        <v>0</v>
      </c>
      <c r="BX99" s="973">
        <v>0</v>
      </c>
      <c r="BY99" s="973">
        <v>0</v>
      </c>
      <c r="CA99" s="49" t="s">
        <v>256</v>
      </c>
      <c r="CB99" s="973">
        <v>0</v>
      </c>
      <c r="CC99" s="973">
        <v>0</v>
      </c>
      <c r="CD99" s="973">
        <v>0</v>
      </c>
      <c r="CF99" s="49" t="s">
        <v>256</v>
      </c>
      <c r="CG99" s="973">
        <v>0</v>
      </c>
      <c r="CH99" s="973">
        <v>0</v>
      </c>
      <c r="CI99" s="973">
        <v>0</v>
      </c>
      <c r="CK99" s="49" t="s">
        <v>256</v>
      </c>
      <c r="CL99" s="973">
        <v>0</v>
      </c>
      <c r="CM99" s="973">
        <v>5.4116999999999997</v>
      </c>
      <c r="CN99" s="973">
        <v>0</v>
      </c>
      <c r="CP99" s="49" t="s">
        <v>256</v>
      </c>
      <c r="CQ99" s="973">
        <v>0</v>
      </c>
      <c r="CR99" s="973">
        <v>0.80500000000000005</v>
      </c>
      <c r="CS99" s="973">
        <v>0</v>
      </c>
      <c r="CU99" s="49" t="s">
        <v>256</v>
      </c>
      <c r="CZ99" s="49" t="s">
        <v>256</v>
      </c>
      <c r="DA99" s="973">
        <v>0</v>
      </c>
      <c r="DB99" s="973">
        <v>0</v>
      </c>
      <c r="DC99" s="973">
        <v>0</v>
      </c>
    </row>
    <row r="100" spans="1:360">
      <c r="F100" s="49" t="s">
        <v>257</v>
      </c>
      <c r="G100" s="973">
        <v>0.65</v>
      </c>
      <c r="H100" s="973">
        <v>0</v>
      </c>
      <c r="I100" s="973">
        <v>0</v>
      </c>
      <c r="K100" s="49" t="s">
        <v>257</v>
      </c>
      <c r="L100" s="973">
        <v>0</v>
      </c>
      <c r="M100" s="973">
        <v>0</v>
      </c>
      <c r="N100" s="973">
        <v>0</v>
      </c>
      <c r="P100" s="49" t="s">
        <v>257</v>
      </c>
      <c r="Q100" s="973">
        <v>0.22</v>
      </c>
      <c r="R100" s="973">
        <v>0.09</v>
      </c>
      <c r="S100" s="973">
        <v>0</v>
      </c>
      <c r="U100" s="49" t="s">
        <v>257</v>
      </c>
      <c r="V100" s="973">
        <v>0</v>
      </c>
      <c r="W100" s="973">
        <v>0</v>
      </c>
      <c r="X100" s="973">
        <v>0</v>
      </c>
      <c r="Z100" s="49" t="s">
        <v>257</v>
      </c>
      <c r="AA100" s="973">
        <v>0</v>
      </c>
      <c r="AB100" s="973">
        <v>0</v>
      </c>
      <c r="AC100" s="973">
        <v>0</v>
      </c>
      <c r="AE100" s="49" t="s">
        <v>257</v>
      </c>
      <c r="AF100" s="973">
        <v>0</v>
      </c>
      <c r="AG100" s="973">
        <v>0</v>
      </c>
      <c r="AH100" s="973">
        <v>0</v>
      </c>
      <c r="AJ100" s="49" t="s">
        <v>257</v>
      </c>
      <c r="AK100" s="973">
        <v>0</v>
      </c>
      <c r="AL100" s="973">
        <v>0</v>
      </c>
      <c r="AM100" s="973">
        <v>0</v>
      </c>
      <c r="AO100" s="49" t="s">
        <v>257</v>
      </c>
      <c r="AP100" s="973">
        <v>0</v>
      </c>
      <c r="AQ100" s="973">
        <v>0</v>
      </c>
      <c r="AR100" s="973">
        <v>0</v>
      </c>
      <c r="AU100" s="49" t="s">
        <v>257</v>
      </c>
      <c r="AV100" s="973">
        <v>0</v>
      </c>
      <c r="AW100" s="973">
        <v>1.4999999999999999E-2</v>
      </c>
      <c r="AX100" s="973">
        <v>0</v>
      </c>
      <c r="AZ100" s="49" t="s">
        <v>257</v>
      </c>
      <c r="BE100" s="49" t="s">
        <v>257</v>
      </c>
      <c r="BF100" s="973">
        <v>0</v>
      </c>
      <c r="BG100" s="973">
        <v>3</v>
      </c>
      <c r="BK100" s="49" t="s">
        <v>257</v>
      </c>
      <c r="BL100" s="973">
        <v>0</v>
      </c>
      <c r="BM100" s="973">
        <v>0</v>
      </c>
      <c r="BN100" s="973">
        <v>0</v>
      </c>
      <c r="BQ100" s="49" t="s">
        <v>257</v>
      </c>
      <c r="BV100" s="49" t="s">
        <v>257</v>
      </c>
      <c r="BW100" s="973">
        <v>0</v>
      </c>
      <c r="BX100" s="973">
        <v>0</v>
      </c>
      <c r="BY100" s="973">
        <v>0</v>
      </c>
      <c r="CA100" s="49" t="s">
        <v>257</v>
      </c>
      <c r="CB100" s="973">
        <v>0.4</v>
      </c>
      <c r="CC100" s="973">
        <v>8.7099999999999997E-2</v>
      </c>
      <c r="CD100" s="973">
        <v>0</v>
      </c>
      <c r="CF100" s="49" t="s">
        <v>257</v>
      </c>
      <c r="CG100" s="973">
        <v>0</v>
      </c>
      <c r="CH100" s="973">
        <v>0</v>
      </c>
      <c r="CI100" s="973">
        <v>0</v>
      </c>
      <c r="CK100" s="49" t="s">
        <v>257</v>
      </c>
      <c r="CL100" s="973">
        <v>19.686</v>
      </c>
      <c r="CM100" s="973">
        <v>5.4999000000000002</v>
      </c>
      <c r="CN100" s="973">
        <v>0</v>
      </c>
      <c r="CP100" s="49" t="s">
        <v>257</v>
      </c>
      <c r="CQ100" s="973">
        <v>0</v>
      </c>
      <c r="CR100" s="973">
        <v>0</v>
      </c>
      <c r="CS100" s="973">
        <v>0</v>
      </c>
      <c r="CU100" s="49" t="s">
        <v>257</v>
      </c>
      <c r="CZ100" s="49" t="s">
        <v>257</v>
      </c>
      <c r="DA100" s="973">
        <v>0</v>
      </c>
      <c r="DB100" s="973">
        <v>0</v>
      </c>
      <c r="DC100" s="973">
        <v>0</v>
      </c>
    </row>
    <row r="101" spans="1:360">
      <c r="F101" s="49" t="s">
        <v>258</v>
      </c>
      <c r="G101" s="973">
        <v>0.32</v>
      </c>
      <c r="H101" s="973">
        <v>0</v>
      </c>
      <c r="I101" s="973">
        <v>0</v>
      </c>
      <c r="K101" s="49" t="s">
        <v>258</v>
      </c>
      <c r="L101" s="973">
        <v>0</v>
      </c>
      <c r="M101" s="973">
        <v>2.5000000000000001E-2</v>
      </c>
      <c r="N101" s="973">
        <v>0</v>
      </c>
      <c r="P101" s="49" t="s">
        <v>258</v>
      </c>
      <c r="Q101" s="973">
        <v>0</v>
      </c>
      <c r="R101" s="973">
        <v>0</v>
      </c>
      <c r="S101" s="973">
        <v>0</v>
      </c>
      <c r="U101" s="49" t="s">
        <v>258</v>
      </c>
      <c r="V101" s="973">
        <v>0</v>
      </c>
      <c r="W101" s="973">
        <v>0.28699999999999998</v>
      </c>
      <c r="X101" s="973">
        <v>0</v>
      </c>
      <c r="Z101" s="49" t="s">
        <v>258</v>
      </c>
      <c r="AA101" s="973">
        <v>0</v>
      </c>
      <c r="AB101" s="973">
        <v>2.4E-2</v>
      </c>
      <c r="AC101" s="973">
        <v>0</v>
      </c>
      <c r="AE101" s="49" t="s">
        <v>258</v>
      </c>
      <c r="AF101" s="973">
        <v>0</v>
      </c>
      <c r="AG101" s="973">
        <v>0</v>
      </c>
      <c r="AH101" s="973">
        <v>0</v>
      </c>
      <c r="AJ101" s="49" t="s">
        <v>258</v>
      </c>
      <c r="AK101" s="973">
        <v>0</v>
      </c>
      <c r="AL101" s="973">
        <v>0.13600000000000001</v>
      </c>
      <c r="AM101" s="973">
        <v>0</v>
      </c>
      <c r="AO101" s="49" t="s">
        <v>258</v>
      </c>
      <c r="AP101" s="973">
        <v>0</v>
      </c>
      <c r="AQ101" s="973">
        <v>2.4E-2</v>
      </c>
      <c r="AR101" s="973">
        <v>0</v>
      </c>
      <c r="AU101" s="49" t="s">
        <v>258</v>
      </c>
      <c r="AV101" s="973">
        <v>0</v>
      </c>
      <c r="AW101" s="973">
        <v>8.0000000000000002E-3</v>
      </c>
      <c r="AX101" s="973">
        <v>0</v>
      </c>
      <c r="AZ101" s="49" t="s">
        <v>258</v>
      </c>
      <c r="BE101" s="49" t="s">
        <v>258</v>
      </c>
      <c r="BF101" s="973">
        <v>0</v>
      </c>
      <c r="BG101" s="973">
        <v>3</v>
      </c>
      <c r="BK101" s="49" t="s">
        <v>258</v>
      </c>
      <c r="BL101" s="973">
        <v>0</v>
      </c>
      <c r="BM101" s="973">
        <v>0</v>
      </c>
      <c r="BN101" s="973">
        <v>0</v>
      </c>
      <c r="BQ101" s="49" t="s">
        <v>258</v>
      </c>
      <c r="BV101" s="49" t="s">
        <v>258</v>
      </c>
      <c r="BW101" s="973">
        <v>0</v>
      </c>
      <c r="BX101" s="973">
        <v>0</v>
      </c>
      <c r="BY101" s="973">
        <v>0</v>
      </c>
      <c r="CA101" s="49" t="s">
        <v>258</v>
      </c>
      <c r="CB101" s="973">
        <v>0</v>
      </c>
      <c r="CC101" s="973">
        <v>0</v>
      </c>
      <c r="CD101" s="973">
        <v>0</v>
      </c>
      <c r="CF101" s="49" t="s">
        <v>258</v>
      </c>
      <c r="CG101" s="973">
        <v>0</v>
      </c>
      <c r="CH101" s="973">
        <v>0</v>
      </c>
      <c r="CI101" s="973">
        <v>0</v>
      </c>
      <c r="CK101" s="49" t="s">
        <v>258</v>
      </c>
      <c r="CL101" s="973">
        <v>0.245</v>
      </c>
      <c r="CM101" s="973">
        <v>2.1299000000000001</v>
      </c>
      <c r="CN101" s="973">
        <v>0</v>
      </c>
      <c r="CP101" s="49" t="s">
        <v>258</v>
      </c>
      <c r="CQ101" s="973">
        <v>0</v>
      </c>
      <c r="CR101" s="973">
        <v>0</v>
      </c>
      <c r="CS101" s="973">
        <v>0</v>
      </c>
      <c r="CU101" s="49" t="s">
        <v>258</v>
      </c>
      <c r="CZ101" s="49" t="s">
        <v>258</v>
      </c>
      <c r="DA101" s="973">
        <v>0</v>
      </c>
      <c r="DB101" s="973">
        <v>0</v>
      </c>
      <c r="DC101" s="973">
        <v>0</v>
      </c>
    </row>
    <row r="102" spans="1:360">
      <c r="F102" s="49" t="s">
        <v>259</v>
      </c>
      <c r="G102" s="973">
        <v>0</v>
      </c>
      <c r="H102" s="973">
        <v>1.7500000000000002E-2</v>
      </c>
      <c r="I102" s="973">
        <v>0</v>
      </c>
      <c r="K102" s="49" t="s">
        <v>259</v>
      </c>
      <c r="L102" s="973">
        <v>0.8</v>
      </c>
      <c r="M102" s="973">
        <v>0</v>
      </c>
      <c r="N102" s="973">
        <v>0</v>
      </c>
      <c r="P102" s="49" t="s">
        <v>259</v>
      </c>
      <c r="Q102" s="973">
        <v>0</v>
      </c>
      <c r="R102" s="973">
        <v>0</v>
      </c>
      <c r="S102" s="973">
        <v>0</v>
      </c>
      <c r="U102" s="49" t="s">
        <v>259</v>
      </c>
      <c r="V102" s="973">
        <v>10.6</v>
      </c>
      <c r="W102" s="973">
        <v>0</v>
      </c>
      <c r="X102" s="973">
        <v>0</v>
      </c>
      <c r="Z102" s="49" t="s">
        <v>259</v>
      </c>
      <c r="AA102" s="973">
        <v>0</v>
      </c>
      <c r="AB102" s="973">
        <v>0</v>
      </c>
      <c r="AC102" s="973">
        <v>0</v>
      </c>
      <c r="AE102" s="49" t="s">
        <v>259</v>
      </c>
      <c r="AF102" s="973">
        <v>0</v>
      </c>
      <c r="AG102" s="973">
        <v>0</v>
      </c>
      <c r="AH102" s="973">
        <v>0</v>
      </c>
      <c r="AJ102" s="49" t="s">
        <v>259</v>
      </c>
      <c r="AK102" s="973">
        <v>0</v>
      </c>
      <c r="AL102" s="973">
        <v>0</v>
      </c>
      <c r="AM102" s="973">
        <v>0</v>
      </c>
      <c r="AO102" s="49" t="s">
        <v>259</v>
      </c>
      <c r="AP102" s="973">
        <v>0</v>
      </c>
      <c r="AQ102" s="973">
        <v>0</v>
      </c>
      <c r="AR102" s="973">
        <v>0</v>
      </c>
      <c r="AU102" s="49" t="s">
        <v>259</v>
      </c>
      <c r="AV102" s="973">
        <v>0</v>
      </c>
      <c r="AW102" s="973">
        <v>1.8525E-2</v>
      </c>
      <c r="AX102" s="973">
        <v>0</v>
      </c>
      <c r="AZ102" s="49" t="s">
        <v>259</v>
      </c>
      <c r="BE102" s="49" t="s">
        <v>259</v>
      </c>
      <c r="BF102" s="973">
        <v>0</v>
      </c>
      <c r="BG102" s="973">
        <v>3</v>
      </c>
      <c r="BK102" s="49" t="s">
        <v>259</v>
      </c>
      <c r="BL102" s="973">
        <v>0</v>
      </c>
      <c r="BM102" s="973">
        <v>0</v>
      </c>
      <c r="BN102" s="973">
        <v>0</v>
      </c>
      <c r="BQ102" s="49" t="s">
        <v>259</v>
      </c>
      <c r="BV102" s="49" t="s">
        <v>259</v>
      </c>
      <c r="BW102" s="973">
        <v>0</v>
      </c>
      <c r="BX102" s="973">
        <v>0</v>
      </c>
      <c r="BY102" s="973">
        <v>0</v>
      </c>
      <c r="CA102" s="49" t="s">
        <v>259</v>
      </c>
      <c r="CB102" s="973">
        <v>0</v>
      </c>
      <c r="CC102" s="973">
        <v>0</v>
      </c>
      <c r="CD102" s="973">
        <v>0</v>
      </c>
      <c r="CF102" s="49" t="s">
        <v>259</v>
      </c>
      <c r="CG102" s="973">
        <v>0</v>
      </c>
      <c r="CH102" s="973">
        <v>2.9899999999999999E-2</v>
      </c>
      <c r="CI102" s="973">
        <v>0</v>
      </c>
      <c r="CK102" s="49" t="s">
        <v>259</v>
      </c>
      <c r="CL102" s="973">
        <v>8.5</v>
      </c>
      <c r="CM102" s="973">
        <v>9.0830510000000011</v>
      </c>
      <c r="CN102" s="973">
        <v>0</v>
      </c>
      <c r="CP102" s="49" t="s">
        <v>259</v>
      </c>
      <c r="CQ102" s="973">
        <v>0</v>
      </c>
      <c r="CR102" s="973">
        <v>2.5000000000000001E-2</v>
      </c>
      <c r="CS102" s="973">
        <v>0</v>
      </c>
      <c r="CU102" s="49" t="s">
        <v>259</v>
      </c>
      <c r="CZ102" s="49" t="s">
        <v>259</v>
      </c>
      <c r="DA102" s="973">
        <v>0</v>
      </c>
      <c r="DB102" s="973">
        <v>0.28499999999999998</v>
      </c>
      <c r="DC102" s="973">
        <v>0</v>
      </c>
    </row>
    <row r="103" spans="1:360">
      <c r="F103" s="49" t="s">
        <v>260</v>
      </c>
      <c r="G103" s="973">
        <v>0</v>
      </c>
      <c r="H103" s="973">
        <v>0</v>
      </c>
      <c r="I103" s="973">
        <v>0</v>
      </c>
      <c r="K103" s="49" t="s">
        <v>260</v>
      </c>
      <c r="L103" s="973">
        <v>0</v>
      </c>
      <c r="M103" s="973">
        <v>0</v>
      </c>
      <c r="N103" s="973">
        <v>0</v>
      </c>
      <c r="P103" s="49" t="s">
        <v>260</v>
      </c>
      <c r="Q103" s="973">
        <v>0</v>
      </c>
      <c r="R103" s="973">
        <v>2.649E-2</v>
      </c>
      <c r="S103" s="973">
        <v>0</v>
      </c>
      <c r="U103" s="49" t="s">
        <v>260</v>
      </c>
      <c r="V103" s="973">
        <v>0</v>
      </c>
      <c r="W103" s="973">
        <v>0</v>
      </c>
      <c r="X103" s="973">
        <v>0</v>
      </c>
      <c r="Z103" s="49" t="s">
        <v>260</v>
      </c>
      <c r="AA103" s="973">
        <v>0</v>
      </c>
      <c r="AB103" s="973">
        <v>0</v>
      </c>
      <c r="AC103" s="973">
        <v>0</v>
      </c>
      <c r="AE103" s="49" t="s">
        <v>260</v>
      </c>
      <c r="AF103" s="973">
        <v>0</v>
      </c>
      <c r="AG103" s="973">
        <v>0</v>
      </c>
      <c r="AH103" s="973">
        <v>0</v>
      </c>
      <c r="AJ103" s="49" t="s">
        <v>260</v>
      </c>
      <c r="AK103" s="973">
        <v>0</v>
      </c>
      <c r="AL103" s="973">
        <v>0</v>
      </c>
      <c r="AM103" s="973">
        <v>0</v>
      </c>
      <c r="AO103" s="49" t="s">
        <v>260</v>
      </c>
      <c r="AP103" s="973">
        <v>0</v>
      </c>
      <c r="AQ103" s="973">
        <v>0</v>
      </c>
      <c r="AR103" s="973">
        <v>0</v>
      </c>
      <c r="AU103" s="49" t="s">
        <v>260</v>
      </c>
      <c r="AV103" s="973">
        <v>0</v>
      </c>
      <c r="AW103" s="973">
        <v>0</v>
      </c>
      <c r="AX103" s="973">
        <v>0</v>
      </c>
      <c r="AZ103" s="49" t="s">
        <v>260</v>
      </c>
      <c r="BE103" s="49" t="s">
        <v>260</v>
      </c>
      <c r="BF103" s="973">
        <v>0</v>
      </c>
      <c r="BG103" s="973">
        <v>3</v>
      </c>
      <c r="BK103" s="49" t="s">
        <v>260</v>
      </c>
      <c r="BL103" s="973">
        <v>0</v>
      </c>
      <c r="BM103" s="973">
        <v>0</v>
      </c>
      <c r="BN103" s="973">
        <v>0</v>
      </c>
      <c r="BQ103" s="49" t="s">
        <v>260</v>
      </c>
      <c r="BV103" s="49" t="s">
        <v>260</v>
      </c>
      <c r="BW103" s="973">
        <v>0</v>
      </c>
      <c r="BX103" s="973">
        <v>0</v>
      </c>
      <c r="BY103" s="973">
        <v>0</v>
      </c>
      <c r="CA103" s="49" t="s">
        <v>260</v>
      </c>
      <c r="CB103" s="973">
        <v>0</v>
      </c>
      <c r="CC103" s="973">
        <v>4.1000000000000003E-3</v>
      </c>
      <c r="CD103" s="973">
        <v>0</v>
      </c>
      <c r="CF103" s="49" t="s">
        <v>260</v>
      </c>
      <c r="CG103" s="973">
        <v>0</v>
      </c>
      <c r="CH103" s="973">
        <v>1.4999999999999999E-2</v>
      </c>
      <c r="CI103" s="973">
        <v>0</v>
      </c>
      <c r="CK103" s="49" t="s">
        <v>260</v>
      </c>
      <c r="CL103" s="973">
        <v>0</v>
      </c>
      <c r="CM103" s="973">
        <v>2.886752</v>
      </c>
      <c r="CN103" s="973">
        <v>0</v>
      </c>
      <c r="CP103" s="49" t="s">
        <v>260</v>
      </c>
      <c r="CQ103" s="973">
        <v>0</v>
      </c>
      <c r="CR103" s="973">
        <v>0</v>
      </c>
      <c r="CS103" s="973">
        <v>0</v>
      </c>
      <c r="CU103" s="49" t="s">
        <v>260</v>
      </c>
      <c r="CZ103" s="49" t="s">
        <v>260</v>
      </c>
      <c r="DA103" s="973">
        <v>0</v>
      </c>
      <c r="DB103" s="973">
        <v>0</v>
      </c>
      <c r="DC103" s="973">
        <v>0</v>
      </c>
    </row>
    <row r="104" spans="1:360">
      <c r="F104" s="49" t="s">
        <v>261</v>
      </c>
      <c r="G104" s="973">
        <v>0</v>
      </c>
      <c r="H104" s="973">
        <v>0.22600000000000001</v>
      </c>
      <c r="I104" s="973">
        <v>0</v>
      </c>
      <c r="K104" s="49" t="s">
        <v>261</v>
      </c>
      <c r="L104" s="973">
        <v>0</v>
      </c>
      <c r="M104" s="973">
        <v>0</v>
      </c>
      <c r="N104" s="973">
        <v>0</v>
      </c>
      <c r="P104" s="49" t="s">
        <v>261</v>
      </c>
      <c r="Q104" s="973">
        <v>0</v>
      </c>
      <c r="R104" s="973">
        <v>0</v>
      </c>
      <c r="S104" s="973">
        <v>0</v>
      </c>
      <c r="U104" s="49" t="s">
        <v>261</v>
      </c>
      <c r="V104" s="973">
        <v>0.1</v>
      </c>
      <c r="W104" s="973">
        <v>0.63670000000000004</v>
      </c>
      <c r="X104" s="973">
        <v>0</v>
      </c>
      <c r="Z104" s="49" t="s">
        <v>261</v>
      </c>
      <c r="AA104" s="973">
        <v>0</v>
      </c>
      <c r="AB104" s="973">
        <v>0</v>
      </c>
      <c r="AC104" s="973">
        <v>0</v>
      </c>
      <c r="AE104" s="49" t="s">
        <v>261</v>
      </c>
      <c r="AF104" s="973">
        <v>0</v>
      </c>
      <c r="AG104" s="973">
        <v>0</v>
      </c>
      <c r="AH104" s="973">
        <v>0</v>
      </c>
      <c r="AJ104" s="49" t="s">
        <v>261</v>
      </c>
      <c r="AK104" s="973">
        <v>0</v>
      </c>
      <c r="AL104" s="973">
        <v>0</v>
      </c>
      <c r="AM104" s="973">
        <v>0</v>
      </c>
      <c r="AO104" s="49" t="s">
        <v>261</v>
      </c>
      <c r="AP104" s="973">
        <v>0</v>
      </c>
      <c r="AQ104" s="973">
        <v>0</v>
      </c>
      <c r="AR104" s="973">
        <v>0</v>
      </c>
      <c r="AU104" s="49" t="s">
        <v>261</v>
      </c>
      <c r="AV104" s="973">
        <v>0</v>
      </c>
      <c r="AW104" s="973">
        <v>0</v>
      </c>
      <c r="AX104" s="973">
        <v>0</v>
      </c>
      <c r="AZ104" s="49" t="s">
        <v>261</v>
      </c>
      <c r="BE104" s="49" t="s">
        <v>261</v>
      </c>
      <c r="BF104" s="973">
        <v>0</v>
      </c>
      <c r="BG104" s="973">
        <v>3</v>
      </c>
      <c r="BK104" s="49" t="s">
        <v>261</v>
      </c>
      <c r="BL104" s="973">
        <v>0</v>
      </c>
      <c r="BM104" s="973">
        <v>0</v>
      </c>
      <c r="BN104" s="973">
        <v>0</v>
      </c>
      <c r="BQ104" s="49" t="s">
        <v>261</v>
      </c>
      <c r="BV104" s="49" t="s">
        <v>261</v>
      </c>
      <c r="BW104" s="973">
        <v>0</v>
      </c>
      <c r="BX104" s="973">
        <v>0</v>
      </c>
      <c r="BY104" s="973">
        <v>0</v>
      </c>
      <c r="CA104" s="49" t="s">
        <v>261</v>
      </c>
      <c r="CB104" s="973">
        <v>0</v>
      </c>
      <c r="CC104" s="973">
        <v>0</v>
      </c>
      <c r="CD104" s="973">
        <v>0</v>
      </c>
      <c r="CF104" s="49" t="s">
        <v>261</v>
      </c>
      <c r="CG104" s="973">
        <v>0</v>
      </c>
      <c r="CH104" s="973">
        <v>0</v>
      </c>
      <c r="CI104" s="973">
        <v>0</v>
      </c>
      <c r="CK104" s="49" t="s">
        <v>261</v>
      </c>
      <c r="CL104" s="973">
        <v>7.9228000000000005</v>
      </c>
      <c r="CM104" s="973">
        <v>3.754</v>
      </c>
      <c r="CN104" s="973">
        <v>0</v>
      </c>
      <c r="CP104" s="49" t="s">
        <v>261</v>
      </c>
      <c r="CQ104" s="973">
        <v>0</v>
      </c>
      <c r="CR104" s="973">
        <v>0</v>
      </c>
      <c r="CS104" s="973">
        <v>0</v>
      </c>
      <c r="CU104" s="49" t="s">
        <v>261</v>
      </c>
      <c r="CZ104" s="49" t="s">
        <v>261</v>
      </c>
      <c r="DA104" s="973">
        <v>0</v>
      </c>
      <c r="DB104" s="973">
        <v>0</v>
      </c>
      <c r="DC104" s="973">
        <v>0</v>
      </c>
    </row>
    <row r="105" spans="1:360">
      <c r="F105" s="49" t="s">
        <v>262</v>
      </c>
      <c r="G105" s="973">
        <v>0</v>
      </c>
      <c r="H105" s="973">
        <v>0</v>
      </c>
      <c r="I105" s="973">
        <v>0</v>
      </c>
      <c r="K105" s="49" t="s">
        <v>262</v>
      </c>
      <c r="L105" s="973">
        <v>0</v>
      </c>
      <c r="M105" s="973">
        <v>0</v>
      </c>
      <c r="N105" s="973">
        <v>0</v>
      </c>
      <c r="P105" s="49" t="s">
        <v>262</v>
      </c>
      <c r="Q105" s="973">
        <v>0</v>
      </c>
      <c r="R105" s="973">
        <v>0</v>
      </c>
      <c r="S105" s="973">
        <v>0</v>
      </c>
      <c r="U105" s="49" t="s">
        <v>262</v>
      </c>
      <c r="V105" s="973">
        <v>0</v>
      </c>
      <c r="W105" s="973">
        <v>0</v>
      </c>
      <c r="X105" s="973">
        <v>0</v>
      </c>
      <c r="Z105" s="49" t="s">
        <v>262</v>
      </c>
      <c r="AA105" s="973">
        <v>0</v>
      </c>
      <c r="AB105" s="973">
        <v>0</v>
      </c>
      <c r="AC105" s="973">
        <v>0</v>
      </c>
      <c r="AE105" s="49" t="s">
        <v>262</v>
      </c>
      <c r="AF105" s="973">
        <v>0</v>
      </c>
      <c r="AG105" s="973">
        <v>0</v>
      </c>
      <c r="AH105" s="973">
        <v>0</v>
      </c>
      <c r="AJ105" s="49" t="s">
        <v>262</v>
      </c>
      <c r="AK105" s="973">
        <v>0</v>
      </c>
      <c r="AL105" s="973">
        <v>0</v>
      </c>
      <c r="AM105" s="973">
        <v>0</v>
      </c>
      <c r="AO105" s="49" t="s">
        <v>262</v>
      </c>
      <c r="AP105" s="973">
        <v>0</v>
      </c>
      <c r="AQ105" s="973">
        <v>0</v>
      </c>
      <c r="AR105" s="973">
        <v>0</v>
      </c>
      <c r="AU105" s="49" t="s">
        <v>262</v>
      </c>
      <c r="AV105" s="973">
        <v>0</v>
      </c>
      <c r="AW105" s="973">
        <v>0</v>
      </c>
      <c r="AX105" s="973">
        <v>0</v>
      </c>
      <c r="AZ105" s="49" t="s">
        <v>262</v>
      </c>
      <c r="BE105" s="49" t="s">
        <v>262</v>
      </c>
      <c r="BF105" s="973">
        <v>0</v>
      </c>
      <c r="BG105" s="973">
        <v>3</v>
      </c>
      <c r="BK105" s="49" t="s">
        <v>262</v>
      </c>
      <c r="BL105" s="973">
        <v>0</v>
      </c>
      <c r="BM105" s="973">
        <v>0</v>
      </c>
      <c r="BN105" s="973">
        <v>0</v>
      </c>
      <c r="BQ105" s="49" t="s">
        <v>262</v>
      </c>
      <c r="BV105" s="49" t="s">
        <v>262</v>
      </c>
      <c r="BW105" s="973">
        <v>0</v>
      </c>
      <c r="BX105" s="973">
        <v>0</v>
      </c>
      <c r="BY105" s="973">
        <v>0</v>
      </c>
      <c r="CA105" s="49" t="s">
        <v>262</v>
      </c>
      <c r="CB105" s="973">
        <v>0</v>
      </c>
      <c r="CC105" s="973">
        <v>0</v>
      </c>
      <c r="CD105" s="973">
        <v>0</v>
      </c>
      <c r="CF105" s="49" t="s">
        <v>262</v>
      </c>
      <c r="CG105" s="973">
        <v>0</v>
      </c>
      <c r="CH105" s="973">
        <v>0</v>
      </c>
      <c r="CI105" s="973">
        <v>0</v>
      </c>
      <c r="CK105" s="49" t="s">
        <v>262</v>
      </c>
      <c r="CL105" s="973">
        <v>0</v>
      </c>
      <c r="CM105" s="973">
        <v>0</v>
      </c>
      <c r="CN105" s="973">
        <v>0</v>
      </c>
      <c r="CP105" s="49" t="s">
        <v>262</v>
      </c>
      <c r="CQ105" s="973">
        <v>0</v>
      </c>
      <c r="CR105" s="973">
        <v>0</v>
      </c>
      <c r="CS105" s="973">
        <v>0</v>
      </c>
      <c r="CU105" s="49" t="s">
        <v>262</v>
      </c>
      <c r="CZ105" s="49" t="s">
        <v>262</v>
      </c>
      <c r="DA105" s="973">
        <v>0</v>
      </c>
      <c r="DB105" s="973">
        <v>0</v>
      </c>
      <c r="DC105" s="973">
        <v>0</v>
      </c>
    </row>
    <row r="108" spans="1:360">
      <c r="A108" s="48" t="s">
        <v>264</v>
      </c>
      <c r="B108" t="s">
        <v>209</v>
      </c>
      <c r="U108" s="48" t="s">
        <v>264</v>
      </c>
      <c r="V108" t="s">
        <v>209</v>
      </c>
      <c r="AO108" s="48" t="s">
        <v>264</v>
      </c>
      <c r="AP108" t="s">
        <v>209</v>
      </c>
      <c r="BI108" s="48" t="s">
        <v>264</v>
      </c>
      <c r="BJ108" t="s">
        <v>209</v>
      </c>
      <c r="CC108" s="48" t="s">
        <v>264</v>
      </c>
      <c r="CD108" t="s">
        <v>209</v>
      </c>
      <c r="CW108" s="48" t="s">
        <v>264</v>
      </c>
      <c r="CX108" t="s">
        <v>209</v>
      </c>
      <c r="DQ108" s="48" t="s">
        <v>264</v>
      </c>
      <c r="DR108" t="s">
        <v>209</v>
      </c>
      <c r="EK108" s="48" t="s">
        <v>264</v>
      </c>
      <c r="EL108" t="s">
        <v>209</v>
      </c>
      <c r="FE108" s="48" t="s">
        <v>264</v>
      </c>
      <c r="FF108" t="s">
        <v>209</v>
      </c>
      <c r="FY108" s="48" t="s">
        <v>264</v>
      </c>
      <c r="FZ108" t="s">
        <v>209</v>
      </c>
      <c r="GS108" s="48" t="s">
        <v>264</v>
      </c>
      <c r="GT108" t="s">
        <v>209</v>
      </c>
      <c r="HN108" s="48" t="s">
        <v>264</v>
      </c>
      <c r="HO108" t="s">
        <v>209</v>
      </c>
      <c r="IH108" s="48" t="s">
        <v>264</v>
      </c>
      <c r="II108" t="s">
        <v>209</v>
      </c>
      <c r="JB108" s="48" t="s">
        <v>264</v>
      </c>
      <c r="JC108" t="s">
        <v>209</v>
      </c>
      <c r="JV108" s="48" t="s">
        <v>264</v>
      </c>
      <c r="JW108" t="s">
        <v>209</v>
      </c>
      <c r="KP108" s="48" t="s">
        <v>264</v>
      </c>
      <c r="KQ108" t="s">
        <v>209</v>
      </c>
      <c r="LJ108" s="48" t="s">
        <v>264</v>
      </c>
      <c r="LK108" t="s">
        <v>209</v>
      </c>
      <c r="MD108" s="48" t="s">
        <v>264</v>
      </c>
      <c r="ME108" t="s">
        <v>209</v>
      </c>
    </row>
    <row r="110" spans="1:360">
      <c r="A110" s="48" t="s">
        <v>295</v>
      </c>
      <c r="B110" s="48" t="s">
        <v>229</v>
      </c>
      <c r="U110" s="48" t="s">
        <v>277</v>
      </c>
      <c r="V110" s="48" t="s">
        <v>229</v>
      </c>
      <c r="AO110" s="48" t="s">
        <v>279</v>
      </c>
      <c r="AP110" s="48" t="s">
        <v>229</v>
      </c>
      <c r="BI110" s="48" t="s">
        <v>281</v>
      </c>
      <c r="BJ110" s="48" t="s">
        <v>229</v>
      </c>
      <c r="CC110" s="48" t="s">
        <v>283</v>
      </c>
      <c r="CD110" s="48" t="s">
        <v>229</v>
      </c>
      <c r="CW110" s="48" t="s">
        <v>285</v>
      </c>
      <c r="CX110" s="48" t="s">
        <v>229</v>
      </c>
      <c r="DQ110" s="48" t="s">
        <v>287</v>
      </c>
      <c r="DR110" s="48" t="s">
        <v>229</v>
      </c>
      <c r="EK110" s="48" t="s">
        <v>297</v>
      </c>
      <c r="EL110" s="48" t="s">
        <v>229</v>
      </c>
      <c r="FE110" s="48" t="s">
        <v>291</v>
      </c>
      <c r="FF110" s="48" t="s">
        <v>229</v>
      </c>
      <c r="FZ110" s="48" t="s">
        <v>229</v>
      </c>
      <c r="GS110" s="48" t="s">
        <v>303</v>
      </c>
      <c r="GT110" s="48" t="s">
        <v>229</v>
      </c>
      <c r="HN110" s="48" t="s">
        <v>302</v>
      </c>
      <c r="HO110" s="48" t="s">
        <v>229</v>
      </c>
      <c r="II110" s="48" t="s">
        <v>229</v>
      </c>
      <c r="JB110" s="48" t="s">
        <v>304</v>
      </c>
      <c r="JC110" s="48" t="s">
        <v>229</v>
      </c>
      <c r="JV110" s="48" t="s">
        <v>305</v>
      </c>
      <c r="JW110" s="48" t="s">
        <v>229</v>
      </c>
      <c r="KP110" s="48" t="s">
        <v>310</v>
      </c>
      <c r="KQ110" s="48" t="s">
        <v>229</v>
      </c>
      <c r="LK110" s="48" t="s">
        <v>229</v>
      </c>
      <c r="MD110" s="48" t="s">
        <v>308</v>
      </c>
      <c r="ME110" s="48" t="s">
        <v>229</v>
      </c>
    </row>
    <row r="111" spans="1:360">
      <c r="B111" t="s">
        <v>311</v>
      </c>
      <c r="C111" t="s">
        <v>101</v>
      </c>
      <c r="D111" t="s">
        <v>312</v>
      </c>
      <c r="E111" t="s">
        <v>313</v>
      </c>
      <c r="F111" t="s">
        <v>91</v>
      </c>
      <c r="G111" t="s">
        <v>105</v>
      </c>
      <c r="H111" t="s">
        <v>106</v>
      </c>
      <c r="I111" t="s">
        <v>89</v>
      </c>
      <c r="J111" t="s">
        <v>90</v>
      </c>
      <c r="V111" t="s">
        <v>311</v>
      </c>
      <c r="W111" t="s">
        <v>101</v>
      </c>
      <c r="X111" t="s">
        <v>312</v>
      </c>
      <c r="Y111" t="s">
        <v>313</v>
      </c>
      <c r="Z111" t="s">
        <v>91</v>
      </c>
      <c r="AA111" t="s">
        <v>105</v>
      </c>
      <c r="AB111" t="s">
        <v>106</v>
      </c>
      <c r="AC111" t="s">
        <v>89</v>
      </c>
      <c r="AD111" t="s">
        <v>90</v>
      </c>
      <c r="AP111" t="s">
        <v>311</v>
      </c>
      <c r="AQ111" t="s">
        <v>101</v>
      </c>
      <c r="AR111" t="s">
        <v>312</v>
      </c>
      <c r="AS111" t="s">
        <v>313</v>
      </c>
      <c r="AT111" t="s">
        <v>91</v>
      </c>
      <c r="AU111" t="s">
        <v>105</v>
      </c>
      <c r="AV111" t="s">
        <v>106</v>
      </c>
      <c r="AW111" t="s">
        <v>89</v>
      </c>
      <c r="AX111" t="s">
        <v>90</v>
      </c>
      <c r="BJ111" t="s">
        <v>311</v>
      </c>
      <c r="BK111" t="s">
        <v>101</v>
      </c>
      <c r="BL111" t="s">
        <v>312</v>
      </c>
      <c r="BM111" t="s">
        <v>313</v>
      </c>
      <c r="BN111" t="s">
        <v>91</v>
      </c>
      <c r="BO111" t="s">
        <v>105</v>
      </c>
      <c r="BP111" t="s">
        <v>106</v>
      </c>
      <c r="BQ111" t="s">
        <v>89</v>
      </c>
      <c r="BR111" t="s">
        <v>90</v>
      </c>
      <c r="CD111" t="s">
        <v>311</v>
      </c>
      <c r="CE111" t="s">
        <v>101</v>
      </c>
      <c r="CF111" t="s">
        <v>312</v>
      </c>
      <c r="CG111" t="s">
        <v>313</v>
      </c>
      <c r="CH111" t="s">
        <v>91</v>
      </c>
      <c r="CI111" t="s">
        <v>105</v>
      </c>
      <c r="CJ111" t="s">
        <v>106</v>
      </c>
      <c r="CK111" t="s">
        <v>89</v>
      </c>
      <c r="CL111" t="s">
        <v>90</v>
      </c>
      <c r="CX111" t="s">
        <v>311</v>
      </c>
      <c r="CY111" t="s">
        <v>314</v>
      </c>
      <c r="CZ111" t="s">
        <v>101</v>
      </c>
      <c r="DA111" t="s">
        <v>315</v>
      </c>
      <c r="DB111" t="s">
        <v>312</v>
      </c>
      <c r="DC111" t="s">
        <v>316</v>
      </c>
      <c r="DD111" t="s">
        <v>313</v>
      </c>
      <c r="DE111" t="s">
        <v>317</v>
      </c>
      <c r="DF111" t="s">
        <v>91</v>
      </c>
      <c r="DG111" t="s">
        <v>318</v>
      </c>
      <c r="DH111" t="s">
        <v>105</v>
      </c>
      <c r="DI111" t="s">
        <v>319</v>
      </c>
      <c r="DJ111" t="s">
        <v>106</v>
      </c>
      <c r="DK111" t="s">
        <v>320</v>
      </c>
      <c r="DL111" t="s">
        <v>89</v>
      </c>
      <c r="DM111" t="s">
        <v>321</v>
      </c>
      <c r="DN111" t="s">
        <v>90</v>
      </c>
      <c r="DO111" t="s">
        <v>322</v>
      </c>
      <c r="DR111" t="s">
        <v>311</v>
      </c>
      <c r="DS111" t="s">
        <v>314</v>
      </c>
      <c r="DT111" t="s">
        <v>101</v>
      </c>
      <c r="DU111" t="s">
        <v>315</v>
      </c>
      <c r="DV111" t="s">
        <v>312</v>
      </c>
      <c r="DW111" t="s">
        <v>316</v>
      </c>
      <c r="DX111" t="s">
        <v>313</v>
      </c>
      <c r="DY111" t="s">
        <v>317</v>
      </c>
      <c r="DZ111" t="s">
        <v>91</v>
      </c>
      <c r="EA111" t="s">
        <v>318</v>
      </c>
      <c r="EB111" t="s">
        <v>105</v>
      </c>
      <c r="EC111" t="s">
        <v>319</v>
      </c>
      <c r="ED111" t="s">
        <v>106</v>
      </c>
      <c r="EE111" t="s">
        <v>320</v>
      </c>
      <c r="EF111" t="s">
        <v>89</v>
      </c>
      <c r="EG111" t="s">
        <v>321</v>
      </c>
      <c r="EH111" t="s">
        <v>90</v>
      </c>
      <c r="EI111" t="s">
        <v>322</v>
      </c>
      <c r="EL111" t="s">
        <v>311</v>
      </c>
      <c r="EM111" t="s">
        <v>314</v>
      </c>
      <c r="EN111" t="s">
        <v>101</v>
      </c>
      <c r="EO111" t="s">
        <v>315</v>
      </c>
      <c r="EP111" t="s">
        <v>312</v>
      </c>
      <c r="EQ111" t="s">
        <v>316</v>
      </c>
      <c r="ER111" t="s">
        <v>313</v>
      </c>
      <c r="ES111" t="s">
        <v>317</v>
      </c>
      <c r="ET111" t="s">
        <v>91</v>
      </c>
      <c r="EU111" t="s">
        <v>318</v>
      </c>
      <c r="EV111" t="s">
        <v>105</v>
      </c>
      <c r="EW111" t="s">
        <v>319</v>
      </c>
      <c r="EX111" t="s">
        <v>106</v>
      </c>
      <c r="EY111" t="s">
        <v>320</v>
      </c>
      <c r="EZ111" t="s">
        <v>89</v>
      </c>
      <c r="FA111" t="s">
        <v>321</v>
      </c>
      <c r="FB111" t="s">
        <v>90</v>
      </c>
      <c r="FC111" t="s">
        <v>322</v>
      </c>
      <c r="FF111" t="s">
        <v>311</v>
      </c>
      <c r="FG111" t="s">
        <v>314</v>
      </c>
      <c r="FH111" t="s">
        <v>101</v>
      </c>
      <c r="FI111" t="s">
        <v>315</v>
      </c>
      <c r="FJ111" t="s">
        <v>312</v>
      </c>
      <c r="FK111" t="s">
        <v>316</v>
      </c>
      <c r="FL111" t="s">
        <v>313</v>
      </c>
      <c r="FM111" t="s">
        <v>317</v>
      </c>
      <c r="FN111" t="s">
        <v>91</v>
      </c>
      <c r="FO111" t="s">
        <v>318</v>
      </c>
      <c r="FP111" t="s">
        <v>105</v>
      </c>
      <c r="FQ111" t="s">
        <v>319</v>
      </c>
      <c r="FR111" t="s">
        <v>106</v>
      </c>
      <c r="FS111" t="s">
        <v>320</v>
      </c>
      <c r="FT111" t="s">
        <v>89</v>
      </c>
      <c r="FU111" t="s">
        <v>321</v>
      </c>
      <c r="FV111" t="s">
        <v>90</v>
      </c>
      <c r="FW111" t="s">
        <v>322</v>
      </c>
      <c r="FZ111" t="s">
        <v>311</v>
      </c>
      <c r="GA111" t="s">
        <v>314</v>
      </c>
      <c r="GB111" t="s">
        <v>101</v>
      </c>
      <c r="GC111" t="s">
        <v>315</v>
      </c>
      <c r="GD111" t="s">
        <v>312</v>
      </c>
      <c r="GE111" t="s">
        <v>316</v>
      </c>
      <c r="GF111" t="s">
        <v>313</v>
      </c>
      <c r="GG111" t="s">
        <v>317</v>
      </c>
      <c r="GH111" t="s">
        <v>91</v>
      </c>
      <c r="GI111" t="s">
        <v>318</v>
      </c>
      <c r="GJ111" t="s">
        <v>105</v>
      </c>
      <c r="GK111" t="s">
        <v>319</v>
      </c>
      <c r="GL111" t="s">
        <v>106</v>
      </c>
      <c r="GM111" t="s">
        <v>320</v>
      </c>
      <c r="GN111" t="s">
        <v>89</v>
      </c>
      <c r="GO111" t="s">
        <v>321</v>
      </c>
      <c r="GP111" t="s">
        <v>90</v>
      </c>
      <c r="GQ111" t="s">
        <v>322</v>
      </c>
      <c r="GT111" t="s">
        <v>311</v>
      </c>
      <c r="GU111" t="s">
        <v>314</v>
      </c>
      <c r="GV111" t="s">
        <v>101</v>
      </c>
      <c r="GW111" t="s">
        <v>315</v>
      </c>
      <c r="GX111" t="s">
        <v>312</v>
      </c>
      <c r="GY111" t="s">
        <v>316</v>
      </c>
      <c r="GZ111" t="s">
        <v>313</v>
      </c>
      <c r="HA111" t="s">
        <v>317</v>
      </c>
      <c r="HB111" t="s">
        <v>91</v>
      </c>
      <c r="HC111" t="s">
        <v>318</v>
      </c>
      <c r="HD111" t="s">
        <v>105</v>
      </c>
      <c r="HE111" t="s">
        <v>319</v>
      </c>
      <c r="HF111" t="s">
        <v>106</v>
      </c>
      <c r="HG111" t="s">
        <v>320</v>
      </c>
      <c r="HH111" t="s">
        <v>89</v>
      </c>
      <c r="HI111" t="s">
        <v>321</v>
      </c>
      <c r="HJ111" t="s">
        <v>90</v>
      </c>
      <c r="HK111" t="s">
        <v>322</v>
      </c>
      <c r="HO111" t="s">
        <v>311</v>
      </c>
      <c r="HP111" t="s">
        <v>314</v>
      </c>
      <c r="HQ111" t="s">
        <v>101</v>
      </c>
      <c r="HR111" t="s">
        <v>315</v>
      </c>
      <c r="HS111" t="s">
        <v>312</v>
      </c>
      <c r="HT111" t="s">
        <v>316</v>
      </c>
      <c r="HU111" t="s">
        <v>313</v>
      </c>
      <c r="HV111" t="s">
        <v>317</v>
      </c>
      <c r="HW111" t="s">
        <v>91</v>
      </c>
      <c r="HX111" t="s">
        <v>318</v>
      </c>
      <c r="HY111" t="s">
        <v>105</v>
      </c>
      <c r="HZ111" t="s">
        <v>319</v>
      </c>
      <c r="IA111" t="s">
        <v>106</v>
      </c>
      <c r="IB111" t="s">
        <v>320</v>
      </c>
      <c r="IC111" t="s">
        <v>89</v>
      </c>
      <c r="ID111" t="s">
        <v>321</v>
      </c>
      <c r="IE111" t="s">
        <v>90</v>
      </c>
      <c r="IF111" t="s">
        <v>322</v>
      </c>
      <c r="II111" t="s">
        <v>311</v>
      </c>
      <c r="IJ111" t="s">
        <v>314</v>
      </c>
      <c r="IK111" t="s">
        <v>101</v>
      </c>
      <c r="IL111" t="s">
        <v>315</v>
      </c>
      <c r="IM111" t="s">
        <v>312</v>
      </c>
      <c r="IN111" t="s">
        <v>316</v>
      </c>
      <c r="IO111" t="s">
        <v>313</v>
      </c>
      <c r="IP111" t="s">
        <v>317</v>
      </c>
      <c r="IQ111" t="s">
        <v>91</v>
      </c>
      <c r="IR111" t="s">
        <v>318</v>
      </c>
      <c r="IS111" t="s">
        <v>105</v>
      </c>
      <c r="IT111" t="s">
        <v>319</v>
      </c>
      <c r="IU111" t="s">
        <v>106</v>
      </c>
      <c r="IV111" t="s">
        <v>320</v>
      </c>
      <c r="IW111" t="s">
        <v>89</v>
      </c>
      <c r="IX111" t="s">
        <v>321</v>
      </c>
      <c r="IY111" t="s">
        <v>90</v>
      </c>
      <c r="IZ111" t="s">
        <v>322</v>
      </c>
      <c r="JC111" t="s">
        <v>311</v>
      </c>
      <c r="JD111" t="s">
        <v>314</v>
      </c>
      <c r="JE111" t="s">
        <v>101</v>
      </c>
      <c r="JF111" t="s">
        <v>315</v>
      </c>
      <c r="JG111" t="s">
        <v>312</v>
      </c>
      <c r="JH111" t="s">
        <v>316</v>
      </c>
      <c r="JI111" t="s">
        <v>313</v>
      </c>
      <c r="JJ111" t="s">
        <v>317</v>
      </c>
      <c r="JK111" t="s">
        <v>91</v>
      </c>
      <c r="JL111" t="s">
        <v>318</v>
      </c>
      <c r="JM111" t="s">
        <v>105</v>
      </c>
      <c r="JN111" t="s">
        <v>319</v>
      </c>
      <c r="JO111" t="s">
        <v>106</v>
      </c>
      <c r="JP111" t="s">
        <v>320</v>
      </c>
      <c r="JQ111" t="s">
        <v>89</v>
      </c>
      <c r="JR111" t="s">
        <v>321</v>
      </c>
      <c r="JS111" t="s">
        <v>90</v>
      </c>
      <c r="JT111" t="s">
        <v>322</v>
      </c>
      <c r="JW111" t="s">
        <v>311</v>
      </c>
      <c r="JX111" t="s">
        <v>314</v>
      </c>
      <c r="JY111" t="s">
        <v>101</v>
      </c>
      <c r="JZ111" t="s">
        <v>315</v>
      </c>
      <c r="KA111" t="s">
        <v>312</v>
      </c>
      <c r="KB111" t="s">
        <v>316</v>
      </c>
      <c r="KC111" t="s">
        <v>313</v>
      </c>
      <c r="KD111" t="s">
        <v>317</v>
      </c>
      <c r="KE111" t="s">
        <v>91</v>
      </c>
      <c r="KF111" t="s">
        <v>318</v>
      </c>
      <c r="KG111" t="s">
        <v>105</v>
      </c>
      <c r="KH111" t="s">
        <v>319</v>
      </c>
      <c r="KI111" t="s">
        <v>106</v>
      </c>
      <c r="KJ111" t="s">
        <v>320</v>
      </c>
      <c r="KK111" t="s">
        <v>89</v>
      </c>
      <c r="KL111" t="s">
        <v>321</v>
      </c>
      <c r="KM111" t="s">
        <v>90</v>
      </c>
      <c r="KN111" t="s">
        <v>322</v>
      </c>
      <c r="KQ111" t="s">
        <v>311</v>
      </c>
      <c r="KR111" t="s">
        <v>314</v>
      </c>
      <c r="KS111" t="s">
        <v>101</v>
      </c>
      <c r="KT111" t="s">
        <v>315</v>
      </c>
      <c r="KU111" t="s">
        <v>312</v>
      </c>
      <c r="KV111" t="s">
        <v>316</v>
      </c>
      <c r="KW111" t="s">
        <v>313</v>
      </c>
      <c r="KX111" t="s">
        <v>317</v>
      </c>
      <c r="KY111" t="s">
        <v>91</v>
      </c>
      <c r="KZ111" t="s">
        <v>318</v>
      </c>
      <c r="LA111" t="s">
        <v>105</v>
      </c>
      <c r="LB111" t="s">
        <v>319</v>
      </c>
      <c r="LC111" t="s">
        <v>106</v>
      </c>
      <c r="LD111" t="s">
        <v>320</v>
      </c>
      <c r="LE111" t="s">
        <v>89</v>
      </c>
      <c r="LF111" t="s">
        <v>321</v>
      </c>
      <c r="LG111" t="s">
        <v>90</v>
      </c>
      <c r="LH111" t="s">
        <v>322</v>
      </c>
      <c r="LK111" t="s">
        <v>311</v>
      </c>
      <c r="LL111" t="s">
        <v>314</v>
      </c>
      <c r="LM111" t="s">
        <v>101</v>
      </c>
      <c r="LN111" t="s">
        <v>315</v>
      </c>
      <c r="LO111" t="s">
        <v>312</v>
      </c>
      <c r="LP111" t="s">
        <v>316</v>
      </c>
      <c r="LQ111" t="s">
        <v>313</v>
      </c>
      <c r="LR111" t="s">
        <v>317</v>
      </c>
      <c r="LS111" t="s">
        <v>91</v>
      </c>
      <c r="LT111" t="s">
        <v>318</v>
      </c>
      <c r="LU111" t="s">
        <v>105</v>
      </c>
      <c r="LV111" t="s">
        <v>319</v>
      </c>
      <c r="LW111" t="s">
        <v>106</v>
      </c>
      <c r="LX111" t="s">
        <v>320</v>
      </c>
      <c r="LY111" t="s">
        <v>89</v>
      </c>
      <c r="LZ111" t="s">
        <v>321</v>
      </c>
      <c r="MA111" t="s">
        <v>90</v>
      </c>
      <c r="MB111" t="s">
        <v>322</v>
      </c>
      <c r="ME111" t="s">
        <v>311</v>
      </c>
      <c r="MF111" t="s">
        <v>314</v>
      </c>
      <c r="MG111" t="s">
        <v>101</v>
      </c>
      <c r="MH111" t="s">
        <v>315</v>
      </c>
      <c r="MI111" t="s">
        <v>312</v>
      </c>
      <c r="MJ111" t="s">
        <v>316</v>
      </c>
      <c r="MK111" t="s">
        <v>313</v>
      </c>
      <c r="ML111" t="s">
        <v>317</v>
      </c>
      <c r="MM111" t="s">
        <v>91</v>
      </c>
      <c r="MN111" t="s">
        <v>318</v>
      </c>
      <c r="MO111" t="s">
        <v>105</v>
      </c>
      <c r="MP111" t="s">
        <v>319</v>
      </c>
      <c r="MQ111" t="s">
        <v>106</v>
      </c>
      <c r="MR111" t="s">
        <v>320</v>
      </c>
      <c r="MS111" t="s">
        <v>89</v>
      </c>
      <c r="MT111" t="s">
        <v>321</v>
      </c>
      <c r="MU111" t="s">
        <v>90</v>
      </c>
      <c r="MV111" t="s">
        <v>322</v>
      </c>
    </row>
    <row r="112" spans="1:360">
      <c r="A112" s="48" t="s">
        <v>248</v>
      </c>
      <c r="B112" t="s">
        <v>73</v>
      </c>
      <c r="C112" t="s">
        <v>73</v>
      </c>
      <c r="D112" t="s">
        <v>73</v>
      </c>
      <c r="E112" t="s">
        <v>73</v>
      </c>
      <c r="F112" t="s">
        <v>73</v>
      </c>
      <c r="G112" t="s">
        <v>73</v>
      </c>
      <c r="H112" t="s">
        <v>73</v>
      </c>
      <c r="I112" t="s">
        <v>73</v>
      </c>
      <c r="J112" t="s">
        <v>73</v>
      </c>
      <c r="U112" s="48" t="s">
        <v>248</v>
      </c>
      <c r="V112" t="s">
        <v>73</v>
      </c>
      <c r="W112" t="s">
        <v>73</v>
      </c>
      <c r="X112" t="s">
        <v>73</v>
      </c>
      <c r="Y112" t="s">
        <v>73</v>
      </c>
      <c r="Z112" t="s">
        <v>73</v>
      </c>
      <c r="AA112" t="s">
        <v>73</v>
      </c>
      <c r="AB112" t="s">
        <v>73</v>
      </c>
      <c r="AC112" t="s">
        <v>73</v>
      </c>
      <c r="AD112" t="s">
        <v>73</v>
      </c>
      <c r="AO112" s="48" t="s">
        <v>248</v>
      </c>
      <c r="AP112" t="s">
        <v>73</v>
      </c>
      <c r="AQ112" t="s">
        <v>73</v>
      </c>
      <c r="AR112" t="s">
        <v>73</v>
      </c>
      <c r="AS112" t="s">
        <v>73</v>
      </c>
      <c r="AT112" t="s">
        <v>73</v>
      </c>
      <c r="AU112" t="s">
        <v>73</v>
      </c>
      <c r="AV112" t="s">
        <v>73</v>
      </c>
      <c r="AW112" t="s">
        <v>73</v>
      </c>
      <c r="AX112" t="s">
        <v>73</v>
      </c>
      <c r="BI112" s="48" t="s">
        <v>248</v>
      </c>
      <c r="BJ112" t="s">
        <v>73</v>
      </c>
      <c r="BK112" t="s">
        <v>73</v>
      </c>
      <c r="BL112" t="s">
        <v>73</v>
      </c>
      <c r="BM112" t="s">
        <v>73</v>
      </c>
      <c r="BN112" t="s">
        <v>73</v>
      </c>
      <c r="BO112" t="s">
        <v>73</v>
      </c>
      <c r="BP112" t="s">
        <v>73</v>
      </c>
      <c r="BQ112" t="s">
        <v>73</v>
      </c>
      <c r="BR112" t="s">
        <v>73</v>
      </c>
      <c r="CC112" s="48" t="s">
        <v>248</v>
      </c>
      <c r="CD112" t="s">
        <v>73</v>
      </c>
      <c r="CE112" t="s">
        <v>73</v>
      </c>
      <c r="CF112" t="s">
        <v>73</v>
      </c>
      <c r="CG112" t="s">
        <v>73</v>
      </c>
      <c r="CH112" t="s">
        <v>73</v>
      </c>
      <c r="CI112" t="s">
        <v>73</v>
      </c>
      <c r="CJ112" t="s">
        <v>73</v>
      </c>
      <c r="CK112" t="s">
        <v>73</v>
      </c>
      <c r="CL112" t="s">
        <v>73</v>
      </c>
      <c r="CW112" s="48" t="s">
        <v>248</v>
      </c>
      <c r="CX112" t="s">
        <v>73</v>
      </c>
      <c r="CZ112" t="s">
        <v>73</v>
      </c>
      <c r="DB112" t="s">
        <v>73</v>
      </c>
      <c r="DD112" t="s">
        <v>73</v>
      </c>
      <c r="DF112" t="s">
        <v>73</v>
      </c>
      <c r="DH112" t="s">
        <v>73</v>
      </c>
      <c r="DJ112" t="s">
        <v>73</v>
      </c>
      <c r="DL112" t="s">
        <v>73</v>
      </c>
      <c r="DN112" t="s">
        <v>73</v>
      </c>
      <c r="DQ112" s="48" t="s">
        <v>248</v>
      </c>
      <c r="DR112" t="s">
        <v>73</v>
      </c>
      <c r="DT112" t="s">
        <v>73</v>
      </c>
      <c r="DV112" t="s">
        <v>73</v>
      </c>
      <c r="DX112" t="s">
        <v>73</v>
      </c>
      <c r="DZ112" t="s">
        <v>73</v>
      </c>
      <c r="EB112" t="s">
        <v>73</v>
      </c>
      <c r="ED112" t="s">
        <v>73</v>
      </c>
      <c r="EF112" t="s">
        <v>73</v>
      </c>
      <c r="EH112" t="s">
        <v>73</v>
      </c>
      <c r="EK112" s="48" t="s">
        <v>248</v>
      </c>
      <c r="EL112" t="s">
        <v>73</v>
      </c>
      <c r="EN112" t="s">
        <v>73</v>
      </c>
      <c r="EP112" t="s">
        <v>73</v>
      </c>
      <c r="ER112" t="s">
        <v>73</v>
      </c>
      <c r="ET112" t="s">
        <v>73</v>
      </c>
      <c r="EV112" t="s">
        <v>73</v>
      </c>
      <c r="EX112" t="s">
        <v>73</v>
      </c>
      <c r="EZ112" t="s">
        <v>73</v>
      </c>
      <c r="FB112" t="s">
        <v>73</v>
      </c>
      <c r="FE112" s="48" t="s">
        <v>248</v>
      </c>
      <c r="FF112" t="s">
        <v>73</v>
      </c>
      <c r="FH112" t="s">
        <v>73</v>
      </c>
      <c r="FJ112" t="s">
        <v>73</v>
      </c>
      <c r="FL112" t="s">
        <v>73</v>
      </c>
      <c r="FN112" t="s">
        <v>73</v>
      </c>
      <c r="FP112" t="s">
        <v>73</v>
      </c>
      <c r="FR112" t="s">
        <v>73</v>
      </c>
      <c r="FT112" t="s">
        <v>73</v>
      </c>
      <c r="FV112" t="s">
        <v>73</v>
      </c>
      <c r="FY112" s="48" t="s">
        <v>248</v>
      </c>
      <c r="FZ112" t="s">
        <v>73</v>
      </c>
      <c r="GB112" t="s">
        <v>73</v>
      </c>
      <c r="GD112" t="s">
        <v>73</v>
      </c>
      <c r="GF112" t="s">
        <v>73</v>
      </c>
      <c r="GH112" t="s">
        <v>73</v>
      </c>
      <c r="GJ112" t="s">
        <v>73</v>
      </c>
      <c r="GL112" t="s">
        <v>73</v>
      </c>
      <c r="GN112" t="s">
        <v>73</v>
      </c>
      <c r="GP112" t="s">
        <v>73</v>
      </c>
      <c r="GS112" s="48" t="s">
        <v>248</v>
      </c>
      <c r="GT112" t="s">
        <v>73</v>
      </c>
      <c r="GV112" t="s">
        <v>73</v>
      </c>
      <c r="GX112" t="s">
        <v>73</v>
      </c>
      <c r="GZ112" t="s">
        <v>73</v>
      </c>
      <c r="HB112" t="s">
        <v>73</v>
      </c>
      <c r="HD112" t="s">
        <v>73</v>
      </c>
      <c r="HF112" t="s">
        <v>73</v>
      </c>
      <c r="HH112" t="s">
        <v>73</v>
      </c>
      <c r="HJ112" t="s">
        <v>73</v>
      </c>
      <c r="HN112" s="48" t="s">
        <v>248</v>
      </c>
      <c r="HO112" t="s">
        <v>73</v>
      </c>
      <c r="HQ112" t="s">
        <v>73</v>
      </c>
      <c r="HS112" t="s">
        <v>73</v>
      </c>
      <c r="HU112" t="s">
        <v>73</v>
      </c>
      <c r="HW112" t="s">
        <v>73</v>
      </c>
      <c r="HY112" t="s">
        <v>73</v>
      </c>
      <c r="IA112" t="s">
        <v>73</v>
      </c>
      <c r="IC112" t="s">
        <v>73</v>
      </c>
      <c r="IE112" t="s">
        <v>73</v>
      </c>
      <c r="IH112" s="48" t="s">
        <v>248</v>
      </c>
      <c r="II112" t="s">
        <v>73</v>
      </c>
      <c r="IK112" t="s">
        <v>73</v>
      </c>
      <c r="IM112" t="s">
        <v>73</v>
      </c>
      <c r="IO112" t="s">
        <v>73</v>
      </c>
      <c r="IQ112" t="s">
        <v>73</v>
      </c>
      <c r="IS112" t="s">
        <v>73</v>
      </c>
      <c r="IU112" t="s">
        <v>73</v>
      </c>
      <c r="IW112" t="s">
        <v>73</v>
      </c>
      <c r="IY112" t="s">
        <v>73</v>
      </c>
      <c r="JB112" s="48" t="s">
        <v>248</v>
      </c>
      <c r="JC112" t="s">
        <v>73</v>
      </c>
      <c r="JE112" t="s">
        <v>73</v>
      </c>
      <c r="JG112" t="s">
        <v>73</v>
      </c>
      <c r="JI112" t="s">
        <v>73</v>
      </c>
      <c r="JK112" t="s">
        <v>73</v>
      </c>
      <c r="JM112" t="s">
        <v>73</v>
      </c>
      <c r="JO112" t="s">
        <v>73</v>
      </c>
      <c r="JQ112" t="s">
        <v>73</v>
      </c>
      <c r="JS112" t="s">
        <v>73</v>
      </c>
      <c r="JV112" s="48" t="s">
        <v>248</v>
      </c>
      <c r="JW112" t="s">
        <v>73</v>
      </c>
      <c r="JY112" t="s">
        <v>73</v>
      </c>
      <c r="KA112" t="s">
        <v>73</v>
      </c>
      <c r="KC112" t="s">
        <v>73</v>
      </c>
      <c r="KE112" t="s">
        <v>73</v>
      </c>
      <c r="KG112" t="s">
        <v>73</v>
      </c>
      <c r="KI112" t="s">
        <v>73</v>
      </c>
      <c r="KK112" t="s">
        <v>73</v>
      </c>
      <c r="KM112" t="s">
        <v>73</v>
      </c>
      <c r="KP112" s="48" t="s">
        <v>248</v>
      </c>
      <c r="KQ112" t="s">
        <v>73</v>
      </c>
      <c r="KS112" t="s">
        <v>73</v>
      </c>
      <c r="KU112" t="s">
        <v>73</v>
      </c>
      <c r="KW112" t="s">
        <v>73</v>
      </c>
      <c r="KY112" t="s">
        <v>73</v>
      </c>
      <c r="LA112" t="s">
        <v>73</v>
      </c>
      <c r="LC112" t="s">
        <v>73</v>
      </c>
      <c r="LE112" t="s">
        <v>73</v>
      </c>
      <c r="LG112" t="s">
        <v>73</v>
      </c>
      <c r="LJ112" s="48" t="s">
        <v>248</v>
      </c>
      <c r="LK112" t="s">
        <v>73</v>
      </c>
      <c r="LM112" t="s">
        <v>73</v>
      </c>
      <c r="LO112" t="s">
        <v>73</v>
      </c>
      <c r="LQ112" t="s">
        <v>73</v>
      </c>
      <c r="LS112" t="s">
        <v>73</v>
      </c>
      <c r="LU112" t="s">
        <v>73</v>
      </c>
      <c r="LW112" t="s">
        <v>73</v>
      </c>
      <c r="LY112" t="s">
        <v>73</v>
      </c>
      <c r="MA112" t="s">
        <v>73</v>
      </c>
      <c r="MD112" s="48" t="s">
        <v>248</v>
      </c>
      <c r="ME112" t="s">
        <v>73</v>
      </c>
      <c r="MG112" t="s">
        <v>73</v>
      </c>
      <c r="MI112" t="s">
        <v>73</v>
      </c>
      <c r="MK112" t="s">
        <v>73</v>
      </c>
      <c r="MM112" t="s">
        <v>73</v>
      </c>
      <c r="MO112" t="s">
        <v>73</v>
      </c>
      <c r="MQ112" t="s">
        <v>73</v>
      </c>
      <c r="MS112" t="s">
        <v>73</v>
      </c>
      <c r="MU112" t="s">
        <v>73</v>
      </c>
    </row>
    <row r="113" spans="1:360">
      <c r="A113" s="49" t="s">
        <v>251</v>
      </c>
      <c r="B113" s="973">
        <v>1.78</v>
      </c>
      <c r="C113" s="973">
        <v>0</v>
      </c>
      <c r="D113" s="973">
        <v>0</v>
      </c>
      <c r="E113" s="973">
        <v>0</v>
      </c>
      <c r="F113" s="973">
        <v>0</v>
      </c>
      <c r="G113" s="973">
        <v>21.096315000000001</v>
      </c>
      <c r="H113" s="973">
        <v>2.2849200000000001</v>
      </c>
      <c r="I113" s="973">
        <v>0</v>
      </c>
      <c r="J113" s="973">
        <v>0</v>
      </c>
      <c r="U113" s="49" t="s">
        <v>251</v>
      </c>
      <c r="V113" s="973">
        <v>1.61</v>
      </c>
      <c r="W113" s="973">
        <v>1.65</v>
      </c>
      <c r="X113" s="973">
        <v>0</v>
      </c>
      <c r="Y113" s="973">
        <v>0</v>
      </c>
      <c r="Z113" s="973">
        <v>0</v>
      </c>
      <c r="AA113" s="973">
        <v>0</v>
      </c>
      <c r="AB113" s="973">
        <v>0</v>
      </c>
      <c r="AC113" s="973">
        <v>0</v>
      </c>
      <c r="AD113" s="973">
        <v>0</v>
      </c>
      <c r="AO113" s="49" t="s">
        <v>251</v>
      </c>
      <c r="AP113" s="973">
        <v>6.21</v>
      </c>
      <c r="AQ113" s="973">
        <v>11.09</v>
      </c>
      <c r="AR113" s="973">
        <v>0</v>
      </c>
      <c r="AS113" s="973">
        <v>0</v>
      </c>
      <c r="AT113" s="973">
        <v>0</v>
      </c>
      <c r="AU113" s="973">
        <v>0</v>
      </c>
      <c r="AV113" s="973">
        <v>0</v>
      </c>
      <c r="AW113" s="973">
        <v>0</v>
      </c>
      <c r="AX113" s="973">
        <v>0</v>
      </c>
      <c r="BI113" s="49" t="s">
        <v>251</v>
      </c>
      <c r="BJ113" s="973">
        <v>1.33</v>
      </c>
      <c r="BK113" s="973">
        <v>1.69</v>
      </c>
      <c r="BL113" s="973">
        <v>0</v>
      </c>
      <c r="BM113" s="973">
        <v>0</v>
      </c>
      <c r="BN113" s="973">
        <v>0</v>
      </c>
      <c r="BO113" s="973">
        <v>0</v>
      </c>
      <c r="BP113" s="973">
        <v>0</v>
      </c>
      <c r="BQ113" s="973">
        <v>0</v>
      </c>
      <c r="BR113" s="973">
        <v>0</v>
      </c>
      <c r="CC113" s="49" t="s">
        <v>251</v>
      </c>
      <c r="CD113" s="973">
        <v>0</v>
      </c>
      <c r="CE113" s="973">
        <v>0</v>
      </c>
      <c r="CF113" s="973">
        <v>0</v>
      </c>
      <c r="CG113" s="973">
        <v>0</v>
      </c>
      <c r="CH113" s="973">
        <v>0</v>
      </c>
      <c r="CI113" s="973">
        <v>0</v>
      </c>
      <c r="CJ113" s="973">
        <v>0</v>
      </c>
      <c r="CK113" s="973">
        <v>0</v>
      </c>
      <c r="CL113" s="973">
        <v>0</v>
      </c>
      <c r="CW113" s="49" t="s">
        <v>251</v>
      </c>
      <c r="CX113" s="973">
        <v>0</v>
      </c>
      <c r="CY113" s="973">
        <v>0</v>
      </c>
      <c r="CZ113" s="973">
        <v>0</v>
      </c>
      <c r="DA113" s="973">
        <v>0</v>
      </c>
      <c r="DB113" s="973">
        <v>0</v>
      </c>
      <c r="DC113" s="973">
        <v>0</v>
      </c>
      <c r="DD113" s="973">
        <v>0</v>
      </c>
      <c r="DE113" s="973">
        <v>0</v>
      </c>
      <c r="DF113" s="973">
        <v>0</v>
      </c>
      <c r="DG113" s="973">
        <v>0</v>
      </c>
      <c r="DH113" s="973">
        <v>0</v>
      </c>
      <c r="DI113" s="973">
        <v>0</v>
      </c>
      <c r="DJ113" s="973">
        <v>0</v>
      </c>
      <c r="DK113" s="973">
        <v>0</v>
      </c>
      <c r="DL113" s="973">
        <v>0</v>
      </c>
      <c r="DM113" s="973">
        <v>0</v>
      </c>
      <c r="DN113" s="973">
        <v>0</v>
      </c>
      <c r="DO113" s="973">
        <v>0</v>
      </c>
      <c r="DQ113" s="49" t="s">
        <v>251</v>
      </c>
      <c r="DR113" s="973">
        <v>0</v>
      </c>
      <c r="DS113" s="973">
        <v>0</v>
      </c>
      <c r="DT113" s="973">
        <v>0</v>
      </c>
      <c r="DU113" s="973">
        <v>0</v>
      </c>
      <c r="DV113" s="973">
        <v>0</v>
      </c>
      <c r="DW113" s="973">
        <v>0</v>
      </c>
      <c r="DX113" s="973">
        <v>0</v>
      </c>
      <c r="DY113" s="973">
        <v>0</v>
      </c>
      <c r="DZ113" s="973">
        <v>0</v>
      </c>
      <c r="EA113" s="973">
        <v>0</v>
      </c>
      <c r="EB113" s="973">
        <v>0</v>
      </c>
      <c r="EC113" s="973">
        <v>0</v>
      </c>
      <c r="ED113" s="973">
        <v>0</v>
      </c>
      <c r="EE113" s="973">
        <v>0</v>
      </c>
      <c r="EF113" s="973">
        <v>6.2E-2</v>
      </c>
      <c r="EG113" s="973">
        <v>6.2E-2</v>
      </c>
      <c r="EH113" s="973">
        <v>0</v>
      </c>
      <c r="EI113" s="973">
        <v>0</v>
      </c>
      <c r="EK113" s="49" t="s">
        <v>251</v>
      </c>
      <c r="EL113" s="973">
        <v>0.79</v>
      </c>
      <c r="EM113" s="973">
        <v>0.79</v>
      </c>
      <c r="EN113" s="973">
        <v>3.31</v>
      </c>
      <c r="EO113" s="973">
        <v>3.31</v>
      </c>
      <c r="EP113" s="973">
        <v>0</v>
      </c>
      <c r="EQ113" s="973">
        <v>0</v>
      </c>
      <c r="ER113" s="973">
        <v>0</v>
      </c>
      <c r="ES113" s="973">
        <v>0</v>
      </c>
      <c r="ET113" s="973">
        <v>0</v>
      </c>
      <c r="EU113" s="973">
        <v>0</v>
      </c>
      <c r="EV113" s="973">
        <v>0</v>
      </c>
      <c r="EW113" s="973">
        <v>0</v>
      </c>
      <c r="EX113" s="973">
        <v>0</v>
      </c>
      <c r="EY113" s="973">
        <v>0</v>
      </c>
      <c r="EZ113" s="973">
        <v>0</v>
      </c>
      <c r="FA113" s="973">
        <v>0</v>
      </c>
      <c r="FB113" s="973">
        <v>0</v>
      </c>
      <c r="FC113" s="973">
        <v>0</v>
      </c>
      <c r="FE113" s="49" t="s">
        <v>251</v>
      </c>
      <c r="FF113" s="973">
        <v>0.99</v>
      </c>
      <c r="FG113" s="973">
        <v>0.99</v>
      </c>
      <c r="FH113" s="973">
        <v>0</v>
      </c>
      <c r="FI113" s="973">
        <v>0</v>
      </c>
      <c r="FJ113" s="973">
        <v>0</v>
      </c>
      <c r="FK113" s="973">
        <v>0</v>
      </c>
      <c r="FL113" s="973">
        <v>0</v>
      </c>
      <c r="FM113" s="973">
        <v>0</v>
      </c>
      <c r="FN113" s="973">
        <v>0</v>
      </c>
      <c r="FO113" s="973">
        <v>0</v>
      </c>
      <c r="FP113" s="973">
        <v>0</v>
      </c>
      <c r="FQ113" s="973">
        <v>0</v>
      </c>
      <c r="FR113" s="973">
        <v>0</v>
      </c>
      <c r="FS113" s="973">
        <v>0</v>
      </c>
      <c r="FT113" s="973">
        <v>0</v>
      </c>
      <c r="FU113" s="973">
        <v>0</v>
      </c>
      <c r="FV113" s="973">
        <v>0</v>
      </c>
      <c r="FW113" s="973">
        <v>0</v>
      </c>
      <c r="FY113" s="49" t="s">
        <v>251</v>
      </c>
      <c r="GS113" s="49" t="s">
        <v>251</v>
      </c>
      <c r="GT113" s="973">
        <v>0.39</v>
      </c>
      <c r="GU113" s="973">
        <v>0.39</v>
      </c>
      <c r="GV113" s="973">
        <v>0</v>
      </c>
      <c r="GW113" s="973">
        <v>0</v>
      </c>
      <c r="GX113" s="973">
        <v>0</v>
      </c>
      <c r="GY113" s="973">
        <v>0</v>
      </c>
      <c r="GZ113" s="973">
        <v>0</v>
      </c>
      <c r="HA113" s="973">
        <v>0</v>
      </c>
      <c r="HB113" s="973">
        <v>0</v>
      </c>
      <c r="HC113" s="973">
        <v>0</v>
      </c>
      <c r="HD113" s="973">
        <v>2.2134</v>
      </c>
      <c r="HE113" s="973">
        <v>2.2134</v>
      </c>
      <c r="HF113" s="973">
        <v>0.95931999999999995</v>
      </c>
      <c r="HG113" s="973">
        <v>0.95931999999999995</v>
      </c>
      <c r="HH113" s="973">
        <v>0</v>
      </c>
      <c r="HI113" s="973">
        <v>0</v>
      </c>
      <c r="HJ113" s="973">
        <v>0</v>
      </c>
      <c r="HK113" s="973">
        <v>0</v>
      </c>
      <c r="HN113" s="49" t="s">
        <v>251</v>
      </c>
      <c r="HO113" s="973">
        <v>0</v>
      </c>
      <c r="HP113" s="973">
        <v>0</v>
      </c>
      <c r="HQ113" s="973">
        <v>0</v>
      </c>
      <c r="HR113" s="973">
        <v>0</v>
      </c>
      <c r="HS113" s="973">
        <v>0</v>
      </c>
      <c r="HT113" s="973">
        <v>0</v>
      </c>
      <c r="HU113" s="973">
        <v>0</v>
      </c>
      <c r="HV113" s="973">
        <v>0</v>
      </c>
      <c r="HW113" s="973">
        <v>0</v>
      </c>
      <c r="HX113" s="973">
        <v>0</v>
      </c>
      <c r="HY113" s="973">
        <v>1.3906090500000001</v>
      </c>
      <c r="HZ113" s="973">
        <v>1.3906090500000001</v>
      </c>
      <c r="IA113" s="973">
        <v>0</v>
      </c>
      <c r="IB113" s="973">
        <v>0</v>
      </c>
      <c r="IC113" s="973">
        <v>0</v>
      </c>
      <c r="ID113" s="973">
        <v>0</v>
      </c>
      <c r="IE113" s="973">
        <v>0</v>
      </c>
      <c r="IF113" s="973">
        <v>0</v>
      </c>
      <c r="IH113" s="49" t="s">
        <v>251</v>
      </c>
      <c r="JB113" s="49" t="s">
        <v>251</v>
      </c>
      <c r="JC113" s="973">
        <v>0.46</v>
      </c>
      <c r="JD113" s="973">
        <v>0.46</v>
      </c>
      <c r="JE113" s="973">
        <v>0.43</v>
      </c>
      <c r="JF113" s="973">
        <v>0.43</v>
      </c>
      <c r="JG113" s="973">
        <v>8.85</v>
      </c>
      <c r="JH113" s="973">
        <v>8.85</v>
      </c>
      <c r="JI113" s="973">
        <v>9.74</v>
      </c>
      <c r="JJ113" s="973">
        <v>9.74</v>
      </c>
      <c r="JK113" s="973">
        <v>0</v>
      </c>
      <c r="JL113" s="973">
        <v>0</v>
      </c>
      <c r="JM113" s="973">
        <v>5.5164999999999999E-2</v>
      </c>
      <c r="JN113" s="973">
        <v>5.5164999999999999E-2</v>
      </c>
      <c r="JO113" s="973">
        <v>0.19400000000000001</v>
      </c>
      <c r="JP113" s="973">
        <v>0.19400000000000001</v>
      </c>
      <c r="JQ113" s="973">
        <v>0</v>
      </c>
      <c r="JR113" s="973">
        <v>0</v>
      </c>
      <c r="JS113" s="973">
        <v>0</v>
      </c>
      <c r="JT113" s="973">
        <v>0</v>
      </c>
      <c r="JV113" s="49" t="s">
        <v>251</v>
      </c>
      <c r="JW113" s="973">
        <v>0</v>
      </c>
      <c r="JX113" s="973">
        <v>0</v>
      </c>
      <c r="JY113" s="973">
        <v>107.59</v>
      </c>
      <c r="JZ113" s="973">
        <v>107.59</v>
      </c>
      <c r="KA113" s="973">
        <v>64.23</v>
      </c>
      <c r="KB113" s="973">
        <v>64.23</v>
      </c>
      <c r="KC113" s="973">
        <v>0</v>
      </c>
      <c r="KD113" s="973">
        <v>0</v>
      </c>
      <c r="KE113" s="973">
        <v>0</v>
      </c>
      <c r="KF113" s="973">
        <v>0</v>
      </c>
      <c r="KG113" s="973">
        <v>1.4283677100000001</v>
      </c>
      <c r="KH113" s="973">
        <v>1.4283677100000001</v>
      </c>
      <c r="KI113" s="973">
        <v>8.0981223599999996</v>
      </c>
      <c r="KJ113" s="973">
        <v>8.0981223599999996</v>
      </c>
      <c r="KK113" s="973">
        <v>0</v>
      </c>
      <c r="KL113" s="973">
        <v>0</v>
      </c>
      <c r="KM113" s="973">
        <v>0</v>
      </c>
      <c r="KN113" s="973">
        <v>0</v>
      </c>
      <c r="KP113" s="49" t="s">
        <v>251</v>
      </c>
      <c r="KQ113" s="973">
        <v>260.89</v>
      </c>
      <c r="KR113" s="973">
        <v>260.89</v>
      </c>
      <c r="KS113" s="973">
        <v>293.83999999999997</v>
      </c>
      <c r="KT113" s="973">
        <v>293.83999999999997</v>
      </c>
      <c r="KU113" s="973">
        <v>18.010000000000002</v>
      </c>
      <c r="KV113" s="973">
        <v>18.010000000000002</v>
      </c>
      <c r="KW113" s="973">
        <v>0</v>
      </c>
      <c r="KX113" s="973">
        <v>0</v>
      </c>
      <c r="KY113" s="973">
        <v>1.63</v>
      </c>
      <c r="KZ113" s="973">
        <v>1.63</v>
      </c>
      <c r="LA113" s="973">
        <v>2.4888629500000001</v>
      </c>
      <c r="LB113" s="973">
        <v>2.4888629500000001</v>
      </c>
      <c r="LC113" s="973">
        <v>49.62760978</v>
      </c>
      <c r="LD113" s="973">
        <v>49.62760978</v>
      </c>
      <c r="LE113" s="973">
        <v>2.3250000000000002</v>
      </c>
      <c r="LF113" s="973">
        <v>2.3250000000000002</v>
      </c>
      <c r="LG113" s="973">
        <v>0</v>
      </c>
      <c r="LH113" s="973">
        <v>0</v>
      </c>
      <c r="LJ113" s="49" t="s">
        <v>251</v>
      </c>
      <c r="MD113" s="49" t="s">
        <v>251</v>
      </c>
      <c r="ME113" s="973">
        <v>0.69</v>
      </c>
      <c r="MF113" s="973">
        <v>0.69</v>
      </c>
      <c r="MG113" s="973">
        <v>2.19</v>
      </c>
      <c r="MH113" s="973">
        <v>2.19</v>
      </c>
      <c r="MI113" s="973">
        <v>0</v>
      </c>
      <c r="MJ113" s="973">
        <v>0</v>
      </c>
      <c r="MK113" s="973">
        <v>0</v>
      </c>
      <c r="ML113" s="973">
        <v>0</v>
      </c>
      <c r="MM113" s="973">
        <v>0.17</v>
      </c>
      <c r="MN113" s="973">
        <v>0.17</v>
      </c>
      <c r="MO113" s="973">
        <v>7.1999999999999998E-3</v>
      </c>
      <c r="MP113" s="973">
        <v>7.1999999999999998E-3</v>
      </c>
      <c r="MQ113" s="973">
        <v>0</v>
      </c>
      <c r="MR113" s="973">
        <v>0</v>
      </c>
      <c r="MS113" s="973">
        <v>0</v>
      </c>
      <c r="MT113" s="973">
        <v>0</v>
      </c>
      <c r="MU113" s="973">
        <v>0</v>
      </c>
      <c r="MV113" s="973">
        <v>0</v>
      </c>
    </row>
    <row r="114" spans="1:360">
      <c r="A114" s="49" t="s">
        <v>252</v>
      </c>
      <c r="B114" s="973">
        <v>0</v>
      </c>
      <c r="C114" s="973">
        <v>0</v>
      </c>
      <c r="D114" s="973">
        <v>0</v>
      </c>
      <c r="E114" s="973">
        <v>0</v>
      </c>
      <c r="F114" s="973">
        <v>0</v>
      </c>
      <c r="G114" s="973">
        <v>18.25</v>
      </c>
      <c r="H114" s="973">
        <v>0.42731999999999998</v>
      </c>
      <c r="I114" s="973">
        <v>0</v>
      </c>
      <c r="J114" s="973">
        <v>0</v>
      </c>
      <c r="U114" s="49" t="s">
        <v>252</v>
      </c>
      <c r="V114" s="973">
        <v>9.9000000000000005E-2</v>
      </c>
      <c r="W114" s="973">
        <v>5.0999999999999996</v>
      </c>
      <c r="X114" s="973">
        <v>0</v>
      </c>
      <c r="Y114" s="973">
        <v>0</v>
      </c>
      <c r="Z114" s="973">
        <v>0</v>
      </c>
      <c r="AA114" s="973">
        <v>0</v>
      </c>
      <c r="AB114" s="973">
        <v>0</v>
      </c>
      <c r="AC114" s="973">
        <v>0</v>
      </c>
      <c r="AD114" s="973">
        <v>0</v>
      </c>
      <c r="AO114" s="49" t="s">
        <v>252</v>
      </c>
      <c r="AP114" s="973">
        <v>0</v>
      </c>
      <c r="AQ114" s="973">
        <v>5.76</v>
      </c>
      <c r="AR114" s="973">
        <v>0</v>
      </c>
      <c r="AS114" s="973">
        <v>0.5</v>
      </c>
      <c r="AT114" s="973">
        <v>0</v>
      </c>
      <c r="AU114" s="973">
        <v>0</v>
      </c>
      <c r="AV114" s="973">
        <v>0</v>
      </c>
      <c r="AW114" s="973">
        <v>1.9910000000000001</v>
      </c>
      <c r="AX114" s="973">
        <v>0</v>
      </c>
      <c r="BI114" s="49" t="s">
        <v>252</v>
      </c>
      <c r="BJ114" s="973">
        <v>0</v>
      </c>
      <c r="BK114" s="973">
        <v>1.69</v>
      </c>
      <c r="BL114" s="973">
        <v>0</v>
      </c>
      <c r="BM114" s="973">
        <v>0</v>
      </c>
      <c r="BN114" s="973">
        <v>0</v>
      </c>
      <c r="BO114" s="973">
        <v>0</v>
      </c>
      <c r="BP114" s="973">
        <v>0</v>
      </c>
      <c r="BQ114" s="973">
        <v>0</v>
      </c>
      <c r="BR114" s="973">
        <v>0</v>
      </c>
      <c r="CC114" s="49" t="s">
        <v>252</v>
      </c>
      <c r="CD114" s="973">
        <v>0.38700000000000001</v>
      </c>
      <c r="CE114" s="973">
        <v>6</v>
      </c>
      <c r="CF114" s="973">
        <v>0</v>
      </c>
      <c r="CG114" s="973">
        <v>0</v>
      </c>
      <c r="CH114" s="973">
        <v>0</v>
      </c>
      <c r="CI114" s="973">
        <v>0</v>
      </c>
      <c r="CJ114" s="973">
        <v>0</v>
      </c>
      <c r="CK114" s="973">
        <v>0.34650000000000003</v>
      </c>
      <c r="CL114" s="973">
        <v>0</v>
      </c>
      <c r="CW114" s="49" t="s">
        <v>252</v>
      </c>
      <c r="CX114" s="973">
        <v>0.17</v>
      </c>
      <c r="CY114" s="973">
        <v>0.17</v>
      </c>
      <c r="CZ114" s="973">
        <v>5.77</v>
      </c>
      <c r="DA114" s="973">
        <v>5.77</v>
      </c>
      <c r="DB114" s="973">
        <v>2.1419999999999999</v>
      </c>
      <c r="DC114" s="973">
        <v>2.1419999999999999</v>
      </c>
      <c r="DD114" s="973">
        <v>0</v>
      </c>
      <c r="DE114" s="973">
        <v>0</v>
      </c>
      <c r="DF114" s="973">
        <v>0</v>
      </c>
      <c r="DG114" s="973">
        <v>0</v>
      </c>
      <c r="DH114" s="973">
        <v>0</v>
      </c>
      <c r="DI114" s="973">
        <v>0</v>
      </c>
      <c r="DJ114" s="973">
        <v>0</v>
      </c>
      <c r="DK114" s="973">
        <v>0</v>
      </c>
      <c r="DL114" s="973">
        <v>0</v>
      </c>
      <c r="DM114" s="973">
        <v>0</v>
      </c>
      <c r="DN114" s="973">
        <v>0</v>
      </c>
      <c r="DO114" s="973">
        <v>0</v>
      </c>
      <c r="DQ114" s="49" t="s">
        <v>252</v>
      </c>
      <c r="DR114" s="973">
        <v>0</v>
      </c>
      <c r="DS114" s="973">
        <v>0</v>
      </c>
      <c r="DT114" s="973">
        <v>0</v>
      </c>
      <c r="DU114" s="973">
        <v>0</v>
      </c>
      <c r="DV114" s="973">
        <v>0</v>
      </c>
      <c r="DW114" s="973">
        <v>0</v>
      </c>
      <c r="DX114" s="973">
        <v>0</v>
      </c>
      <c r="DY114" s="973">
        <v>0</v>
      </c>
      <c r="DZ114" s="973">
        <v>0</v>
      </c>
      <c r="EA114" s="973">
        <v>0</v>
      </c>
      <c r="EB114" s="973">
        <v>0</v>
      </c>
      <c r="EC114" s="973">
        <v>0</v>
      </c>
      <c r="ED114" s="973">
        <v>0</v>
      </c>
      <c r="EE114" s="973">
        <v>0</v>
      </c>
      <c r="EF114" s="973">
        <v>0</v>
      </c>
      <c r="EG114" s="973">
        <v>0</v>
      </c>
      <c r="EH114" s="973">
        <v>0</v>
      </c>
      <c r="EI114" s="973">
        <v>0</v>
      </c>
      <c r="EK114" s="49" t="s">
        <v>252</v>
      </c>
      <c r="EL114" s="973">
        <v>0.39</v>
      </c>
      <c r="EM114" s="973">
        <v>0.39</v>
      </c>
      <c r="EN114" s="973">
        <v>0.06</v>
      </c>
      <c r="EO114" s="973">
        <v>0.06</v>
      </c>
      <c r="EP114" s="973">
        <v>0</v>
      </c>
      <c r="EQ114" s="973">
        <v>0</v>
      </c>
      <c r="ER114" s="973">
        <v>0</v>
      </c>
      <c r="ES114" s="973">
        <v>0</v>
      </c>
      <c r="ET114" s="973">
        <v>0</v>
      </c>
      <c r="EU114" s="973">
        <v>0</v>
      </c>
      <c r="EV114" s="973">
        <v>0</v>
      </c>
      <c r="EW114" s="973">
        <v>0</v>
      </c>
      <c r="EX114" s="973">
        <v>0</v>
      </c>
      <c r="EY114" s="973">
        <v>0</v>
      </c>
      <c r="EZ114" s="973">
        <v>0</v>
      </c>
      <c r="FA114" s="973">
        <v>0</v>
      </c>
      <c r="FB114" s="973">
        <v>0</v>
      </c>
      <c r="FC114" s="973">
        <v>0</v>
      </c>
      <c r="FE114" s="49" t="s">
        <v>252</v>
      </c>
      <c r="FF114" s="973">
        <v>0</v>
      </c>
      <c r="FG114" s="973">
        <v>0</v>
      </c>
      <c r="FH114" s="973">
        <v>0</v>
      </c>
      <c r="FI114" s="973">
        <v>0</v>
      </c>
      <c r="FJ114" s="973">
        <v>0</v>
      </c>
      <c r="FK114" s="973">
        <v>0</v>
      </c>
      <c r="FL114" s="973">
        <v>0</v>
      </c>
      <c r="FM114" s="973">
        <v>0</v>
      </c>
      <c r="FN114" s="973">
        <v>0</v>
      </c>
      <c r="FO114" s="973">
        <v>0</v>
      </c>
      <c r="FP114" s="973">
        <v>0</v>
      </c>
      <c r="FQ114" s="973">
        <v>0</v>
      </c>
      <c r="FR114" s="973">
        <v>0</v>
      </c>
      <c r="FS114" s="973">
        <v>0</v>
      </c>
      <c r="FT114" s="973">
        <v>2.5000000000000001E-2</v>
      </c>
      <c r="FU114" s="973">
        <v>2.5000000000000001E-2</v>
      </c>
      <c r="FV114" s="973">
        <v>0</v>
      </c>
      <c r="FW114" s="973">
        <v>0</v>
      </c>
      <c r="FY114" s="49" t="s">
        <v>252</v>
      </c>
      <c r="GS114" s="49" t="s">
        <v>252</v>
      </c>
      <c r="GT114" s="973">
        <v>0</v>
      </c>
      <c r="GU114" s="973">
        <v>0</v>
      </c>
      <c r="GV114" s="973">
        <v>0</v>
      </c>
      <c r="GW114" s="973">
        <v>0</v>
      </c>
      <c r="GX114" s="973">
        <v>0</v>
      </c>
      <c r="GY114" s="973">
        <v>0</v>
      </c>
      <c r="GZ114" s="973">
        <v>0</v>
      </c>
      <c r="HA114" s="973">
        <v>0</v>
      </c>
      <c r="HB114" s="973">
        <v>0</v>
      </c>
      <c r="HC114" s="973">
        <v>0</v>
      </c>
      <c r="HD114" s="973">
        <v>2.0825999999999998</v>
      </c>
      <c r="HE114" s="973">
        <v>2.0825999999999998</v>
      </c>
      <c r="HF114" s="973">
        <v>0.95931999999999995</v>
      </c>
      <c r="HG114" s="973">
        <v>0.95931999999999995</v>
      </c>
      <c r="HH114" s="973">
        <v>0</v>
      </c>
      <c r="HI114" s="973">
        <v>0</v>
      </c>
      <c r="HJ114" s="973">
        <v>0</v>
      </c>
      <c r="HK114" s="973">
        <v>0</v>
      </c>
      <c r="HN114" s="49" t="s">
        <v>252</v>
      </c>
      <c r="HO114" s="973">
        <v>0</v>
      </c>
      <c r="HP114" s="973">
        <v>0</v>
      </c>
      <c r="HQ114" s="973">
        <v>0</v>
      </c>
      <c r="HR114" s="973">
        <v>0</v>
      </c>
      <c r="HS114" s="973">
        <v>4.59</v>
      </c>
      <c r="HT114" s="973">
        <v>4.59</v>
      </c>
      <c r="HU114" s="973">
        <v>0</v>
      </c>
      <c r="HV114" s="973">
        <v>0</v>
      </c>
      <c r="HW114" s="973">
        <v>0</v>
      </c>
      <c r="HX114" s="973">
        <v>0</v>
      </c>
      <c r="HY114" s="973">
        <v>1.0851440000000001</v>
      </c>
      <c r="HZ114" s="973">
        <v>1.0851440000000001</v>
      </c>
      <c r="IA114" s="973">
        <v>0</v>
      </c>
      <c r="IB114" s="973">
        <v>0</v>
      </c>
      <c r="IC114" s="973">
        <v>0</v>
      </c>
      <c r="ID114" s="973">
        <v>0</v>
      </c>
      <c r="IE114" s="973">
        <v>0</v>
      </c>
      <c r="IF114" s="973">
        <v>0</v>
      </c>
      <c r="IH114" s="49" t="s">
        <v>252</v>
      </c>
      <c r="JB114" s="49" t="s">
        <v>252</v>
      </c>
      <c r="JC114" s="973">
        <v>2.1</v>
      </c>
      <c r="JD114" s="973">
        <v>2.1</v>
      </c>
      <c r="JE114" s="973">
        <v>0.43113600000000002</v>
      </c>
      <c r="JF114" s="973">
        <v>0.43113600000000002</v>
      </c>
      <c r="JG114" s="973">
        <v>8.85</v>
      </c>
      <c r="JH114" s="973">
        <v>8.85</v>
      </c>
      <c r="JI114" s="973">
        <v>0</v>
      </c>
      <c r="JJ114" s="973">
        <v>0</v>
      </c>
      <c r="JK114" s="973">
        <v>0</v>
      </c>
      <c r="JL114" s="973">
        <v>0</v>
      </c>
      <c r="JM114" s="973">
        <v>4.1700000000000001E-3</v>
      </c>
      <c r="JN114" s="973">
        <v>4.1700000000000001E-3</v>
      </c>
      <c r="JO114" s="973">
        <v>0.19400000000000001</v>
      </c>
      <c r="JP114" s="973">
        <v>0.19400000000000001</v>
      </c>
      <c r="JQ114" s="973">
        <v>0.23629999999999998</v>
      </c>
      <c r="JR114" s="973">
        <v>0.23629999999999998</v>
      </c>
      <c r="JS114" s="973">
        <v>0</v>
      </c>
      <c r="JT114" s="973">
        <v>0</v>
      </c>
      <c r="JV114" s="49" t="s">
        <v>252</v>
      </c>
      <c r="JW114" s="973">
        <v>0.38</v>
      </c>
      <c r="JX114" s="973">
        <v>0.38</v>
      </c>
      <c r="JY114" s="973">
        <v>151.75787</v>
      </c>
      <c r="JZ114" s="973">
        <v>151.75787</v>
      </c>
      <c r="KA114" s="973">
        <v>75.02</v>
      </c>
      <c r="KB114" s="973">
        <v>75.02</v>
      </c>
      <c r="KC114" s="973">
        <v>24.409999999999997</v>
      </c>
      <c r="KD114" s="973">
        <v>24.409999999999997</v>
      </c>
      <c r="KE114" s="973">
        <v>0</v>
      </c>
      <c r="KF114" s="973">
        <v>0</v>
      </c>
      <c r="KG114" s="973">
        <v>1.14303551</v>
      </c>
      <c r="KH114" s="973">
        <v>1.14303551</v>
      </c>
      <c r="KI114" s="973">
        <v>8.0981223599999996</v>
      </c>
      <c r="KJ114" s="973">
        <v>8.0981223599999996</v>
      </c>
      <c r="KK114" s="973">
        <v>0</v>
      </c>
      <c r="KL114" s="973">
        <v>0</v>
      </c>
      <c r="KM114" s="973">
        <v>0</v>
      </c>
      <c r="KN114" s="973">
        <v>0</v>
      </c>
      <c r="KP114" s="49" t="s">
        <v>252</v>
      </c>
      <c r="KQ114" s="973">
        <v>116.6</v>
      </c>
      <c r="KR114" s="973">
        <v>116.6</v>
      </c>
      <c r="KS114" s="973">
        <v>136.14837893000001</v>
      </c>
      <c r="KT114" s="973">
        <v>136.14837893000001</v>
      </c>
      <c r="KU114" s="973">
        <v>30.48</v>
      </c>
      <c r="KV114" s="973">
        <v>30.48</v>
      </c>
      <c r="KW114" s="973">
        <v>19.87</v>
      </c>
      <c r="KX114" s="973">
        <v>19.87</v>
      </c>
      <c r="KY114" s="973">
        <v>1.68</v>
      </c>
      <c r="KZ114" s="973">
        <v>1.68</v>
      </c>
      <c r="LA114" s="973">
        <v>2.11321191</v>
      </c>
      <c r="LB114" s="973">
        <v>2.11321191</v>
      </c>
      <c r="LC114" s="973">
        <v>32.299001279999999</v>
      </c>
      <c r="LD114" s="973">
        <v>32.299001279999999</v>
      </c>
      <c r="LE114" s="973">
        <v>3.7799999999999999E-3</v>
      </c>
      <c r="LF114" s="973">
        <v>3.7799999999999999E-3</v>
      </c>
      <c r="LG114" s="973">
        <v>0</v>
      </c>
      <c r="LH114" s="973">
        <v>0</v>
      </c>
      <c r="LJ114" s="49" t="s">
        <v>252</v>
      </c>
      <c r="MD114" s="49" t="s">
        <v>252</v>
      </c>
      <c r="ME114" s="973">
        <v>2.39</v>
      </c>
      <c r="MF114" s="973">
        <v>2.39</v>
      </c>
      <c r="MG114" s="973">
        <v>3.0999999999999996</v>
      </c>
      <c r="MH114" s="973">
        <v>3.0999999999999996</v>
      </c>
      <c r="MI114" s="973">
        <v>0</v>
      </c>
      <c r="MJ114" s="973">
        <v>0</v>
      </c>
      <c r="MK114" s="973">
        <v>0</v>
      </c>
      <c r="ML114" s="973">
        <v>0</v>
      </c>
      <c r="MM114" s="973">
        <v>0</v>
      </c>
      <c r="MN114" s="973">
        <v>0</v>
      </c>
      <c r="MO114" s="973">
        <v>7.1999999999999998E-3</v>
      </c>
      <c r="MP114" s="973">
        <v>7.1999999999999998E-3</v>
      </c>
      <c r="MQ114" s="973">
        <v>0</v>
      </c>
      <c r="MR114" s="973">
        <v>0</v>
      </c>
      <c r="MS114" s="973">
        <v>0</v>
      </c>
      <c r="MT114" s="973">
        <v>0</v>
      </c>
      <c r="MU114" s="973">
        <v>0</v>
      </c>
      <c r="MV114" s="973">
        <v>0</v>
      </c>
    </row>
    <row r="115" spans="1:360">
      <c r="A115" s="49" t="s">
        <v>253</v>
      </c>
      <c r="B115" s="973">
        <v>0</v>
      </c>
      <c r="C115" s="973">
        <v>0</v>
      </c>
      <c r="D115" s="973">
        <v>0</v>
      </c>
      <c r="E115" s="973">
        <v>0</v>
      </c>
      <c r="F115" s="973">
        <v>0</v>
      </c>
      <c r="G115" s="973">
        <v>0</v>
      </c>
      <c r="H115" s="973">
        <v>0</v>
      </c>
      <c r="I115" s="973">
        <v>0</v>
      </c>
      <c r="J115" s="973">
        <v>0</v>
      </c>
      <c r="U115" s="49" t="s">
        <v>253</v>
      </c>
      <c r="V115" s="973">
        <v>5.37</v>
      </c>
      <c r="W115" s="973">
        <v>1.21</v>
      </c>
      <c r="X115" s="973">
        <v>0</v>
      </c>
      <c r="Y115" s="973">
        <v>0</v>
      </c>
      <c r="Z115" s="973">
        <v>0</v>
      </c>
      <c r="AA115" s="973">
        <v>0</v>
      </c>
      <c r="AB115" s="973">
        <v>0</v>
      </c>
      <c r="AC115" s="973">
        <v>0</v>
      </c>
      <c r="AD115" s="973">
        <v>0</v>
      </c>
      <c r="AO115" s="49" t="s">
        <v>253</v>
      </c>
      <c r="AP115" s="973">
        <v>2.52</v>
      </c>
      <c r="AQ115" s="973">
        <v>3.53</v>
      </c>
      <c r="AR115" s="973">
        <v>0</v>
      </c>
      <c r="AS115" s="973">
        <v>0.5</v>
      </c>
      <c r="AT115" s="973">
        <v>0</v>
      </c>
      <c r="AU115" s="973">
        <v>0</v>
      </c>
      <c r="AV115" s="973">
        <v>0</v>
      </c>
      <c r="AW115" s="973">
        <v>0</v>
      </c>
      <c r="AX115" s="973">
        <v>0</v>
      </c>
      <c r="BI115" s="49" t="s">
        <v>253</v>
      </c>
      <c r="BJ115" s="973">
        <v>0.35</v>
      </c>
      <c r="BK115" s="973">
        <v>1.33</v>
      </c>
      <c r="BL115" s="973">
        <v>0</v>
      </c>
      <c r="BM115" s="973">
        <v>0</v>
      </c>
      <c r="BN115" s="973">
        <v>0</v>
      </c>
      <c r="BO115" s="973">
        <v>0</v>
      </c>
      <c r="BP115" s="973">
        <v>0</v>
      </c>
      <c r="BQ115" s="973">
        <v>0</v>
      </c>
      <c r="BR115" s="973">
        <v>0</v>
      </c>
      <c r="CC115" s="49" t="s">
        <v>253</v>
      </c>
      <c r="CD115" s="973">
        <v>0</v>
      </c>
      <c r="CE115" s="973">
        <v>4.2467414400000001</v>
      </c>
      <c r="CF115" s="973">
        <v>0</v>
      </c>
      <c r="CG115" s="973">
        <v>0</v>
      </c>
      <c r="CH115" s="973">
        <v>0</v>
      </c>
      <c r="CI115" s="973">
        <v>0</v>
      </c>
      <c r="CJ115" s="973">
        <v>0</v>
      </c>
      <c r="CK115" s="973">
        <v>8.4400000000000003E-2</v>
      </c>
      <c r="CL115" s="973">
        <v>0</v>
      </c>
      <c r="CW115" s="49" t="s">
        <v>253</v>
      </c>
      <c r="CX115" s="973">
        <v>2.2200000000000002</v>
      </c>
      <c r="CY115" s="973">
        <v>2.2200000000000002</v>
      </c>
      <c r="CZ115" s="973">
        <v>5.77</v>
      </c>
      <c r="DA115" s="973">
        <v>5.77</v>
      </c>
      <c r="DB115" s="973">
        <v>0.98</v>
      </c>
      <c r="DC115" s="973">
        <v>0.98</v>
      </c>
      <c r="DD115" s="973">
        <v>1.1499999999999999</v>
      </c>
      <c r="DE115" s="973">
        <v>1.1499999999999999</v>
      </c>
      <c r="DF115" s="973">
        <v>0</v>
      </c>
      <c r="DG115" s="973">
        <v>0</v>
      </c>
      <c r="DH115" s="973">
        <v>0</v>
      </c>
      <c r="DI115" s="973">
        <v>0</v>
      </c>
      <c r="DJ115" s="973">
        <v>0</v>
      </c>
      <c r="DK115" s="973">
        <v>0</v>
      </c>
      <c r="DL115" s="973">
        <v>0</v>
      </c>
      <c r="DM115" s="973">
        <v>0</v>
      </c>
      <c r="DN115" s="973">
        <v>0</v>
      </c>
      <c r="DO115" s="973">
        <v>0</v>
      </c>
      <c r="DQ115" s="49" t="s">
        <v>253</v>
      </c>
      <c r="DR115" s="973">
        <v>0</v>
      </c>
      <c r="DS115" s="973">
        <v>0</v>
      </c>
      <c r="DT115" s="973">
        <v>0</v>
      </c>
      <c r="DU115" s="973">
        <v>0</v>
      </c>
      <c r="DV115" s="973">
        <v>0</v>
      </c>
      <c r="DW115" s="973">
        <v>0</v>
      </c>
      <c r="DX115" s="973">
        <v>0</v>
      </c>
      <c r="DY115" s="973">
        <v>0</v>
      </c>
      <c r="DZ115" s="973">
        <v>0</v>
      </c>
      <c r="EA115" s="973">
        <v>0</v>
      </c>
      <c r="EB115" s="973">
        <v>0</v>
      </c>
      <c r="EC115" s="973">
        <v>0</v>
      </c>
      <c r="ED115" s="973">
        <v>0</v>
      </c>
      <c r="EE115" s="973">
        <v>0</v>
      </c>
      <c r="EF115" s="973">
        <v>0</v>
      </c>
      <c r="EG115" s="973">
        <v>0</v>
      </c>
      <c r="EH115" s="973">
        <v>0</v>
      </c>
      <c r="EI115" s="973">
        <v>0</v>
      </c>
      <c r="EK115" s="49" t="s">
        <v>253</v>
      </c>
      <c r="EL115" s="973">
        <v>0.45</v>
      </c>
      <c r="EM115" s="973">
        <v>0.45</v>
      </c>
      <c r="EN115" s="973">
        <v>0</v>
      </c>
      <c r="EO115" s="973">
        <v>0</v>
      </c>
      <c r="EP115" s="973">
        <v>0</v>
      </c>
      <c r="EQ115" s="973">
        <v>0</v>
      </c>
      <c r="ER115" s="973">
        <v>0</v>
      </c>
      <c r="ES115" s="973">
        <v>0</v>
      </c>
      <c r="ET115" s="973">
        <v>0</v>
      </c>
      <c r="EU115" s="973">
        <v>0</v>
      </c>
      <c r="EV115" s="973">
        <v>0</v>
      </c>
      <c r="EW115" s="973">
        <v>0</v>
      </c>
      <c r="EX115" s="973">
        <v>0</v>
      </c>
      <c r="EY115" s="973">
        <v>0</v>
      </c>
      <c r="EZ115" s="973">
        <v>0</v>
      </c>
      <c r="FA115" s="973">
        <v>0</v>
      </c>
      <c r="FB115" s="973">
        <v>0</v>
      </c>
      <c r="FC115" s="973">
        <v>0</v>
      </c>
      <c r="FE115" s="49" t="s">
        <v>253</v>
      </c>
      <c r="FF115" s="973">
        <v>0.18</v>
      </c>
      <c r="FG115" s="973">
        <v>0.18</v>
      </c>
      <c r="FH115" s="973">
        <v>0</v>
      </c>
      <c r="FI115" s="973">
        <v>0</v>
      </c>
      <c r="FJ115" s="973">
        <v>0</v>
      </c>
      <c r="FK115" s="973">
        <v>0</v>
      </c>
      <c r="FL115" s="973">
        <v>0</v>
      </c>
      <c r="FM115" s="973">
        <v>0</v>
      </c>
      <c r="FN115" s="973">
        <v>0</v>
      </c>
      <c r="FO115" s="973">
        <v>0</v>
      </c>
      <c r="FP115" s="973">
        <v>0</v>
      </c>
      <c r="FQ115" s="973">
        <v>0</v>
      </c>
      <c r="FR115" s="973">
        <v>0</v>
      </c>
      <c r="FS115" s="973">
        <v>0</v>
      </c>
      <c r="FT115" s="973">
        <v>0.35899999999999999</v>
      </c>
      <c r="FU115" s="973">
        <v>0.35899999999999999</v>
      </c>
      <c r="FV115" s="973">
        <v>0</v>
      </c>
      <c r="FW115" s="973">
        <v>0</v>
      </c>
      <c r="FY115" s="49" t="s">
        <v>253</v>
      </c>
      <c r="GS115" s="49" t="s">
        <v>253</v>
      </c>
      <c r="GT115" s="973">
        <v>0</v>
      </c>
      <c r="GU115" s="973">
        <v>0</v>
      </c>
      <c r="GV115" s="973">
        <v>0</v>
      </c>
      <c r="GW115" s="973">
        <v>0</v>
      </c>
      <c r="GX115" s="973">
        <v>0</v>
      </c>
      <c r="GY115" s="973">
        <v>0</v>
      </c>
      <c r="GZ115" s="973">
        <v>0</v>
      </c>
      <c r="HA115" s="973">
        <v>0</v>
      </c>
      <c r="HB115" s="973">
        <v>0</v>
      </c>
      <c r="HC115" s="973">
        <v>0</v>
      </c>
      <c r="HD115" s="973">
        <v>2.0825999999999998</v>
      </c>
      <c r="HE115" s="973">
        <v>2.0825999999999998</v>
      </c>
      <c r="HF115" s="973">
        <v>0.96</v>
      </c>
      <c r="HG115" s="973">
        <v>0.96</v>
      </c>
      <c r="HH115" s="973">
        <v>0</v>
      </c>
      <c r="HI115" s="973">
        <v>0</v>
      </c>
      <c r="HJ115" s="973">
        <v>0</v>
      </c>
      <c r="HK115" s="973">
        <v>0</v>
      </c>
      <c r="HN115" s="49" t="s">
        <v>253</v>
      </c>
      <c r="HO115" s="973">
        <v>0</v>
      </c>
      <c r="HP115" s="973">
        <v>0</v>
      </c>
      <c r="HQ115" s="973">
        <v>0</v>
      </c>
      <c r="HR115" s="973">
        <v>0</v>
      </c>
      <c r="HS115" s="973">
        <v>0</v>
      </c>
      <c r="HT115" s="973">
        <v>0</v>
      </c>
      <c r="HU115" s="973">
        <v>0</v>
      </c>
      <c r="HV115" s="973">
        <v>0</v>
      </c>
      <c r="HW115" s="973">
        <v>0</v>
      </c>
      <c r="HX115" s="973">
        <v>0</v>
      </c>
      <c r="HY115" s="973">
        <v>1.006416</v>
      </c>
      <c r="HZ115" s="973">
        <v>1.006416</v>
      </c>
      <c r="IA115" s="973">
        <v>0</v>
      </c>
      <c r="IB115" s="973">
        <v>0</v>
      </c>
      <c r="IC115" s="973">
        <v>9.7000000000000003E-2</v>
      </c>
      <c r="ID115" s="973">
        <v>9.7000000000000003E-2</v>
      </c>
      <c r="IE115" s="973">
        <v>0</v>
      </c>
      <c r="IF115" s="973">
        <v>0</v>
      </c>
      <c r="IH115" s="49" t="s">
        <v>253</v>
      </c>
      <c r="JB115" s="49" t="s">
        <v>253</v>
      </c>
      <c r="JC115" s="973">
        <v>1.07</v>
      </c>
      <c r="JD115" s="973">
        <v>1.07</v>
      </c>
      <c r="JE115" s="973">
        <v>1.75</v>
      </c>
      <c r="JF115" s="973">
        <v>1.75</v>
      </c>
      <c r="JG115" s="973">
        <v>0</v>
      </c>
      <c r="JH115" s="973">
        <v>0</v>
      </c>
      <c r="JI115" s="973">
        <v>0</v>
      </c>
      <c r="JJ115" s="973">
        <v>0</v>
      </c>
      <c r="JK115" s="973">
        <v>0.11</v>
      </c>
      <c r="JL115" s="973">
        <v>0.11</v>
      </c>
      <c r="JM115" s="973">
        <v>3.8999999999999998E-3</v>
      </c>
      <c r="JN115" s="973">
        <v>3.8999999999999998E-3</v>
      </c>
      <c r="JO115" s="973">
        <v>0</v>
      </c>
      <c r="JP115" s="973">
        <v>0</v>
      </c>
      <c r="JQ115" s="973">
        <v>0</v>
      </c>
      <c r="JR115" s="973">
        <v>0</v>
      </c>
      <c r="JS115" s="973">
        <v>0</v>
      </c>
      <c r="JT115" s="973">
        <v>0</v>
      </c>
      <c r="JV115" s="49" t="s">
        <v>253</v>
      </c>
      <c r="JW115" s="973">
        <v>0.22</v>
      </c>
      <c r="JX115" s="973">
        <v>0.22</v>
      </c>
      <c r="JY115" s="973">
        <v>185.40999999999997</v>
      </c>
      <c r="JZ115" s="973">
        <v>185.40999999999997</v>
      </c>
      <c r="KA115" s="973">
        <v>3.33</v>
      </c>
      <c r="KB115" s="973">
        <v>3.33</v>
      </c>
      <c r="KC115" s="973">
        <v>27.5</v>
      </c>
      <c r="KD115" s="973">
        <v>27.5</v>
      </c>
      <c r="KE115" s="973">
        <v>0</v>
      </c>
      <c r="KF115" s="973">
        <v>0</v>
      </c>
      <c r="KG115" s="973">
        <v>1.1399999999999999</v>
      </c>
      <c r="KH115" s="973">
        <v>1.1399999999999999</v>
      </c>
      <c r="KI115" s="973">
        <v>0</v>
      </c>
      <c r="KJ115" s="973">
        <v>0</v>
      </c>
      <c r="KK115" s="973">
        <v>0</v>
      </c>
      <c r="KL115" s="973">
        <v>0</v>
      </c>
      <c r="KM115" s="973">
        <v>0</v>
      </c>
      <c r="KN115" s="973">
        <v>0</v>
      </c>
      <c r="KP115" s="49" t="s">
        <v>253</v>
      </c>
      <c r="KQ115" s="973">
        <v>144.38089633999999</v>
      </c>
      <c r="KR115" s="973">
        <v>144.38089633999999</v>
      </c>
      <c r="KS115" s="973">
        <v>87.89</v>
      </c>
      <c r="KT115" s="973">
        <v>87.89</v>
      </c>
      <c r="KU115" s="973">
        <v>18.669999999999998</v>
      </c>
      <c r="KV115" s="973">
        <v>18.669999999999998</v>
      </c>
      <c r="KW115" s="973">
        <v>18.100000000000001</v>
      </c>
      <c r="KX115" s="973">
        <v>18.100000000000001</v>
      </c>
      <c r="KY115" s="973">
        <v>0.92</v>
      </c>
      <c r="KZ115" s="973">
        <v>0.92</v>
      </c>
      <c r="LA115" s="973">
        <v>0.11883000000000001</v>
      </c>
      <c r="LB115" s="973">
        <v>0.11883000000000001</v>
      </c>
      <c r="LC115" s="973">
        <v>10.15</v>
      </c>
      <c r="LD115" s="973">
        <v>10.15</v>
      </c>
      <c r="LE115" s="973">
        <v>2.5089999999999999</v>
      </c>
      <c r="LF115" s="973">
        <v>2.5089999999999999</v>
      </c>
      <c r="LG115" s="973">
        <v>0.93</v>
      </c>
      <c r="LH115" s="973">
        <v>0.93</v>
      </c>
      <c r="LJ115" s="49" t="s">
        <v>253</v>
      </c>
      <c r="MD115" s="49" t="s">
        <v>253</v>
      </c>
      <c r="ME115" s="973">
        <v>2.57</v>
      </c>
      <c r="MF115" s="973">
        <v>2.57</v>
      </c>
      <c r="MG115" s="973">
        <v>2.96</v>
      </c>
      <c r="MH115" s="973">
        <v>2.96</v>
      </c>
      <c r="MI115" s="973">
        <v>0</v>
      </c>
      <c r="MJ115" s="973">
        <v>0</v>
      </c>
      <c r="MK115" s="973">
        <v>0</v>
      </c>
      <c r="ML115" s="973">
        <v>0</v>
      </c>
      <c r="MM115" s="973">
        <v>0</v>
      </c>
      <c r="MN115" s="973">
        <v>0</v>
      </c>
      <c r="MO115" s="973">
        <v>7.1999999999999998E-3</v>
      </c>
      <c r="MP115" s="973">
        <v>7.1999999999999998E-3</v>
      </c>
      <c r="MQ115" s="973">
        <v>0</v>
      </c>
      <c r="MR115" s="973">
        <v>0</v>
      </c>
      <c r="MS115" s="973">
        <v>0</v>
      </c>
      <c r="MT115" s="973">
        <v>0</v>
      </c>
      <c r="MU115" s="973">
        <v>0</v>
      </c>
      <c r="MV115" s="973">
        <v>0</v>
      </c>
    </row>
    <row r="116" spans="1:360">
      <c r="A116" s="49" t="s">
        <v>254</v>
      </c>
      <c r="B116" s="973">
        <v>0</v>
      </c>
      <c r="C116" s="973">
        <v>0</v>
      </c>
      <c r="D116" s="973">
        <v>0</v>
      </c>
      <c r="E116" s="973">
        <v>0</v>
      </c>
      <c r="F116" s="973">
        <v>0</v>
      </c>
      <c r="G116" s="973">
        <v>0</v>
      </c>
      <c r="H116" s="973">
        <v>0</v>
      </c>
      <c r="I116" s="973">
        <v>0</v>
      </c>
      <c r="J116" s="973">
        <v>0</v>
      </c>
      <c r="U116" s="49" t="s">
        <v>254</v>
      </c>
      <c r="V116" s="973">
        <v>5.3</v>
      </c>
      <c r="W116" s="973">
        <v>1.8</v>
      </c>
      <c r="X116" s="973">
        <v>0</v>
      </c>
      <c r="Y116" s="973">
        <v>0</v>
      </c>
      <c r="Z116" s="973">
        <v>0</v>
      </c>
      <c r="AA116" s="973">
        <v>0</v>
      </c>
      <c r="AB116" s="973">
        <v>0</v>
      </c>
      <c r="AC116" s="973">
        <v>0</v>
      </c>
      <c r="AD116" s="973">
        <v>0</v>
      </c>
      <c r="AO116" s="49" t="s">
        <v>254</v>
      </c>
      <c r="AP116" s="973">
        <v>4.9000000000000004</v>
      </c>
      <c r="AQ116" s="973">
        <v>2.5</v>
      </c>
      <c r="AR116" s="973">
        <v>0</v>
      </c>
      <c r="AS116" s="973">
        <v>0</v>
      </c>
      <c r="AT116" s="973">
        <v>0</v>
      </c>
      <c r="AU116" s="973">
        <v>0</v>
      </c>
      <c r="AV116" s="973">
        <v>0</v>
      </c>
      <c r="AW116" s="973">
        <v>0</v>
      </c>
      <c r="AX116" s="973">
        <v>0</v>
      </c>
      <c r="BI116" s="49" t="s">
        <v>254</v>
      </c>
      <c r="BJ116" s="973">
        <v>0.35</v>
      </c>
      <c r="BK116" s="973">
        <v>2.2999999999999998</v>
      </c>
      <c r="BL116" s="973">
        <v>0</v>
      </c>
      <c r="BM116" s="973">
        <v>0</v>
      </c>
      <c r="BN116" s="973">
        <v>0</v>
      </c>
      <c r="BO116" s="973">
        <v>0</v>
      </c>
      <c r="BP116" s="973">
        <v>0</v>
      </c>
      <c r="BQ116" s="973">
        <v>0</v>
      </c>
      <c r="BR116" s="973">
        <v>0</v>
      </c>
      <c r="CC116" s="49" t="s">
        <v>254</v>
      </c>
      <c r="CD116" s="973">
        <v>0.89260401</v>
      </c>
      <c r="CE116" s="973">
        <v>7.5050751500000006</v>
      </c>
      <c r="CF116" s="973">
        <v>2.7875999999999999</v>
      </c>
      <c r="CG116" s="973">
        <v>0</v>
      </c>
      <c r="CH116" s="973">
        <v>0</v>
      </c>
      <c r="CI116" s="973">
        <v>0</v>
      </c>
      <c r="CJ116" s="973">
        <v>0</v>
      </c>
      <c r="CK116" s="973">
        <v>0</v>
      </c>
      <c r="CL116" s="973">
        <v>0</v>
      </c>
      <c r="CW116" s="49" t="s">
        <v>254</v>
      </c>
      <c r="CX116" s="973">
        <v>2.4730296000000003</v>
      </c>
      <c r="CY116" s="973">
        <v>2.4730296000000003</v>
      </c>
      <c r="CZ116" s="973">
        <v>3.7234824</v>
      </c>
      <c r="DA116" s="973">
        <v>3.7234824</v>
      </c>
      <c r="DB116" s="973">
        <v>1.4994000000000001</v>
      </c>
      <c r="DC116" s="973">
        <v>1.4994000000000001</v>
      </c>
      <c r="DD116" s="973">
        <v>1.1620999999999999</v>
      </c>
      <c r="DE116" s="973">
        <v>1.1620999999999999</v>
      </c>
      <c r="DF116" s="973">
        <v>0</v>
      </c>
      <c r="DG116" s="973">
        <v>0</v>
      </c>
      <c r="DH116" s="973">
        <v>0</v>
      </c>
      <c r="DI116" s="973">
        <v>0</v>
      </c>
      <c r="DJ116" s="973">
        <v>0</v>
      </c>
      <c r="DK116" s="973">
        <v>0</v>
      </c>
      <c r="DL116" s="973">
        <v>0</v>
      </c>
      <c r="DM116" s="973">
        <v>0</v>
      </c>
      <c r="DN116" s="973">
        <v>0</v>
      </c>
      <c r="DO116" s="973">
        <v>0</v>
      </c>
      <c r="DQ116" s="49" t="s">
        <v>254</v>
      </c>
      <c r="DR116" s="973">
        <v>0</v>
      </c>
      <c r="DS116" s="973">
        <v>0</v>
      </c>
      <c r="DT116" s="973">
        <v>0</v>
      </c>
      <c r="DU116" s="973">
        <v>0</v>
      </c>
      <c r="DV116" s="973">
        <v>0</v>
      </c>
      <c r="DW116" s="973">
        <v>0</v>
      </c>
      <c r="DX116" s="973">
        <v>0</v>
      </c>
      <c r="DY116" s="973">
        <v>0</v>
      </c>
      <c r="DZ116" s="973">
        <v>0</v>
      </c>
      <c r="EA116" s="973">
        <v>0</v>
      </c>
      <c r="EB116" s="973">
        <v>0</v>
      </c>
      <c r="EC116" s="973">
        <v>0</v>
      </c>
      <c r="ED116" s="973">
        <v>0</v>
      </c>
      <c r="EE116" s="973">
        <v>0</v>
      </c>
      <c r="EF116" s="973">
        <v>0</v>
      </c>
      <c r="EG116" s="973">
        <v>0</v>
      </c>
      <c r="EH116" s="973">
        <v>0</v>
      </c>
      <c r="EI116" s="973">
        <v>0</v>
      </c>
      <c r="EK116" s="49" t="s">
        <v>254</v>
      </c>
      <c r="EL116" s="973">
        <v>0.3</v>
      </c>
      <c r="EM116" s="973">
        <v>0.3</v>
      </c>
      <c r="EN116" s="973">
        <v>0</v>
      </c>
      <c r="EO116" s="973">
        <v>0</v>
      </c>
      <c r="EP116" s="973">
        <v>0</v>
      </c>
      <c r="EQ116" s="973">
        <v>0</v>
      </c>
      <c r="ER116" s="973">
        <v>0</v>
      </c>
      <c r="ES116" s="973">
        <v>0</v>
      </c>
      <c r="ET116" s="973">
        <v>0</v>
      </c>
      <c r="EU116" s="973">
        <v>0</v>
      </c>
      <c r="EV116" s="973">
        <v>0</v>
      </c>
      <c r="EW116" s="973">
        <v>0</v>
      </c>
      <c r="EX116" s="973">
        <v>0</v>
      </c>
      <c r="EY116" s="973">
        <v>0</v>
      </c>
      <c r="EZ116" s="973">
        <v>0</v>
      </c>
      <c r="FA116" s="973">
        <v>0</v>
      </c>
      <c r="FB116" s="973">
        <v>0</v>
      </c>
      <c r="FC116" s="973">
        <v>0</v>
      </c>
      <c r="FE116" s="49" t="s">
        <v>254</v>
      </c>
      <c r="FF116" s="973">
        <v>0</v>
      </c>
      <c r="FG116" s="973">
        <v>0</v>
      </c>
      <c r="FH116" s="973">
        <v>0</v>
      </c>
      <c r="FI116" s="973">
        <v>0</v>
      </c>
      <c r="FJ116" s="973">
        <v>0</v>
      </c>
      <c r="FK116" s="973">
        <v>0</v>
      </c>
      <c r="FL116" s="973">
        <v>0</v>
      </c>
      <c r="FM116" s="973">
        <v>0</v>
      </c>
      <c r="FN116" s="973">
        <v>0</v>
      </c>
      <c r="FO116" s="973">
        <v>0</v>
      </c>
      <c r="FP116" s="973">
        <v>0</v>
      </c>
      <c r="FQ116" s="973">
        <v>0</v>
      </c>
      <c r="FR116" s="973">
        <v>0</v>
      </c>
      <c r="FS116" s="973">
        <v>0</v>
      </c>
      <c r="FT116" s="973">
        <v>0</v>
      </c>
      <c r="FU116" s="973">
        <v>0</v>
      </c>
      <c r="FV116" s="973">
        <v>0</v>
      </c>
      <c r="FW116" s="973">
        <v>0</v>
      </c>
      <c r="FY116" s="49" t="s">
        <v>254</v>
      </c>
      <c r="GS116" s="49" t="s">
        <v>254</v>
      </c>
      <c r="GT116" s="973">
        <v>0</v>
      </c>
      <c r="GU116" s="973">
        <v>0</v>
      </c>
      <c r="GV116" s="973">
        <v>0</v>
      </c>
      <c r="GW116" s="973">
        <v>0</v>
      </c>
      <c r="GX116" s="973">
        <v>0</v>
      </c>
      <c r="GY116" s="973">
        <v>0</v>
      </c>
      <c r="GZ116" s="973">
        <v>0</v>
      </c>
      <c r="HA116" s="973">
        <v>0</v>
      </c>
      <c r="HB116" s="973">
        <v>0</v>
      </c>
      <c r="HC116" s="973">
        <v>0</v>
      </c>
      <c r="HD116" s="973">
        <v>0</v>
      </c>
      <c r="HE116" s="973">
        <v>0</v>
      </c>
      <c r="HF116" s="973">
        <v>0</v>
      </c>
      <c r="HG116" s="973">
        <v>0</v>
      </c>
      <c r="HH116" s="973">
        <v>0</v>
      </c>
      <c r="HI116" s="973">
        <v>0</v>
      </c>
      <c r="HJ116" s="973">
        <v>0</v>
      </c>
      <c r="HK116" s="973">
        <v>0</v>
      </c>
      <c r="HN116" s="49" t="s">
        <v>254</v>
      </c>
      <c r="HO116" s="973">
        <v>0</v>
      </c>
      <c r="HP116" s="973">
        <v>0</v>
      </c>
      <c r="HQ116" s="973">
        <v>0</v>
      </c>
      <c r="HR116" s="973">
        <v>0</v>
      </c>
      <c r="HS116" s="973">
        <v>0</v>
      </c>
      <c r="HT116" s="973">
        <v>0</v>
      </c>
      <c r="HU116" s="973">
        <v>0</v>
      </c>
      <c r="HV116" s="973">
        <v>0</v>
      </c>
      <c r="HW116" s="973">
        <v>0</v>
      </c>
      <c r="HX116" s="973">
        <v>0</v>
      </c>
      <c r="HY116" s="973">
        <v>0</v>
      </c>
      <c r="HZ116" s="973">
        <v>0</v>
      </c>
      <c r="IA116" s="973">
        <v>0</v>
      </c>
      <c r="IB116" s="973">
        <v>0</v>
      </c>
      <c r="IC116" s="973">
        <v>0</v>
      </c>
      <c r="ID116" s="973">
        <v>0</v>
      </c>
      <c r="IE116" s="973">
        <v>0</v>
      </c>
      <c r="IF116" s="973">
        <v>0</v>
      </c>
      <c r="IH116" s="49" t="s">
        <v>254</v>
      </c>
      <c r="JB116" s="49" t="s">
        <v>254</v>
      </c>
      <c r="JC116" s="973">
        <v>0.4</v>
      </c>
      <c r="JD116" s="973">
        <v>0.4</v>
      </c>
      <c r="JE116" s="973">
        <v>57.6</v>
      </c>
      <c r="JF116" s="973">
        <v>57.6</v>
      </c>
      <c r="JG116" s="973">
        <v>0</v>
      </c>
      <c r="JH116" s="973">
        <v>0</v>
      </c>
      <c r="JI116" s="973">
        <v>0</v>
      </c>
      <c r="JJ116" s="973">
        <v>0</v>
      </c>
      <c r="JK116" s="973">
        <v>0</v>
      </c>
      <c r="JL116" s="973">
        <v>0</v>
      </c>
      <c r="JM116" s="973">
        <v>0</v>
      </c>
      <c r="JN116" s="973">
        <v>0</v>
      </c>
      <c r="JO116" s="973">
        <v>0</v>
      </c>
      <c r="JP116" s="973">
        <v>0</v>
      </c>
      <c r="JQ116" s="973">
        <v>1.24E-2</v>
      </c>
      <c r="JR116" s="973">
        <v>1.24E-2</v>
      </c>
      <c r="JS116" s="973">
        <v>0</v>
      </c>
      <c r="JT116" s="973">
        <v>0</v>
      </c>
      <c r="JV116" s="49" t="s">
        <v>254</v>
      </c>
      <c r="JW116" s="973">
        <v>68.819999999999993</v>
      </c>
      <c r="JX116" s="973">
        <v>68.819999999999993</v>
      </c>
      <c r="JY116" s="973">
        <v>184.32181400000002</v>
      </c>
      <c r="JZ116" s="973">
        <v>184.32181400000002</v>
      </c>
      <c r="KA116" s="973">
        <v>1.9319059999999999</v>
      </c>
      <c r="KB116" s="973">
        <v>1.9319059999999999</v>
      </c>
      <c r="KC116" s="973">
        <v>29.315563999999998</v>
      </c>
      <c r="KD116" s="973">
        <v>29.315563999999998</v>
      </c>
      <c r="KE116" s="973">
        <v>0</v>
      </c>
      <c r="KF116" s="973">
        <v>0</v>
      </c>
      <c r="KG116" s="973">
        <v>0</v>
      </c>
      <c r="KH116" s="973">
        <v>0</v>
      </c>
      <c r="KI116" s="973">
        <v>0</v>
      </c>
      <c r="KJ116" s="973">
        <v>0</v>
      </c>
      <c r="KK116" s="973">
        <v>1.5800000000000002E-2</v>
      </c>
      <c r="KL116" s="973">
        <v>1.5800000000000002E-2</v>
      </c>
      <c r="KM116" s="973">
        <v>0</v>
      </c>
      <c r="KN116" s="973">
        <v>0</v>
      </c>
      <c r="KP116" s="49" t="s">
        <v>254</v>
      </c>
      <c r="KQ116" s="973">
        <v>229.83010134</v>
      </c>
      <c r="KR116" s="973">
        <v>229.83010134</v>
      </c>
      <c r="KS116" s="973">
        <v>52.483282179999996</v>
      </c>
      <c r="KT116" s="973">
        <v>52.483282179999996</v>
      </c>
      <c r="KU116" s="973">
        <v>11.282604630000002</v>
      </c>
      <c r="KV116" s="973">
        <v>11.282604630000002</v>
      </c>
      <c r="KW116" s="973">
        <v>15.724513330000001</v>
      </c>
      <c r="KX116" s="973">
        <v>15.724513330000001</v>
      </c>
      <c r="KY116" s="973">
        <v>0</v>
      </c>
      <c r="KZ116" s="973">
        <v>0</v>
      </c>
      <c r="LA116" s="973">
        <v>0</v>
      </c>
      <c r="LB116" s="973">
        <v>0</v>
      </c>
      <c r="LC116" s="973">
        <v>0</v>
      </c>
      <c r="LD116" s="973">
        <v>0</v>
      </c>
      <c r="LE116" s="973">
        <v>10.528400000000001</v>
      </c>
      <c r="LF116" s="973">
        <v>10.528400000000001</v>
      </c>
      <c r="LG116" s="973">
        <v>0</v>
      </c>
      <c r="LH116" s="973">
        <v>0</v>
      </c>
      <c r="LJ116" s="49" t="s">
        <v>254</v>
      </c>
      <c r="MD116" s="49" t="s">
        <v>254</v>
      </c>
      <c r="ME116" s="973">
        <v>2</v>
      </c>
      <c r="MF116" s="973">
        <v>2</v>
      </c>
      <c r="MG116" s="973">
        <v>5.4</v>
      </c>
      <c r="MH116" s="973">
        <v>5.4</v>
      </c>
      <c r="MI116" s="973">
        <v>0</v>
      </c>
      <c r="MJ116" s="973">
        <v>0</v>
      </c>
      <c r="MK116" s="973">
        <v>0</v>
      </c>
      <c r="ML116" s="973">
        <v>0</v>
      </c>
      <c r="MM116" s="973">
        <v>0</v>
      </c>
      <c r="MN116" s="973">
        <v>0</v>
      </c>
      <c r="MO116" s="973">
        <v>0</v>
      </c>
      <c r="MP116" s="973">
        <v>0</v>
      </c>
      <c r="MQ116" s="973">
        <v>0</v>
      </c>
      <c r="MR116" s="973">
        <v>0</v>
      </c>
      <c r="MS116" s="973">
        <v>0</v>
      </c>
      <c r="MT116" s="973">
        <v>0</v>
      </c>
      <c r="MU116" s="973">
        <v>0</v>
      </c>
      <c r="MV116" s="973">
        <v>0</v>
      </c>
    </row>
    <row r="117" spans="1:360">
      <c r="A117" s="49" t="s">
        <v>255</v>
      </c>
      <c r="B117" s="973">
        <v>0</v>
      </c>
      <c r="C117" s="973">
        <v>0</v>
      </c>
      <c r="D117" s="973">
        <v>0</v>
      </c>
      <c r="E117" s="973">
        <v>0</v>
      </c>
      <c r="F117" s="973">
        <v>0</v>
      </c>
      <c r="G117" s="973">
        <v>0</v>
      </c>
      <c r="H117" s="973">
        <v>0</v>
      </c>
      <c r="I117" s="973">
        <v>0</v>
      </c>
      <c r="J117" s="973">
        <v>0</v>
      </c>
      <c r="U117" s="49" t="s">
        <v>255</v>
      </c>
      <c r="V117" s="973">
        <v>2.2200000000000002</v>
      </c>
      <c r="W117" s="973">
        <v>0.8</v>
      </c>
      <c r="X117" s="973">
        <v>0.42</v>
      </c>
      <c r="Y117" s="973">
        <v>0</v>
      </c>
      <c r="Z117" s="973">
        <v>0</v>
      </c>
      <c r="AA117" s="973">
        <v>0</v>
      </c>
      <c r="AB117" s="973">
        <v>0</v>
      </c>
      <c r="AC117" s="973">
        <v>0</v>
      </c>
      <c r="AD117" s="973">
        <v>0</v>
      </c>
      <c r="AO117" s="49" t="s">
        <v>255</v>
      </c>
      <c r="AP117" s="973">
        <v>3.78</v>
      </c>
      <c r="AQ117" s="973">
        <v>0</v>
      </c>
      <c r="AR117" s="973">
        <v>0</v>
      </c>
      <c r="AS117" s="973">
        <v>0.49</v>
      </c>
      <c r="AT117" s="973">
        <v>0</v>
      </c>
      <c r="AU117" s="973">
        <v>0</v>
      </c>
      <c r="AV117" s="973">
        <v>0</v>
      </c>
      <c r="AW117" s="973">
        <v>0</v>
      </c>
      <c r="AX117" s="973">
        <v>0</v>
      </c>
      <c r="BI117" s="49" t="s">
        <v>255</v>
      </c>
      <c r="BJ117" s="973">
        <v>1.4</v>
      </c>
      <c r="BK117" s="973">
        <v>1.05</v>
      </c>
      <c r="BL117" s="973">
        <v>1.05</v>
      </c>
      <c r="BM117" s="973">
        <v>0</v>
      </c>
      <c r="BN117" s="973">
        <v>0</v>
      </c>
      <c r="BO117" s="973">
        <v>0</v>
      </c>
      <c r="BP117" s="973">
        <v>0</v>
      </c>
      <c r="BQ117" s="973">
        <v>0</v>
      </c>
      <c r="BR117" s="973">
        <v>0</v>
      </c>
      <c r="CC117" s="49" t="s">
        <v>255</v>
      </c>
      <c r="CD117" s="973">
        <v>6.4894499999999997</v>
      </c>
      <c r="CE117" s="973">
        <v>1.7298582900000001</v>
      </c>
      <c r="CF117" s="973">
        <v>2.7875999999999999</v>
      </c>
      <c r="CG117" s="973">
        <v>0</v>
      </c>
      <c r="CH117" s="973">
        <v>0</v>
      </c>
      <c r="CI117" s="973">
        <v>0</v>
      </c>
      <c r="CJ117" s="973">
        <v>0</v>
      </c>
      <c r="CK117" s="973">
        <v>0</v>
      </c>
      <c r="CL117" s="973">
        <v>0</v>
      </c>
      <c r="CW117" s="49" t="s">
        <v>255</v>
      </c>
      <c r="CX117" s="973">
        <v>4.2681225999999999</v>
      </c>
      <c r="CY117" s="973">
        <v>4.2681225999999999</v>
      </c>
      <c r="CZ117" s="973">
        <v>1.9245930200000001</v>
      </c>
      <c r="DA117" s="973">
        <v>1.9245930200000001</v>
      </c>
      <c r="DB117" s="973">
        <v>0</v>
      </c>
      <c r="DC117" s="973">
        <v>0</v>
      </c>
      <c r="DD117" s="973">
        <v>2.1425000000000001</v>
      </c>
      <c r="DE117" s="973">
        <v>2.1425000000000001</v>
      </c>
      <c r="DF117" s="973">
        <v>0</v>
      </c>
      <c r="DG117" s="973">
        <v>0</v>
      </c>
      <c r="DH117" s="973">
        <v>0</v>
      </c>
      <c r="DI117" s="973">
        <v>0</v>
      </c>
      <c r="DJ117" s="973">
        <v>0</v>
      </c>
      <c r="DK117" s="973">
        <v>0</v>
      </c>
      <c r="DL117" s="973">
        <v>0</v>
      </c>
      <c r="DM117" s="973">
        <v>0</v>
      </c>
      <c r="DN117" s="973">
        <v>0</v>
      </c>
      <c r="DO117" s="973">
        <v>0</v>
      </c>
      <c r="DQ117" s="49" t="s">
        <v>255</v>
      </c>
      <c r="DR117" s="973">
        <v>0</v>
      </c>
      <c r="DS117" s="973">
        <v>0</v>
      </c>
      <c r="DT117" s="973">
        <v>0</v>
      </c>
      <c r="DU117" s="973">
        <v>0</v>
      </c>
      <c r="DV117" s="973">
        <v>0</v>
      </c>
      <c r="DW117" s="973">
        <v>0</v>
      </c>
      <c r="DX117" s="973">
        <v>0</v>
      </c>
      <c r="DY117" s="973">
        <v>0</v>
      </c>
      <c r="DZ117" s="973">
        <v>0</v>
      </c>
      <c r="EA117" s="973">
        <v>0</v>
      </c>
      <c r="EB117" s="973">
        <v>0</v>
      </c>
      <c r="EC117" s="973">
        <v>0</v>
      </c>
      <c r="ED117" s="973">
        <v>0</v>
      </c>
      <c r="EE117" s="973">
        <v>0</v>
      </c>
      <c r="EF117" s="973">
        <v>0</v>
      </c>
      <c r="EG117" s="973">
        <v>0</v>
      </c>
      <c r="EH117" s="973">
        <v>0</v>
      </c>
      <c r="EI117" s="973">
        <v>0</v>
      </c>
      <c r="EK117" s="49" t="s">
        <v>255</v>
      </c>
      <c r="EL117" s="973">
        <v>0</v>
      </c>
      <c r="EM117" s="973">
        <v>0</v>
      </c>
      <c r="EN117" s="973">
        <v>0</v>
      </c>
      <c r="EO117" s="973">
        <v>0</v>
      </c>
      <c r="EP117" s="973">
        <v>0</v>
      </c>
      <c r="EQ117" s="973">
        <v>0</v>
      </c>
      <c r="ER117" s="973">
        <v>0</v>
      </c>
      <c r="ES117" s="973">
        <v>0</v>
      </c>
      <c r="ET117" s="973">
        <v>0</v>
      </c>
      <c r="EU117" s="973">
        <v>0</v>
      </c>
      <c r="EV117" s="973">
        <v>0</v>
      </c>
      <c r="EW117" s="973">
        <v>0</v>
      </c>
      <c r="EX117" s="973">
        <v>0</v>
      </c>
      <c r="EY117" s="973">
        <v>0</v>
      </c>
      <c r="EZ117" s="973">
        <v>0</v>
      </c>
      <c r="FA117" s="973">
        <v>0</v>
      </c>
      <c r="FB117" s="973">
        <v>0</v>
      </c>
      <c r="FC117" s="973">
        <v>0</v>
      </c>
      <c r="FE117" s="49" t="s">
        <v>255</v>
      </c>
      <c r="FF117" s="973">
        <v>0</v>
      </c>
      <c r="FG117" s="973">
        <v>0</v>
      </c>
      <c r="FH117" s="973">
        <v>0</v>
      </c>
      <c r="FI117" s="973">
        <v>0</v>
      </c>
      <c r="FJ117" s="973">
        <v>0</v>
      </c>
      <c r="FK117" s="973">
        <v>0</v>
      </c>
      <c r="FL117" s="973">
        <v>0</v>
      </c>
      <c r="FM117" s="973">
        <v>0</v>
      </c>
      <c r="FN117" s="973">
        <v>0</v>
      </c>
      <c r="FO117" s="973">
        <v>0</v>
      </c>
      <c r="FP117" s="973">
        <v>0</v>
      </c>
      <c r="FQ117" s="973">
        <v>0</v>
      </c>
      <c r="FR117" s="973">
        <v>0</v>
      </c>
      <c r="FS117" s="973">
        <v>0</v>
      </c>
      <c r="FT117" s="973">
        <v>8.2000000000000007E-3</v>
      </c>
      <c r="FU117" s="973">
        <v>8.2000000000000007E-3</v>
      </c>
      <c r="FV117" s="973">
        <v>0</v>
      </c>
      <c r="FW117" s="973">
        <v>0</v>
      </c>
      <c r="FY117" s="49" t="s">
        <v>255</v>
      </c>
      <c r="GS117" s="49" t="s">
        <v>255</v>
      </c>
      <c r="GT117" s="973">
        <v>0</v>
      </c>
      <c r="GU117" s="973">
        <v>0</v>
      </c>
      <c r="GV117" s="973">
        <v>0</v>
      </c>
      <c r="GW117" s="973">
        <v>0</v>
      </c>
      <c r="GX117" s="973">
        <v>0</v>
      </c>
      <c r="GY117" s="973">
        <v>0</v>
      </c>
      <c r="GZ117" s="973">
        <v>0</v>
      </c>
      <c r="HA117" s="973">
        <v>0</v>
      </c>
      <c r="HB117" s="973">
        <v>0.31</v>
      </c>
      <c r="HC117" s="973">
        <v>0.31</v>
      </c>
      <c r="HD117" s="973">
        <v>1.19</v>
      </c>
      <c r="HE117" s="973">
        <v>1.19</v>
      </c>
      <c r="HF117" s="973">
        <v>0</v>
      </c>
      <c r="HG117" s="973">
        <v>0</v>
      </c>
      <c r="HH117" s="973">
        <v>0</v>
      </c>
      <c r="HI117" s="973">
        <v>0</v>
      </c>
      <c r="HJ117" s="973">
        <v>0</v>
      </c>
      <c r="HK117" s="973">
        <v>0</v>
      </c>
      <c r="HN117" s="49" t="s">
        <v>255</v>
      </c>
      <c r="HO117" s="973">
        <v>0</v>
      </c>
      <c r="HP117" s="973">
        <v>0</v>
      </c>
      <c r="HQ117" s="973">
        <v>0</v>
      </c>
      <c r="HR117" s="973">
        <v>0</v>
      </c>
      <c r="HS117" s="973">
        <v>0</v>
      </c>
      <c r="HT117" s="973">
        <v>0</v>
      </c>
      <c r="HU117" s="973">
        <v>0</v>
      </c>
      <c r="HV117" s="973">
        <v>0</v>
      </c>
      <c r="HW117" s="973">
        <v>0.31</v>
      </c>
      <c r="HX117" s="973">
        <v>0.31</v>
      </c>
      <c r="HY117" s="973">
        <v>0.27</v>
      </c>
      <c r="HZ117" s="973">
        <v>0.27</v>
      </c>
      <c r="IA117" s="973">
        <v>0</v>
      </c>
      <c r="IB117" s="973">
        <v>0</v>
      </c>
      <c r="IC117" s="973">
        <v>0</v>
      </c>
      <c r="ID117" s="973">
        <v>0</v>
      </c>
      <c r="IE117" s="973">
        <v>0</v>
      </c>
      <c r="IF117" s="973">
        <v>0</v>
      </c>
      <c r="IH117" s="49" t="s">
        <v>255</v>
      </c>
      <c r="JB117" s="49" t="s">
        <v>255</v>
      </c>
      <c r="JC117" s="973">
        <v>0.57999999999999996</v>
      </c>
      <c r="JD117" s="973">
        <v>0.57999999999999996</v>
      </c>
      <c r="JE117" s="973">
        <v>0.32</v>
      </c>
      <c r="JF117" s="973">
        <v>0.32</v>
      </c>
      <c r="JG117" s="973">
        <v>0</v>
      </c>
      <c r="JH117" s="973">
        <v>0</v>
      </c>
      <c r="JI117" s="973">
        <v>0</v>
      </c>
      <c r="JJ117" s="973">
        <v>0</v>
      </c>
      <c r="JK117" s="973">
        <v>0</v>
      </c>
      <c r="JL117" s="973">
        <v>0</v>
      </c>
      <c r="JM117" s="973">
        <v>0</v>
      </c>
      <c r="JN117" s="973">
        <v>0</v>
      </c>
      <c r="JO117" s="973">
        <v>0</v>
      </c>
      <c r="JP117" s="973">
        <v>0</v>
      </c>
      <c r="JQ117" s="973">
        <v>0</v>
      </c>
      <c r="JR117" s="973">
        <v>0</v>
      </c>
      <c r="JS117" s="973">
        <v>0</v>
      </c>
      <c r="JT117" s="973">
        <v>0</v>
      </c>
      <c r="JV117" s="49" t="s">
        <v>255</v>
      </c>
      <c r="JW117" s="973">
        <v>0.22</v>
      </c>
      <c r="JX117" s="973">
        <v>0.22</v>
      </c>
      <c r="JY117" s="973">
        <v>210.16056399999999</v>
      </c>
      <c r="JZ117" s="973">
        <v>210.16056399999999</v>
      </c>
      <c r="KA117" s="973">
        <v>1.9319059999999999</v>
      </c>
      <c r="KB117" s="973">
        <v>1.9319059999999999</v>
      </c>
      <c r="KC117" s="973">
        <v>29.315563999999998</v>
      </c>
      <c r="KD117" s="973">
        <v>29.315563999999998</v>
      </c>
      <c r="KE117" s="973">
        <v>0</v>
      </c>
      <c r="KF117" s="973">
        <v>0</v>
      </c>
      <c r="KG117" s="973">
        <v>0</v>
      </c>
      <c r="KH117" s="973">
        <v>0</v>
      </c>
      <c r="KI117" s="973">
        <v>0</v>
      </c>
      <c r="KJ117" s="973">
        <v>0</v>
      </c>
      <c r="KK117" s="973">
        <v>0</v>
      </c>
      <c r="KL117" s="973">
        <v>0</v>
      </c>
      <c r="KM117" s="973">
        <v>0</v>
      </c>
      <c r="KN117" s="973">
        <v>0</v>
      </c>
      <c r="KP117" s="49" t="s">
        <v>255</v>
      </c>
      <c r="KQ117" s="973">
        <v>123.7984902</v>
      </c>
      <c r="KR117" s="973">
        <v>123.7984902</v>
      </c>
      <c r="KS117" s="973">
        <v>92.235686011328895</v>
      </c>
      <c r="KT117" s="973">
        <v>92.235686011328895</v>
      </c>
      <c r="KU117" s="973">
        <v>10.9093635</v>
      </c>
      <c r="KV117" s="973">
        <v>10.9093635</v>
      </c>
      <c r="KW117" s="973">
        <v>13.508749999999999</v>
      </c>
      <c r="KX117" s="973">
        <v>13.508749999999999</v>
      </c>
      <c r="KY117" s="973">
        <v>5.86</v>
      </c>
      <c r="KZ117" s="973">
        <v>5.86</v>
      </c>
      <c r="LA117" s="973">
        <v>0</v>
      </c>
      <c r="LB117" s="973">
        <v>0</v>
      </c>
      <c r="LC117" s="973">
        <v>2.0699999999999998</v>
      </c>
      <c r="LD117" s="973">
        <v>2.0699999999999998</v>
      </c>
      <c r="LE117" s="973">
        <v>6.1307</v>
      </c>
      <c r="LF117" s="973">
        <v>6.1307</v>
      </c>
      <c r="LG117" s="973">
        <v>0</v>
      </c>
      <c r="LH117" s="973">
        <v>0</v>
      </c>
      <c r="LJ117" s="49" t="s">
        <v>255</v>
      </c>
      <c r="MD117" s="49" t="s">
        <v>255</v>
      </c>
      <c r="ME117" s="973">
        <v>2.0499999999999998</v>
      </c>
      <c r="MF117" s="973">
        <v>2.0499999999999998</v>
      </c>
      <c r="MG117" s="973">
        <v>7.7</v>
      </c>
      <c r="MH117" s="973">
        <v>7.7</v>
      </c>
      <c r="MI117" s="973">
        <v>0</v>
      </c>
      <c r="MJ117" s="973">
        <v>0</v>
      </c>
      <c r="MK117" s="973">
        <v>0</v>
      </c>
      <c r="ML117" s="973">
        <v>0</v>
      </c>
      <c r="MM117" s="973">
        <v>0.34</v>
      </c>
      <c r="MN117" s="973">
        <v>0.34</v>
      </c>
      <c r="MO117" s="973">
        <v>0</v>
      </c>
      <c r="MP117" s="973">
        <v>0</v>
      </c>
      <c r="MQ117" s="973">
        <v>0</v>
      </c>
      <c r="MR117" s="973">
        <v>0</v>
      </c>
      <c r="MS117" s="973">
        <v>0</v>
      </c>
      <c r="MT117" s="973">
        <v>0</v>
      </c>
      <c r="MU117" s="973">
        <v>0</v>
      </c>
      <c r="MV117" s="973">
        <v>0</v>
      </c>
    </row>
    <row r="118" spans="1:360">
      <c r="A118" s="49" t="s">
        <v>256</v>
      </c>
      <c r="B118" s="973">
        <v>0.25</v>
      </c>
      <c r="C118" s="973">
        <v>0</v>
      </c>
      <c r="D118" s="973">
        <v>0</v>
      </c>
      <c r="E118" s="973">
        <v>0</v>
      </c>
      <c r="F118" s="973">
        <v>0</v>
      </c>
      <c r="G118" s="973">
        <v>0</v>
      </c>
      <c r="H118" s="973">
        <v>0</v>
      </c>
      <c r="I118" s="973">
        <v>0</v>
      </c>
      <c r="J118" s="973">
        <v>0</v>
      </c>
      <c r="U118" s="49" t="s">
        <v>256</v>
      </c>
      <c r="V118" s="973">
        <v>0.68</v>
      </c>
      <c r="W118" s="973">
        <v>0.22</v>
      </c>
      <c r="X118" s="973">
        <v>0</v>
      </c>
      <c r="Y118" s="973">
        <v>0</v>
      </c>
      <c r="Z118" s="973">
        <v>0</v>
      </c>
      <c r="AA118" s="973">
        <v>0</v>
      </c>
      <c r="AB118" s="973">
        <v>0</v>
      </c>
      <c r="AC118" s="973">
        <v>0</v>
      </c>
      <c r="AD118" s="973">
        <v>0</v>
      </c>
      <c r="AO118" s="49" t="s">
        <v>256</v>
      </c>
      <c r="AP118" s="973">
        <v>0.37</v>
      </c>
      <c r="AQ118" s="973">
        <v>0</v>
      </c>
      <c r="AR118" s="973">
        <v>0</v>
      </c>
      <c r="AS118" s="973">
        <v>0</v>
      </c>
      <c r="AT118" s="973">
        <v>0</v>
      </c>
      <c r="AU118" s="973">
        <v>0</v>
      </c>
      <c r="AV118" s="973">
        <v>0</v>
      </c>
      <c r="AW118" s="973">
        <v>0</v>
      </c>
      <c r="AX118" s="973">
        <v>0</v>
      </c>
      <c r="BI118" s="49" t="s">
        <v>256</v>
      </c>
      <c r="BJ118" s="973">
        <v>0</v>
      </c>
      <c r="BK118" s="973">
        <v>0</v>
      </c>
      <c r="BL118" s="973">
        <v>0</v>
      </c>
      <c r="BM118" s="973">
        <v>0</v>
      </c>
      <c r="BN118" s="973">
        <v>0</v>
      </c>
      <c r="BO118" s="973">
        <v>0</v>
      </c>
      <c r="BP118" s="973">
        <v>0</v>
      </c>
      <c r="BQ118" s="973">
        <v>0</v>
      </c>
      <c r="BR118" s="973">
        <v>0</v>
      </c>
      <c r="CC118" s="49" t="s">
        <v>256</v>
      </c>
      <c r="CD118" s="973">
        <v>3.67</v>
      </c>
      <c r="CE118" s="973">
        <v>3.7</v>
      </c>
      <c r="CF118" s="973">
        <v>0</v>
      </c>
      <c r="CG118" s="973">
        <v>0</v>
      </c>
      <c r="CH118" s="973">
        <v>0</v>
      </c>
      <c r="CI118" s="973">
        <v>0</v>
      </c>
      <c r="CJ118" s="973">
        <v>0</v>
      </c>
      <c r="CK118" s="973">
        <v>0.82699999999999996</v>
      </c>
      <c r="CL118" s="973">
        <v>0</v>
      </c>
      <c r="CW118" s="49" t="s">
        <v>256</v>
      </c>
      <c r="CX118" s="973">
        <v>6.13</v>
      </c>
      <c r="CY118" s="973">
        <v>6.13</v>
      </c>
      <c r="CZ118" s="973">
        <v>0</v>
      </c>
      <c r="DA118" s="973">
        <v>0</v>
      </c>
      <c r="DB118" s="973">
        <v>0</v>
      </c>
      <c r="DC118" s="973">
        <v>0</v>
      </c>
      <c r="DD118" s="973">
        <v>0</v>
      </c>
      <c r="DE118" s="973">
        <v>0</v>
      </c>
      <c r="DF118" s="973">
        <v>0</v>
      </c>
      <c r="DG118" s="973">
        <v>0</v>
      </c>
      <c r="DH118" s="973">
        <v>0</v>
      </c>
      <c r="DI118" s="973">
        <v>0</v>
      </c>
      <c r="DJ118" s="973">
        <v>0</v>
      </c>
      <c r="DK118" s="973">
        <v>0</v>
      </c>
      <c r="DL118" s="973">
        <v>0</v>
      </c>
      <c r="DM118" s="973">
        <v>0</v>
      </c>
      <c r="DN118" s="973">
        <v>0</v>
      </c>
      <c r="DO118" s="973">
        <v>0</v>
      </c>
      <c r="DQ118" s="49" t="s">
        <v>256</v>
      </c>
      <c r="DR118" s="973">
        <v>0</v>
      </c>
      <c r="DS118" s="973">
        <v>0</v>
      </c>
      <c r="DT118" s="973">
        <v>0</v>
      </c>
      <c r="DU118" s="973">
        <v>0</v>
      </c>
      <c r="DV118" s="973">
        <v>0</v>
      </c>
      <c r="DW118" s="973">
        <v>0</v>
      </c>
      <c r="DX118" s="973">
        <v>0</v>
      </c>
      <c r="DY118" s="973">
        <v>0</v>
      </c>
      <c r="DZ118" s="973">
        <v>0</v>
      </c>
      <c r="EA118" s="973">
        <v>0</v>
      </c>
      <c r="EB118" s="973">
        <v>0</v>
      </c>
      <c r="EC118" s="973">
        <v>0</v>
      </c>
      <c r="ED118" s="973">
        <v>0</v>
      </c>
      <c r="EE118" s="973">
        <v>0</v>
      </c>
      <c r="EF118" s="973">
        <v>0</v>
      </c>
      <c r="EG118" s="973">
        <v>0</v>
      </c>
      <c r="EH118" s="973">
        <v>0</v>
      </c>
      <c r="EI118" s="973">
        <v>0</v>
      </c>
      <c r="EK118" s="49" t="s">
        <v>256</v>
      </c>
      <c r="EL118" s="973">
        <v>0</v>
      </c>
      <c r="EM118" s="973">
        <v>0</v>
      </c>
      <c r="EN118" s="973">
        <v>0</v>
      </c>
      <c r="EO118" s="973">
        <v>0</v>
      </c>
      <c r="EP118" s="973">
        <v>0</v>
      </c>
      <c r="EQ118" s="973">
        <v>0</v>
      </c>
      <c r="ER118" s="973">
        <v>0</v>
      </c>
      <c r="ES118" s="973">
        <v>0</v>
      </c>
      <c r="ET118" s="973">
        <v>0</v>
      </c>
      <c r="EU118" s="973">
        <v>0</v>
      </c>
      <c r="EV118" s="973">
        <v>0</v>
      </c>
      <c r="EW118" s="973">
        <v>0</v>
      </c>
      <c r="EX118" s="973">
        <v>0</v>
      </c>
      <c r="EY118" s="973">
        <v>0</v>
      </c>
      <c r="EZ118" s="973">
        <v>0</v>
      </c>
      <c r="FA118" s="973">
        <v>0</v>
      </c>
      <c r="FB118" s="973">
        <v>0</v>
      </c>
      <c r="FC118" s="973">
        <v>0</v>
      </c>
      <c r="FE118" s="49" t="s">
        <v>256</v>
      </c>
      <c r="FF118" s="973">
        <v>0</v>
      </c>
      <c r="FG118" s="973">
        <v>0</v>
      </c>
      <c r="FH118" s="973">
        <v>0</v>
      </c>
      <c r="FI118" s="973">
        <v>0</v>
      </c>
      <c r="FJ118" s="973">
        <v>0</v>
      </c>
      <c r="FK118" s="973">
        <v>0</v>
      </c>
      <c r="FL118" s="973">
        <v>0</v>
      </c>
      <c r="FM118" s="973">
        <v>0</v>
      </c>
      <c r="FN118" s="973">
        <v>0</v>
      </c>
      <c r="FO118" s="973">
        <v>0</v>
      </c>
      <c r="FP118" s="973">
        <v>0</v>
      </c>
      <c r="FQ118" s="973">
        <v>0</v>
      </c>
      <c r="FR118" s="973">
        <v>0</v>
      </c>
      <c r="FS118" s="973">
        <v>0</v>
      </c>
      <c r="FT118" s="973">
        <v>3.6999999999999998E-2</v>
      </c>
      <c r="FU118" s="973">
        <v>3.6999999999999998E-2</v>
      </c>
      <c r="FV118" s="973">
        <v>0</v>
      </c>
      <c r="FW118" s="973">
        <v>0</v>
      </c>
      <c r="FY118" s="49" t="s">
        <v>256</v>
      </c>
      <c r="GS118" s="49" t="s">
        <v>256</v>
      </c>
      <c r="GT118" s="973">
        <v>0.46</v>
      </c>
      <c r="GU118" s="973">
        <v>0.46</v>
      </c>
      <c r="GV118" s="973">
        <v>0</v>
      </c>
      <c r="GW118" s="973">
        <v>0</v>
      </c>
      <c r="GX118" s="973">
        <v>0</v>
      </c>
      <c r="GY118" s="973">
        <v>0</v>
      </c>
      <c r="GZ118" s="973">
        <v>0</v>
      </c>
      <c r="HA118" s="973">
        <v>0</v>
      </c>
      <c r="HB118" s="973">
        <v>0</v>
      </c>
      <c r="HC118" s="973">
        <v>0</v>
      </c>
      <c r="HD118" s="973">
        <v>0</v>
      </c>
      <c r="HE118" s="973">
        <v>0</v>
      </c>
      <c r="HF118" s="973">
        <v>0</v>
      </c>
      <c r="HG118" s="973">
        <v>0</v>
      </c>
      <c r="HH118" s="973">
        <v>0</v>
      </c>
      <c r="HI118" s="973">
        <v>0</v>
      </c>
      <c r="HJ118" s="973">
        <v>0</v>
      </c>
      <c r="HK118" s="973">
        <v>0</v>
      </c>
      <c r="HN118" s="49" t="s">
        <v>256</v>
      </c>
      <c r="HO118" s="973">
        <v>0</v>
      </c>
      <c r="HP118" s="973">
        <v>0</v>
      </c>
      <c r="HQ118" s="973">
        <v>0</v>
      </c>
      <c r="HR118" s="973">
        <v>0</v>
      </c>
      <c r="HS118" s="973">
        <v>0</v>
      </c>
      <c r="HT118" s="973">
        <v>0</v>
      </c>
      <c r="HU118" s="973">
        <v>0</v>
      </c>
      <c r="HV118" s="973">
        <v>0</v>
      </c>
      <c r="HW118" s="973">
        <v>0</v>
      </c>
      <c r="HX118" s="973">
        <v>0</v>
      </c>
      <c r="HY118" s="973">
        <v>0</v>
      </c>
      <c r="HZ118" s="973">
        <v>0</v>
      </c>
      <c r="IA118" s="973">
        <v>0</v>
      </c>
      <c r="IB118" s="973">
        <v>0</v>
      </c>
      <c r="IC118" s="973">
        <v>0</v>
      </c>
      <c r="ID118" s="973">
        <v>0</v>
      </c>
      <c r="IE118" s="973">
        <v>0</v>
      </c>
      <c r="IF118" s="973">
        <v>0</v>
      </c>
      <c r="IH118" s="49" t="s">
        <v>256</v>
      </c>
      <c r="JB118" s="49" t="s">
        <v>256</v>
      </c>
      <c r="JC118" s="973">
        <v>0.32</v>
      </c>
      <c r="JD118" s="973">
        <v>0.32</v>
      </c>
      <c r="JE118" s="973">
        <v>0</v>
      </c>
      <c r="JF118" s="973">
        <v>0</v>
      </c>
      <c r="JG118" s="973">
        <v>0</v>
      </c>
      <c r="JH118" s="973">
        <v>0</v>
      </c>
      <c r="JI118" s="973">
        <v>0</v>
      </c>
      <c r="JJ118" s="973">
        <v>0</v>
      </c>
      <c r="JK118" s="973">
        <v>0</v>
      </c>
      <c r="JL118" s="973">
        <v>0</v>
      </c>
      <c r="JM118" s="973">
        <v>0</v>
      </c>
      <c r="JN118" s="973">
        <v>0</v>
      </c>
      <c r="JO118" s="973">
        <v>0</v>
      </c>
      <c r="JP118" s="973">
        <v>0</v>
      </c>
      <c r="JQ118" s="973">
        <v>0</v>
      </c>
      <c r="JR118" s="973">
        <v>0</v>
      </c>
      <c r="JS118" s="973">
        <v>0</v>
      </c>
      <c r="JT118" s="973">
        <v>0</v>
      </c>
      <c r="JV118" s="49" t="s">
        <v>256</v>
      </c>
      <c r="JW118" s="973">
        <v>1.32</v>
      </c>
      <c r="JX118" s="973">
        <v>1.32</v>
      </c>
      <c r="JY118" s="973">
        <v>39.07</v>
      </c>
      <c r="JZ118" s="973">
        <v>39.07</v>
      </c>
      <c r="KA118" s="973">
        <v>0</v>
      </c>
      <c r="KB118" s="973">
        <v>0</v>
      </c>
      <c r="KC118" s="973">
        <v>2.77</v>
      </c>
      <c r="KD118" s="973">
        <v>2.77</v>
      </c>
      <c r="KE118" s="973">
        <v>0</v>
      </c>
      <c r="KF118" s="973">
        <v>0</v>
      </c>
      <c r="KG118" s="973">
        <v>0</v>
      </c>
      <c r="KH118" s="973">
        <v>0</v>
      </c>
      <c r="KI118" s="973">
        <v>0</v>
      </c>
      <c r="KJ118" s="973">
        <v>0</v>
      </c>
      <c r="KK118" s="973">
        <v>0</v>
      </c>
      <c r="KL118" s="973">
        <v>0</v>
      </c>
      <c r="KM118" s="973">
        <v>0</v>
      </c>
      <c r="KN118" s="973">
        <v>0</v>
      </c>
      <c r="KP118" s="49" t="s">
        <v>256</v>
      </c>
      <c r="KQ118" s="973">
        <v>43.45</v>
      </c>
      <c r="KR118" s="973">
        <v>43.45</v>
      </c>
      <c r="KS118" s="973">
        <v>119.24000000000001</v>
      </c>
      <c r="KT118" s="973">
        <v>119.24000000000001</v>
      </c>
      <c r="KU118" s="973">
        <v>0</v>
      </c>
      <c r="KV118" s="973">
        <v>0</v>
      </c>
      <c r="KW118" s="973">
        <v>0.22</v>
      </c>
      <c r="KX118" s="973">
        <v>0.22</v>
      </c>
      <c r="KY118" s="973">
        <v>0</v>
      </c>
      <c r="KZ118" s="973">
        <v>0</v>
      </c>
      <c r="LA118" s="973">
        <v>0</v>
      </c>
      <c r="LB118" s="973">
        <v>0</v>
      </c>
      <c r="LC118" s="973">
        <v>0</v>
      </c>
      <c r="LD118" s="973">
        <v>0</v>
      </c>
      <c r="LE118" s="973">
        <v>5.4116999999999997</v>
      </c>
      <c r="LF118" s="973">
        <v>5.4116999999999997</v>
      </c>
      <c r="LG118" s="973">
        <v>0</v>
      </c>
      <c r="LH118" s="973">
        <v>0</v>
      </c>
      <c r="LJ118" s="49" t="s">
        <v>256</v>
      </c>
      <c r="MD118" s="49" t="s">
        <v>256</v>
      </c>
      <c r="ME118" s="973">
        <v>0</v>
      </c>
      <c r="MF118" s="973">
        <v>0</v>
      </c>
      <c r="MG118" s="973">
        <v>3.1</v>
      </c>
      <c r="MH118" s="973">
        <v>3.1</v>
      </c>
      <c r="MI118" s="973">
        <v>0</v>
      </c>
      <c r="MJ118" s="973">
        <v>0</v>
      </c>
      <c r="MK118" s="973">
        <v>0</v>
      </c>
      <c r="ML118" s="973">
        <v>0</v>
      </c>
      <c r="MM118" s="973">
        <v>0</v>
      </c>
      <c r="MN118" s="973">
        <v>0</v>
      </c>
      <c r="MO118" s="973">
        <v>0</v>
      </c>
      <c r="MP118" s="973">
        <v>0</v>
      </c>
      <c r="MQ118" s="973">
        <v>0</v>
      </c>
      <c r="MR118" s="973">
        <v>0</v>
      </c>
      <c r="MS118" s="973">
        <v>0</v>
      </c>
      <c r="MT118" s="973">
        <v>0</v>
      </c>
      <c r="MU118" s="973">
        <v>0</v>
      </c>
      <c r="MV118" s="973">
        <v>0</v>
      </c>
    </row>
    <row r="119" spans="1:360">
      <c r="A119" s="49" t="s">
        <v>257</v>
      </c>
      <c r="B119" s="973">
        <v>0</v>
      </c>
      <c r="C119" s="973">
        <v>0</v>
      </c>
      <c r="D119" s="973">
        <v>0</v>
      </c>
      <c r="E119" s="973">
        <v>0</v>
      </c>
      <c r="F119" s="973">
        <v>0</v>
      </c>
      <c r="G119" s="973">
        <v>0</v>
      </c>
      <c r="H119" s="973">
        <v>0</v>
      </c>
      <c r="I119" s="973">
        <v>0</v>
      </c>
      <c r="J119" s="973">
        <v>0</v>
      </c>
      <c r="U119" s="49" t="s">
        <v>257</v>
      </c>
      <c r="V119" s="973">
        <v>0</v>
      </c>
      <c r="W119" s="973">
        <v>0</v>
      </c>
      <c r="X119" s="973">
        <v>0.43</v>
      </c>
      <c r="Y119" s="973">
        <v>0</v>
      </c>
      <c r="Z119" s="973">
        <v>0.65</v>
      </c>
      <c r="AA119" s="973">
        <v>0</v>
      </c>
      <c r="AB119" s="973">
        <v>0</v>
      </c>
      <c r="AC119" s="973">
        <v>0</v>
      </c>
      <c r="AD119" s="973">
        <v>0</v>
      </c>
      <c r="AO119" s="49" t="s">
        <v>257</v>
      </c>
      <c r="AP119" s="973">
        <v>0</v>
      </c>
      <c r="AQ119" s="973">
        <v>0</v>
      </c>
      <c r="AR119" s="973">
        <v>2.23</v>
      </c>
      <c r="AS119" s="973">
        <v>0.49</v>
      </c>
      <c r="AT119" s="973">
        <v>0</v>
      </c>
      <c r="AU119" s="973">
        <v>0</v>
      </c>
      <c r="AV119" s="973">
        <v>0</v>
      </c>
      <c r="AW119" s="973">
        <v>0</v>
      </c>
      <c r="AX119" s="973">
        <v>0</v>
      </c>
      <c r="BI119" s="49" t="s">
        <v>257</v>
      </c>
      <c r="BJ119" s="973">
        <v>0</v>
      </c>
      <c r="BK119" s="973">
        <v>0.76</v>
      </c>
      <c r="BL119" s="973">
        <v>1.05</v>
      </c>
      <c r="BM119" s="973">
        <v>0</v>
      </c>
      <c r="BN119" s="973">
        <v>0.22</v>
      </c>
      <c r="BO119" s="973">
        <v>0</v>
      </c>
      <c r="BP119" s="973">
        <v>0</v>
      </c>
      <c r="BQ119" s="973">
        <v>0.09</v>
      </c>
      <c r="BR119" s="973">
        <v>0</v>
      </c>
      <c r="CC119" s="49" t="s">
        <v>257</v>
      </c>
      <c r="CD119" s="973">
        <v>5.0011162899999997</v>
      </c>
      <c r="CE119" s="973">
        <v>0</v>
      </c>
      <c r="CF119" s="973">
        <v>0</v>
      </c>
      <c r="CG119" s="973">
        <v>0</v>
      </c>
      <c r="CH119" s="973">
        <v>0</v>
      </c>
      <c r="CI119" s="973">
        <v>0</v>
      </c>
      <c r="CJ119" s="973">
        <v>0</v>
      </c>
      <c r="CK119" s="973">
        <v>0</v>
      </c>
      <c r="CL119" s="973">
        <v>0</v>
      </c>
      <c r="CW119" s="49" t="s">
        <v>257</v>
      </c>
      <c r="CX119" s="973">
        <v>4.5607959999999999</v>
      </c>
      <c r="CY119" s="973">
        <v>4.5607959999999999</v>
      </c>
      <c r="CZ119" s="973">
        <v>0</v>
      </c>
      <c r="DA119" s="973">
        <v>0</v>
      </c>
      <c r="DB119" s="973">
        <v>1.4351400000000001</v>
      </c>
      <c r="DC119" s="973">
        <v>1.4351400000000001</v>
      </c>
      <c r="DD119" s="973">
        <v>0</v>
      </c>
      <c r="DE119" s="973">
        <v>0</v>
      </c>
      <c r="DF119" s="973">
        <v>0</v>
      </c>
      <c r="DG119" s="973">
        <v>0</v>
      </c>
      <c r="DH119" s="973">
        <v>0</v>
      </c>
      <c r="DI119" s="973">
        <v>0</v>
      </c>
      <c r="DJ119" s="973">
        <v>0</v>
      </c>
      <c r="DK119" s="973">
        <v>0</v>
      </c>
      <c r="DL119" s="973">
        <v>0</v>
      </c>
      <c r="DM119" s="973">
        <v>0</v>
      </c>
      <c r="DN119" s="973">
        <v>0</v>
      </c>
      <c r="DO119" s="973">
        <v>0</v>
      </c>
      <c r="DQ119" s="49" t="s">
        <v>257</v>
      </c>
      <c r="DR119" s="973">
        <v>0</v>
      </c>
      <c r="DS119" s="973">
        <v>0</v>
      </c>
      <c r="DT119" s="973">
        <v>0</v>
      </c>
      <c r="DU119" s="973">
        <v>0</v>
      </c>
      <c r="DV119" s="973">
        <v>0</v>
      </c>
      <c r="DW119" s="973">
        <v>0</v>
      </c>
      <c r="DX119" s="973">
        <v>0</v>
      </c>
      <c r="DY119" s="973">
        <v>0</v>
      </c>
      <c r="DZ119" s="973">
        <v>0</v>
      </c>
      <c r="EA119" s="973">
        <v>0</v>
      </c>
      <c r="EB119" s="973">
        <v>0</v>
      </c>
      <c r="EC119" s="973">
        <v>0</v>
      </c>
      <c r="ED119" s="973">
        <v>0</v>
      </c>
      <c r="EE119" s="973">
        <v>0</v>
      </c>
      <c r="EF119" s="973">
        <v>0</v>
      </c>
      <c r="EG119" s="973">
        <v>0</v>
      </c>
      <c r="EH119" s="973">
        <v>0</v>
      </c>
      <c r="EI119" s="973">
        <v>0</v>
      </c>
      <c r="EK119" s="49" t="s">
        <v>257</v>
      </c>
      <c r="EL119" s="973">
        <v>0</v>
      </c>
      <c r="EM119" s="973">
        <v>0</v>
      </c>
      <c r="EN119" s="973">
        <v>0</v>
      </c>
      <c r="EO119" s="973">
        <v>0</v>
      </c>
      <c r="EP119" s="973">
        <v>0</v>
      </c>
      <c r="EQ119" s="973">
        <v>0</v>
      </c>
      <c r="ER119" s="973">
        <v>0</v>
      </c>
      <c r="ES119" s="973">
        <v>0</v>
      </c>
      <c r="ET119" s="973">
        <v>0</v>
      </c>
      <c r="EU119" s="973">
        <v>0</v>
      </c>
      <c r="EV119" s="973">
        <v>0</v>
      </c>
      <c r="EW119" s="973">
        <v>0</v>
      </c>
      <c r="EX119" s="973">
        <v>0</v>
      </c>
      <c r="EY119" s="973">
        <v>0</v>
      </c>
      <c r="EZ119" s="973">
        <v>0</v>
      </c>
      <c r="FA119" s="973">
        <v>0</v>
      </c>
      <c r="FB119" s="973">
        <v>0</v>
      </c>
      <c r="FC119" s="973">
        <v>0</v>
      </c>
      <c r="FE119" s="49" t="s">
        <v>257</v>
      </c>
      <c r="FF119" s="973">
        <v>0</v>
      </c>
      <c r="FG119" s="973">
        <v>0</v>
      </c>
      <c r="FH119" s="973">
        <v>0</v>
      </c>
      <c r="FI119" s="973">
        <v>0</v>
      </c>
      <c r="FJ119" s="973">
        <v>0</v>
      </c>
      <c r="FK119" s="973">
        <v>0</v>
      </c>
      <c r="FL119" s="973">
        <v>0</v>
      </c>
      <c r="FM119" s="973">
        <v>0</v>
      </c>
      <c r="FN119" s="973">
        <v>0</v>
      </c>
      <c r="FO119" s="973">
        <v>0</v>
      </c>
      <c r="FP119" s="973">
        <v>0</v>
      </c>
      <c r="FQ119" s="973">
        <v>0</v>
      </c>
      <c r="FR119" s="973">
        <v>0</v>
      </c>
      <c r="FS119" s="973">
        <v>0</v>
      </c>
      <c r="FT119" s="973">
        <v>1.4999999999999999E-2</v>
      </c>
      <c r="FU119" s="973">
        <v>1.4999999999999999E-2</v>
      </c>
      <c r="FV119" s="973">
        <v>0</v>
      </c>
      <c r="FW119" s="973">
        <v>0</v>
      </c>
      <c r="FY119" s="49" t="s">
        <v>257</v>
      </c>
      <c r="GS119" s="49" t="s">
        <v>257</v>
      </c>
      <c r="GT119" s="973">
        <v>0.08</v>
      </c>
      <c r="GU119" s="973">
        <v>0.08</v>
      </c>
      <c r="GV119" s="973">
        <v>0</v>
      </c>
      <c r="GW119" s="973">
        <v>0</v>
      </c>
      <c r="GX119" s="973">
        <v>0</v>
      </c>
      <c r="GY119" s="973">
        <v>0</v>
      </c>
      <c r="GZ119" s="973">
        <v>0</v>
      </c>
      <c r="HA119" s="973">
        <v>0</v>
      </c>
      <c r="HB119" s="973">
        <v>0</v>
      </c>
      <c r="HC119" s="973">
        <v>0</v>
      </c>
      <c r="HD119" s="973">
        <v>0</v>
      </c>
      <c r="HE119" s="973">
        <v>0</v>
      </c>
      <c r="HF119" s="973">
        <v>0</v>
      </c>
      <c r="HG119" s="973">
        <v>0</v>
      </c>
      <c r="HH119" s="973">
        <v>0</v>
      </c>
      <c r="HI119" s="973">
        <v>0</v>
      </c>
      <c r="HJ119" s="973">
        <v>0</v>
      </c>
      <c r="HK119" s="973">
        <v>0</v>
      </c>
      <c r="HN119" s="49" t="s">
        <v>257</v>
      </c>
      <c r="HO119" s="973">
        <v>0</v>
      </c>
      <c r="HP119" s="973">
        <v>0</v>
      </c>
      <c r="HQ119" s="973">
        <v>0</v>
      </c>
      <c r="HR119" s="973">
        <v>0</v>
      </c>
      <c r="HS119" s="973">
        <v>0</v>
      </c>
      <c r="HT119" s="973">
        <v>0</v>
      </c>
      <c r="HU119" s="973">
        <v>0</v>
      </c>
      <c r="HV119" s="973">
        <v>0</v>
      </c>
      <c r="HW119" s="973">
        <v>0</v>
      </c>
      <c r="HX119" s="973">
        <v>0</v>
      </c>
      <c r="HY119" s="973">
        <v>0</v>
      </c>
      <c r="HZ119" s="973">
        <v>0</v>
      </c>
      <c r="IA119" s="973">
        <v>0</v>
      </c>
      <c r="IB119" s="973">
        <v>0</v>
      </c>
      <c r="IC119" s="973">
        <v>0</v>
      </c>
      <c r="ID119" s="973">
        <v>0</v>
      </c>
      <c r="IE119" s="973">
        <v>0</v>
      </c>
      <c r="IF119" s="973">
        <v>0</v>
      </c>
      <c r="IH119" s="49" t="s">
        <v>257</v>
      </c>
      <c r="JB119" s="49" t="s">
        <v>257</v>
      </c>
      <c r="JC119" s="973">
        <v>0.37</v>
      </c>
      <c r="JD119" s="973">
        <v>0.37</v>
      </c>
      <c r="JE119" s="973">
        <v>1.59</v>
      </c>
      <c r="JF119" s="973">
        <v>1.59</v>
      </c>
      <c r="JG119" s="973">
        <v>0</v>
      </c>
      <c r="JH119" s="973">
        <v>0</v>
      </c>
      <c r="JI119" s="973">
        <v>0</v>
      </c>
      <c r="JJ119" s="973">
        <v>0</v>
      </c>
      <c r="JK119" s="973">
        <v>0.4</v>
      </c>
      <c r="JL119" s="973">
        <v>0.4</v>
      </c>
      <c r="JM119" s="973">
        <v>0</v>
      </c>
      <c r="JN119" s="973">
        <v>0</v>
      </c>
      <c r="JO119" s="973">
        <v>0</v>
      </c>
      <c r="JP119" s="973">
        <v>0</v>
      </c>
      <c r="JQ119" s="973">
        <v>8.7099999999999997E-2</v>
      </c>
      <c r="JR119" s="973">
        <v>8.7099999999999997E-2</v>
      </c>
      <c r="JS119" s="973">
        <v>0</v>
      </c>
      <c r="JT119" s="973">
        <v>0</v>
      </c>
      <c r="JV119" s="49" t="s">
        <v>257</v>
      </c>
      <c r="JW119" s="973">
        <v>1.3269059999999999</v>
      </c>
      <c r="JX119" s="973">
        <v>1.3269059999999999</v>
      </c>
      <c r="JY119" s="973">
        <v>35.704563999999998</v>
      </c>
      <c r="JZ119" s="973">
        <v>35.704563999999998</v>
      </c>
      <c r="KA119" s="973">
        <v>4.4000000000000004</v>
      </c>
      <c r="KB119" s="973">
        <v>4.4000000000000004</v>
      </c>
      <c r="KC119" s="973">
        <v>30.42</v>
      </c>
      <c r="KD119" s="973">
        <v>30.42</v>
      </c>
      <c r="KE119" s="973">
        <v>0</v>
      </c>
      <c r="KF119" s="973">
        <v>0</v>
      </c>
      <c r="KG119" s="973">
        <v>0</v>
      </c>
      <c r="KH119" s="973">
        <v>0</v>
      </c>
      <c r="KI119" s="973">
        <v>0</v>
      </c>
      <c r="KJ119" s="973">
        <v>0</v>
      </c>
      <c r="KK119" s="973">
        <v>0</v>
      </c>
      <c r="KL119" s="973">
        <v>0</v>
      </c>
      <c r="KM119" s="973">
        <v>0</v>
      </c>
      <c r="KN119" s="973">
        <v>0</v>
      </c>
      <c r="KP119" s="49" t="s">
        <v>257</v>
      </c>
      <c r="KQ119" s="973">
        <v>106.37243768</v>
      </c>
      <c r="KR119" s="973">
        <v>106.37243768</v>
      </c>
      <c r="KS119" s="973">
        <v>96.106466879999999</v>
      </c>
      <c r="KT119" s="973">
        <v>96.106466879999999</v>
      </c>
      <c r="KU119" s="973">
        <v>40.187393960000001</v>
      </c>
      <c r="KV119" s="973">
        <v>40.187393960000001</v>
      </c>
      <c r="KW119" s="973">
        <v>11.8232</v>
      </c>
      <c r="KX119" s="973">
        <v>11.8232</v>
      </c>
      <c r="KY119" s="973">
        <v>19.686</v>
      </c>
      <c r="KZ119" s="973">
        <v>19.686</v>
      </c>
      <c r="LA119" s="973">
        <v>0</v>
      </c>
      <c r="LB119" s="973">
        <v>0</v>
      </c>
      <c r="LC119" s="973">
        <v>0</v>
      </c>
      <c r="LD119" s="973">
        <v>0</v>
      </c>
      <c r="LE119" s="973">
        <v>5.4999000000000002</v>
      </c>
      <c r="LF119" s="973">
        <v>5.4999000000000002</v>
      </c>
      <c r="LG119" s="973">
        <v>0</v>
      </c>
      <c r="LH119" s="973">
        <v>0</v>
      </c>
      <c r="LJ119" s="49" t="s">
        <v>257</v>
      </c>
      <c r="MD119" s="49" t="s">
        <v>257</v>
      </c>
      <c r="ME119" s="973">
        <v>1.9</v>
      </c>
      <c r="MF119" s="973">
        <v>1.9</v>
      </c>
      <c r="MG119" s="973">
        <v>8.4499999999999993</v>
      </c>
      <c r="MH119" s="973">
        <v>8.4499999999999993</v>
      </c>
      <c r="MI119" s="973">
        <v>0</v>
      </c>
      <c r="MJ119" s="973">
        <v>0</v>
      </c>
      <c r="MK119" s="973">
        <v>0</v>
      </c>
      <c r="ML119" s="973">
        <v>0</v>
      </c>
      <c r="MM119" s="973">
        <v>0</v>
      </c>
      <c r="MN119" s="973">
        <v>0</v>
      </c>
      <c r="MO119" s="973">
        <v>0</v>
      </c>
      <c r="MP119" s="973">
        <v>0</v>
      </c>
      <c r="MQ119" s="973">
        <v>0</v>
      </c>
      <c r="MR119" s="973">
        <v>0</v>
      </c>
      <c r="MS119" s="973">
        <v>0</v>
      </c>
      <c r="MT119" s="973">
        <v>0</v>
      </c>
      <c r="MU119" s="973">
        <v>0</v>
      </c>
      <c r="MV119" s="973">
        <v>0</v>
      </c>
    </row>
    <row r="120" spans="1:360">
      <c r="A120" s="49" t="s">
        <v>258</v>
      </c>
      <c r="B120" s="973">
        <v>0</v>
      </c>
      <c r="C120" s="973">
        <v>0</v>
      </c>
      <c r="D120" s="973">
        <v>0</v>
      </c>
      <c r="E120" s="973">
        <v>0</v>
      </c>
      <c r="F120" s="973">
        <v>0</v>
      </c>
      <c r="G120" s="973">
        <v>0</v>
      </c>
      <c r="H120" s="973">
        <v>0</v>
      </c>
      <c r="I120" s="973">
        <v>0.13600000000000001</v>
      </c>
      <c r="J120" s="973">
        <v>0</v>
      </c>
      <c r="U120" s="49" t="s">
        <v>258</v>
      </c>
      <c r="V120" s="973">
        <v>4.9000000000000004</v>
      </c>
      <c r="W120" s="973">
        <v>0.68</v>
      </c>
      <c r="X120" s="973">
        <v>0.42</v>
      </c>
      <c r="Y120" s="973">
        <v>0</v>
      </c>
      <c r="Z120" s="973">
        <v>0.32</v>
      </c>
      <c r="AA120" s="973">
        <v>0</v>
      </c>
      <c r="AB120" s="973">
        <v>0</v>
      </c>
      <c r="AC120" s="973">
        <v>0</v>
      </c>
      <c r="AD120" s="973">
        <v>0</v>
      </c>
      <c r="AO120" s="49" t="s">
        <v>258</v>
      </c>
      <c r="AP120" s="973">
        <v>0.7</v>
      </c>
      <c r="AQ120" s="973">
        <v>2.29</v>
      </c>
      <c r="AR120" s="973">
        <v>2.23</v>
      </c>
      <c r="AS120" s="973">
        <v>0.49</v>
      </c>
      <c r="AT120" s="973">
        <v>0</v>
      </c>
      <c r="AU120" s="973">
        <v>0</v>
      </c>
      <c r="AV120" s="973">
        <v>0</v>
      </c>
      <c r="AW120" s="973">
        <v>2.5000000000000001E-2</v>
      </c>
      <c r="AX120" s="973">
        <v>0</v>
      </c>
      <c r="BI120" s="49" t="s">
        <v>258</v>
      </c>
      <c r="BJ120" s="973">
        <v>0</v>
      </c>
      <c r="BK120" s="973">
        <v>0</v>
      </c>
      <c r="BL120" s="973">
        <v>1.05</v>
      </c>
      <c r="BM120" s="973">
        <v>0</v>
      </c>
      <c r="BN120" s="973">
        <v>0</v>
      </c>
      <c r="BO120" s="973">
        <v>0</v>
      </c>
      <c r="BP120" s="973">
        <v>0</v>
      </c>
      <c r="BQ120" s="973">
        <v>0</v>
      </c>
      <c r="BR120" s="973">
        <v>0</v>
      </c>
      <c r="CC120" s="49" t="s">
        <v>258</v>
      </c>
      <c r="CD120" s="973">
        <v>0</v>
      </c>
      <c r="CE120" s="973">
        <v>0</v>
      </c>
      <c r="CF120" s="973">
        <v>0</v>
      </c>
      <c r="CG120" s="973">
        <v>0</v>
      </c>
      <c r="CH120" s="973">
        <v>0</v>
      </c>
      <c r="CI120" s="973">
        <v>0</v>
      </c>
      <c r="CJ120" s="973">
        <v>0</v>
      </c>
      <c r="CK120" s="973">
        <v>0.28699999999999998</v>
      </c>
      <c r="CL120" s="973">
        <v>0</v>
      </c>
      <c r="CW120" s="49" t="s">
        <v>258</v>
      </c>
      <c r="CX120" s="973">
        <v>0</v>
      </c>
      <c r="CY120" s="973">
        <v>0</v>
      </c>
      <c r="CZ120" s="973">
        <v>0</v>
      </c>
      <c r="DA120" s="973">
        <v>0</v>
      </c>
      <c r="DB120" s="973">
        <v>0</v>
      </c>
      <c r="DC120" s="973">
        <v>0</v>
      </c>
      <c r="DD120" s="973">
        <v>0</v>
      </c>
      <c r="DE120" s="973">
        <v>0</v>
      </c>
      <c r="DF120" s="973">
        <v>0</v>
      </c>
      <c r="DG120" s="973">
        <v>0</v>
      </c>
      <c r="DH120" s="973">
        <v>0</v>
      </c>
      <c r="DI120" s="973">
        <v>0</v>
      </c>
      <c r="DJ120" s="973">
        <v>0</v>
      </c>
      <c r="DK120" s="973">
        <v>0</v>
      </c>
      <c r="DL120" s="973">
        <v>2.4E-2</v>
      </c>
      <c r="DM120" s="973">
        <v>2.4E-2</v>
      </c>
      <c r="DN120" s="973">
        <v>0</v>
      </c>
      <c r="DO120" s="973">
        <v>0</v>
      </c>
      <c r="DQ120" s="49" t="s">
        <v>258</v>
      </c>
      <c r="DR120" s="973">
        <v>0</v>
      </c>
      <c r="DS120" s="973">
        <v>0</v>
      </c>
      <c r="DT120" s="973">
        <v>0</v>
      </c>
      <c r="DU120" s="973">
        <v>0</v>
      </c>
      <c r="DV120" s="973">
        <v>0</v>
      </c>
      <c r="DW120" s="973">
        <v>0</v>
      </c>
      <c r="DX120" s="973">
        <v>0</v>
      </c>
      <c r="DY120" s="973">
        <v>0</v>
      </c>
      <c r="DZ120" s="973">
        <v>0</v>
      </c>
      <c r="EA120" s="973">
        <v>0</v>
      </c>
      <c r="EB120" s="973">
        <v>0</v>
      </c>
      <c r="EC120" s="973">
        <v>0</v>
      </c>
      <c r="ED120" s="973">
        <v>0</v>
      </c>
      <c r="EE120" s="973">
        <v>0</v>
      </c>
      <c r="EF120" s="973">
        <v>0</v>
      </c>
      <c r="EG120" s="973">
        <v>0</v>
      </c>
      <c r="EH120" s="973">
        <v>0</v>
      </c>
      <c r="EI120" s="973">
        <v>0</v>
      </c>
      <c r="EK120" s="49" t="s">
        <v>258</v>
      </c>
      <c r="EL120" s="973">
        <v>0</v>
      </c>
      <c r="EM120" s="973">
        <v>0</v>
      </c>
      <c r="EN120" s="973">
        <v>0</v>
      </c>
      <c r="EO120" s="973">
        <v>0</v>
      </c>
      <c r="EP120" s="973">
        <v>0</v>
      </c>
      <c r="EQ120" s="973">
        <v>0</v>
      </c>
      <c r="ER120" s="973">
        <v>0</v>
      </c>
      <c r="ES120" s="973">
        <v>0</v>
      </c>
      <c r="ET120" s="973">
        <v>0</v>
      </c>
      <c r="EU120" s="973">
        <v>0</v>
      </c>
      <c r="EV120" s="973">
        <v>0</v>
      </c>
      <c r="EW120" s="973">
        <v>0</v>
      </c>
      <c r="EX120" s="973">
        <v>0</v>
      </c>
      <c r="EY120" s="973">
        <v>0</v>
      </c>
      <c r="EZ120" s="973">
        <v>0.13600000000000001</v>
      </c>
      <c r="FA120" s="973">
        <v>0.13600000000000001</v>
      </c>
      <c r="FB120" s="973">
        <v>0</v>
      </c>
      <c r="FC120" s="973">
        <v>0</v>
      </c>
      <c r="FE120" s="49" t="s">
        <v>258</v>
      </c>
      <c r="FF120" s="973">
        <v>0</v>
      </c>
      <c r="FG120" s="973">
        <v>0</v>
      </c>
      <c r="FH120" s="973">
        <v>0</v>
      </c>
      <c r="FI120" s="973">
        <v>0</v>
      </c>
      <c r="FJ120" s="973">
        <v>0</v>
      </c>
      <c r="FK120" s="973">
        <v>0</v>
      </c>
      <c r="FL120" s="973">
        <v>0</v>
      </c>
      <c r="FM120" s="973">
        <v>0</v>
      </c>
      <c r="FN120" s="973">
        <v>0</v>
      </c>
      <c r="FO120" s="973">
        <v>0</v>
      </c>
      <c r="FP120" s="973">
        <v>0</v>
      </c>
      <c r="FQ120" s="973">
        <v>0</v>
      </c>
      <c r="FR120" s="973">
        <v>0</v>
      </c>
      <c r="FS120" s="973">
        <v>0</v>
      </c>
      <c r="FT120" s="973">
        <v>8.0000000000000002E-3</v>
      </c>
      <c r="FU120" s="973">
        <v>8.0000000000000002E-3</v>
      </c>
      <c r="FV120" s="973">
        <v>0</v>
      </c>
      <c r="FW120" s="973">
        <v>0</v>
      </c>
      <c r="FY120" s="49" t="s">
        <v>258</v>
      </c>
      <c r="GS120" s="49" t="s">
        <v>258</v>
      </c>
      <c r="GT120" s="973">
        <v>0</v>
      </c>
      <c r="GU120" s="973">
        <v>0</v>
      </c>
      <c r="GV120" s="973">
        <v>0</v>
      </c>
      <c r="GW120" s="973">
        <v>0</v>
      </c>
      <c r="GX120" s="973">
        <v>0</v>
      </c>
      <c r="GY120" s="973">
        <v>0</v>
      </c>
      <c r="GZ120" s="973">
        <v>0</v>
      </c>
      <c r="HA120" s="973">
        <v>0</v>
      </c>
      <c r="HB120" s="973">
        <v>0</v>
      </c>
      <c r="HC120" s="973">
        <v>0</v>
      </c>
      <c r="HD120" s="973">
        <v>0</v>
      </c>
      <c r="HE120" s="973">
        <v>0</v>
      </c>
      <c r="HF120" s="973">
        <v>0</v>
      </c>
      <c r="HG120" s="973">
        <v>0</v>
      </c>
      <c r="HH120" s="973">
        <v>0</v>
      </c>
      <c r="HI120" s="973">
        <v>0</v>
      </c>
      <c r="HJ120" s="973">
        <v>0</v>
      </c>
      <c r="HK120" s="973">
        <v>0</v>
      </c>
      <c r="HN120" s="49" t="s">
        <v>258</v>
      </c>
      <c r="HO120" s="973">
        <v>0</v>
      </c>
      <c r="HP120" s="973">
        <v>0</v>
      </c>
      <c r="HQ120" s="973">
        <v>0</v>
      </c>
      <c r="HR120" s="973">
        <v>0</v>
      </c>
      <c r="HS120" s="973">
        <v>0</v>
      </c>
      <c r="HT120" s="973">
        <v>0</v>
      </c>
      <c r="HU120" s="973">
        <v>0</v>
      </c>
      <c r="HV120" s="973">
        <v>0</v>
      </c>
      <c r="HW120" s="973">
        <v>0</v>
      </c>
      <c r="HX120" s="973">
        <v>0</v>
      </c>
      <c r="HY120" s="973">
        <v>0</v>
      </c>
      <c r="HZ120" s="973">
        <v>0</v>
      </c>
      <c r="IA120" s="973">
        <v>0</v>
      </c>
      <c r="IB120" s="973">
        <v>0</v>
      </c>
      <c r="IC120" s="973">
        <v>0</v>
      </c>
      <c r="ID120" s="973">
        <v>0</v>
      </c>
      <c r="IE120" s="973">
        <v>0</v>
      </c>
      <c r="IF120" s="973">
        <v>0</v>
      </c>
      <c r="IH120" s="49" t="s">
        <v>258</v>
      </c>
      <c r="JB120" s="49" t="s">
        <v>258</v>
      </c>
      <c r="JC120" s="973">
        <v>0.37</v>
      </c>
      <c r="JD120" s="973">
        <v>0.37</v>
      </c>
      <c r="JE120" s="973">
        <v>0</v>
      </c>
      <c r="JF120" s="973">
        <v>0</v>
      </c>
      <c r="JG120" s="973">
        <v>0</v>
      </c>
      <c r="JH120" s="973">
        <v>0</v>
      </c>
      <c r="JI120" s="973">
        <v>0</v>
      </c>
      <c r="JJ120" s="973">
        <v>0</v>
      </c>
      <c r="JK120" s="973">
        <v>0</v>
      </c>
      <c r="JL120" s="973">
        <v>0</v>
      </c>
      <c r="JM120" s="973">
        <v>0</v>
      </c>
      <c r="JN120" s="973">
        <v>0</v>
      </c>
      <c r="JO120" s="973">
        <v>0</v>
      </c>
      <c r="JP120" s="973">
        <v>0</v>
      </c>
      <c r="JQ120" s="973">
        <v>0</v>
      </c>
      <c r="JR120" s="973">
        <v>0</v>
      </c>
      <c r="JS120" s="973">
        <v>0</v>
      </c>
      <c r="JT120" s="973">
        <v>0</v>
      </c>
      <c r="JV120" s="49" t="s">
        <v>258</v>
      </c>
      <c r="JW120" s="973">
        <v>1.3</v>
      </c>
      <c r="JX120" s="973">
        <v>1.3</v>
      </c>
      <c r="JY120" s="973">
        <v>35.630000000000003</v>
      </c>
      <c r="JZ120" s="973">
        <v>35.630000000000003</v>
      </c>
      <c r="KA120" s="973">
        <v>4.4000000000000004</v>
      </c>
      <c r="KB120" s="973">
        <v>4.4000000000000004</v>
      </c>
      <c r="KC120" s="973">
        <v>30.4</v>
      </c>
      <c r="KD120" s="973">
        <v>30.4</v>
      </c>
      <c r="KE120" s="973">
        <v>0</v>
      </c>
      <c r="KF120" s="973">
        <v>0</v>
      </c>
      <c r="KG120" s="973">
        <v>0</v>
      </c>
      <c r="KH120" s="973">
        <v>0</v>
      </c>
      <c r="KI120" s="973">
        <v>0</v>
      </c>
      <c r="KJ120" s="973">
        <v>0</v>
      </c>
      <c r="KK120" s="973">
        <v>0</v>
      </c>
      <c r="KL120" s="973">
        <v>0</v>
      </c>
      <c r="KM120" s="973">
        <v>0</v>
      </c>
      <c r="KN120" s="973">
        <v>0</v>
      </c>
      <c r="KP120" s="49" t="s">
        <v>258</v>
      </c>
      <c r="KQ120" s="973">
        <v>79.69</v>
      </c>
      <c r="KR120" s="973">
        <v>79.69</v>
      </c>
      <c r="KS120" s="973">
        <v>76.5</v>
      </c>
      <c r="KT120" s="973">
        <v>76.5</v>
      </c>
      <c r="KU120" s="973">
        <v>36.300000000000004</v>
      </c>
      <c r="KV120" s="973">
        <v>36.300000000000004</v>
      </c>
      <c r="KW120" s="973">
        <v>10.65</v>
      </c>
      <c r="KX120" s="973">
        <v>10.65</v>
      </c>
      <c r="KY120" s="973">
        <v>0.245</v>
      </c>
      <c r="KZ120" s="973">
        <v>0.245</v>
      </c>
      <c r="LA120" s="973">
        <v>0</v>
      </c>
      <c r="LB120" s="973">
        <v>0</v>
      </c>
      <c r="LC120" s="973">
        <v>0</v>
      </c>
      <c r="LD120" s="973">
        <v>0</v>
      </c>
      <c r="LE120" s="973">
        <v>2.1299000000000001</v>
      </c>
      <c r="LF120" s="973">
        <v>2.1299000000000001</v>
      </c>
      <c r="LG120" s="973">
        <v>0</v>
      </c>
      <c r="LH120" s="973">
        <v>0</v>
      </c>
      <c r="LJ120" s="49" t="s">
        <v>258</v>
      </c>
      <c r="MD120" s="49" t="s">
        <v>258</v>
      </c>
      <c r="ME120" s="973">
        <v>0</v>
      </c>
      <c r="MF120" s="973">
        <v>0</v>
      </c>
      <c r="MG120" s="973">
        <v>8.18</v>
      </c>
      <c r="MH120" s="973">
        <v>8.18</v>
      </c>
      <c r="MI120" s="973">
        <v>0</v>
      </c>
      <c r="MJ120" s="973">
        <v>0</v>
      </c>
      <c r="MK120" s="973">
        <v>0</v>
      </c>
      <c r="ML120" s="973">
        <v>0</v>
      </c>
      <c r="MM120" s="973">
        <v>0</v>
      </c>
      <c r="MN120" s="973">
        <v>0</v>
      </c>
      <c r="MO120" s="973">
        <v>0</v>
      </c>
      <c r="MP120" s="973">
        <v>0</v>
      </c>
      <c r="MQ120" s="973">
        <v>0</v>
      </c>
      <c r="MR120" s="973">
        <v>0</v>
      </c>
      <c r="MS120" s="973">
        <v>0</v>
      </c>
      <c r="MT120" s="973">
        <v>0</v>
      </c>
      <c r="MU120" s="973">
        <v>0</v>
      </c>
      <c r="MV120" s="973">
        <v>0</v>
      </c>
    </row>
    <row r="121" spans="1:360">
      <c r="A121" s="49" t="s">
        <v>259</v>
      </c>
      <c r="B121" s="973">
        <v>0</v>
      </c>
      <c r="C121" s="973">
        <v>0</v>
      </c>
      <c r="D121" s="973">
        <v>0</v>
      </c>
      <c r="E121" s="973">
        <v>0</v>
      </c>
      <c r="F121" s="973">
        <v>0</v>
      </c>
      <c r="G121" s="973">
        <v>0</v>
      </c>
      <c r="H121" s="973">
        <v>0</v>
      </c>
      <c r="I121" s="973">
        <v>0</v>
      </c>
      <c r="J121" s="973">
        <v>0</v>
      </c>
      <c r="U121" s="49" t="s">
        <v>259</v>
      </c>
      <c r="V121" s="973">
        <v>3.15</v>
      </c>
      <c r="W121" s="973">
        <v>0</v>
      </c>
      <c r="X121" s="973">
        <v>0.42899999999999999</v>
      </c>
      <c r="Y121" s="973">
        <v>0</v>
      </c>
      <c r="Z121" s="973">
        <v>0</v>
      </c>
      <c r="AA121" s="973">
        <v>0</v>
      </c>
      <c r="AB121" s="973">
        <v>0</v>
      </c>
      <c r="AC121" s="973">
        <v>1.7500000000000002E-2</v>
      </c>
      <c r="AD121" s="973">
        <v>0</v>
      </c>
      <c r="AO121" s="49" t="s">
        <v>259</v>
      </c>
      <c r="AP121" s="973">
        <v>0.74</v>
      </c>
      <c r="AQ121" s="973">
        <v>0</v>
      </c>
      <c r="AR121" s="973">
        <v>1.06</v>
      </c>
      <c r="AS121" s="973">
        <v>0</v>
      </c>
      <c r="AT121" s="973">
        <v>0.8</v>
      </c>
      <c r="AU121" s="973">
        <v>0</v>
      </c>
      <c r="AV121" s="973">
        <v>0</v>
      </c>
      <c r="AW121" s="973">
        <v>0</v>
      </c>
      <c r="AX121" s="973">
        <v>0</v>
      </c>
      <c r="BI121" s="49" t="s">
        <v>259</v>
      </c>
      <c r="BJ121" s="973">
        <v>0</v>
      </c>
      <c r="BK121" s="973">
        <v>1.5</v>
      </c>
      <c r="BL121" s="973">
        <v>0.53</v>
      </c>
      <c r="BM121" s="973">
        <v>0</v>
      </c>
      <c r="BN121" s="973">
        <v>0</v>
      </c>
      <c r="BO121" s="973">
        <v>0</v>
      </c>
      <c r="BP121" s="973">
        <v>0</v>
      </c>
      <c r="BQ121" s="973">
        <v>0</v>
      </c>
      <c r="BR121" s="973">
        <v>0</v>
      </c>
      <c r="CC121" s="49" t="s">
        <v>259</v>
      </c>
      <c r="CD121" s="973">
        <v>0</v>
      </c>
      <c r="CE121" s="973">
        <v>0</v>
      </c>
      <c r="CF121" s="973">
        <v>0</v>
      </c>
      <c r="CG121" s="973">
        <v>0</v>
      </c>
      <c r="CH121" s="973">
        <v>10.6</v>
      </c>
      <c r="CI121" s="973">
        <v>0</v>
      </c>
      <c r="CJ121" s="973">
        <v>0.71199999999999997</v>
      </c>
      <c r="CK121" s="973">
        <v>0</v>
      </c>
      <c r="CL121" s="973">
        <v>0</v>
      </c>
      <c r="CW121" s="49" t="s">
        <v>259</v>
      </c>
      <c r="CX121" s="973">
        <v>0</v>
      </c>
      <c r="CY121" s="973">
        <v>0</v>
      </c>
      <c r="CZ121" s="973">
        <v>0</v>
      </c>
      <c r="DA121" s="973">
        <v>0</v>
      </c>
      <c r="DB121" s="973">
        <v>0</v>
      </c>
      <c r="DC121" s="973">
        <v>0</v>
      </c>
      <c r="DD121" s="973">
        <v>0</v>
      </c>
      <c r="DE121" s="973">
        <v>0</v>
      </c>
      <c r="DF121" s="973">
        <v>0</v>
      </c>
      <c r="DG121" s="973">
        <v>0</v>
      </c>
      <c r="DH121" s="973">
        <v>0</v>
      </c>
      <c r="DI121" s="973">
        <v>0</v>
      </c>
      <c r="DJ121" s="973">
        <v>5.7378</v>
      </c>
      <c r="DK121" s="973">
        <v>5.7378</v>
      </c>
      <c r="DL121" s="973">
        <v>0</v>
      </c>
      <c r="DM121" s="973">
        <v>0</v>
      </c>
      <c r="DN121" s="973">
        <v>0</v>
      </c>
      <c r="DO121" s="973">
        <v>0</v>
      </c>
      <c r="DQ121" s="49" t="s">
        <v>259</v>
      </c>
      <c r="DR121" s="973">
        <v>0</v>
      </c>
      <c r="DS121" s="973">
        <v>0</v>
      </c>
      <c r="DT121" s="973">
        <v>2.5000000000000001E-2</v>
      </c>
      <c r="DU121" s="973">
        <v>2.5000000000000001E-2</v>
      </c>
      <c r="DV121" s="973">
        <v>0</v>
      </c>
      <c r="DW121" s="973">
        <v>0</v>
      </c>
      <c r="DX121" s="973">
        <v>0</v>
      </c>
      <c r="DY121" s="973">
        <v>0</v>
      </c>
      <c r="DZ121" s="973">
        <v>0</v>
      </c>
      <c r="EA121" s="973">
        <v>0</v>
      </c>
      <c r="EB121" s="973">
        <v>0</v>
      </c>
      <c r="EC121" s="973">
        <v>0</v>
      </c>
      <c r="ED121" s="973">
        <v>0</v>
      </c>
      <c r="EE121" s="973">
        <v>0</v>
      </c>
      <c r="EF121" s="973">
        <v>0</v>
      </c>
      <c r="EG121" s="973">
        <v>0</v>
      </c>
      <c r="EH121" s="973">
        <v>0</v>
      </c>
      <c r="EI121" s="973">
        <v>0</v>
      </c>
      <c r="EK121" s="49" t="s">
        <v>259</v>
      </c>
      <c r="EL121" s="973">
        <v>0</v>
      </c>
      <c r="EM121" s="973">
        <v>0</v>
      </c>
      <c r="EN121" s="973">
        <v>0</v>
      </c>
      <c r="EO121" s="973">
        <v>0</v>
      </c>
      <c r="EP121" s="973">
        <v>0</v>
      </c>
      <c r="EQ121" s="973">
        <v>0</v>
      </c>
      <c r="ER121" s="973">
        <v>0</v>
      </c>
      <c r="ES121" s="973">
        <v>0</v>
      </c>
      <c r="ET121" s="973">
        <v>0</v>
      </c>
      <c r="EU121" s="973">
        <v>0</v>
      </c>
      <c r="EV121" s="973">
        <v>0</v>
      </c>
      <c r="EW121" s="973">
        <v>0</v>
      </c>
      <c r="EX121" s="973">
        <v>0</v>
      </c>
      <c r="EY121" s="973">
        <v>0</v>
      </c>
      <c r="EZ121" s="973">
        <v>0</v>
      </c>
      <c r="FA121" s="973">
        <v>0</v>
      </c>
      <c r="FB121" s="973">
        <v>0</v>
      </c>
      <c r="FC121" s="973">
        <v>0</v>
      </c>
      <c r="FE121" s="49" t="s">
        <v>259</v>
      </c>
      <c r="FF121" s="973">
        <v>0.18</v>
      </c>
      <c r="FG121" s="973">
        <v>0.18</v>
      </c>
      <c r="FH121" s="973">
        <v>0</v>
      </c>
      <c r="FI121" s="973">
        <v>0</v>
      </c>
      <c r="FJ121" s="973">
        <v>0</v>
      </c>
      <c r="FK121" s="973">
        <v>0</v>
      </c>
      <c r="FL121" s="973">
        <v>0</v>
      </c>
      <c r="FM121" s="973">
        <v>0</v>
      </c>
      <c r="FN121" s="973">
        <v>0</v>
      </c>
      <c r="FO121" s="973">
        <v>0</v>
      </c>
      <c r="FP121" s="973">
        <v>0</v>
      </c>
      <c r="FQ121" s="973">
        <v>0</v>
      </c>
      <c r="FR121" s="973">
        <v>0</v>
      </c>
      <c r="FS121" s="973">
        <v>0</v>
      </c>
      <c r="FT121" s="973">
        <v>1.8525E-2</v>
      </c>
      <c r="FU121" s="973">
        <v>1.8525E-2</v>
      </c>
      <c r="FV121" s="973">
        <v>0</v>
      </c>
      <c r="FW121" s="973">
        <v>0</v>
      </c>
      <c r="FY121" s="49" t="s">
        <v>259</v>
      </c>
      <c r="GS121" s="49" t="s">
        <v>259</v>
      </c>
      <c r="GT121" s="973">
        <v>0</v>
      </c>
      <c r="GU121" s="973">
        <v>0</v>
      </c>
      <c r="GV121" s="973">
        <v>0</v>
      </c>
      <c r="GW121" s="973">
        <v>0</v>
      </c>
      <c r="GX121" s="973">
        <v>0</v>
      </c>
      <c r="GY121" s="973">
        <v>0</v>
      </c>
      <c r="GZ121" s="973">
        <v>0</v>
      </c>
      <c r="HA121" s="973">
        <v>0</v>
      </c>
      <c r="HB121" s="973">
        <v>0</v>
      </c>
      <c r="HC121" s="973">
        <v>0</v>
      </c>
      <c r="HD121" s="973">
        <v>0.88690000000000002</v>
      </c>
      <c r="HE121" s="973">
        <v>0.88690000000000002</v>
      </c>
      <c r="HF121" s="973">
        <v>0</v>
      </c>
      <c r="HG121" s="973">
        <v>0</v>
      </c>
      <c r="HH121" s="973">
        <v>0</v>
      </c>
      <c r="HI121" s="973">
        <v>0</v>
      </c>
      <c r="HJ121" s="973">
        <v>0</v>
      </c>
      <c r="HK121" s="973">
        <v>0</v>
      </c>
      <c r="HN121" s="49" t="s">
        <v>259</v>
      </c>
      <c r="HO121" s="973">
        <v>0</v>
      </c>
      <c r="HP121" s="973">
        <v>0</v>
      </c>
      <c r="HQ121" s="973">
        <v>0</v>
      </c>
      <c r="HR121" s="973">
        <v>0</v>
      </c>
      <c r="HS121" s="973">
        <v>0</v>
      </c>
      <c r="HT121" s="973">
        <v>0</v>
      </c>
      <c r="HU121" s="973">
        <v>0</v>
      </c>
      <c r="HV121" s="973">
        <v>0</v>
      </c>
      <c r="HW121" s="973">
        <v>0</v>
      </c>
      <c r="HX121" s="973">
        <v>0</v>
      </c>
      <c r="HY121" s="973">
        <v>0</v>
      </c>
      <c r="HZ121" s="973">
        <v>0</v>
      </c>
      <c r="IA121" s="973">
        <v>1.25</v>
      </c>
      <c r="IB121" s="973">
        <v>1.25</v>
      </c>
      <c r="IC121" s="973">
        <v>0</v>
      </c>
      <c r="ID121" s="973">
        <v>0</v>
      </c>
      <c r="IE121" s="973">
        <v>0</v>
      </c>
      <c r="IF121" s="973">
        <v>0</v>
      </c>
      <c r="IH121" s="49" t="s">
        <v>259</v>
      </c>
      <c r="JB121" s="49" t="s">
        <v>259</v>
      </c>
      <c r="JC121" s="973">
        <v>0</v>
      </c>
      <c r="JD121" s="973">
        <v>0</v>
      </c>
      <c r="JE121" s="973">
        <v>2.2000000000000002</v>
      </c>
      <c r="JF121" s="973">
        <v>2.2000000000000002</v>
      </c>
      <c r="JG121" s="973">
        <v>0</v>
      </c>
      <c r="JH121" s="973">
        <v>0</v>
      </c>
      <c r="JI121" s="973">
        <v>0</v>
      </c>
      <c r="JJ121" s="973">
        <v>0</v>
      </c>
      <c r="JK121" s="973">
        <v>0</v>
      </c>
      <c r="JL121" s="973">
        <v>0</v>
      </c>
      <c r="JM121" s="973">
        <v>0</v>
      </c>
      <c r="JN121" s="973">
        <v>0</v>
      </c>
      <c r="JO121" s="973">
        <v>0.19400000000000001</v>
      </c>
      <c r="JP121" s="973">
        <v>0.19400000000000001</v>
      </c>
      <c r="JQ121" s="973">
        <v>0</v>
      </c>
      <c r="JR121" s="973">
        <v>0</v>
      </c>
      <c r="JS121" s="973">
        <v>0</v>
      </c>
      <c r="JT121" s="973">
        <v>0</v>
      </c>
      <c r="JV121" s="49" t="s">
        <v>259</v>
      </c>
      <c r="JW121" s="973">
        <v>1.33</v>
      </c>
      <c r="JX121" s="973">
        <v>1.33</v>
      </c>
      <c r="JY121" s="973">
        <v>27.419999999999998</v>
      </c>
      <c r="JZ121" s="973">
        <v>27.419999999999998</v>
      </c>
      <c r="KA121" s="973">
        <v>1.7</v>
      </c>
      <c r="KB121" s="973">
        <v>1.7</v>
      </c>
      <c r="KC121" s="973">
        <v>22.97</v>
      </c>
      <c r="KD121" s="973">
        <v>22.97</v>
      </c>
      <c r="KE121" s="973">
        <v>0</v>
      </c>
      <c r="KF121" s="973">
        <v>0</v>
      </c>
      <c r="KG121" s="973">
        <v>2.7582490000000002</v>
      </c>
      <c r="KH121" s="973">
        <v>2.7582490000000002</v>
      </c>
      <c r="KI121" s="973">
        <v>42.177675000000001</v>
      </c>
      <c r="KJ121" s="973">
        <v>42.177675000000001</v>
      </c>
      <c r="KK121" s="973">
        <v>2.9899999999999999E-2</v>
      </c>
      <c r="KL121" s="973">
        <v>2.9899999999999999E-2</v>
      </c>
      <c r="KM121" s="973">
        <v>0</v>
      </c>
      <c r="KN121" s="973">
        <v>0</v>
      </c>
      <c r="KP121" s="49" t="s">
        <v>259</v>
      </c>
      <c r="KQ121" s="973">
        <v>109.19</v>
      </c>
      <c r="KR121" s="973">
        <v>109.19</v>
      </c>
      <c r="KS121" s="973">
        <v>85.82</v>
      </c>
      <c r="KT121" s="973">
        <v>85.82</v>
      </c>
      <c r="KU121" s="973">
        <v>35.79</v>
      </c>
      <c r="KV121" s="973">
        <v>35.79</v>
      </c>
      <c r="KW121" s="973">
        <v>10.095000000000001</v>
      </c>
      <c r="KX121" s="973">
        <v>10.095000000000001</v>
      </c>
      <c r="KY121" s="973">
        <v>8.5</v>
      </c>
      <c r="KZ121" s="973">
        <v>8.5</v>
      </c>
      <c r="LA121" s="973">
        <v>2.1399999999999997</v>
      </c>
      <c r="LB121" s="973">
        <v>2.1399999999999997</v>
      </c>
      <c r="LC121" s="973">
        <v>47.87</v>
      </c>
      <c r="LD121" s="973">
        <v>47.87</v>
      </c>
      <c r="LE121" s="973">
        <v>9.0830510000000011</v>
      </c>
      <c r="LF121" s="973">
        <v>9.0830510000000011</v>
      </c>
      <c r="LG121" s="973">
        <v>0</v>
      </c>
      <c r="LH121" s="973">
        <v>0</v>
      </c>
      <c r="LJ121" s="49" t="s">
        <v>259</v>
      </c>
      <c r="MD121" s="49" t="s">
        <v>259</v>
      </c>
      <c r="ME121" s="973">
        <v>0</v>
      </c>
      <c r="MF121" s="973">
        <v>0</v>
      </c>
      <c r="MG121" s="973">
        <v>8.27</v>
      </c>
      <c r="MH121" s="973">
        <v>8.27</v>
      </c>
      <c r="MI121" s="973">
        <v>0</v>
      </c>
      <c r="MJ121" s="973">
        <v>0</v>
      </c>
      <c r="MK121" s="973">
        <v>0</v>
      </c>
      <c r="ML121" s="973">
        <v>0</v>
      </c>
      <c r="MM121" s="973">
        <v>0</v>
      </c>
      <c r="MN121" s="973">
        <v>0</v>
      </c>
      <c r="MO121" s="973">
        <v>3.3599999999999998E-4</v>
      </c>
      <c r="MP121" s="973">
        <v>3.3599999999999998E-4</v>
      </c>
      <c r="MQ121" s="973">
        <v>3.0800000000000001E-2</v>
      </c>
      <c r="MR121" s="973">
        <v>3.0800000000000001E-2</v>
      </c>
      <c r="MS121" s="973">
        <v>0.28499999999999998</v>
      </c>
      <c r="MT121" s="973">
        <v>0.28499999999999998</v>
      </c>
      <c r="MU121" s="973">
        <v>0</v>
      </c>
      <c r="MV121" s="973">
        <v>0</v>
      </c>
    </row>
    <row r="122" spans="1:360">
      <c r="A122" s="49" t="s">
        <v>260</v>
      </c>
      <c r="B122" s="973">
        <v>0</v>
      </c>
      <c r="C122" s="973">
        <v>0</v>
      </c>
      <c r="D122" s="973">
        <v>0</v>
      </c>
      <c r="E122" s="973">
        <v>0</v>
      </c>
      <c r="F122" s="973">
        <v>0</v>
      </c>
      <c r="G122" s="973">
        <v>0</v>
      </c>
      <c r="H122" s="973">
        <v>0</v>
      </c>
      <c r="I122" s="973">
        <v>0</v>
      </c>
      <c r="J122" s="973">
        <v>0</v>
      </c>
      <c r="U122" s="49" t="s">
        <v>260</v>
      </c>
      <c r="V122" s="973">
        <v>3.08</v>
      </c>
      <c r="W122" s="973">
        <v>1.05</v>
      </c>
      <c r="X122" s="973">
        <v>0</v>
      </c>
      <c r="Y122" s="973">
        <v>0</v>
      </c>
      <c r="Z122" s="973">
        <v>0</v>
      </c>
      <c r="AA122" s="973">
        <v>0</v>
      </c>
      <c r="AB122" s="973">
        <v>0</v>
      </c>
      <c r="AC122" s="973">
        <v>0</v>
      </c>
      <c r="AD122" s="973">
        <v>0</v>
      </c>
      <c r="AO122" s="49" t="s">
        <v>260</v>
      </c>
      <c r="AP122" s="973">
        <v>1.26</v>
      </c>
      <c r="AQ122" s="973">
        <v>0</v>
      </c>
      <c r="AR122" s="973">
        <v>0.6</v>
      </c>
      <c r="AS122" s="973">
        <v>0</v>
      </c>
      <c r="AT122" s="973">
        <v>0</v>
      </c>
      <c r="AU122" s="973">
        <v>0</v>
      </c>
      <c r="AV122" s="973">
        <v>0</v>
      </c>
      <c r="AW122" s="973">
        <v>0</v>
      </c>
      <c r="AX122" s="973">
        <v>0</v>
      </c>
      <c r="BI122" s="49" t="s">
        <v>260</v>
      </c>
      <c r="BJ122" s="973">
        <v>0.13</v>
      </c>
      <c r="BK122" s="973">
        <v>0</v>
      </c>
      <c r="BL122" s="973">
        <v>0</v>
      </c>
      <c r="BM122" s="973">
        <v>0</v>
      </c>
      <c r="BN122" s="973">
        <v>0</v>
      </c>
      <c r="BO122" s="973">
        <v>0</v>
      </c>
      <c r="BP122" s="973">
        <v>0</v>
      </c>
      <c r="BQ122" s="973">
        <v>2.649E-2</v>
      </c>
      <c r="BR122" s="973">
        <v>0</v>
      </c>
      <c r="CC122" s="49" t="s">
        <v>260</v>
      </c>
      <c r="CD122" s="973">
        <v>0</v>
      </c>
      <c r="CE122" s="973">
        <v>0</v>
      </c>
      <c r="CF122" s="973">
        <v>0</v>
      </c>
      <c r="CG122" s="973">
        <v>0</v>
      </c>
      <c r="CH122" s="973">
        <v>0</v>
      </c>
      <c r="CI122" s="973">
        <v>0</v>
      </c>
      <c r="CJ122" s="973">
        <v>0.71</v>
      </c>
      <c r="CK122" s="973">
        <v>0</v>
      </c>
      <c r="CL122" s="973">
        <v>0</v>
      </c>
      <c r="CW122" s="49" t="s">
        <v>260</v>
      </c>
      <c r="CX122" s="973">
        <v>0</v>
      </c>
      <c r="CY122" s="973">
        <v>0</v>
      </c>
      <c r="CZ122" s="973">
        <v>0</v>
      </c>
      <c r="DA122" s="973">
        <v>0</v>
      </c>
      <c r="DB122" s="973">
        <v>0</v>
      </c>
      <c r="DC122" s="973">
        <v>0</v>
      </c>
      <c r="DD122" s="973">
        <v>0</v>
      </c>
      <c r="DE122" s="973">
        <v>0</v>
      </c>
      <c r="DF122" s="973">
        <v>0</v>
      </c>
      <c r="DG122" s="973">
        <v>0</v>
      </c>
      <c r="DH122" s="973">
        <v>0</v>
      </c>
      <c r="DI122" s="973">
        <v>0</v>
      </c>
      <c r="DJ122" s="973">
        <v>5.74</v>
      </c>
      <c r="DK122" s="973">
        <v>5.74</v>
      </c>
      <c r="DL122" s="973">
        <v>0</v>
      </c>
      <c r="DM122" s="973">
        <v>0</v>
      </c>
      <c r="DN122" s="973">
        <v>0</v>
      </c>
      <c r="DO122" s="973">
        <v>0</v>
      </c>
      <c r="DQ122" s="49" t="s">
        <v>260</v>
      </c>
      <c r="DR122" s="973">
        <v>0.02</v>
      </c>
      <c r="DS122" s="973">
        <v>0.02</v>
      </c>
      <c r="DT122" s="973">
        <v>0</v>
      </c>
      <c r="DU122" s="973">
        <v>0</v>
      </c>
      <c r="DV122" s="973">
        <v>0</v>
      </c>
      <c r="DW122" s="973">
        <v>0</v>
      </c>
      <c r="DX122" s="973">
        <v>0</v>
      </c>
      <c r="DY122" s="973">
        <v>0</v>
      </c>
      <c r="DZ122" s="973">
        <v>0</v>
      </c>
      <c r="EA122" s="973">
        <v>0</v>
      </c>
      <c r="EB122" s="973">
        <v>0</v>
      </c>
      <c r="EC122" s="973">
        <v>0</v>
      </c>
      <c r="ED122" s="973">
        <v>0</v>
      </c>
      <c r="EE122" s="973">
        <v>0</v>
      </c>
      <c r="EF122" s="973">
        <v>0</v>
      </c>
      <c r="EG122" s="973">
        <v>0</v>
      </c>
      <c r="EH122" s="973">
        <v>0</v>
      </c>
      <c r="EI122" s="973">
        <v>0</v>
      </c>
      <c r="EK122" s="49" t="s">
        <v>260</v>
      </c>
      <c r="EL122" s="973">
        <v>0</v>
      </c>
      <c r="EM122" s="973">
        <v>0</v>
      </c>
      <c r="EN122" s="973">
        <v>0.25</v>
      </c>
      <c r="EO122" s="973">
        <v>0.25</v>
      </c>
      <c r="EP122" s="973">
        <v>0</v>
      </c>
      <c r="EQ122" s="973">
        <v>0</v>
      </c>
      <c r="ER122" s="973">
        <v>0</v>
      </c>
      <c r="ES122" s="973">
        <v>0</v>
      </c>
      <c r="ET122" s="973">
        <v>0</v>
      </c>
      <c r="EU122" s="973">
        <v>0</v>
      </c>
      <c r="EV122" s="973">
        <v>0</v>
      </c>
      <c r="EW122" s="973">
        <v>0</v>
      </c>
      <c r="EX122" s="973">
        <v>0</v>
      </c>
      <c r="EY122" s="973">
        <v>0</v>
      </c>
      <c r="EZ122" s="973">
        <v>0</v>
      </c>
      <c r="FA122" s="973">
        <v>0</v>
      </c>
      <c r="FB122" s="973">
        <v>0</v>
      </c>
      <c r="FC122" s="973">
        <v>0</v>
      </c>
      <c r="FE122" s="49" t="s">
        <v>260</v>
      </c>
      <c r="FF122" s="973">
        <v>0</v>
      </c>
      <c r="FG122" s="973">
        <v>0</v>
      </c>
      <c r="FH122" s="973">
        <v>0.54</v>
      </c>
      <c r="FI122" s="973">
        <v>0.54</v>
      </c>
      <c r="FJ122" s="973">
        <v>0</v>
      </c>
      <c r="FK122" s="973">
        <v>0</v>
      </c>
      <c r="FL122" s="973">
        <v>0</v>
      </c>
      <c r="FM122" s="973">
        <v>0</v>
      </c>
      <c r="FN122" s="973">
        <v>0</v>
      </c>
      <c r="FO122" s="973">
        <v>0</v>
      </c>
      <c r="FP122" s="973">
        <v>0</v>
      </c>
      <c r="FQ122" s="973">
        <v>0</v>
      </c>
      <c r="FR122" s="973">
        <v>0</v>
      </c>
      <c r="FS122" s="973">
        <v>0</v>
      </c>
      <c r="FT122" s="973">
        <v>0</v>
      </c>
      <c r="FU122" s="973">
        <v>0</v>
      </c>
      <c r="FV122" s="973">
        <v>0</v>
      </c>
      <c r="FW122" s="973">
        <v>0</v>
      </c>
      <c r="FY122" s="49" t="s">
        <v>260</v>
      </c>
      <c r="GS122" s="49" t="s">
        <v>260</v>
      </c>
      <c r="GT122" s="973">
        <v>0</v>
      </c>
      <c r="GU122" s="973">
        <v>0</v>
      </c>
      <c r="GV122" s="973">
        <v>0</v>
      </c>
      <c r="GW122" s="973">
        <v>0</v>
      </c>
      <c r="GX122" s="973">
        <v>0</v>
      </c>
      <c r="GY122" s="973">
        <v>0</v>
      </c>
      <c r="GZ122" s="973">
        <v>0</v>
      </c>
      <c r="HA122" s="973">
        <v>0</v>
      </c>
      <c r="HB122" s="973">
        <v>0</v>
      </c>
      <c r="HC122" s="973">
        <v>0</v>
      </c>
      <c r="HD122" s="973">
        <v>0.89</v>
      </c>
      <c r="HE122" s="973">
        <v>0.89</v>
      </c>
      <c r="HF122" s="973">
        <v>0</v>
      </c>
      <c r="HG122" s="973">
        <v>0</v>
      </c>
      <c r="HH122" s="973">
        <v>0</v>
      </c>
      <c r="HI122" s="973">
        <v>0</v>
      </c>
      <c r="HJ122" s="973">
        <v>0</v>
      </c>
      <c r="HK122" s="973">
        <v>0</v>
      </c>
      <c r="HN122" s="49" t="s">
        <v>260</v>
      </c>
      <c r="HO122" s="973">
        <v>0</v>
      </c>
      <c r="HP122" s="973">
        <v>0</v>
      </c>
      <c r="HQ122" s="973">
        <v>0</v>
      </c>
      <c r="HR122" s="973">
        <v>0</v>
      </c>
      <c r="HS122" s="973">
        <v>0</v>
      </c>
      <c r="HT122" s="973">
        <v>0</v>
      </c>
      <c r="HU122" s="973">
        <v>0</v>
      </c>
      <c r="HV122" s="973">
        <v>0</v>
      </c>
      <c r="HW122" s="973">
        <v>0</v>
      </c>
      <c r="HX122" s="973">
        <v>0</v>
      </c>
      <c r="HY122" s="973">
        <v>0</v>
      </c>
      <c r="HZ122" s="973">
        <v>0</v>
      </c>
      <c r="IA122" s="973">
        <v>1.25</v>
      </c>
      <c r="IB122" s="973">
        <v>1.25</v>
      </c>
      <c r="IC122" s="973">
        <v>0</v>
      </c>
      <c r="ID122" s="973">
        <v>0</v>
      </c>
      <c r="IE122" s="973">
        <v>0</v>
      </c>
      <c r="IF122" s="973">
        <v>0</v>
      </c>
      <c r="IH122" s="49" t="s">
        <v>260</v>
      </c>
      <c r="JB122" s="49" t="s">
        <v>260</v>
      </c>
      <c r="JC122" s="973">
        <v>0</v>
      </c>
      <c r="JD122" s="973">
        <v>0</v>
      </c>
      <c r="JE122" s="973">
        <v>0</v>
      </c>
      <c r="JF122" s="973">
        <v>0</v>
      </c>
      <c r="JG122" s="973">
        <v>0</v>
      </c>
      <c r="JH122" s="973">
        <v>0</v>
      </c>
      <c r="JI122" s="973">
        <v>0</v>
      </c>
      <c r="JJ122" s="973">
        <v>0</v>
      </c>
      <c r="JK122" s="973">
        <v>0</v>
      </c>
      <c r="JL122" s="973">
        <v>0</v>
      </c>
      <c r="JM122" s="973">
        <v>0</v>
      </c>
      <c r="JN122" s="973">
        <v>0</v>
      </c>
      <c r="JO122" s="973">
        <v>0.19400000000000001</v>
      </c>
      <c r="JP122" s="973">
        <v>0.19400000000000001</v>
      </c>
      <c r="JQ122" s="973">
        <v>4.1000000000000003E-3</v>
      </c>
      <c r="JR122" s="973">
        <v>4.1000000000000003E-3</v>
      </c>
      <c r="JS122" s="973">
        <v>0</v>
      </c>
      <c r="JT122" s="973">
        <v>0</v>
      </c>
      <c r="JV122" s="49" t="s">
        <v>260</v>
      </c>
      <c r="JW122" s="973">
        <v>0</v>
      </c>
      <c r="JX122" s="973">
        <v>0</v>
      </c>
      <c r="JY122" s="973">
        <v>26.45</v>
      </c>
      <c r="JZ122" s="973">
        <v>26.45</v>
      </c>
      <c r="KA122" s="973">
        <v>0</v>
      </c>
      <c r="KB122" s="973">
        <v>0</v>
      </c>
      <c r="KC122" s="973">
        <v>1.76</v>
      </c>
      <c r="KD122" s="973">
        <v>1.76</v>
      </c>
      <c r="KE122" s="973">
        <v>0</v>
      </c>
      <c r="KF122" s="973">
        <v>0</v>
      </c>
      <c r="KG122" s="973">
        <v>2.76</v>
      </c>
      <c r="KH122" s="973">
        <v>2.76</v>
      </c>
      <c r="KI122" s="973">
        <v>32.630000000000003</v>
      </c>
      <c r="KJ122" s="973">
        <v>32.630000000000003</v>
      </c>
      <c r="KK122" s="973">
        <v>1.4999999999999999E-2</v>
      </c>
      <c r="KL122" s="973">
        <v>1.4999999999999999E-2</v>
      </c>
      <c r="KM122" s="973">
        <v>0</v>
      </c>
      <c r="KN122" s="973">
        <v>0</v>
      </c>
      <c r="KP122" s="49" t="s">
        <v>260</v>
      </c>
      <c r="KQ122" s="973">
        <v>102.78</v>
      </c>
      <c r="KR122" s="973">
        <v>102.78</v>
      </c>
      <c r="KS122" s="973">
        <v>78.830000000000013</v>
      </c>
      <c r="KT122" s="973">
        <v>78.830000000000013</v>
      </c>
      <c r="KU122" s="973">
        <v>6.6400000000000006</v>
      </c>
      <c r="KV122" s="973">
        <v>6.6400000000000006</v>
      </c>
      <c r="KW122" s="973">
        <v>0</v>
      </c>
      <c r="KX122" s="973">
        <v>0</v>
      </c>
      <c r="KY122" s="973">
        <v>0</v>
      </c>
      <c r="KZ122" s="973">
        <v>0</v>
      </c>
      <c r="LA122" s="973">
        <v>2.0349999999999997</v>
      </c>
      <c r="LB122" s="973">
        <v>2.0349999999999997</v>
      </c>
      <c r="LC122" s="973">
        <v>42.55</v>
      </c>
      <c r="LD122" s="973">
        <v>42.55</v>
      </c>
      <c r="LE122" s="973">
        <v>2.886752</v>
      </c>
      <c r="LF122" s="973">
        <v>2.886752</v>
      </c>
      <c r="LG122" s="973">
        <v>0</v>
      </c>
      <c r="LH122" s="973">
        <v>0</v>
      </c>
      <c r="LJ122" s="49" t="s">
        <v>260</v>
      </c>
      <c r="MD122" s="49" t="s">
        <v>260</v>
      </c>
      <c r="ME122" s="973">
        <v>0</v>
      </c>
      <c r="MF122" s="973">
        <v>0</v>
      </c>
      <c r="MG122" s="973">
        <v>8.27</v>
      </c>
      <c r="MH122" s="973">
        <v>8.27</v>
      </c>
      <c r="MI122" s="973">
        <v>0</v>
      </c>
      <c r="MJ122" s="973">
        <v>0</v>
      </c>
      <c r="MK122" s="973">
        <v>0</v>
      </c>
      <c r="ML122" s="973">
        <v>0</v>
      </c>
      <c r="MM122" s="973">
        <v>0</v>
      </c>
      <c r="MN122" s="973">
        <v>0</v>
      </c>
      <c r="MO122" s="973">
        <v>0</v>
      </c>
      <c r="MP122" s="973">
        <v>0</v>
      </c>
      <c r="MQ122" s="973">
        <v>0</v>
      </c>
      <c r="MR122" s="973">
        <v>0</v>
      </c>
      <c r="MS122" s="973">
        <v>0</v>
      </c>
      <c r="MT122" s="973">
        <v>0</v>
      </c>
      <c r="MU122" s="973">
        <v>0</v>
      </c>
      <c r="MV122" s="973">
        <v>0</v>
      </c>
    </row>
    <row r="123" spans="1:360">
      <c r="A123" s="49" t="s">
        <v>261</v>
      </c>
      <c r="B123" s="973">
        <v>0.22</v>
      </c>
      <c r="C123" s="973">
        <v>0</v>
      </c>
      <c r="D123" s="973">
        <v>0</v>
      </c>
      <c r="E123" s="973">
        <v>0</v>
      </c>
      <c r="F123" s="973">
        <v>0</v>
      </c>
      <c r="G123" s="973">
        <v>0</v>
      </c>
      <c r="H123" s="973">
        <v>0</v>
      </c>
      <c r="I123" s="973">
        <v>0</v>
      </c>
      <c r="J123" s="973">
        <v>0</v>
      </c>
      <c r="U123" s="49" t="s">
        <v>261</v>
      </c>
      <c r="V123" s="973">
        <v>1.9</v>
      </c>
      <c r="W123" s="973">
        <v>1.91</v>
      </c>
      <c r="X123" s="973">
        <v>0</v>
      </c>
      <c r="Y123" s="973">
        <v>0</v>
      </c>
      <c r="Z123" s="973">
        <v>0</v>
      </c>
      <c r="AA123" s="973">
        <v>0</v>
      </c>
      <c r="AB123" s="973">
        <v>0</v>
      </c>
      <c r="AC123" s="973">
        <v>0.22600000000000001</v>
      </c>
      <c r="AD123" s="973">
        <v>0</v>
      </c>
      <c r="AO123" s="49" t="s">
        <v>261</v>
      </c>
      <c r="AP123" s="973">
        <v>0.6</v>
      </c>
      <c r="AQ123" s="973">
        <v>0</v>
      </c>
      <c r="AR123" s="973">
        <v>0.6</v>
      </c>
      <c r="AS123" s="973">
        <v>0</v>
      </c>
      <c r="AT123" s="973">
        <v>0</v>
      </c>
      <c r="AU123" s="973">
        <v>0</v>
      </c>
      <c r="AV123" s="973">
        <v>0</v>
      </c>
      <c r="AW123" s="973">
        <v>0</v>
      </c>
      <c r="AX123" s="973">
        <v>0</v>
      </c>
      <c r="BI123" s="49" t="s">
        <v>261</v>
      </c>
      <c r="BJ123" s="973">
        <v>1.7</v>
      </c>
      <c r="BK123" s="973">
        <v>0</v>
      </c>
      <c r="BL123" s="973">
        <v>0</v>
      </c>
      <c r="BM123" s="973">
        <v>0</v>
      </c>
      <c r="BN123" s="973">
        <v>0</v>
      </c>
      <c r="BO123" s="973">
        <v>0</v>
      </c>
      <c r="BP123" s="973">
        <v>0</v>
      </c>
      <c r="BQ123" s="973">
        <v>0</v>
      </c>
      <c r="BR123" s="973">
        <v>0</v>
      </c>
      <c r="CC123" s="49" t="s">
        <v>261</v>
      </c>
      <c r="CD123" s="973">
        <v>0</v>
      </c>
      <c r="CE123" s="973">
        <v>0</v>
      </c>
      <c r="CF123" s="973">
        <v>0</v>
      </c>
      <c r="CG123" s="973">
        <v>0</v>
      </c>
      <c r="CH123" s="973">
        <v>0.1</v>
      </c>
      <c r="CI123" s="973">
        <v>0</v>
      </c>
      <c r="CJ123" s="973">
        <v>0</v>
      </c>
      <c r="CK123" s="973">
        <v>0.63670000000000004</v>
      </c>
      <c r="CL123" s="973">
        <v>0</v>
      </c>
      <c r="CW123" s="49" t="s">
        <v>261</v>
      </c>
      <c r="CX123" s="973">
        <v>0</v>
      </c>
      <c r="CY123" s="973">
        <v>0</v>
      </c>
      <c r="CZ123" s="973">
        <v>0</v>
      </c>
      <c r="DA123" s="973">
        <v>0</v>
      </c>
      <c r="DB123" s="973">
        <v>0</v>
      </c>
      <c r="DC123" s="973">
        <v>0</v>
      </c>
      <c r="DD123" s="973">
        <v>0</v>
      </c>
      <c r="DE123" s="973">
        <v>0</v>
      </c>
      <c r="DF123" s="973">
        <v>0</v>
      </c>
      <c r="DG123" s="973">
        <v>0</v>
      </c>
      <c r="DH123" s="973">
        <v>0</v>
      </c>
      <c r="DI123" s="973">
        <v>0</v>
      </c>
      <c r="DJ123" s="973">
        <v>3.395</v>
      </c>
      <c r="DK123" s="973">
        <v>3.395</v>
      </c>
      <c r="DL123" s="973">
        <v>0</v>
      </c>
      <c r="DM123" s="973">
        <v>0</v>
      </c>
      <c r="DN123" s="973">
        <v>0</v>
      </c>
      <c r="DO123" s="973">
        <v>0</v>
      </c>
      <c r="DQ123" s="49" t="s">
        <v>261</v>
      </c>
      <c r="DR123" s="973">
        <v>0.03</v>
      </c>
      <c r="DS123" s="973">
        <v>0.03</v>
      </c>
      <c r="DT123" s="973">
        <v>0</v>
      </c>
      <c r="DU123" s="973">
        <v>0</v>
      </c>
      <c r="DV123" s="973">
        <v>0</v>
      </c>
      <c r="DW123" s="973">
        <v>0</v>
      </c>
      <c r="DX123" s="973">
        <v>0</v>
      </c>
      <c r="DY123" s="973">
        <v>0</v>
      </c>
      <c r="DZ123" s="973">
        <v>0</v>
      </c>
      <c r="EA123" s="973">
        <v>0</v>
      </c>
      <c r="EB123" s="973">
        <v>0</v>
      </c>
      <c r="EC123" s="973">
        <v>0</v>
      </c>
      <c r="ED123" s="973">
        <v>0</v>
      </c>
      <c r="EE123" s="973">
        <v>0</v>
      </c>
      <c r="EF123" s="973">
        <v>0</v>
      </c>
      <c r="EG123" s="973">
        <v>0</v>
      </c>
      <c r="EH123" s="973">
        <v>0</v>
      </c>
      <c r="EI123" s="973">
        <v>0</v>
      </c>
      <c r="EK123" s="49" t="s">
        <v>261</v>
      </c>
      <c r="EL123" s="973">
        <v>0</v>
      </c>
      <c r="EM123" s="973">
        <v>0</v>
      </c>
      <c r="EN123" s="973">
        <v>0.82</v>
      </c>
      <c r="EO123" s="973">
        <v>0.82</v>
      </c>
      <c r="EP123" s="973">
        <v>0</v>
      </c>
      <c r="EQ123" s="973">
        <v>0</v>
      </c>
      <c r="ER123" s="973">
        <v>0</v>
      </c>
      <c r="ES123" s="973">
        <v>0</v>
      </c>
      <c r="ET123" s="973">
        <v>0</v>
      </c>
      <c r="EU123" s="973">
        <v>0</v>
      </c>
      <c r="EV123" s="973">
        <v>0</v>
      </c>
      <c r="EW123" s="973">
        <v>0</v>
      </c>
      <c r="EX123" s="973">
        <v>0</v>
      </c>
      <c r="EY123" s="973">
        <v>0</v>
      </c>
      <c r="EZ123" s="973">
        <v>0</v>
      </c>
      <c r="FA123" s="973">
        <v>0</v>
      </c>
      <c r="FB123" s="973">
        <v>0</v>
      </c>
      <c r="FC123" s="973">
        <v>0</v>
      </c>
      <c r="FE123" s="49" t="s">
        <v>261</v>
      </c>
      <c r="FF123" s="973">
        <v>0</v>
      </c>
      <c r="FG123" s="973">
        <v>0</v>
      </c>
      <c r="FH123" s="973">
        <v>0.54</v>
      </c>
      <c r="FI123" s="973">
        <v>0.54</v>
      </c>
      <c r="FJ123" s="973">
        <v>0</v>
      </c>
      <c r="FK123" s="973">
        <v>0</v>
      </c>
      <c r="FL123" s="973">
        <v>0</v>
      </c>
      <c r="FM123" s="973">
        <v>0</v>
      </c>
      <c r="FN123" s="973">
        <v>0</v>
      </c>
      <c r="FO123" s="973">
        <v>0</v>
      </c>
      <c r="FP123" s="973">
        <v>0</v>
      </c>
      <c r="FQ123" s="973">
        <v>0</v>
      </c>
      <c r="FR123" s="973">
        <v>0</v>
      </c>
      <c r="FS123" s="973">
        <v>0</v>
      </c>
      <c r="FT123" s="973">
        <v>0</v>
      </c>
      <c r="FU123" s="973">
        <v>0</v>
      </c>
      <c r="FV123" s="973">
        <v>0</v>
      </c>
      <c r="FW123" s="973">
        <v>0</v>
      </c>
      <c r="FY123" s="49" t="s">
        <v>261</v>
      </c>
      <c r="GS123" s="49" t="s">
        <v>261</v>
      </c>
      <c r="GT123" s="973">
        <v>0</v>
      </c>
      <c r="GU123" s="973">
        <v>0</v>
      </c>
      <c r="GV123" s="973">
        <v>0.47</v>
      </c>
      <c r="GW123" s="973">
        <v>0.47</v>
      </c>
      <c r="GX123" s="973">
        <v>0</v>
      </c>
      <c r="GY123" s="973">
        <v>0</v>
      </c>
      <c r="GZ123" s="973">
        <v>0</v>
      </c>
      <c r="HA123" s="973">
        <v>0</v>
      </c>
      <c r="HB123" s="973">
        <v>0</v>
      </c>
      <c r="HC123" s="973">
        <v>0</v>
      </c>
      <c r="HD123" s="973">
        <v>0.88700000000000001</v>
      </c>
      <c r="HE123" s="973">
        <v>0.88700000000000001</v>
      </c>
      <c r="HF123" s="973">
        <v>0</v>
      </c>
      <c r="HG123" s="973">
        <v>0</v>
      </c>
      <c r="HH123" s="973">
        <v>0</v>
      </c>
      <c r="HI123" s="973">
        <v>0</v>
      </c>
      <c r="HJ123" s="973">
        <v>0</v>
      </c>
      <c r="HK123" s="973">
        <v>0</v>
      </c>
      <c r="HN123" s="49" t="s">
        <v>261</v>
      </c>
      <c r="HO123" s="973">
        <v>0</v>
      </c>
      <c r="HP123" s="973">
        <v>0</v>
      </c>
      <c r="HQ123" s="973">
        <v>0</v>
      </c>
      <c r="HR123" s="973">
        <v>0</v>
      </c>
      <c r="HS123" s="973">
        <v>0</v>
      </c>
      <c r="HT123" s="973">
        <v>0</v>
      </c>
      <c r="HU123" s="973">
        <v>0</v>
      </c>
      <c r="HV123" s="973">
        <v>0</v>
      </c>
      <c r="HW123" s="973">
        <v>0</v>
      </c>
      <c r="HX123" s="973">
        <v>0</v>
      </c>
      <c r="HY123" s="973">
        <v>0</v>
      </c>
      <c r="HZ123" s="973">
        <v>0</v>
      </c>
      <c r="IA123" s="973">
        <v>0</v>
      </c>
      <c r="IB123" s="973">
        <v>0</v>
      </c>
      <c r="IC123" s="973">
        <v>0</v>
      </c>
      <c r="ID123" s="973">
        <v>0</v>
      </c>
      <c r="IE123" s="973">
        <v>0</v>
      </c>
      <c r="IF123" s="973">
        <v>0</v>
      </c>
      <c r="IH123" s="49" t="s">
        <v>261</v>
      </c>
      <c r="JB123" s="49" t="s">
        <v>261</v>
      </c>
      <c r="JC123" s="973">
        <v>3.2000000000000001E-2</v>
      </c>
      <c r="JD123" s="973">
        <v>3.2000000000000001E-2</v>
      </c>
      <c r="JE123" s="973">
        <v>0.06</v>
      </c>
      <c r="JF123" s="973">
        <v>0.06</v>
      </c>
      <c r="JG123" s="973">
        <v>0</v>
      </c>
      <c r="JH123" s="973">
        <v>0</v>
      </c>
      <c r="JI123" s="973">
        <v>0</v>
      </c>
      <c r="JJ123" s="973">
        <v>0</v>
      </c>
      <c r="JK123" s="973">
        <v>0</v>
      </c>
      <c r="JL123" s="973">
        <v>0</v>
      </c>
      <c r="JM123" s="973">
        <v>3.2000000000000001E-2</v>
      </c>
      <c r="JN123" s="973">
        <v>3.2000000000000001E-2</v>
      </c>
      <c r="JO123" s="973">
        <v>0.255</v>
      </c>
      <c r="JP123" s="973">
        <v>0.255</v>
      </c>
      <c r="JQ123" s="973">
        <v>0</v>
      </c>
      <c r="JR123" s="973">
        <v>0</v>
      </c>
      <c r="JS123" s="973">
        <v>0</v>
      </c>
      <c r="JT123" s="973">
        <v>0</v>
      </c>
      <c r="JV123" s="49" t="s">
        <v>261</v>
      </c>
      <c r="JW123" s="973">
        <v>2.09</v>
      </c>
      <c r="JX123" s="973">
        <v>2.09</v>
      </c>
      <c r="JY123" s="973">
        <v>21.52</v>
      </c>
      <c r="JZ123" s="973">
        <v>21.52</v>
      </c>
      <c r="KA123" s="973">
        <v>0</v>
      </c>
      <c r="KB123" s="973">
        <v>0</v>
      </c>
      <c r="KC123" s="973">
        <v>1.76</v>
      </c>
      <c r="KD123" s="973">
        <v>1.76</v>
      </c>
      <c r="KE123" s="973">
        <v>0</v>
      </c>
      <c r="KF123" s="973">
        <v>0</v>
      </c>
      <c r="KG123" s="973">
        <v>2.8499999999999996</v>
      </c>
      <c r="KH123" s="973">
        <v>2.8499999999999996</v>
      </c>
      <c r="KI123" s="973">
        <v>28.573</v>
      </c>
      <c r="KJ123" s="973">
        <v>28.573</v>
      </c>
      <c r="KK123" s="973">
        <v>0</v>
      </c>
      <c r="KL123" s="973">
        <v>0</v>
      </c>
      <c r="KM123" s="973">
        <v>0</v>
      </c>
      <c r="KN123" s="973">
        <v>0</v>
      </c>
      <c r="KP123" s="49" t="s">
        <v>261</v>
      </c>
      <c r="KQ123" s="973">
        <v>90.86999999999999</v>
      </c>
      <c r="KR123" s="973">
        <v>90.86999999999999</v>
      </c>
      <c r="KS123" s="973">
        <v>83.4</v>
      </c>
      <c r="KT123" s="973">
        <v>83.4</v>
      </c>
      <c r="KU123" s="973">
        <v>0.94</v>
      </c>
      <c r="KV123" s="973">
        <v>0.94</v>
      </c>
      <c r="KW123" s="973">
        <v>0</v>
      </c>
      <c r="KX123" s="973">
        <v>0</v>
      </c>
      <c r="KY123" s="973">
        <v>7.9228000000000005</v>
      </c>
      <c r="KZ123" s="973">
        <v>7.9228000000000005</v>
      </c>
      <c r="LA123" s="973">
        <v>2.1430000000000002</v>
      </c>
      <c r="LB123" s="973">
        <v>2.1430000000000002</v>
      </c>
      <c r="LC123" s="973">
        <v>46.741999999999997</v>
      </c>
      <c r="LD123" s="973">
        <v>46.741999999999997</v>
      </c>
      <c r="LE123" s="973">
        <v>3.754</v>
      </c>
      <c r="LF123" s="973">
        <v>3.754</v>
      </c>
      <c r="LG123" s="973">
        <v>0</v>
      </c>
      <c r="LH123" s="973">
        <v>0</v>
      </c>
      <c r="LJ123" s="49" t="s">
        <v>261</v>
      </c>
      <c r="MD123" s="49" t="s">
        <v>261</v>
      </c>
      <c r="ME123" s="973">
        <v>0</v>
      </c>
      <c r="MF123" s="973">
        <v>0</v>
      </c>
      <c r="MG123" s="973">
        <v>8.7799999999999994</v>
      </c>
      <c r="MH123" s="973">
        <v>8.7799999999999994</v>
      </c>
      <c r="MI123" s="973">
        <v>0</v>
      </c>
      <c r="MJ123" s="973">
        <v>0</v>
      </c>
      <c r="MK123" s="973">
        <v>0</v>
      </c>
      <c r="ML123" s="973">
        <v>0</v>
      </c>
      <c r="MM123" s="973">
        <v>0</v>
      </c>
      <c r="MN123" s="973">
        <v>0</v>
      </c>
      <c r="MO123" s="973">
        <v>8.9999999999999993E-3</v>
      </c>
      <c r="MP123" s="973">
        <v>8.9999999999999993E-3</v>
      </c>
      <c r="MQ123" s="973">
        <v>0</v>
      </c>
      <c r="MR123" s="973">
        <v>0</v>
      </c>
      <c r="MS123" s="973">
        <v>0</v>
      </c>
      <c r="MT123" s="973">
        <v>0</v>
      </c>
      <c r="MU123" s="973">
        <v>0</v>
      </c>
      <c r="MV123" s="973">
        <v>0</v>
      </c>
    </row>
    <row r="124" spans="1:360">
      <c r="A124" s="49" t="s">
        <v>262</v>
      </c>
      <c r="B124" s="973">
        <v>0</v>
      </c>
      <c r="C124" s="973">
        <v>0</v>
      </c>
      <c r="D124" s="973">
        <v>0</v>
      </c>
      <c r="E124" s="973">
        <v>0</v>
      </c>
      <c r="F124" s="973">
        <v>0</v>
      </c>
      <c r="G124" s="973">
        <v>0</v>
      </c>
      <c r="H124" s="973">
        <v>0</v>
      </c>
      <c r="I124" s="973">
        <v>0</v>
      </c>
      <c r="J124" s="973">
        <v>0</v>
      </c>
      <c r="U124" s="49" t="s">
        <v>262</v>
      </c>
      <c r="V124" s="973">
        <v>0</v>
      </c>
      <c r="W124" s="973">
        <v>0</v>
      </c>
      <c r="X124" s="973">
        <v>0</v>
      </c>
      <c r="Y124" s="973">
        <v>0</v>
      </c>
      <c r="Z124" s="973">
        <v>0</v>
      </c>
      <c r="AA124" s="973">
        <v>0</v>
      </c>
      <c r="AB124" s="973">
        <v>0</v>
      </c>
      <c r="AC124" s="973">
        <v>0</v>
      </c>
      <c r="AD124" s="973">
        <v>0</v>
      </c>
      <c r="AO124" s="49" t="s">
        <v>262</v>
      </c>
      <c r="AP124" s="973">
        <v>0</v>
      </c>
      <c r="AQ124" s="973">
        <v>0</v>
      </c>
      <c r="AR124" s="973">
        <v>0</v>
      </c>
      <c r="AS124" s="973">
        <v>0</v>
      </c>
      <c r="AT124" s="973">
        <v>0</v>
      </c>
      <c r="AU124" s="973">
        <v>0</v>
      </c>
      <c r="AV124" s="973">
        <v>0</v>
      </c>
      <c r="AW124" s="973">
        <v>0</v>
      </c>
      <c r="AX124" s="973">
        <v>0</v>
      </c>
      <c r="BI124" s="49" t="s">
        <v>262</v>
      </c>
      <c r="BJ124" s="973">
        <v>0</v>
      </c>
      <c r="BK124" s="973">
        <v>0</v>
      </c>
      <c r="BL124" s="973">
        <v>0</v>
      </c>
      <c r="BM124" s="973">
        <v>0</v>
      </c>
      <c r="BN124" s="973">
        <v>0</v>
      </c>
      <c r="BO124" s="973">
        <v>0</v>
      </c>
      <c r="BP124" s="973">
        <v>0</v>
      </c>
      <c r="BQ124" s="973">
        <v>0</v>
      </c>
      <c r="BR124" s="973">
        <v>0</v>
      </c>
      <c r="CC124" s="49" t="s">
        <v>262</v>
      </c>
      <c r="CD124" s="973">
        <v>0</v>
      </c>
      <c r="CE124" s="973">
        <v>0</v>
      </c>
      <c r="CF124" s="973">
        <v>0</v>
      </c>
      <c r="CG124" s="973">
        <v>0</v>
      </c>
      <c r="CH124" s="973">
        <v>0</v>
      </c>
      <c r="CI124" s="973">
        <v>0</v>
      </c>
      <c r="CJ124" s="973">
        <v>0</v>
      </c>
      <c r="CK124" s="973">
        <v>0</v>
      </c>
      <c r="CL124" s="973">
        <v>0</v>
      </c>
      <c r="CW124" s="49" t="s">
        <v>262</v>
      </c>
      <c r="CX124" s="973">
        <v>0</v>
      </c>
      <c r="CY124" s="973">
        <v>0</v>
      </c>
      <c r="CZ124" s="973">
        <v>0</v>
      </c>
      <c r="DA124" s="973">
        <v>0</v>
      </c>
      <c r="DB124" s="973">
        <v>0</v>
      </c>
      <c r="DC124" s="973">
        <v>0</v>
      </c>
      <c r="DD124" s="973">
        <v>0</v>
      </c>
      <c r="DE124" s="973">
        <v>0</v>
      </c>
      <c r="DF124" s="973">
        <v>0</v>
      </c>
      <c r="DG124" s="973">
        <v>0</v>
      </c>
      <c r="DH124" s="973">
        <v>0</v>
      </c>
      <c r="DI124" s="973">
        <v>0</v>
      </c>
      <c r="DJ124" s="973">
        <v>0</v>
      </c>
      <c r="DK124" s="973">
        <v>0</v>
      </c>
      <c r="DL124" s="973">
        <v>0</v>
      </c>
      <c r="DM124" s="973">
        <v>0</v>
      </c>
      <c r="DN124" s="973">
        <v>0</v>
      </c>
      <c r="DO124" s="973">
        <v>0</v>
      </c>
      <c r="DQ124" s="49" t="s">
        <v>262</v>
      </c>
      <c r="DR124" s="973">
        <v>0</v>
      </c>
      <c r="DS124" s="973">
        <v>0</v>
      </c>
      <c r="DT124" s="973">
        <v>0</v>
      </c>
      <c r="DU124" s="973">
        <v>0</v>
      </c>
      <c r="DV124" s="973">
        <v>0</v>
      </c>
      <c r="DW124" s="973">
        <v>0</v>
      </c>
      <c r="DX124" s="973">
        <v>0</v>
      </c>
      <c r="DY124" s="973">
        <v>0</v>
      </c>
      <c r="DZ124" s="973">
        <v>0</v>
      </c>
      <c r="EA124" s="973">
        <v>0</v>
      </c>
      <c r="EB124" s="973">
        <v>0</v>
      </c>
      <c r="EC124" s="973">
        <v>0</v>
      </c>
      <c r="ED124" s="973">
        <v>0</v>
      </c>
      <c r="EE124" s="973">
        <v>0</v>
      </c>
      <c r="EF124" s="973">
        <v>0</v>
      </c>
      <c r="EG124" s="973">
        <v>0</v>
      </c>
      <c r="EH124" s="973">
        <v>0</v>
      </c>
      <c r="EI124" s="973">
        <v>0</v>
      </c>
      <c r="EK124" s="49" t="s">
        <v>262</v>
      </c>
      <c r="EL124" s="973">
        <v>0</v>
      </c>
      <c r="EM124" s="973">
        <v>0</v>
      </c>
      <c r="EN124" s="973">
        <v>0</v>
      </c>
      <c r="EO124" s="973">
        <v>0</v>
      </c>
      <c r="EP124" s="973">
        <v>0</v>
      </c>
      <c r="EQ124" s="973">
        <v>0</v>
      </c>
      <c r="ER124" s="973">
        <v>0</v>
      </c>
      <c r="ES124" s="973">
        <v>0</v>
      </c>
      <c r="ET124" s="973">
        <v>0</v>
      </c>
      <c r="EU124" s="973">
        <v>0</v>
      </c>
      <c r="EV124" s="973">
        <v>0</v>
      </c>
      <c r="EW124" s="973">
        <v>0</v>
      </c>
      <c r="EX124" s="973">
        <v>0</v>
      </c>
      <c r="EY124" s="973">
        <v>0</v>
      </c>
      <c r="EZ124" s="973">
        <v>0</v>
      </c>
      <c r="FA124" s="973">
        <v>0</v>
      </c>
      <c r="FB124" s="973">
        <v>0</v>
      </c>
      <c r="FC124" s="973">
        <v>0</v>
      </c>
      <c r="FE124" s="49" t="s">
        <v>262</v>
      </c>
      <c r="FF124" s="973">
        <v>0</v>
      </c>
      <c r="FG124" s="973">
        <v>0</v>
      </c>
      <c r="FH124" s="973">
        <v>0</v>
      </c>
      <c r="FI124" s="973">
        <v>0</v>
      </c>
      <c r="FJ124" s="973">
        <v>0</v>
      </c>
      <c r="FK124" s="973">
        <v>0</v>
      </c>
      <c r="FL124" s="973">
        <v>0</v>
      </c>
      <c r="FM124" s="973">
        <v>0</v>
      </c>
      <c r="FN124" s="973">
        <v>0</v>
      </c>
      <c r="FO124" s="973">
        <v>0</v>
      </c>
      <c r="FP124" s="973">
        <v>0</v>
      </c>
      <c r="FQ124" s="973">
        <v>0</v>
      </c>
      <c r="FR124" s="973">
        <v>0</v>
      </c>
      <c r="FS124" s="973">
        <v>0</v>
      </c>
      <c r="FT124" s="973">
        <v>0</v>
      </c>
      <c r="FU124" s="973">
        <v>0</v>
      </c>
      <c r="FV124" s="973">
        <v>0</v>
      </c>
      <c r="FW124" s="973">
        <v>0</v>
      </c>
      <c r="FY124" s="49" t="s">
        <v>262</v>
      </c>
      <c r="GS124" s="49" t="s">
        <v>262</v>
      </c>
      <c r="GT124" s="973">
        <v>0</v>
      </c>
      <c r="GU124" s="973">
        <v>0</v>
      </c>
      <c r="GV124" s="973">
        <v>0</v>
      </c>
      <c r="GW124" s="973">
        <v>0</v>
      </c>
      <c r="GX124" s="973">
        <v>0</v>
      </c>
      <c r="GY124" s="973">
        <v>0</v>
      </c>
      <c r="GZ124" s="973">
        <v>0</v>
      </c>
      <c r="HA124" s="973">
        <v>0</v>
      </c>
      <c r="HB124" s="973">
        <v>0</v>
      </c>
      <c r="HC124" s="973">
        <v>0</v>
      </c>
      <c r="HD124" s="973">
        <v>0</v>
      </c>
      <c r="HE124" s="973">
        <v>0</v>
      </c>
      <c r="HF124" s="973">
        <v>0</v>
      </c>
      <c r="HG124" s="973">
        <v>0</v>
      </c>
      <c r="HH124" s="973">
        <v>0</v>
      </c>
      <c r="HI124" s="973">
        <v>0</v>
      </c>
      <c r="HJ124" s="973">
        <v>0</v>
      </c>
      <c r="HK124" s="973">
        <v>0</v>
      </c>
      <c r="HN124" s="49" t="s">
        <v>262</v>
      </c>
      <c r="HO124" s="973">
        <v>0</v>
      </c>
      <c r="HP124" s="973">
        <v>0</v>
      </c>
      <c r="HQ124" s="973">
        <v>0</v>
      </c>
      <c r="HR124" s="973">
        <v>0</v>
      </c>
      <c r="HS124" s="973">
        <v>0</v>
      </c>
      <c r="HT124" s="973">
        <v>0</v>
      </c>
      <c r="HU124" s="973">
        <v>0</v>
      </c>
      <c r="HV124" s="973">
        <v>0</v>
      </c>
      <c r="HW124" s="973">
        <v>0</v>
      </c>
      <c r="HX124" s="973">
        <v>0</v>
      </c>
      <c r="HY124" s="973">
        <v>0</v>
      </c>
      <c r="HZ124" s="973">
        <v>0</v>
      </c>
      <c r="IA124" s="973">
        <v>0</v>
      </c>
      <c r="IB124" s="973">
        <v>0</v>
      </c>
      <c r="IC124" s="973">
        <v>0</v>
      </c>
      <c r="ID124" s="973">
        <v>0</v>
      </c>
      <c r="IE124" s="973">
        <v>0</v>
      </c>
      <c r="IF124" s="973">
        <v>0</v>
      </c>
      <c r="IH124" s="49" t="s">
        <v>262</v>
      </c>
      <c r="JB124" s="49" t="s">
        <v>262</v>
      </c>
      <c r="JC124" s="973">
        <v>0</v>
      </c>
      <c r="JD124" s="973">
        <v>0</v>
      </c>
      <c r="JE124" s="973">
        <v>0</v>
      </c>
      <c r="JF124" s="973">
        <v>0</v>
      </c>
      <c r="JG124" s="973">
        <v>0</v>
      </c>
      <c r="JH124" s="973">
        <v>0</v>
      </c>
      <c r="JI124" s="973">
        <v>0</v>
      </c>
      <c r="JJ124" s="973">
        <v>0</v>
      </c>
      <c r="JK124" s="973">
        <v>0</v>
      </c>
      <c r="JL124" s="973">
        <v>0</v>
      </c>
      <c r="JM124" s="973">
        <v>0</v>
      </c>
      <c r="JN124" s="973">
        <v>0</v>
      </c>
      <c r="JO124" s="973">
        <v>0</v>
      </c>
      <c r="JP124" s="973">
        <v>0</v>
      </c>
      <c r="JQ124" s="973">
        <v>0</v>
      </c>
      <c r="JR124" s="973">
        <v>0</v>
      </c>
      <c r="JS124" s="973">
        <v>0</v>
      </c>
      <c r="JT124" s="973">
        <v>0</v>
      </c>
      <c r="JV124" s="49" t="s">
        <v>262</v>
      </c>
      <c r="JW124" s="973">
        <v>0</v>
      </c>
      <c r="JX124" s="973">
        <v>0</v>
      </c>
      <c r="JY124" s="973">
        <v>0</v>
      </c>
      <c r="JZ124" s="973">
        <v>0</v>
      </c>
      <c r="KA124" s="973">
        <v>0</v>
      </c>
      <c r="KB124" s="973">
        <v>0</v>
      </c>
      <c r="KC124" s="973">
        <v>0</v>
      </c>
      <c r="KD124" s="973">
        <v>0</v>
      </c>
      <c r="KE124" s="973">
        <v>0</v>
      </c>
      <c r="KF124" s="973">
        <v>0</v>
      </c>
      <c r="KG124" s="973">
        <v>0</v>
      </c>
      <c r="KH124" s="973">
        <v>0</v>
      </c>
      <c r="KI124" s="973">
        <v>0</v>
      </c>
      <c r="KJ124" s="973">
        <v>0</v>
      </c>
      <c r="KK124" s="973">
        <v>0</v>
      </c>
      <c r="KL124" s="973">
        <v>0</v>
      </c>
      <c r="KM124" s="973">
        <v>0</v>
      </c>
      <c r="KN124" s="973">
        <v>0</v>
      </c>
      <c r="KP124" s="49" t="s">
        <v>262</v>
      </c>
      <c r="KQ124" s="973">
        <v>0</v>
      </c>
      <c r="KR124" s="973">
        <v>0</v>
      </c>
      <c r="KS124" s="973">
        <v>0</v>
      </c>
      <c r="KT124" s="973">
        <v>0</v>
      </c>
      <c r="KU124" s="973">
        <v>0</v>
      </c>
      <c r="KV124" s="973">
        <v>0</v>
      </c>
      <c r="KW124" s="973">
        <v>0</v>
      </c>
      <c r="KX124" s="973">
        <v>0</v>
      </c>
      <c r="KY124" s="973">
        <v>0</v>
      </c>
      <c r="KZ124" s="973">
        <v>0</v>
      </c>
      <c r="LA124" s="973">
        <v>0</v>
      </c>
      <c r="LB124" s="973">
        <v>0</v>
      </c>
      <c r="LC124" s="973">
        <v>0</v>
      </c>
      <c r="LD124" s="973">
        <v>0</v>
      </c>
      <c r="LE124" s="973">
        <v>0</v>
      </c>
      <c r="LF124" s="973">
        <v>0</v>
      </c>
      <c r="LG124" s="973">
        <v>0</v>
      </c>
      <c r="LH124" s="973">
        <v>0</v>
      </c>
      <c r="LJ124" s="49" t="s">
        <v>262</v>
      </c>
      <c r="MD124" s="49" t="s">
        <v>262</v>
      </c>
      <c r="ME124" s="973">
        <v>0</v>
      </c>
      <c r="MF124" s="973">
        <v>0</v>
      </c>
      <c r="MG124" s="973">
        <v>0</v>
      </c>
      <c r="MH124" s="973">
        <v>0</v>
      </c>
      <c r="MI124" s="973">
        <v>0</v>
      </c>
      <c r="MJ124" s="973">
        <v>0</v>
      </c>
      <c r="MK124" s="973">
        <v>0</v>
      </c>
      <c r="ML124" s="973">
        <v>0</v>
      </c>
      <c r="MM124" s="973">
        <v>0</v>
      </c>
      <c r="MN124" s="973">
        <v>0</v>
      </c>
      <c r="MO124" s="973">
        <v>0</v>
      </c>
      <c r="MP124" s="973">
        <v>0</v>
      </c>
      <c r="MQ124" s="973">
        <v>0</v>
      </c>
      <c r="MR124" s="973">
        <v>0</v>
      </c>
      <c r="MS124" s="973">
        <v>0</v>
      </c>
      <c r="MT124" s="973">
        <v>0</v>
      </c>
      <c r="MU124" s="973">
        <v>0</v>
      </c>
      <c r="MV124" s="973">
        <v>0</v>
      </c>
    </row>
    <row r="127" spans="1:360">
      <c r="A127" s="48" t="s">
        <v>264</v>
      </c>
      <c r="B127" t="s">
        <v>154</v>
      </c>
      <c r="J127" s="48" t="s">
        <v>264</v>
      </c>
      <c r="K127" t="s">
        <v>154</v>
      </c>
      <c r="S127" s="48" t="s">
        <v>264</v>
      </c>
      <c r="T127" t="s">
        <v>154</v>
      </c>
      <c r="AB127" s="48" t="s">
        <v>264</v>
      </c>
      <c r="AC127" t="s">
        <v>154</v>
      </c>
      <c r="AK127" s="48" t="s">
        <v>264</v>
      </c>
      <c r="AL127" t="s">
        <v>154</v>
      </c>
      <c r="AT127" s="48" t="s">
        <v>264</v>
      </c>
      <c r="AU127" t="s">
        <v>154</v>
      </c>
      <c r="BC127" s="48" t="s">
        <v>264</v>
      </c>
      <c r="BD127" t="s">
        <v>154</v>
      </c>
      <c r="BL127" s="48" t="s">
        <v>264</v>
      </c>
      <c r="BM127" t="s">
        <v>154</v>
      </c>
      <c r="BU127" s="48" t="s">
        <v>264</v>
      </c>
      <c r="BV127" t="s">
        <v>164</v>
      </c>
      <c r="CB127" s="48" t="s">
        <v>264</v>
      </c>
      <c r="CC127" t="s">
        <v>164</v>
      </c>
    </row>
    <row r="129" spans="1:83">
      <c r="A129" s="48" t="s">
        <v>323</v>
      </c>
      <c r="B129" s="48" t="s">
        <v>229</v>
      </c>
      <c r="J129" s="48" t="s">
        <v>324</v>
      </c>
      <c r="K129" s="48" t="s">
        <v>229</v>
      </c>
      <c r="S129" s="48" t="s">
        <v>325</v>
      </c>
      <c r="T129" s="48" t="s">
        <v>229</v>
      </c>
      <c r="AB129" s="48" t="s">
        <v>291</v>
      </c>
      <c r="AC129" s="48" t="s">
        <v>229</v>
      </c>
      <c r="AK129" s="48" t="s">
        <v>326</v>
      </c>
      <c r="AL129" s="48" t="s">
        <v>229</v>
      </c>
      <c r="AT129" s="48" t="s">
        <v>327</v>
      </c>
      <c r="AU129" s="48" t="s">
        <v>229</v>
      </c>
      <c r="BC129" s="48" t="s">
        <v>328</v>
      </c>
      <c r="BD129" s="48" t="s">
        <v>229</v>
      </c>
      <c r="BL129" s="48" t="s">
        <v>329</v>
      </c>
      <c r="BM129" s="48" t="s">
        <v>229</v>
      </c>
      <c r="BU129" s="48" t="s">
        <v>330</v>
      </c>
      <c r="BV129" s="48" t="s">
        <v>229</v>
      </c>
      <c r="CB129" s="48" t="s">
        <v>331</v>
      </c>
      <c r="CC129" s="48" t="s">
        <v>229</v>
      </c>
    </row>
    <row r="130" spans="1:83">
      <c r="B130" t="s">
        <v>332</v>
      </c>
      <c r="C130" t="s">
        <v>333</v>
      </c>
      <c r="D130" t="s">
        <v>334</v>
      </c>
      <c r="K130" t="s">
        <v>332</v>
      </c>
      <c r="L130" t="s">
        <v>333</v>
      </c>
      <c r="M130" t="s">
        <v>334</v>
      </c>
      <c r="T130" t="s">
        <v>332</v>
      </c>
      <c r="U130" t="s">
        <v>333</v>
      </c>
      <c r="V130" t="s">
        <v>334</v>
      </c>
      <c r="W130" t="s">
        <v>250</v>
      </c>
      <c r="AC130" t="s">
        <v>332</v>
      </c>
      <c r="AD130" t="s">
        <v>333</v>
      </c>
      <c r="AE130" t="s">
        <v>334</v>
      </c>
      <c r="AF130" t="s">
        <v>250</v>
      </c>
      <c r="AL130" t="s">
        <v>332</v>
      </c>
      <c r="AM130" t="s">
        <v>333</v>
      </c>
      <c r="AN130" t="s">
        <v>334</v>
      </c>
      <c r="AO130" t="s">
        <v>250</v>
      </c>
      <c r="AU130" t="s">
        <v>332</v>
      </c>
      <c r="AV130" t="s">
        <v>333</v>
      </c>
      <c r="AW130" t="s">
        <v>334</v>
      </c>
      <c r="BD130" t="s">
        <v>332</v>
      </c>
      <c r="BE130" t="s">
        <v>333</v>
      </c>
      <c r="BF130" t="s">
        <v>334</v>
      </c>
      <c r="BM130" t="s">
        <v>332</v>
      </c>
      <c r="BN130" t="s">
        <v>333</v>
      </c>
      <c r="BO130" t="s">
        <v>334</v>
      </c>
      <c r="BP130" t="s">
        <v>250</v>
      </c>
      <c r="BV130" t="s">
        <v>335</v>
      </c>
      <c r="BW130" t="s">
        <v>165</v>
      </c>
      <c r="BX130" t="s">
        <v>250</v>
      </c>
      <c r="CC130" t="s">
        <v>335</v>
      </c>
      <c r="CD130" t="s">
        <v>165</v>
      </c>
      <c r="CE130" t="s">
        <v>250</v>
      </c>
    </row>
    <row r="131" spans="1:83">
      <c r="A131" s="48" t="s">
        <v>248</v>
      </c>
      <c r="B131" t="s">
        <v>159</v>
      </c>
      <c r="C131" t="s">
        <v>156</v>
      </c>
      <c r="D131" t="s">
        <v>73</v>
      </c>
      <c r="J131" s="48" t="s">
        <v>248</v>
      </c>
      <c r="K131" t="s">
        <v>159</v>
      </c>
      <c r="L131" t="s">
        <v>156</v>
      </c>
      <c r="M131" t="s">
        <v>73</v>
      </c>
      <c r="S131" s="48" t="s">
        <v>248</v>
      </c>
      <c r="T131" t="s">
        <v>159</v>
      </c>
      <c r="U131" t="s">
        <v>156</v>
      </c>
      <c r="V131" t="s">
        <v>73</v>
      </c>
      <c r="AB131" s="48" t="s">
        <v>248</v>
      </c>
      <c r="AC131" t="s">
        <v>159</v>
      </c>
      <c r="AD131" t="s">
        <v>156</v>
      </c>
      <c r="AE131" t="s">
        <v>73</v>
      </c>
      <c r="AK131" s="48" t="s">
        <v>248</v>
      </c>
      <c r="AL131" t="s">
        <v>159</v>
      </c>
      <c r="AM131" t="s">
        <v>156</v>
      </c>
      <c r="AN131" t="s">
        <v>73</v>
      </c>
      <c r="AT131" s="48" t="s">
        <v>248</v>
      </c>
      <c r="AU131" t="s">
        <v>159</v>
      </c>
      <c r="AV131" t="s">
        <v>156</v>
      </c>
      <c r="AW131" t="s">
        <v>73</v>
      </c>
      <c r="BC131" s="48" t="s">
        <v>248</v>
      </c>
      <c r="BD131" t="s">
        <v>159</v>
      </c>
      <c r="BE131" t="s">
        <v>156</v>
      </c>
      <c r="BF131" t="s">
        <v>73</v>
      </c>
      <c r="BL131" s="48" t="s">
        <v>248</v>
      </c>
      <c r="BM131" t="s">
        <v>159</v>
      </c>
      <c r="BN131" t="s">
        <v>156</v>
      </c>
      <c r="BO131" t="s">
        <v>73</v>
      </c>
      <c r="BU131" s="48" t="s">
        <v>248</v>
      </c>
      <c r="BV131" t="s">
        <v>73</v>
      </c>
      <c r="BW131" t="s">
        <v>336</v>
      </c>
      <c r="CB131" s="48" t="s">
        <v>248</v>
      </c>
      <c r="CC131" t="s">
        <v>73</v>
      </c>
      <c r="CD131" t="s">
        <v>336</v>
      </c>
    </row>
    <row r="132" spans="1:83">
      <c r="A132" s="49" t="s">
        <v>251</v>
      </c>
      <c r="B132" s="973">
        <v>0.67880965045720321</v>
      </c>
      <c r="C132" s="973">
        <v>168.72260299999999</v>
      </c>
      <c r="D132" s="973">
        <v>1.0491993799999999</v>
      </c>
      <c r="J132" s="49" t="s">
        <v>251</v>
      </c>
      <c r="K132" s="973">
        <v>0.37910487846813307</v>
      </c>
      <c r="L132" s="973">
        <v>254.83255</v>
      </c>
      <c r="M132" s="973">
        <v>1.584673</v>
      </c>
      <c r="S132" s="49" t="s">
        <v>251</v>
      </c>
      <c r="T132" s="973">
        <v>3.5468538620058845</v>
      </c>
      <c r="U132" s="973">
        <v>321.85215999999997</v>
      </c>
      <c r="V132" s="973">
        <v>2.0014335999999999</v>
      </c>
      <c r="W132" s="973">
        <v>327.40044746200584</v>
      </c>
      <c r="AB132" s="49" t="s">
        <v>251</v>
      </c>
      <c r="AC132" s="973">
        <v>1.6016398207959992</v>
      </c>
      <c r="AD132" s="973">
        <v>153.72539</v>
      </c>
      <c r="AE132" s="973">
        <v>0.95593939999999999</v>
      </c>
      <c r="AF132" s="973">
        <v>156.28296922079602</v>
      </c>
      <c r="AK132" s="49" t="s">
        <v>251</v>
      </c>
      <c r="AL132" s="973">
        <v>1.0316608122991673</v>
      </c>
      <c r="AM132" s="973">
        <v>222.30151999999998</v>
      </c>
      <c r="AN132" s="973">
        <v>1.3823791999999999</v>
      </c>
      <c r="AO132" s="973">
        <v>224.71556001229916</v>
      </c>
      <c r="AT132" s="49" t="s">
        <v>251</v>
      </c>
      <c r="AU132" s="973"/>
      <c r="AV132" s="973">
        <v>46.0212389</v>
      </c>
      <c r="AW132" s="973">
        <v>0.28850289259999995</v>
      </c>
      <c r="BC132" s="49" t="s">
        <v>251</v>
      </c>
      <c r="BD132" s="973"/>
      <c r="BE132" s="973">
        <v>12.475424500000001</v>
      </c>
      <c r="BF132" s="973">
        <v>7.8207283000000016E-2</v>
      </c>
      <c r="BL132" s="49" t="s">
        <v>251</v>
      </c>
      <c r="BM132" s="973"/>
      <c r="BN132" s="973">
        <v>1.5059450000000001</v>
      </c>
      <c r="BO132" s="973">
        <v>9.4406299999999985E-3</v>
      </c>
      <c r="BP132" s="973">
        <v>1.5153856300000002</v>
      </c>
      <c r="BU132" s="49" t="s">
        <v>251</v>
      </c>
      <c r="BV132" s="973">
        <v>0.12996059999999998</v>
      </c>
      <c r="BW132" s="973">
        <v>4074</v>
      </c>
      <c r="BX132" s="973">
        <v>4074.1299605999998</v>
      </c>
      <c r="CB132" s="49" t="s">
        <v>251</v>
      </c>
      <c r="CC132" s="973">
        <v>0.45364207000000001</v>
      </c>
      <c r="CD132" s="973">
        <v>14222</v>
      </c>
      <c r="CE132" s="973">
        <v>14222.453642070001</v>
      </c>
    </row>
    <row r="133" spans="1:83">
      <c r="A133" s="49" t="s">
        <v>252</v>
      </c>
      <c r="B133" s="973">
        <v>1.0059917285409807</v>
      </c>
      <c r="C133" s="973">
        <v>229.31567749999999</v>
      </c>
      <c r="D133" s="973">
        <v>1.3103753</v>
      </c>
      <c r="J133" s="49" t="s">
        <v>252</v>
      </c>
      <c r="K133" s="973">
        <v>0.40675454937432864</v>
      </c>
      <c r="L133" s="973">
        <v>333.30114999999995</v>
      </c>
      <c r="M133" s="973">
        <v>1.9045780000000001</v>
      </c>
      <c r="S133" s="49" t="s">
        <v>252</v>
      </c>
      <c r="T133" s="973">
        <v>3.7811834090397012</v>
      </c>
      <c r="U133" s="973">
        <v>404.14184999999998</v>
      </c>
      <c r="V133" s="973">
        <v>2.3093819999999998</v>
      </c>
      <c r="W133" s="973">
        <v>410.23241540903973</v>
      </c>
      <c r="AB133" s="49" t="s">
        <v>252</v>
      </c>
      <c r="AC133" s="973">
        <v>1.5841123766306222</v>
      </c>
      <c r="AD133" s="973">
        <v>200.172875</v>
      </c>
      <c r="AE133" s="973">
        <v>1.143845</v>
      </c>
      <c r="AF133" s="973">
        <v>202.90083237663063</v>
      </c>
      <c r="AK133" s="49" t="s">
        <v>252</v>
      </c>
      <c r="AL133" s="973">
        <v>1.0786383108190336</v>
      </c>
      <c r="AM133" s="973">
        <v>310.21098499999999</v>
      </c>
      <c r="AN133" s="973">
        <v>1.7726341999999999</v>
      </c>
      <c r="AO133" s="973">
        <v>313.06225751081905</v>
      </c>
      <c r="AT133" s="49" t="s">
        <v>252</v>
      </c>
      <c r="AU133" s="973"/>
      <c r="AV133" s="973">
        <v>60.359810699999997</v>
      </c>
      <c r="AW133" s="973">
        <v>0.34491320399999997</v>
      </c>
      <c r="BC133" s="49" t="s">
        <v>252</v>
      </c>
      <c r="BD133" s="973"/>
      <c r="BE133" s="973">
        <v>20.231071</v>
      </c>
      <c r="BF133" s="973">
        <v>0.11560612000000001</v>
      </c>
      <c r="BL133" s="49" t="s">
        <v>252</v>
      </c>
      <c r="BM133" s="973"/>
      <c r="BN133" s="973">
        <v>1.7661979999999999</v>
      </c>
      <c r="BO133" s="973">
        <v>1.0092559999999999E-2</v>
      </c>
      <c r="BP133" s="973">
        <v>1.7762905599999999</v>
      </c>
      <c r="BU133" s="49" t="s">
        <v>252</v>
      </c>
      <c r="BV133" s="973">
        <v>0.17560956</v>
      </c>
      <c r="BW133" s="973">
        <v>5099</v>
      </c>
      <c r="BX133" s="973">
        <v>5099.1756095600003</v>
      </c>
      <c r="CB133" s="49" t="s">
        <v>252</v>
      </c>
      <c r="CC133" s="973">
        <v>0.61189547999999994</v>
      </c>
      <c r="CD133" s="973">
        <v>17767</v>
      </c>
      <c r="CE133" s="973">
        <v>17767.61189548</v>
      </c>
    </row>
    <row r="134" spans="1:83">
      <c r="A134" s="49" t="s">
        <v>253</v>
      </c>
      <c r="B134" s="973">
        <v>0.998</v>
      </c>
      <c r="C134" s="973">
        <v>218.87848499999998</v>
      </c>
      <c r="D134" s="973">
        <v>1.3129999999999999</v>
      </c>
      <c r="J134" s="49" t="s">
        <v>253</v>
      </c>
      <c r="K134" s="973">
        <v>0.373</v>
      </c>
      <c r="L134" s="973">
        <v>325.39954999999998</v>
      </c>
      <c r="M134" s="973">
        <v>1.952</v>
      </c>
      <c r="S134" s="49" t="s">
        <v>253</v>
      </c>
      <c r="T134" s="973">
        <v>3.6160000000000001</v>
      </c>
      <c r="U134" s="973">
        <v>382.92176999999998</v>
      </c>
      <c r="V134" s="973">
        <v>2.298</v>
      </c>
      <c r="W134" s="973">
        <v>388.83576999999997</v>
      </c>
      <c r="AB134" s="49" t="s">
        <v>253</v>
      </c>
      <c r="AC134" s="973">
        <v>1.50719</v>
      </c>
      <c r="AD134" s="973">
        <v>199.60702999999998</v>
      </c>
      <c r="AE134" s="973">
        <v>1.198</v>
      </c>
      <c r="AF134" s="973">
        <v>202.31222</v>
      </c>
      <c r="AK134" s="49" t="s">
        <v>253</v>
      </c>
      <c r="AL134" s="973">
        <v>1.0593539999999999</v>
      </c>
      <c r="AM134" s="973">
        <v>297.38278500000001</v>
      </c>
      <c r="AN134" s="973">
        <v>1.784</v>
      </c>
      <c r="AO134" s="973">
        <v>300.22613899999999</v>
      </c>
      <c r="AT134" s="49" t="s">
        <v>253</v>
      </c>
      <c r="AU134" s="973"/>
      <c r="AV134" s="973">
        <v>62.580909999999996</v>
      </c>
      <c r="AW134" s="973">
        <v>0.375</v>
      </c>
      <c r="BC134" s="49" t="s">
        <v>253</v>
      </c>
      <c r="BD134" s="973"/>
      <c r="BE134" s="973">
        <v>21.038605</v>
      </c>
      <c r="BF134" s="973">
        <v>0.126</v>
      </c>
      <c r="BL134" s="49" t="s">
        <v>253</v>
      </c>
      <c r="BM134" s="973"/>
      <c r="BN134" s="973">
        <v>1.6743299999999999</v>
      </c>
      <c r="BO134" s="973">
        <v>0.01</v>
      </c>
      <c r="BP134" s="973">
        <v>1.6843299999999999</v>
      </c>
      <c r="BU134" s="49" t="s">
        <v>253</v>
      </c>
      <c r="BV134" s="973">
        <v>0.183</v>
      </c>
      <c r="BW134" s="973">
        <v>5325</v>
      </c>
      <c r="BX134" s="973">
        <v>5325.183</v>
      </c>
      <c r="CB134" s="49" t="s">
        <v>253</v>
      </c>
      <c r="CC134" s="973">
        <v>0.64</v>
      </c>
      <c r="CD134" s="973">
        <v>18591</v>
      </c>
      <c r="CE134" s="973">
        <v>18591.64</v>
      </c>
    </row>
    <row r="135" spans="1:83">
      <c r="A135" s="49" t="s">
        <v>254</v>
      </c>
      <c r="B135" s="973">
        <v>0.97725103152233028</v>
      </c>
      <c r="C135" s="973">
        <v>204.12605500000001</v>
      </c>
      <c r="D135" s="973">
        <v>1.2247563299999999</v>
      </c>
      <c r="J135" s="49" t="s">
        <v>254</v>
      </c>
      <c r="K135" s="973">
        <v>0.3904056027537412</v>
      </c>
      <c r="L135" s="973">
        <v>309.22745000000003</v>
      </c>
      <c r="M135" s="973">
        <v>1.8553647</v>
      </c>
      <c r="S135" s="49" t="s">
        <v>254</v>
      </c>
      <c r="T135" s="973">
        <v>3.7002458713396207</v>
      </c>
      <c r="U135" s="973">
        <v>385.47015500000003</v>
      </c>
      <c r="V135" s="973">
        <v>2.3128209299999996</v>
      </c>
      <c r="W135" s="973">
        <v>391.48322180133965</v>
      </c>
      <c r="AB135" s="49" t="s">
        <v>254</v>
      </c>
      <c r="AC135" s="973">
        <v>1.4333353850868449</v>
      </c>
      <c r="AD135" s="973">
        <v>202.17326499999999</v>
      </c>
      <c r="AE135" s="973">
        <v>1.2130395899999999</v>
      </c>
      <c r="AF135" s="973">
        <v>204.81963997508683</v>
      </c>
      <c r="AK135" s="49" t="s">
        <v>254</v>
      </c>
      <c r="AL135" s="973">
        <v>0.97525983283289552</v>
      </c>
      <c r="AM135" s="973">
        <v>272.48798499999998</v>
      </c>
      <c r="AN135" s="973">
        <v>1.6349279099999998</v>
      </c>
      <c r="AO135" s="973">
        <v>275.09817274283284</v>
      </c>
      <c r="AT135" s="49" t="s">
        <v>254</v>
      </c>
      <c r="AU135" s="973"/>
      <c r="AV135" s="973">
        <v>57.099175000000002</v>
      </c>
      <c r="AW135" s="973">
        <v>0.34259505000000001</v>
      </c>
      <c r="BC135" s="49" t="s">
        <v>254</v>
      </c>
      <c r="BD135" s="973"/>
      <c r="BE135" s="973">
        <v>22.65879</v>
      </c>
      <c r="BF135" s="973">
        <v>0.13595273999999999</v>
      </c>
      <c r="BL135" s="49" t="s">
        <v>254</v>
      </c>
      <c r="BM135" s="973"/>
      <c r="BN135" s="973">
        <v>1.8076099999999997</v>
      </c>
      <c r="BO135" s="973">
        <v>1.084566E-2</v>
      </c>
      <c r="BP135" s="973">
        <v>1.8184556599999997</v>
      </c>
      <c r="BU135" s="49" t="s">
        <v>254</v>
      </c>
      <c r="BV135" s="973">
        <v>0.23612159999999999</v>
      </c>
      <c r="BW135" s="973">
        <v>6864</v>
      </c>
      <c r="BX135" s="973">
        <v>6864.2361215999999</v>
      </c>
      <c r="CB135" s="49" t="s">
        <v>254</v>
      </c>
      <c r="CC135" s="973">
        <v>0.50182719999999992</v>
      </c>
      <c r="CD135" s="973">
        <v>14588</v>
      </c>
      <c r="CE135" s="973">
        <v>14588.5018272</v>
      </c>
    </row>
    <row r="136" spans="1:83">
      <c r="A136" s="49" t="s">
        <v>255</v>
      </c>
      <c r="B136" s="973">
        <v>1.0001083071105346</v>
      </c>
      <c r="C136" s="973">
        <v>202.33272499999998</v>
      </c>
      <c r="D136" s="973">
        <v>1.2139963499999999</v>
      </c>
      <c r="J136" s="49" t="s">
        <v>255</v>
      </c>
      <c r="K136" s="973">
        <v>0.42305717865461606</v>
      </c>
      <c r="L136" s="973">
        <v>313.29129999999998</v>
      </c>
      <c r="M136" s="973">
        <v>1.8797477999999999</v>
      </c>
      <c r="S136" s="49" t="s">
        <v>255</v>
      </c>
      <c r="T136" s="973">
        <v>3.5265393189833905</v>
      </c>
      <c r="U136" s="973">
        <v>391.76049499999999</v>
      </c>
      <c r="V136" s="973">
        <v>2.3505629699999999</v>
      </c>
      <c r="W136" s="973">
        <v>397.63759728898339</v>
      </c>
      <c r="AB136" s="49" t="s">
        <v>255</v>
      </c>
      <c r="AC136" s="973">
        <v>1.5968337625466058</v>
      </c>
      <c r="AD136" s="973">
        <v>208.67601999999999</v>
      </c>
      <c r="AE136" s="973">
        <v>1.2520561199999998</v>
      </c>
      <c r="AF136" s="973">
        <v>211.52490988254658</v>
      </c>
      <c r="AK136" s="49" t="s">
        <v>255</v>
      </c>
      <c r="AL136" s="973">
        <v>1.0282198991056</v>
      </c>
      <c r="AM136" s="973">
        <v>273.89873</v>
      </c>
      <c r="AN136" s="973">
        <v>1.6433923799999999</v>
      </c>
      <c r="AO136" s="973">
        <v>276.5703422791056</v>
      </c>
      <c r="AT136" s="49" t="s">
        <v>255</v>
      </c>
      <c r="AU136" s="973"/>
      <c r="AV136" s="973">
        <v>57.325870000000002</v>
      </c>
      <c r="AW136" s="973">
        <v>0.34395521999999995</v>
      </c>
      <c r="BC136" s="49" t="s">
        <v>255</v>
      </c>
      <c r="BD136" s="973"/>
      <c r="BE136" s="973">
        <v>24.134985</v>
      </c>
      <c r="BF136" s="973">
        <v>0.14480991000000001</v>
      </c>
      <c r="BL136" s="49" t="s">
        <v>255</v>
      </c>
      <c r="BM136" s="973"/>
      <c r="BN136" s="973">
        <v>1.8296250000000001</v>
      </c>
      <c r="BO136" s="973">
        <v>1.097775E-2</v>
      </c>
      <c r="BP136" s="973">
        <v>1.84060275</v>
      </c>
      <c r="BU136" s="49" t="s">
        <v>255</v>
      </c>
      <c r="BV136" s="973">
        <v>0.26400000000000001</v>
      </c>
      <c r="BW136" s="973">
        <v>7740</v>
      </c>
      <c r="BX136" s="973">
        <v>7740.2640000000001</v>
      </c>
      <c r="CB136" s="49" t="s">
        <v>255</v>
      </c>
      <c r="CC136" s="973">
        <v>0.51200000000000001</v>
      </c>
      <c r="CD136" s="973">
        <v>15024</v>
      </c>
      <c r="CE136" s="973">
        <v>15024.512000000001</v>
      </c>
    </row>
    <row r="137" spans="1:83">
      <c r="A137" s="49" t="s">
        <v>256</v>
      </c>
      <c r="B137" s="973">
        <v>0.92216322900000003</v>
      </c>
      <c r="C137" s="973">
        <v>221.319175</v>
      </c>
      <c r="D137" s="973">
        <v>1.3279150500000001</v>
      </c>
      <c r="J137" s="49" t="s">
        <v>256</v>
      </c>
      <c r="K137" s="973">
        <v>0.39701007100000002</v>
      </c>
      <c r="L137" s="973">
        <v>337.06155000000001</v>
      </c>
      <c r="M137" s="973">
        <v>2.0223692999999998</v>
      </c>
      <c r="S137" s="49" t="s">
        <v>256</v>
      </c>
      <c r="T137" s="973">
        <v>3.56597973</v>
      </c>
      <c r="U137" s="973">
        <v>395.82375000000002</v>
      </c>
      <c r="V137" s="973">
        <v>2.3749425</v>
      </c>
      <c r="W137" s="973">
        <v>401.76467222999997</v>
      </c>
      <c r="AB137" s="49" t="s">
        <v>256</v>
      </c>
      <c r="AC137" s="973">
        <v>1.4904791610000001</v>
      </c>
      <c r="AD137" s="973">
        <v>213.13852</v>
      </c>
      <c r="AE137" s="973">
        <v>1.27883112</v>
      </c>
      <c r="AF137" s="973">
        <v>215.907830281</v>
      </c>
      <c r="AK137" s="49" t="s">
        <v>256</v>
      </c>
      <c r="AL137" s="973">
        <v>1.0138840609999999</v>
      </c>
      <c r="AM137" s="973">
        <v>297.06803000000002</v>
      </c>
      <c r="AN137" s="973">
        <v>1.78240818</v>
      </c>
      <c r="AO137" s="973">
        <v>299.86432224100002</v>
      </c>
      <c r="AT137" s="49" t="s">
        <v>256</v>
      </c>
      <c r="AU137" s="973"/>
      <c r="AV137" s="973">
        <v>59.968859999999999</v>
      </c>
      <c r="AW137" s="973">
        <v>0.35981316000000002</v>
      </c>
      <c r="BC137" s="49" t="s">
        <v>256</v>
      </c>
      <c r="BD137" s="973"/>
      <c r="BE137" s="973">
        <v>23.407895</v>
      </c>
      <c r="BF137" s="973">
        <v>0.14044736999999999</v>
      </c>
      <c r="BL137" s="49" t="s">
        <v>256</v>
      </c>
      <c r="BM137" s="973"/>
      <c r="BN137" s="973">
        <v>1.868895</v>
      </c>
      <c r="BO137" s="973">
        <v>1.121337E-2</v>
      </c>
      <c r="BP137" s="973">
        <v>1.8801083699999999</v>
      </c>
      <c r="BU137" s="49" t="s">
        <v>256</v>
      </c>
      <c r="BV137" s="973">
        <v>0.28000000000000003</v>
      </c>
      <c r="BW137" s="973">
        <v>7642</v>
      </c>
      <c r="BX137" s="973">
        <v>7642.28</v>
      </c>
      <c r="CB137" s="49" t="s">
        <v>256</v>
      </c>
      <c r="CC137" s="973">
        <v>0.67</v>
      </c>
      <c r="CD137" s="973">
        <v>17873</v>
      </c>
      <c r="CE137" s="973">
        <v>17873.669999999998</v>
      </c>
    </row>
    <row r="138" spans="1:83">
      <c r="A138" s="49" t="s">
        <v>257</v>
      </c>
      <c r="B138" s="973">
        <v>0.98406203768407652</v>
      </c>
      <c r="C138" s="973">
        <v>206.54240949999996</v>
      </c>
      <c r="D138" s="973">
        <v>1.242725758</v>
      </c>
      <c r="J138" s="49" t="s">
        <v>257</v>
      </c>
      <c r="K138" s="973">
        <v>0.40686071907985855</v>
      </c>
      <c r="L138" s="973">
        <v>315.55973749999998</v>
      </c>
      <c r="M138" s="973">
        <v>1.8986619499999999</v>
      </c>
      <c r="S138" s="49" t="s">
        <v>257</v>
      </c>
      <c r="T138" s="973">
        <v>3.4773018951226216</v>
      </c>
      <c r="U138" s="973">
        <v>381.83113499999996</v>
      </c>
      <c r="V138" s="973">
        <v>2.2974041400000003</v>
      </c>
      <c r="W138" s="973">
        <v>387.60584103512258</v>
      </c>
      <c r="AB138" s="49" t="s">
        <v>257</v>
      </c>
      <c r="AC138" s="973">
        <v>1.5239719415956774</v>
      </c>
      <c r="AD138" s="973">
        <v>199.18576999999999</v>
      </c>
      <c r="AE138" s="973">
        <v>1.19846228</v>
      </c>
      <c r="AF138" s="973">
        <v>201.90820422159567</v>
      </c>
      <c r="AK138" s="49" t="s">
        <v>257</v>
      </c>
      <c r="AL138" s="973">
        <v>1.1050545769937059</v>
      </c>
      <c r="AM138" s="973">
        <v>293.81338</v>
      </c>
      <c r="AN138" s="973">
        <v>1.7678183200000002</v>
      </c>
      <c r="AO138" s="973">
        <v>296.68625289699372</v>
      </c>
      <c r="AT138" s="49" t="s">
        <v>257</v>
      </c>
      <c r="AU138" s="973"/>
      <c r="AV138" s="973">
        <v>58.814625450000001</v>
      </c>
      <c r="AW138" s="973">
        <v>0.3538762338</v>
      </c>
      <c r="BC138" s="49" t="s">
        <v>257</v>
      </c>
      <c r="BD138" s="973"/>
      <c r="BE138" s="973">
        <v>22.558770499999998</v>
      </c>
      <c r="BF138" s="973">
        <v>0.13573176200000001</v>
      </c>
      <c r="BL138" s="49" t="s">
        <v>257</v>
      </c>
      <c r="BM138" s="973"/>
      <c r="BN138" s="973">
        <v>1.8710370000000001</v>
      </c>
      <c r="BO138" s="973">
        <v>1.1257668E-2</v>
      </c>
      <c r="BP138" s="973">
        <v>1.8822946680000001</v>
      </c>
      <c r="BU138" s="49" t="s">
        <v>257</v>
      </c>
      <c r="BV138" s="973">
        <v>0.28616550000000002</v>
      </c>
      <c r="BW138" s="973">
        <v>8061</v>
      </c>
      <c r="BX138" s="973">
        <v>8061.2861654999997</v>
      </c>
      <c r="CB138" s="49" t="s">
        <v>257</v>
      </c>
      <c r="CC138" s="973">
        <v>0.65298699999999998</v>
      </c>
      <c r="CD138" s="973">
        <v>18394</v>
      </c>
      <c r="CE138" s="973">
        <v>18394.652987000001</v>
      </c>
    </row>
    <row r="139" spans="1:83">
      <c r="A139" s="49" t="s">
        <v>258</v>
      </c>
      <c r="B139" s="973">
        <v>1.005608388</v>
      </c>
      <c r="C139" s="973">
        <v>215.20019500000001</v>
      </c>
      <c r="D139" s="973">
        <v>1.3129020300000001</v>
      </c>
      <c r="J139" s="49" t="s">
        <v>258</v>
      </c>
      <c r="K139" s="973">
        <v>0.42709819799999998</v>
      </c>
      <c r="L139" s="973">
        <v>331.8553</v>
      </c>
      <c r="M139" s="973">
        <v>2.0245962</v>
      </c>
      <c r="S139" s="49" t="s">
        <v>258</v>
      </c>
      <c r="T139" s="973">
        <v>3.5042259379999998</v>
      </c>
      <c r="U139" s="973">
        <v>392.47330499999998</v>
      </c>
      <c r="V139" s="973">
        <v>2.39441697</v>
      </c>
      <c r="W139" s="973">
        <v>398.37194790799998</v>
      </c>
      <c r="AB139" s="49" t="s">
        <v>258</v>
      </c>
      <c r="AC139" s="973">
        <v>1.393678953</v>
      </c>
      <c r="AD139" s="973">
        <v>206.26448500000001</v>
      </c>
      <c r="AE139" s="973">
        <v>1.25838669</v>
      </c>
      <c r="AF139" s="973">
        <v>208.91655064300002</v>
      </c>
      <c r="AK139" s="49" t="s">
        <v>258</v>
      </c>
      <c r="AL139" s="973">
        <v>1.0529764580000001</v>
      </c>
      <c r="AM139" s="973">
        <v>303.25722000000002</v>
      </c>
      <c r="AN139" s="973">
        <v>1.8501238799999999</v>
      </c>
      <c r="AO139" s="973">
        <v>306.16032033800002</v>
      </c>
      <c r="AT139" s="49" t="s">
        <v>258</v>
      </c>
      <c r="AU139" s="973"/>
      <c r="AV139" s="973">
        <v>65.914100000000005</v>
      </c>
      <c r="AW139" s="973">
        <v>0.40213140000000003</v>
      </c>
      <c r="BC139" s="49" t="s">
        <v>258</v>
      </c>
      <c r="BD139" s="973"/>
      <c r="BE139" s="973">
        <v>22.13757</v>
      </c>
      <c r="BF139" s="973">
        <v>0.13505777999999999</v>
      </c>
      <c r="BL139" s="49" t="s">
        <v>258</v>
      </c>
      <c r="BM139" s="973"/>
      <c r="BN139" s="973">
        <v>1.8266500000000001</v>
      </c>
      <c r="BO139" s="973">
        <v>1.1144100000000001E-2</v>
      </c>
      <c r="BP139" s="973">
        <v>1.8377941000000002</v>
      </c>
      <c r="BU139" s="49" t="s">
        <v>258</v>
      </c>
      <c r="BV139" s="973">
        <v>0.31779503999999997</v>
      </c>
      <c r="BW139" s="973">
        <v>8872</v>
      </c>
      <c r="BX139" s="973">
        <v>8872.3177950400004</v>
      </c>
      <c r="CB139" s="49" t="s">
        <v>258</v>
      </c>
      <c r="CC139" s="973">
        <v>0.68409036000000001</v>
      </c>
      <c r="CD139" s="973">
        <v>19098</v>
      </c>
      <c r="CE139" s="973">
        <v>19098.684090359999</v>
      </c>
    </row>
    <row r="140" spans="1:83">
      <c r="A140" s="49" t="s">
        <v>259</v>
      </c>
      <c r="B140" s="973">
        <v>0.87891993443276839</v>
      </c>
      <c r="C140" s="973">
        <v>189.01067499999999</v>
      </c>
      <c r="D140" s="973">
        <v>1.0832376500000001</v>
      </c>
      <c r="J140" s="49" t="s">
        <v>259</v>
      </c>
      <c r="K140" s="973">
        <v>0.34118570148142469</v>
      </c>
      <c r="L140" s="973">
        <v>284.32074999999998</v>
      </c>
      <c r="M140" s="973">
        <v>1.6294685</v>
      </c>
      <c r="S140" s="49" t="s">
        <v>259</v>
      </c>
      <c r="T140" s="973">
        <v>3.3597837470940113</v>
      </c>
      <c r="U140" s="973">
        <v>330.74026999999995</v>
      </c>
      <c r="V140" s="973">
        <v>1.89550306</v>
      </c>
      <c r="W140" s="973">
        <v>335.99555680709398</v>
      </c>
      <c r="AB140" s="49" t="s">
        <v>259</v>
      </c>
      <c r="AC140" s="973">
        <v>1.5792850282531248</v>
      </c>
      <c r="AD140" s="973">
        <v>171.08034999999998</v>
      </c>
      <c r="AE140" s="973">
        <v>0.9804773</v>
      </c>
      <c r="AF140" s="973">
        <v>173.64011232825308</v>
      </c>
      <c r="AK140" s="49" t="s">
        <v>259</v>
      </c>
      <c r="AL140" s="973">
        <v>0.99417787796893631</v>
      </c>
      <c r="AM140" s="973">
        <v>256.32302499999997</v>
      </c>
      <c r="AN140" s="973">
        <v>1.4690109499999999</v>
      </c>
      <c r="AO140" s="973">
        <v>258.78621382796888</v>
      </c>
      <c r="AT140" s="49" t="s">
        <v>259</v>
      </c>
      <c r="AU140" s="973"/>
      <c r="AV140" s="973">
        <v>55.146385000000002</v>
      </c>
      <c r="AW140" s="973">
        <v>0.31604903000000001</v>
      </c>
      <c r="BC140" s="49" t="s">
        <v>259</v>
      </c>
      <c r="BD140" s="973"/>
      <c r="BE140" s="973">
        <v>19.301799999999997</v>
      </c>
      <c r="BF140" s="973">
        <v>0.11062040000000001</v>
      </c>
      <c r="BL140" s="49" t="s">
        <v>259</v>
      </c>
      <c r="BM140" s="973"/>
      <c r="BN140" s="973">
        <v>1.6683799999999998</v>
      </c>
      <c r="BO140" s="973">
        <v>9.5616400000000015E-3</v>
      </c>
      <c r="BP140" s="973">
        <v>1.6779416399999998</v>
      </c>
      <c r="BU140" s="49" t="s">
        <v>259</v>
      </c>
      <c r="BV140" s="973">
        <v>0.44800000000000001</v>
      </c>
      <c r="BW140" s="973">
        <v>8954</v>
      </c>
      <c r="BX140" s="973">
        <v>8954.4480000000003</v>
      </c>
      <c r="CB140" s="49" t="s">
        <v>259</v>
      </c>
      <c r="CC140" s="973">
        <v>0.69599999999999995</v>
      </c>
      <c r="CD140" s="973">
        <v>20536</v>
      </c>
      <c r="CE140" s="973">
        <v>20536.696</v>
      </c>
    </row>
    <row r="141" spans="1:83">
      <c r="A141" s="49" t="s">
        <v>260</v>
      </c>
      <c r="B141" s="973">
        <v>0.91525107211250478</v>
      </c>
      <c r="C141" s="973">
        <v>219.37471499999998</v>
      </c>
      <c r="D141" s="973">
        <v>1.23513495</v>
      </c>
      <c r="J141" s="49" t="s">
        <v>260</v>
      </c>
      <c r="K141" s="973">
        <v>0.37557044761580238</v>
      </c>
      <c r="L141" s="973">
        <v>328.36264999999997</v>
      </c>
      <c r="M141" s="973">
        <v>1.8487644999999999</v>
      </c>
      <c r="S141" s="49" t="s">
        <v>260</v>
      </c>
      <c r="T141" s="973">
        <v>3.7620206247704888</v>
      </c>
      <c r="U141" s="973">
        <v>359.82387</v>
      </c>
      <c r="V141" s="973">
        <v>2.0258991000000002</v>
      </c>
      <c r="W141" s="973">
        <v>365.61178972477052</v>
      </c>
      <c r="AB141" s="49" t="s">
        <v>260</v>
      </c>
      <c r="AC141" s="973">
        <v>1.7156524428347431</v>
      </c>
      <c r="AD141" s="973">
        <v>188.92677999999998</v>
      </c>
      <c r="AE141" s="973">
        <v>1.0637054000000001</v>
      </c>
      <c r="AF141" s="973">
        <v>191.70613784283472</v>
      </c>
      <c r="AK141" s="49" t="s">
        <v>260</v>
      </c>
      <c r="AL141" s="973">
        <v>1.0447214853791926</v>
      </c>
      <c r="AM141" s="973">
        <v>290.36475999999999</v>
      </c>
      <c r="AN141" s="973">
        <v>1.6348268000000001</v>
      </c>
      <c r="AO141" s="973">
        <v>293.04430828537915</v>
      </c>
      <c r="AT141" s="49" t="s">
        <v>260</v>
      </c>
      <c r="AU141" s="973"/>
      <c r="AV141" s="973">
        <v>57.523409999999998</v>
      </c>
      <c r="AW141" s="973">
        <v>0.32387129999999997</v>
      </c>
      <c r="BC141" s="49" t="s">
        <v>260</v>
      </c>
      <c r="BD141" s="973"/>
      <c r="BE141" s="973">
        <v>19.53623</v>
      </c>
      <c r="BF141" s="973">
        <v>0.10999390000000001</v>
      </c>
      <c r="BL141" s="49" t="s">
        <v>260</v>
      </c>
      <c r="BM141" s="973"/>
      <c r="BN141" s="973">
        <v>1.7159799999999998</v>
      </c>
      <c r="BO141" s="973">
        <v>9.6613999999999988E-3</v>
      </c>
      <c r="BP141" s="973">
        <v>1.7256413999999998</v>
      </c>
      <c r="BU141" s="49" t="s">
        <v>260</v>
      </c>
      <c r="BV141" s="973">
        <v>0.32800000000000001</v>
      </c>
      <c r="BW141" s="973">
        <v>8825</v>
      </c>
      <c r="BX141" s="973">
        <v>8825.3279999999995</v>
      </c>
      <c r="CB141" s="49" t="s">
        <v>260</v>
      </c>
      <c r="CC141" s="973">
        <v>0.505</v>
      </c>
      <c r="CD141" s="973">
        <v>13573</v>
      </c>
      <c r="CE141" s="973">
        <v>13573.504999999999</v>
      </c>
    </row>
    <row r="142" spans="1:83">
      <c r="A142" s="49" t="s">
        <v>261</v>
      </c>
      <c r="B142" s="973">
        <v>1</v>
      </c>
      <c r="C142" s="973">
        <v>222.88462000000001</v>
      </c>
      <c r="D142" s="973">
        <v>1.3223238799999999</v>
      </c>
      <c r="J142" s="49" t="s">
        <v>261</v>
      </c>
      <c r="K142" s="973">
        <v>0.38</v>
      </c>
      <c r="L142" s="973">
        <v>333.2833</v>
      </c>
      <c r="M142" s="973">
        <v>1.9772942</v>
      </c>
      <c r="S142" s="49" t="s">
        <v>261</v>
      </c>
      <c r="T142" s="973">
        <v>3.87</v>
      </c>
      <c r="U142" s="973">
        <v>361.77249499999999</v>
      </c>
      <c r="V142" s="973">
        <v>2.1463141299999999</v>
      </c>
      <c r="W142" s="973">
        <v>367.78880913</v>
      </c>
      <c r="AB142" s="49" t="s">
        <v>261</v>
      </c>
      <c r="AC142" s="973">
        <v>1.32</v>
      </c>
      <c r="AD142" s="973">
        <v>197.52155500000001</v>
      </c>
      <c r="AE142" s="973">
        <v>1.1718505699999999</v>
      </c>
      <c r="AF142" s="973">
        <v>200.01340557</v>
      </c>
      <c r="AK142" s="49" t="s">
        <v>261</v>
      </c>
      <c r="AL142" s="973">
        <v>1.1000000000000001</v>
      </c>
      <c r="AM142" s="973">
        <v>291.27094499999998</v>
      </c>
      <c r="AN142" s="973">
        <v>1.72804443</v>
      </c>
      <c r="AO142" s="973">
        <v>294.09898943000002</v>
      </c>
      <c r="AT142" s="49" t="s">
        <v>261</v>
      </c>
      <c r="AU142" s="973"/>
      <c r="AV142" s="973">
        <v>59.83558</v>
      </c>
      <c r="AW142" s="973">
        <v>0.35499091999999999</v>
      </c>
      <c r="BC142" s="49" t="s">
        <v>261</v>
      </c>
      <c r="BD142" s="973"/>
      <c r="BE142" s="973">
        <v>19.566575</v>
      </c>
      <c r="BF142" s="973">
        <v>0.11608404999999999</v>
      </c>
      <c r="BL142" s="49" t="s">
        <v>261</v>
      </c>
      <c r="BM142" s="973"/>
      <c r="BN142" s="973">
        <v>0.86870000000000003</v>
      </c>
      <c r="BO142" s="973">
        <v>5.1538E-3</v>
      </c>
      <c r="BP142" s="973">
        <v>0.87385380000000001</v>
      </c>
      <c r="BU142" s="49" t="s">
        <v>261</v>
      </c>
      <c r="BV142" s="973">
        <v>0.40400000000000003</v>
      </c>
      <c r="BW142" s="973">
        <v>10318</v>
      </c>
      <c r="BX142" s="973">
        <v>10318.404</v>
      </c>
      <c r="CB142" s="49" t="s">
        <v>261</v>
      </c>
      <c r="CC142" s="973">
        <v>0.71960000000000002</v>
      </c>
      <c r="CD142" s="973">
        <v>18359</v>
      </c>
      <c r="CE142" s="973">
        <v>18359.7196</v>
      </c>
    </row>
    <row r="143" spans="1:83">
      <c r="A143" s="49" t="s">
        <v>262</v>
      </c>
      <c r="B143" s="973"/>
      <c r="C143" s="973"/>
      <c r="D143" s="973"/>
      <c r="J143" s="49" t="s">
        <v>262</v>
      </c>
      <c r="K143" s="973"/>
      <c r="L143" s="973"/>
      <c r="M143" s="973"/>
      <c r="S143" s="49" t="s">
        <v>262</v>
      </c>
      <c r="T143" s="973"/>
      <c r="U143" s="973"/>
      <c r="V143" s="973"/>
      <c r="W143" s="973"/>
      <c r="AB143" s="49" t="s">
        <v>262</v>
      </c>
      <c r="AC143" s="973"/>
      <c r="AD143" s="973"/>
      <c r="AE143" s="973"/>
      <c r="AF143" s="973"/>
      <c r="AK143" s="49" t="s">
        <v>262</v>
      </c>
      <c r="AL143" s="973"/>
      <c r="AM143" s="973"/>
      <c r="AN143" s="973"/>
      <c r="AO143" s="973"/>
      <c r="AT143" s="49" t="s">
        <v>262</v>
      </c>
      <c r="AU143" s="973"/>
      <c r="AV143" s="973"/>
      <c r="AW143" s="973"/>
      <c r="BC143" s="49" t="s">
        <v>262</v>
      </c>
      <c r="BD143" s="973"/>
      <c r="BE143" s="973"/>
      <c r="BF143" s="973"/>
      <c r="BL143" s="49" t="s">
        <v>262</v>
      </c>
      <c r="BM143" s="973"/>
      <c r="BN143" s="973"/>
      <c r="BO143" s="973"/>
      <c r="BP143" s="973"/>
      <c r="BU143" s="49" t="s">
        <v>262</v>
      </c>
      <c r="BV143" s="973"/>
      <c r="BW143" s="973"/>
      <c r="BX143" s="973"/>
      <c r="CB143" s="49" t="s">
        <v>262</v>
      </c>
      <c r="CC143" s="973"/>
      <c r="CD143" s="973"/>
      <c r="CE143" s="973"/>
    </row>
    <row r="144" spans="1:83">
      <c r="S144" s="49" t="s">
        <v>250</v>
      </c>
      <c r="T144" s="973">
        <v>39.710134396355713</v>
      </c>
      <c r="U144" s="973">
        <v>4108.6112549999998</v>
      </c>
      <c r="V144" s="973">
        <v>24.406679400000002</v>
      </c>
      <c r="W144" s="973">
        <v>4172.7280687963557</v>
      </c>
      <c r="AB144" s="49" t="s">
        <v>250</v>
      </c>
      <c r="AC144" s="973">
        <v>16.746178871743616</v>
      </c>
      <c r="AD144" s="973">
        <v>2140.4720400000001</v>
      </c>
      <c r="AE144" s="973">
        <v>12.714593469999999</v>
      </c>
      <c r="AF144" s="973">
        <v>2169.9328123417436</v>
      </c>
      <c r="AK144" s="49" t="s">
        <v>250</v>
      </c>
      <c r="AL144" s="973">
        <v>11.483947314398529</v>
      </c>
      <c r="AM144" s="973">
        <v>3108.3793649999998</v>
      </c>
      <c r="AN144" s="973">
        <v>18.44956625</v>
      </c>
      <c r="AO144" s="973">
        <v>3138.3128785643985</v>
      </c>
      <c r="BL144" s="49" t="s">
        <v>250</v>
      </c>
      <c r="BM144" s="973"/>
      <c r="BN144" s="973">
        <v>18.403349999999996</v>
      </c>
      <c r="BO144" s="973">
        <v>0.109348578</v>
      </c>
      <c r="BP144" s="973">
        <v>18.512698577999998</v>
      </c>
      <c r="BU144" s="49" t="s">
        <v>250</v>
      </c>
      <c r="BV144" s="973">
        <v>3.0526523000000001</v>
      </c>
      <c r="BW144" s="973">
        <v>81774</v>
      </c>
      <c r="BX144" s="973">
        <v>81777.052652299986</v>
      </c>
      <c r="CB144" s="49" t="s">
        <v>250</v>
      </c>
      <c r="CC144" s="973">
        <v>6.6470421099999992</v>
      </c>
      <c r="CD144" s="973">
        <v>188025</v>
      </c>
      <c r="CE144" s="973">
        <v>188031.64704211001</v>
      </c>
    </row>
    <row r="148" spans="1:28">
      <c r="B148" t="s">
        <v>69</v>
      </c>
      <c r="J148" s="48" t="s">
        <v>229</v>
      </c>
      <c r="P148" s="48" t="s">
        <v>229</v>
      </c>
      <c r="U148" s="48" t="s">
        <v>337</v>
      </c>
      <c r="V148" s="48" t="s">
        <v>229</v>
      </c>
      <c r="Z148" s="48" t="s">
        <v>229</v>
      </c>
    </row>
    <row r="149" spans="1:28">
      <c r="B149" t="s">
        <v>338</v>
      </c>
      <c r="C149" t="s">
        <v>339</v>
      </c>
      <c r="D149" t="s">
        <v>340</v>
      </c>
      <c r="J149" t="s">
        <v>69</v>
      </c>
      <c r="P149" t="s">
        <v>69</v>
      </c>
      <c r="U149" s="48" t="s">
        <v>248</v>
      </c>
      <c r="V149" t="s">
        <v>341</v>
      </c>
      <c r="Z149" t="s">
        <v>69</v>
      </c>
    </row>
    <row r="150" spans="1:28">
      <c r="A150" s="49" t="s">
        <v>251</v>
      </c>
      <c r="B150" s="973">
        <v>0</v>
      </c>
      <c r="C150" s="973">
        <v>3.11</v>
      </c>
      <c r="D150" s="973">
        <v>0.08</v>
      </c>
      <c r="I150" s="48" t="s">
        <v>248</v>
      </c>
      <c r="J150" t="s">
        <v>342</v>
      </c>
      <c r="K150" t="s">
        <v>343</v>
      </c>
      <c r="O150" s="48" t="s">
        <v>248</v>
      </c>
      <c r="P150" t="s">
        <v>344</v>
      </c>
      <c r="Q150" t="s">
        <v>237</v>
      </c>
      <c r="U150" s="49" t="s">
        <v>251</v>
      </c>
      <c r="V150" s="973">
        <v>0</v>
      </c>
      <c r="Y150" s="48" t="s">
        <v>248</v>
      </c>
      <c r="Z150" t="s">
        <v>345</v>
      </c>
      <c r="AA150" t="s">
        <v>346</v>
      </c>
      <c r="AB150" t="s">
        <v>347</v>
      </c>
    </row>
    <row r="151" spans="1:28">
      <c r="A151" s="49" t="s">
        <v>252</v>
      </c>
      <c r="B151" s="973">
        <v>0</v>
      </c>
      <c r="C151" s="973">
        <v>2</v>
      </c>
      <c r="D151" s="973">
        <v>0.44</v>
      </c>
      <c r="I151" s="49" t="s">
        <v>251</v>
      </c>
      <c r="J151" s="973">
        <v>0.06</v>
      </c>
      <c r="K151" s="973">
        <v>0.56000000000000005</v>
      </c>
      <c r="O151" s="49" t="s">
        <v>251</v>
      </c>
      <c r="P151" s="973">
        <v>0</v>
      </c>
      <c r="Q151" s="973">
        <v>0.97</v>
      </c>
      <c r="U151" s="49" t="s">
        <v>252</v>
      </c>
      <c r="V151" s="973">
        <v>0.01</v>
      </c>
      <c r="Y151" s="49" t="s">
        <v>251</v>
      </c>
      <c r="Z151" s="973">
        <v>0</v>
      </c>
      <c r="AA151" s="973">
        <v>0</v>
      </c>
      <c r="AB151" s="973">
        <v>0</v>
      </c>
    </row>
    <row r="152" spans="1:28">
      <c r="A152" s="49" t="s">
        <v>253</v>
      </c>
      <c r="B152" s="973">
        <v>0</v>
      </c>
      <c r="C152" s="973">
        <v>1.06</v>
      </c>
      <c r="D152" s="973">
        <v>1.01</v>
      </c>
      <c r="I152" s="49" t="s">
        <v>252</v>
      </c>
      <c r="J152" s="973">
        <v>0.25</v>
      </c>
      <c r="K152" s="973">
        <v>2.63</v>
      </c>
      <c r="O152" s="49" t="s">
        <v>252</v>
      </c>
      <c r="P152" s="973">
        <v>0</v>
      </c>
      <c r="Q152" s="973">
        <v>0.39</v>
      </c>
      <c r="U152" s="49" t="s">
        <v>253</v>
      </c>
      <c r="V152" s="973"/>
      <c r="Y152" s="49" t="s">
        <v>252</v>
      </c>
      <c r="Z152" s="973">
        <v>0</v>
      </c>
      <c r="AA152" s="973">
        <v>0</v>
      </c>
      <c r="AB152" s="973">
        <v>0</v>
      </c>
    </row>
    <row r="153" spans="1:28">
      <c r="A153" s="49" t="s">
        <v>254</v>
      </c>
      <c r="B153" s="973">
        <v>0</v>
      </c>
      <c r="C153" s="973">
        <v>2.72</v>
      </c>
      <c r="D153" s="973">
        <v>0.12</v>
      </c>
      <c r="I153" s="49" t="s">
        <v>253</v>
      </c>
      <c r="J153" s="973">
        <v>0.4</v>
      </c>
      <c r="K153" s="973">
        <v>3.36</v>
      </c>
      <c r="O153" s="49" t="s">
        <v>253</v>
      </c>
      <c r="P153" s="973">
        <v>0.35</v>
      </c>
      <c r="Q153" s="973">
        <v>0</v>
      </c>
      <c r="U153" s="49" t="s">
        <v>254</v>
      </c>
      <c r="V153" s="973">
        <v>7.0000000000000007E-2</v>
      </c>
      <c r="Y153" s="49" t="s">
        <v>253</v>
      </c>
      <c r="Z153" s="973">
        <v>0</v>
      </c>
      <c r="AA153" s="973">
        <v>0</v>
      </c>
      <c r="AB153" s="973">
        <v>0</v>
      </c>
    </row>
    <row r="154" spans="1:28">
      <c r="A154" s="49" t="s">
        <v>255</v>
      </c>
      <c r="B154" s="973">
        <v>8.0000000000000004E-4</v>
      </c>
      <c r="C154" s="973">
        <v>2.98</v>
      </c>
      <c r="D154" s="973">
        <v>0.66</v>
      </c>
      <c r="I154" s="49" t="s">
        <v>254</v>
      </c>
      <c r="J154" s="973">
        <v>0.63</v>
      </c>
      <c r="K154" s="973">
        <v>2.84</v>
      </c>
      <c r="O154" s="49" t="s">
        <v>254</v>
      </c>
      <c r="P154" s="973">
        <v>0.25</v>
      </c>
      <c r="Q154" s="973">
        <v>0</v>
      </c>
      <c r="U154" s="49" t="s">
        <v>255</v>
      </c>
      <c r="V154" s="973">
        <v>0.01</v>
      </c>
      <c r="Y154" s="49" t="s">
        <v>254</v>
      </c>
      <c r="Z154" s="973">
        <v>0</v>
      </c>
      <c r="AA154" s="973">
        <v>0</v>
      </c>
      <c r="AB154" s="973">
        <v>0</v>
      </c>
    </row>
    <row r="155" spans="1:28">
      <c r="A155" s="49" t="s">
        <v>256</v>
      </c>
      <c r="B155" s="973">
        <v>0</v>
      </c>
      <c r="C155" s="973">
        <v>2.4040302700000034</v>
      </c>
      <c r="D155" s="973">
        <v>0.69925804000000003</v>
      </c>
      <c r="I155" s="49" t="s">
        <v>255</v>
      </c>
      <c r="J155" s="973">
        <v>1.17</v>
      </c>
      <c r="K155" s="973">
        <v>2.2799999999999998</v>
      </c>
      <c r="O155" s="49" t="s">
        <v>255</v>
      </c>
      <c r="P155" s="973">
        <v>0.32</v>
      </c>
      <c r="Q155" s="973">
        <v>1.1100000000000001</v>
      </c>
      <c r="U155" s="49" t="s">
        <v>256</v>
      </c>
      <c r="V155" s="973">
        <v>0.11666997999999999</v>
      </c>
      <c r="Y155" s="49" t="s">
        <v>255</v>
      </c>
      <c r="Z155" s="973">
        <v>0</v>
      </c>
      <c r="AA155" s="973">
        <v>0</v>
      </c>
      <c r="AB155" s="973">
        <v>0</v>
      </c>
    </row>
    <row r="156" spans="1:28">
      <c r="A156" s="49" t="s">
        <v>257</v>
      </c>
      <c r="B156" s="973">
        <v>0</v>
      </c>
      <c r="C156" s="973">
        <v>1.03</v>
      </c>
      <c r="D156" s="973">
        <v>0.44</v>
      </c>
      <c r="I156" s="49" t="s">
        <v>256</v>
      </c>
      <c r="J156" s="974">
        <v>0.10533589</v>
      </c>
      <c r="K156" s="973">
        <v>1.3867389800000001</v>
      </c>
      <c r="O156" s="49" t="s">
        <v>256</v>
      </c>
      <c r="P156" s="973">
        <v>0.77549760000000001</v>
      </c>
      <c r="Q156" s="973">
        <v>9.2809839999999991E-2</v>
      </c>
      <c r="U156" s="49" t="s">
        <v>257</v>
      </c>
      <c r="V156" s="973">
        <v>0</v>
      </c>
      <c r="Y156" s="49" t="s">
        <v>256</v>
      </c>
      <c r="Z156" s="973">
        <v>0</v>
      </c>
      <c r="AA156" s="973">
        <v>0</v>
      </c>
      <c r="AB156" s="973">
        <v>0</v>
      </c>
    </row>
    <row r="157" spans="1:28">
      <c r="A157" s="49" t="s">
        <v>258</v>
      </c>
      <c r="B157" s="973">
        <v>0</v>
      </c>
      <c r="C157" s="973">
        <v>0.78</v>
      </c>
      <c r="D157" s="973">
        <v>0.46</v>
      </c>
      <c r="I157" s="49" t="s">
        <v>257</v>
      </c>
      <c r="J157" s="973">
        <v>1.35</v>
      </c>
      <c r="K157" s="973">
        <v>2.17</v>
      </c>
      <c r="O157" s="49" t="s">
        <v>257</v>
      </c>
      <c r="P157" s="973">
        <v>0.62</v>
      </c>
      <c r="Q157" s="973">
        <v>0.52</v>
      </c>
      <c r="U157" s="49" t="s">
        <v>258</v>
      </c>
      <c r="V157" s="973">
        <v>0</v>
      </c>
      <c r="Y157" s="49" t="s">
        <v>257</v>
      </c>
      <c r="Z157" s="973">
        <v>0</v>
      </c>
      <c r="AA157" s="973">
        <v>0</v>
      </c>
      <c r="AB157" s="973">
        <v>0</v>
      </c>
    </row>
    <row r="158" spans="1:28">
      <c r="A158" s="49" t="s">
        <v>259</v>
      </c>
      <c r="B158" s="973">
        <v>0</v>
      </c>
      <c r="C158" s="973">
        <v>0.76171471361102028</v>
      </c>
      <c r="D158" s="973">
        <v>2.1229596657998608</v>
      </c>
      <c r="I158" s="49" t="s">
        <v>258</v>
      </c>
      <c r="J158" s="973">
        <v>1.74</v>
      </c>
      <c r="K158" s="973">
        <v>2.66</v>
      </c>
      <c r="O158" s="49" t="s">
        <v>258</v>
      </c>
      <c r="P158" s="973">
        <v>0.53</v>
      </c>
      <c r="Q158" s="973">
        <v>0.06</v>
      </c>
      <c r="U158" s="49" t="s">
        <v>259</v>
      </c>
      <c r="V158" s="973">
        <v>0</v>
      </c>
      <c r="Y158" s="49" t="s">
        <v>258</v>
      </c>
      <c r="Z158" s="973">
        <v>0</v>
      </c>
      <c r="AA158" s="973">
        <v>0</v>
      </c>
      <c r="AB158" s="973">
        <v>0</v>
      </c>
    </row>
    <row r="159" spans="1:28">
      <c r="A159" s="49" t="s">
        <v>260</v>
      </c>
      <c r="B159" s="973">
        <v>0</v>
      </c>
      <c r="C159" s="973">
        <v>2.93</v>
      </c>
      <c r="D159" s="973">
        <v>2.1800000000000002</v>
      </c>
      <c r="I159" s="49" t="s">
        <v>259</v>
      </c>
      <c r="J159" s="973">
        <v>1.743518782149557</v>
      </c>
      <c r="K159" s="973">
        <v>2.6640914469126646</v>
      </c>
      <c r="O159" s="49" t="s">
        <v>259</v>
      </c>
      <c r="P159" s="973">
        <v>0.53276830985813983</v>
      </c>
      <c r="Q159" s="973">
        <v>6.0832800000000006E-2</v>
      </c>
      <c r="U159" s="49" t="s">
        <v>260</v>
      </c>
      <c r="V159" s="973">
        <v>0</v>
      </c>
      <c r="Y159" s="49" t="s">
        <v>259</v>
      </c>
      <c r="Z159" s="973">
        <v>0</v>
      </c>
      <c r="AA159" s="973">
        <v>4.415852E-2</v>
      </c>
      <c r="AB159" s="973">
        <v>0</v>
      </c>
    </row>
    <row r="160" spans="1:28">
      <c r="A160" s="49" t="s">
        <v>261</v>
      </c>
      <c r="B160" s="973">
        <v>0</v>
      </c>
      <c r="C160" s="973">
        <v>2.63</v>
      </c>
      <c r="D160" s="973">
        <v>0.96</v>
      </c>
      <c r="I160" s="49" t="s">
        <v>260</v>
      </c>
      <c r="J160" s="973">
        <v>0.37</v>
      </c>
      <c r="K160" s="973">
        <v>2.2799999999999998</v>
      </c>
      <c r="O160" s="49" t="s">
        <v>260</v>
      </c>
      <c r="P160" s="973">
        <v>0.59</v>
      </c>
      <c r="Q160" s="973">
        <v>0</v>
      </c>
      <c r="U160" s="49" t="s">
        <v>261</v>
      </c>
      <c r="V160" s="973">
        <v>0</v>
      </c>
      <c r="Y160" s="49" t="s">
        <v>260</v>
      </c>
      <c r="Z160" s="973">
        <v>0</v>
      </c>
      <c r="AA160" s="973">
        <v>0</v>
      </c>
      <c r="AB160" s="973">
        <v>0</v>
      </c>
    </row>
    <row r="161" spans="1:39">
      <c r="A161" s="49" t="s">
        <v>262</v>
      </c>
      <c r="B161" s="973"/>
      <c r="C161" s="973"/>
      <c r="D161" s="973"/>
      <c r="I161" s="49" t="s">
        <v>261</v>
      </c>
      <c r="J161" s="973">
        <v>0.23</v>
      </c>
      <c r="K161" s="973">
        <v>2.89</v>
      </c>
      <c r="O161" s="49" t="s">
        <v>261</v>
      </c>
      <c r="P161" s="973">
        <v>0.47</v>
      </c>
      <c r="Q161" s="973">
        <v>7.51</v>
      </c>
      <c r="U161" s="49" t="s">
        <v>262</v>
      </c>
      <c r="V161" s="973"/>
      <c r="Y161" s="49" t="s">
        <v>261</v>
      </c>
      <c r="Z161" s="973">
        <v>0</v>
      </c>
      <c r="AA161" s="973">
        <v>0</v>
      </c>
      <c r="AB161" s="973">
        <v>0</v>
      </c>
    </row>
    <row r="162" spans="1:39">
      <c r="I162" s="49" t="s">
        <v>262</v>
      </c>
      <c r="J162" s="973"/>
      <c r="K162" s="973"/>
      <c r="O162" s="49" t="s">
        <v>262</v>
      </c>
      <c r="P162" s="973"/>
      <c r="Q162" s="973"/>
      <c r="Y162" s="49" t="s">
        <v>262</v>
      </c>
      <c r="Z162" s="973"/>
      <c r="AA162" s="973"/>
      <c r="AB162" s="973"/>
    </row>
    <row r="168" spans="1:39">
      <c r="A168" s="48" t="s">
        <v>264</v>
      </c>
      <c r="B168" t="s">
        <v>69</v>
      </c>
      <c r="E168" s="48" t="s">
        <v>264</v>
      </c>
      <c r="F168" t="s">
        <v>69</v>
      </c>
      <c r="I168" s="48" t="s">
        <v>264</v>
      </c>
      <c r="J168" t="s">
        <v>69</v>
      </c>
      <c r="M168" s="48" t="s">
        <v>264</v>
      </c>
      <c r="N168" t="s">
        <v>69</v>
      </c>
      <c r="Q168" s="48" t="s">
        <v>264</v>
      </c>
      <c r="R168" t="s">
        <v>69</v>
      </c>
      <c r="U168" s="48" t="s">
        <v>264</v>
      </c>
      <c r="V168" t="s">
        <v>69</v>
      </c>
      <c r="Y168" s="48" t="s">
        <v>264</v>
      </c>
      <c r="Z168" t="s">
        <v>69</v>
      </c>
      <c r="AC168" s="48" t="s">
        <v>264</v>
      </c>
      <c r="AD168" t="s">
        <v>69</v>
      </c>
      <c r="AG168" s="48" t="s">
        <v>264</v>
      </c>
      <c r="AH168" t="s">
        <v>69</v>
      </c>
      <c r="AK168" s="48" t="s">
        <v>264</v>
      </c>
      <c r="AL168" t="s">
        <v>69</v>
      </c>
    </row>
    <row r="170" spans="1:39">
      <c r="B170" s="48" t="s">
        <v>229</v>
      </c>
      <c r="F170" s="48" t="s">
        <v>229</v>
      </c>
      <c r="J170" s="48" t="s">
        <v>229</v>
      </c>
      <c r="N170" s="48" t="s">
        <v>229</v>
      </c>
      <c r="R170" s="48" t="s">
        <v>229</v>
      </c>
      <c r="V170" s="48" t="s">
        <v>229</v>
      </c>
      <c r="Z170" s="48" t="s">
        <v>229</v>
      </c>
      <c r="AD170" s="48" t="s">
        <v>229</v>
      </c>
      <c r="AH170" s="48" t="s">
        <v>229</v>
      </c>
      <c r="AL170" s="48" t="s">
        <v>229</v>
      </c>
    </row>
    <row r="171" spans="1:39">
      <c r="B171" t="s">
        <v>73</v>
      </c>
      <c r="F171" t="s">
        <v>73</v>
      </c>
      <c r="J171" t="s">
        <v>73</v>
      </c>
      <c r="N171" t="s">
        <v>73</v>
      </c>
      <c r="R171" t="s">
        <v>73</v>
      </c>
      <c r="V171" t="s">
        <v>73</v>
      </c>
      <c r="Z171" t="s">
        <v>73</v>
      </c>
      <c r="AD171" t="s">
        <v>73</v>
      </c>
      <c r="AH171" t="s">
        <v>73</v>
      </c>
      <c r="AL171" t="s">
        <v>73</v>
      </c>
    </row>
    <row r="172" spans="1:39">
      <c r="A172" s="48" t="s">
        <v>248</v>
      </c>
      <c r="B172" t="s">
        <v>348</v>
      </c>
      <c r="C172" t="s">
        <v>349</v>
      </c>
      <c r="E172" s="48" t="s">
        <v>248</v>
      </c>
      <c r="F172" t="s">
        <v>350</v>
      </c>
      <c r="G172" t="s">
        <v>351</v>
      </c>
      <c r="I172" s="48" t="s">
        <v>248</v>
      </c>
      <c r="J172" t="s">
        <v>352</v>
      </c>
      <c r="K172" t="s">
        <v>353</v>
      </c>
      <c r="M172" s="48" t="s">
        <v>248</v>
      </c>
      <c r="N172" t="s">
        <v>354</v>
      </c>
      <c r="O172" t="s">
        <v>355</v>
      </c>
      <c r="Q172" s="48" t="s">
        <v>248</v>
      </c>
      <c r="R172" t="s">
        <v>356</v>
      </c>
      <c r="S172" t="s">
        <v>357</v>
      </c>
      <c r="U172" s="48" t="s">
        <v>248</v>
      </c>
      <c r="V172" t="s">
        <v>358</v>
      </c>
      <c r="W172" t="s">
        <v>359</v>
      </c>
      <c r="Y172" s="48" t="s">
        <v>248</v>
      </c>
      <c r="Z172" t="s">
        <v>360</v>
      </c>
      <c r="AA172" t="s">
        <v>361</v>
      </c>
      <c r="AC172" s="48" t="s">
        <v>248</v>
      </c>
      <c r="AD172" t="s">
        <v>362</v>
      </c>
      <c r="AE172" t="s">
        <v>363</v>
      </c>
      <c r="AG172" s="48" t="s">
        <v>248</v>
      </c>
      <c r="AH172" t="s">
        <v>364</v>
      </c>
      <c r="AI172" t="s">
        <v>365</v>
      </c>
      <c r="AK172" s="48" t="s">
        <v>248</v>
      </c>
      <c r="AL172" t="s">
        <v>366</v>
      </c>
      <c r="AM172" t="s">
        <v>367</v>
      </c>
    </row>
    <row r="173" spans="1:39">
      <c r="A173" s="49" t="s">
        <v>251</v>
      </c>
      <c r="B173" s="30">
        <v>0.26915111506987932</v>
      </c>
      <c r="C173" s="30">
        <v>0.19</v>
      </c>
      <c r="E173" s="49" t="s">
        <v>251</v>
      </c>
      <c r="F173" s="30">
        <v>2.1540277396833725</v>
      </c>
      <c r="G173" s="30">
        <v>1.62</v>
      </c>
      <c r="I173" s="49" t="s">
        <v>251</v>
      </c>
      <c r="J173" s="30">
        <v>1.9798676297758537</v>
      </c>
      <c r="K173" s="30">
        <v>1.74</v>
      </c>
      <c r="M173" s="49" t="s">
        <v>251</v>
      </c>
      <c r="N173" s="30">
        <v>4.5910012165358411</v>
      </c>
      <c r="O173" s="30">
        <v>3.83</v>
      </c>
      <c r="Q173" s="49" t="s">
        <v>251</v>
      </c>
      <c r="R173" s="30">
        <v>1.9557577305616307</v>
      </c>
      <c r="S173" s="30">
        <v>1.91</v>
      </c>
      <c r="U173" s="49" t="s">
        <v>251</v>
      </c>
      <c r="V173" s="30">
        <v>0.85347012000000011</v>
      </c>
      <c r="W173" s="30">
        <v>0.57999999999999996</v>
      </c>
      <c r="Y173" s="49" t="s">
        <v>251</v>
      </c>
      <c r="Z173" s="30">
        <v>1.900032725353906</v>
      </c>
      <c r="AA173" s="30">
        <v>1.44</v>
      </c>
      <c r="AC173" s="49" t="s">
        <v>251</v>
      </c>
      <c r="AD173" s="30">
        <v>1.121146329211993</v>
      </c>
      <c r="AE173" s="30">
        <v>0.99</v>
      </c>
      <c r="AG173" s="49" t="s">
        <v>251</v>
      </c>
      <c r="AH173" s="30">
        <v>2.0543751995878541</v>
      </c>
      <c r="AI173" s="30">
        <v>1.77</v>
      </c>
      <c r="AK173" s="49" t="s">
        <v>251</v>
      </c>
      <c r="AL173" s="30">
        <v>0.16406098293282606</v>
      </c>
      <c r="AM173" s="30">
        <v>0.11</v>
      </c>
    </row>
    <row r="174" spans="1:39">
      <c r="A174" s="49" t="s">
        <v>252</v>
      </c>
      <c r="B174" s="30">
        <v>0.26030075663173968</v>
      </c>
      <c r="C174" s="30">
        <v>0.28999999999999998</v>
      </c>
      <c r="E174" s="49" t="s">
        <v>252</v>
      </c>
      <c r="F174" s="30">
        <v>2.226960898921551</v>
      </c>
      <c r="G174" s="30">
        <v>1.69</v>
      </c>
      <c r="I174" s="49" t="s">
        <v>252</v>
      </c>
      <c r="J174" s="30">
        <v>2.069064821778547</v>
      </c>
      <c r="K174" s="30">
        <v>2.36</v>
      </c>
      <c r="M174" s="49" t="s">
        <v>252</v>
      </c>
      <c r="N174" s="30">
        <v>4.5469400454384772</v>
      </c>
      <c r="O174" s="30">
        <v>4.75</v>
      </c>
      <c r="Q174" s="49" t="s">
        <v>252</v>
      </c>
      <c r="R174" s="30">
        <v>1.3100624473546831</v>
      </c>
      <c r="S174" s="30">
        <v>1.8</v>
      </c>
      <c r="U174" s="49" t="s">
        <v>252</v>
      </c>
      <c r="V174" s="30">
        <v>0.87727387999999984</v>
      </c>
      <c r="W174" s="30">
        <v>0.72</v>
      </c>
      <c r="Y174" s="49" t="s">
        <v>252</v>
      </c>
      <c r="Z174" s="30">
        <v>2.0725174543982807</v>
      </c>
      <c r="AA174" s="30">
        <v>2.02</v>
      </c>
      <c r="AC174" s="49" t="s">
        <v>252</v>
      </c>
      <c r="AD174" s="30">
        <v>1.1723112625032268</v>
      </c>
      <c r="AE174" s="30">
        <v>1.1499999999999999</v>
      </c>
      <c r="AG174" s="49" t="s">
        <v>252</v>
      </c>
      <c r="AH174" s="30">
        <v>2.1368057121767867</v>
      </c>
      <c r="AI174" s="30">
        <v>2.58</v>
      </c>
      <c r="AK174" s="49" t="s">
        <v>252</v>
      </c>
      <c r="AL174" s="30">
        <v>0.15835369138740202</v>
      </c>
      <c r="AM174" s="30">
        <v>0.11</v>
      </c>
    </row>
    <row r="175" spans="1:39">
      <c r="A175" s="49" t="s">
        <v>253</v>
      </c>
      <c r="B175" s="30">
        <v>0.28281841214894804</v>
      </c>
      <c r="C175" s="30">
        <v>0.64877208999999991</v>
      </c>
      <c r="E175" s="49" t="s">
        <v>253</v>
      </c>
      <c r="F175" s="30">
        <v>2.2278902135295389</v>
      </c>
      <c r="G175" s="30">
        <v>1.8874631100000001</v>
      </c>
      <c r="I175" s="49" t="s">
        <v>253</v>
      </c>
      <c r="J175" s="30">
        <v>2.0912217181305963</v>
      </c>
      <c r="K175" s="30">
        <v>2.3743258371999998</v>
      </c>
      <c r="M175" s="49" t="s">
        <v>253</v>
      </c>
      <c r="N175" s="30">
        <v>4.750345573801277</v>
      </c>
      <c r="O175" s="30">
        <v>4.6965641201999997</v>
      </c>
      <c r="Q175" s="49" t="s">
        <v>253</v>
      </c>
      <c r="R175" s="30">
        <v>1.4890537887771389</v>
      </c>
      <c r="S175" s="30">
        <v>1.7951672971999999</v>
      </c>
      <c r="U175" s="49" t="s">
        <v>253</v>
      </c>
      <c r="V175" s="30">
        <v>0.93944452000000001</v>
      </c>
      <c r="W175" s="30">
        <v>0.64068519639999999</v>
      </c>
      <c r="Y175" s="49" t="s">
        <v>253</v>
      </c>
      <c r="Z175" s="30">
        <v>2.1541837089376563</v>
      </c>
      <c r="AA175" s="30">
        <v>2.1170631113999998</v>
      </c>
      <c r="AC175" s="49" t="s">
        <v>253</v>
      </c>
      <c r="AD175" s="30">
        <v>1.2599925518328066</v>
      </c>
      <c r="AE175" s="30">
        <v>1.5199720000000001</v>
      </c>
      <c r="AG175" s="49" t="s">
        <v>253</v>
      </c>
      <c r="AH175" s="30">
        <v>2.2493808511125528</v>
      </c>
      <c r="AI175" s="30">
        <v>2.4396330000000002</v>
      </c>
      <c r="AK175" s="49" t="s">
        <v>253</v>
      </c>
      <c r="AL175" s="30">
        <v>0.19336997459841554</v>
      </c>
      <c r="AM175" s="30">
        <v>0.15431700000000001</v>
      </c>
    </row>
    <row r="176" spans="1:39">
      <c r="A176" s="49" t="s">
        <v>254</v>
      </c>
      <c r="B176" s="30">
        <v>0.24786875160721883</v>
      </c>
      <c r="C176" s="30">
        <v>0.17760192999999999</v>
      </c>
      <c r="E176" s="49" t="s">
        <v>254</v>
      </c>
      <c r="F176" s="30">
        <v>2.1703098179186502</v>
      </c>
      <c r="G176" s="30">
        <v>1.92503917</v>
      </c>
      <c r="I176" s="49" t="s">
        <v>254</v>
      </c>
      <c r="J176" s="30">
        <v>2.0799643419978642</v>
      </c>
      <c r="K176" s="30">
        <v>2.2078514999999999</v>
      </c>
      <c r="M176" s="49" t="s">
        <v>254</v>
      </c>
      <c r="N176" s="30">
        <v>4.5112612684172548</v>
      </c>
      <c r="O176" s="30">
        <v>4.3125090260999963</v>
      </c>
      <c r="Q176" s="49" t="s">
        <v>254</v>
      </c>
      <c r="R176" s="30">
        <v>1.4719734505320883</v>
      </c>
      <c r="S176" s="30">
        <v>1.5303762528</v>
      </c>
      <c r="U176" s="49" t="s">
        <v>254</v>
      </c>
      <c r="V176" s="30">
        <v>0.96570584000000004</v>
      </c>
      <c r="W176" s="30">
        <v>0.74793823719999974</v>
      </c>
      <c r="Y176" s="49" t="s">
        <v>254</v>
      </c>
      <c r="Z176" s="30">
        <v>2.0206608209995309</v>
      </c>
      <c r="AA176" s="30">
        <v>2.1623882756000001</v>
      </c>
      <c r="AC176" s="49" t="s">
        <v>254</v>
      </c>
      <c r="AD176" s="30">
        <v>1.2120857024369405</v>
      </c>
      <c r="AE176" s="30">
        <v>1.028643</v>
      </c>
      <c r="AG176" s="49" t="s">
        <v>254</v>
      </c>
      <c r="AH176" s="30">
        <v>2.0620994258777667</v>
      </c>
      <c r="AI176" s="30">
        <v>2.9384100000000002</v>
      </c>
      <c r="AK176" s="49" t="s">
        <v>254</v>
      </c>
      <c r="AL176" s="30">
        <v>0.14220930867327419</v>
      </c>
      <c r="AM176" s="30">
        <v>0.13952999999999999</v>
      </c>
    </row>
    <row r="177" spans="1:39">
      <c r="A177" s="49" t="s">
        <v>255</v>
      </c>
      <c r="B177" s="30">
        <v>0.28524564609416658</v>
      </c>
      <c r="C177" s="30">
        <v>0.21343181</v>
      </c>
      <c r="E177" s="49" t="s">
        <v>255</v>
      </c>
      <c r="F177" s="30">
        <v>2.2935274250105162</v>
      </c>
      <c r="G177" s="30">
        <v>1.6393890999999998</v>
      </c>
      <c r="I177" s="49" t="s">
        <v>255</v>
      </c>
      <c r="J177" s="30">
        <v>2.0966419150914684</v>
      </c>
      <c r="K177" s="30">
        <v>2.2312254804999996</v>
      </c>
      <c r="M177" s="49" t="s">
        <v>255</v>
      </c>
      <c r="N177" s="30">
        <v>4.8575739987882036</v>
      </c>
      <c r="O177" s="30">
        <v>5.4072100234000011</v>
      </c>
      <c r="Q177" s="49" t="s">
        <v>255</v>
      </c>
      <c r="R177" s="30">
        <v>1.4812050933757026</v>
      </c>
      <c r="S177" s="30">
        <v>1.7533771954000004</v>
      </c>
      <c r="U177" s="49" t="s">
        <v>255</v>
      </c>
      <c r="V177" s="30">
        <v>1.00066108</v>
      </c>
      <c r="W177" s="30">
        <v>1.7533771954000004</v>
      </c>
      <c r="Y177" s="49" t="s">
        <v>255</v>
      </c>
      <c r="Z177" s="30">
        <v>2.0126420450066957</v>
      </c>
      <c r="AA177" s="30">
        <v>3.994196482</v>
      </c>
      <c r="AC177" s="49" t="s">
        <v>255</v>
      </c>
      <c r="AD177" s="30">
        <v>1.2623393391564339</v>
      </c>
      <c r="AE177" s="30">
        <v>1.1751560000000001</v>
      </c>
      <c r="AG177" s="49" t="s">
        <v>255</v>
      </c>
      <c r="AH177" s="30">
        <v>2.1949602557550008</v>
      </c>
      <c r="AI177" s="30">
        <v>3.2201529999999998</v>
      </c>
      <c r="AK177" s="49" t="s">
        <v>255</v>
      </c>
      <c r="AL177" s="30">
        <v>0.18681131912080107</v>
      </c>
      <c r="AM177" s="30">
        <v>0.22829199999999999</v>
      </c>
    </row>
    <row r="178" spans="1:39">
      <c r="A178" s="49" t="s">
        <v>256</v>
      </c>
      <c r="B178" s="30">
        <v>0.27620882791531226</v>
      </c>
      <c r="C178" s="30">
        <v>0.23302392</v>
      </c>
      <c r="E178" s="49" t="s">
        <v>256</v>
      </c>
      <c r="F178" s="30">
        <v>2.2103970026763191</v>
      </c>
      <c r="G178" s="30">
        <v>1.1672611900000001</v>
      </c>
      <c r="I178" s="49" t="s">
        <v>256</v>
      </c>
      <c r="J178" s="30">
        <v>2.0964345311351744</v>
      </c>
      <c r="K178" s="30">
        <v>2.52</v>
      </c>
      <c r="M178" s="49" t="s">
        <v>256</v>
      </c>
      <c r="N178" s="30">
        <v>4.8159528275283749</v>
      </c>
      <c r="O178" s="30">
        <v>5.0599999999999996</v>
      </c>
      <c r="Q178" s="49" t="s">
        <v>256</v>
      </c>
      <c r="R178" s="30">
        <v>1.4240419578978845</v>
      </c>
      <c r="S178" s="30">
        <v>2.7759999999999998</v>
      </c>
      <c r="U178" s="49" t="s">
        <v>256</v>
      </c>
      <c r="V178" s="30">
        <v>0.92569075999999995</v>
      </c>
      <c r="W178" s="30">
        <v>0.79900000000000004</v>
      </c>
      <c r="Y178" s="49" t="s">
        <v>256</v>
      </c>
      <c r="Z178" s="30">
        <v>1.9820568616485712</v>
      </c>
      <c r="AA178" s="30">
        <v>3.48</v>
      </c>
      <c r="AC178" s="49" t="s">
        <v>256</v>
      </c>
      <c r="AD178" s="30">
        <v>1.2768185905711198</v>
      </c>
      <c r="AE178" s="30">
        <v>1.32</v>
      </c>
      <c r="AG178" s="49" t="s">
        <v>256</v>
      </c>
      <c r="AH178" s="30">
        <v>2.1979621697461074</v>
      </c>
      <c r="AI178" s="30">
        <v>2.77</v>
      </c>
      <c r="AK178" s="49" t="s">
        <v>256</v>
      </c>
      <c r="AL178" s="30">
        <v>0.17184938631249319</v>
      </c>
      <c r="AM178" s="30">
        <v>0.155</v>
      </c>
    </row>
    <row r="179" spans="1:39">
      <c r="A179" s="49" t="s">
        <v>257</v>
      </c>
      <c r="B179" s="30">
        <v>0.2784518782626394</v>
      </c>
      <c r="C179" s="30">
        <v>0.21680767000000001</v>
      </c>
      <c r="E179" s="49" t="s">
        <v>257</v>
      </c>
      <c r="F179" s="30">
        <v>2.2367157486543507</v>
      </c>
      <c r="G179" s="30">
        <v>1.2876894800000001</v>
      </c>
      <c r="I179" s="49" t="s">
        <v>257</v>
      </c>
      <c r="J179" s="30">
        <v>2.0842311745941653</v>
      </c>
      <c r="K179" s="30">
        <v>2.0434032256000001</v>
      </c>
      <c r="M179" s="49" t="s">
        <v>257</v>
      </c>
      <c r="N179" s="30">
        <v>4.8005798334770695</v>
      </c>
      <c r="O179" s="30">
        <v>4.0685952117999999</v>
      </c>
      <c r="Q179" s="49" t="s">
        <v>257</v>
      </c>
      <c r="R179" s="30">
        <v>1.4746437012505191</v>
      </c>
      <c r="S179" s="30">
        <v>2.0922544894000001</v>
      </c>
      <c r="U179" s="49" t="s">
        <v>257</v>
      </c>
      <c r="V179" s="30">
        <v>0.90943924000000009</v>
      </c>
      <c r="W179" s="30">
        <v>0.56943958719999999</v>
      </c>
      <c r="Y179" s="49" t="s">
        <v>257</v>
      </c>
      <c r="Z179" s="30">
        <v>1.9868566041123215</v>
      </c>
      <c r="AA179" s="30">
        <v>4.2151349068999995</v>
      </c>
      <c r="AC179" s="49" t="s">
        <v>257</v>
      </c>
      <c r="AD179" s="30">
        <v>1.2291118483597401</v>
      </c>
      <c r="AE179" s="30">
        <v>1.2786866699999999</v>
      </c>
      <c r="AG179" s="49" t="s">
        <v>257</v>
      </c>
      <c r="AH179" s="30">
        <v>2.1111040064922229</v>
      </c>
      <c r="AI179" s="30">
        <v>2.1936923799999999</v>
      </c>
      <c r="AK179" s="49" t="s">
        <v>257</v>
      </c>
      <c r="AL179" s="30">
        <v>0.17911751173359955</v>
      </c>
      <c r="AM179" s="30">
        <v>0.17529443</v>
      </c>
    </row>
    <row r="180" spans="1:39">
      <c r="A180" s="49" t="s">
        <v>258</v>
      </c>
      <c r="B180" s="30">
        <v>0.26420376210176505</v>
      </c>
      <c r="C180" s="30">
        <v>0.22687752999999999</v>
      </c>
      <c r="E180" s="49" t="s">
        <v>258</v>
      </c>
      <c r="F180" s="30">
        <v>2.2047032840000789</v>
      </c>
      <c r="G180" s="30">
        <v>1.53394428</v>
      </c>
      <c r="I180" s="49" t="s">
        <v>258</v>
      </c>
      <c r="J180" s="30">
        <v>2.0426154289154979</v>
      </c>
      <c r="K180" s="30">
        <v>2.2581939791000001</v>
      </c>
      <c r="M180" s="49" t="s">
        <v>258</v>
      </c>
      <c r="N180" s="30">
        <v>4.550517776187184</v>
      </c>
      <c r="O180" s="30">
        <v>4.2696829419000002</v>
      </c>
      <c r="Q180" s="49" t="s">
        <v>258</v>
      </c>
      <c r="R180" s="30">
        <v>1.5147280117409616</v>
      </c>
      <c r="S180" s="30">
        <v>2.2280119766000004</v>
      </c>
      <c r="U180" s="49" t="s">
        <v>258</v>
      </c>
      <c r="V180" s="30">
        <v>0.99286227999999999</v>
      </c>
      <c r="W180" s="30">
        <v>0.46284431920000002</v>
      </c>
      <c r="Y180" s="49" t="s">
        <v>258</v>
      </c>
      <c r="Z180" s="30">
        <v>2.0286180999941963</v>
      </c>
      <c r="AA180" s="30">
        <v>2.3541938500000001</v>
      </c>
      <c r="AC180" s="49" t="s">
        <v>258</v>
      </c>
      <c r="AD180" s="30">
        <v>1.1477678467238315</v>
      </c>
      <c r="AE180" s="30">
        <v>0</v>
      </c>
      <c r="AG180" s="49" t="s">
        <v>258</v>
      </c>
      <c r="AH180" s="30">
        <v>1.9142458432383367</v>
      </c>
      <c r="AI180" s="30">
        <v>0</v>
      </c>
      <c r="AK180" s="49" t="s">
        <v>258</v>
      </c>
      <c r="AL180" s="30">
        <v>0.15871630935852007</v>
      </c>
      <c r="AM180" s="30">
        <v>0</v>
      </c>
    </row>
    <row r="181" spans="1:39">
      <c r="A181" s="49" t="s">
        <v>259</v>
      </c>
      <c r="B181" s="30">
        <v>0.27449528242879395</v>
      </c>
      <c r="C181" s="30">
        <v>0.33100000000000002</v>
      </c>
      <c r="E181" s="49" t="s">
        <v>259</v>
      </c>
      <c r="F181" s="30">
        <v>2.2270878438234054</v>
      </c>
      <c r="G181" s="973">
        <v>1.494</v>
      </c>
      <c r="I181" s="49" t="s">
        <v>259</v>
      </c>
      <c r="J181" s="30">
        <v>2.0711419628338943</v>
      </c>
      <c r="K181" s="973">
        <v>1.988</v>
      </c>
      <c r="M181" s="49" t="s">
        <v>259</v>
      </c>
      <c r="N181" s="30">
        <v>4.7154583668128973</v>
      </c>
      <c r="O181" s="973">
        <v>3.9889999999999999</v>
      </c>
      <c r="Q181" s="49" t="s">
        <v>259</v>
      </c>
      <c r="R181" s="30">
        <v>1.4162911421191582</v>
      </c>
      <c r="S181" s="973">
        <v>1.6839999999999999</v>
      </c>
      <c r="U181" s="49" t="s">
        <v>259</v>
      </c>
      <c r="V181" s="973">
        <v>0.97424432000000016</v>
      </c>
      <c r="W181" s="973">
        <v>0.51500000000000001</v>
      </c>
      <c r="Y181" s="49" t="s">
        <v>259</v>
      </c>
      <c r="Z181" s="30">
        <v>1.7958162048116961</v>
      </c>
      <c r="AA181" s="973">
        <v>1.74</v>
      </c>
      <c r="AC181" s="49" t="s">
        <v>259</v>
      </c>
      <c r="AD181" s="973">
        <v>1.1705215924631365</v>
      </c>
      <c r="AE181" s="973">
        <v>1.1100000000000001</v>
      </c>
      <c r="AG181" s="49" t="s">
        <v>259</v>
      </c>
      <c r="AH181" s="30">
        <v>1.9175276027394588</v>
      </c>
      <c r="AI181" s="973">
        <v>1.67</v>
      </c>
      <c r="AK181" s="49" t="s">
        <v>259</v>
      </c>
      <c r="AL181" s="126">
        <v>0.16722994868042346</v>
      </c>
      <c r="AM181" s="973">
        <v>0.27</v>
      </c>
    </row>
    <row r="182" spans="1:39">
      <c r="A182" s="49" t="s">
        <v>260</v>
      </c>
      <c r="B182" s="30">
        <v>0.27264733854122214</v>
      </c>
      <c r="C182" s="30">
        <v>0.29599999999999999</v>
      </c>
      <c r="E182" s="49" t="s">
        <v>260</v>
      </c>
      <c r="F182" s="30">
        <v>2.2471820364788608</v>
      </c>
      <c r="G182" s="973">
        <v>1.75</v>
      </c>
      <c r="I182" s="49" t="s">
        <v>260</v>
      </c>
      <c r="J182" s="30">
        <v>2.1142549909502959</v>
      </c>
      <c r="K182" s="973">
        <v>2.4700000000000002</v>
      </c>
      <c r="M182" s="49" t="s">
        <v>260</v>
      </c>
      <c r="N182" s="30">
        <v>4.5961881587508824</v>
      </c>
      <c r="O182" s="973">
        <v>4.8</v>
      </c>
      <c r="Q182" s="49" t="s">
        <v>260</v>
      </c>
      <c r="R182" s="30">
        <v>1.3765777256893208</v>
      </c>
      <c r="S182" s="973">
        <v>1.9119999999999999</v>
      </c>
      <c r="U182" s="49" t="s">
        <v>260</v>
      </c>
      <c r="V182" s="973">
        <v>0.99625783999999984</v>
      </c>
      <c r="W182" s="973">
        <v>0.77700000000000002</v>
      </c>
      <c r="Y182" s="49" t="s">
        <v>260</v>
      </c>
      <c r="Z182" s="30">
        <v>1.7522052078385706</v>
      </c>
      <c r="AA182" s="973">
        <v>2.7839999999999998</v>
      </c>
      <c r="AC182" s="49" t="s">
        <v>260</v>
      </c>
      <c r="AD182" s="973">
        <v>1.1457904370649059</v>
      </c>
      <c r="AE182" s="973">
        <v>1.1100000000000001</v>
      </c>
      <c r="AG182" s="49" t="s">
        <v>260</v>
      </c>
      <c r="AH182" s="30">
        <v>1.8809481236367211</v>
      </c>
      <c r="AI182" s="973">
        <v>2.1800000000000002</v>
      </c>
      <c r="AK182" s="49" t="s">
        <v>260</v>
      </c>
      <c r="AL182" s="126">
        <v>0.17150253434011936</v>
      </c>
      <c r="AM182" s="973">
        <v>0.25</v>
      </c>
    </row>
    <row r="183" spans="1:39">
      <c r="A183" s="49" t="s">
        <v>261</v>
      </c>
      <c r="B183" s="30">
        <v>0.27600042690325111</v>
      </c>
      <c r="C183" s="30">
        <v>0.31639036999999998</v>
      </c>
      <c r="E183" s="49" t="s">
        <v>261</v>
      </c>
      <c r="F183" s="30">
        <v>2.2986537434941581</v>
      </c>
      <c r="G183" s="973">
        <v>1.6143152700000005</v>
      </c>
      <c r="I183" s="49" t="s">
        <v>261</v>
      </c>
      <c r="J183" s="30">
        <v>2.1389041687602486</v>
      </c>
      <c r="K183" s="973">
        <v>2.3346576170999995</v>
      </c>
      <c r="M183" s="49" t="s">
        <v>261</v>
      </c>
      <c r="N183" s="30">
        <v>4.6307152704440666</v>
      </c>
      <c r="O183" s="973">
        <v>5.3196105447999971</v>
      </c>
      <c r="Q183" s="49" t="s">
        <v>261</v>
      </c>
      <c r="R183" s="30">
        <v>1.3883010278700743</v>
      </c>
      <c r="S183" s="973">
        <v>2.5515467853999998</v>
      </c>
      <c r="U183" s="49" t="s">
        <v>261</v>
      </c>
      <c r="V183" s="973">
        <v>0.68719219999999992</v>
      </c>
      <c r="W183" s="973">
        <v>0.59857492040000004</v>
      </c>
      <c r="Y183" s="49" t="s">
        <v>261</v>
      </c>
      <c r="Z183" s="30">
        <v>1.7408438672616957</v>
      </c>
      <c r="AA183" s="973">
        <v>4.0787032101000023</v>
      </c>
      <c r="AC183" s="49" t="s">
        <v>261</v>
      </c>
      <c r="AD183" s="973">
        <v>1.1197695096471856</v>
      </c>
      <c r="AE183" s="973"/>
      <c r="AG183" s="49" t="s">
        <v>261</v>
      </c>
      <c r="AH183" s="30">
        <v>1.8345062542105364</v>
      </c>
      <c r="AI183" s="973"/>
      <c r="AK183" s="49" t="s">
        <v>261</v>
      </c>
      <c r="AL183" s="126">
        <v>0.17604314197846779</v>
      </c>
      <c r="AM183" s="973"/>
    </row>
    <row r="184" spans="1:39">
      <c r="A184" s="49" t="s">
        <v>262</v>
      </c>
      <c r="B184" s="30">
        <v>0.2790551511867817</v>
      </c>
      <c r="C184" s="30"/>
      <c r="E184" s="49" t="s">
        <v>262</v>
      </c>
      <c r="F184" s="30">
        <v>2.2448064572872108</v>
      </c>
      <c r="G184" s="973"/>
      <c r="I184" s="49" t="s">
        <v>262</v>
      </c>
      <c r="J184" s="30">
        <v>2.1337327054108264</v>
      </c>
      <c r="K184" s="973"/>
      <c r="M184" s="49" t="s">
        <v>262</v>
      </c>
      <c r="N184" s="30">
        <v>4.8468241360888866</v>
      </c>
      <c r="O184" s="973"/>
      <c r="Q184" s="49" t="s">
        <v>262</v>
      </c>
      <c r="R184" s="30">
        <v>1.3664381970207697</v>
      </c>
      <c r="S184" s="973"/>
      <c r="U184" s="49" t="s">
        <v>262</v>
      </c>
      <c r="V184" s="973">
        <v>0.66201895999999993</v>
      </c>
      <c r="W184" s="973"/>
      <c r="Y184" s="49" t="s">
        <v>262</v>
      </c>
      <c r="Z184" s="30">
        <v>1.7805940103429458</v>
      </c>
      <c r="AA184" s="973"/>
      <c r="AC184" s="49" t="s">
        <v>262</v>
      </c>
      <c r="AD184" s="973">
        <v>1.2245114707986209</v>
      </c>
      <c r="AE184" s="973"/>
      <c r="AG184" s="49" t="s">
        <v>262</v>
      </c>
      <c r="AH184" s="30">
        <v>1.9282008523005889</v>
      </c>
      <c r="AI184" s="973"/>
      <c r="AK184" s="49" t="s">
        <v>262</v>
      </c>
      <c r="AL184" s="126">
        <v>0.17698910190312372</v>
      </c>
      <c r="AM184" s="973"/>
    </row>
  </sheetData>
  <phoneticPr fontId="17"/>
  <pageMargins left="0.7" right="0.7" top="0.75" bottom="0.75" header="0.3" footer="0.3"/>
  <pageSetup paperSize="9" orientation="portrait" r:id="rId113"/>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956FC0-DBF3-44F0-9C83-9F05A85B07DF}">
  <sheetPr codeName="Sheet9"/>
  <dimension ref="A2:FB113"/>
  <sheetViews>
    <sheetView showGridLines="0" topLeftCell="AV69" zoomScale="110" zoomScaleNormal="100" workbookViewId="0">
      <selection activeCell="AV96" sqref="AV96"/>
    </sheetView>
  </sheetViews>
  <sheetFormatPr defaultRowHeight="16.8"/>
  <cols>
    <col min="1" max="1" width="5.796875" customWidth="1"/>
    <col min="2" max="2" width="7.296875" customWidth="1"/>
    <col min="3" max="3" width="7.796875" bestFit="1" customWidth="1"/>
    <col min="4" max="4" width="9.59765625" customWidth="1"/>
    <col min="5" max="5" width="8.59765625" customWidth="1"/>
    <col min="6" max="6" width="8.09765625" customWidth="1"/>
    <col min="7" max="7" width="7.296875" customWidth="1"/>
    <col min="8" max="9" width="8.796875" customWidth="1"/>
    <col min="10" max="10" width="7.09765625" customWidth="1"/>
    <col min="11" max="11" width="6.59765625" customWidth="1"/>
    <col min="12" max="12" width="11.296875" bestFit="1" customWidth="1"/>
    <col min="13" max="13" width="7" customWidth="1"/>
    <col min="14" max="14" width="7" bestFit="1" customWidth="1"/>
    <col min="15" max="15" width="7.09765625" customWidth="1"/>
    <col min="22" max="22" width="9.796875" customWidth="1"/>
    <col min="23" max="23" width="8.796875" bestFit="1" customWidth="1"/>
    <col min="24" max="24" width="11.296875" customWidth="1"/>
    <col min="25" max="25" width="8.796875" bestFit="1" customWidth="1"/>
    <col min="28" max="28" width="10" bestFit="1" customWidth="1"/>
    <col min="37" max="37" width="10.59765625" customWidth="1"/>
    <col min="38" max="38" width="11.59765625" customWidth="1"/>
    <col min="40" max="40" width="9.296875" customWidth="1"/>
    <col min="43" max="43" width="10.796875" customWidth="1"/>
    <col min="46" max="46" width="10.5" bestFit="1" customWidth="1"/>
    <col min="47" max="47" width="13.09765625" customWidth="1"/>
    <col min="65" max="65" width="9.59765625" customWidth="1"/>
  </cols>
  <sheetData>
    <row r="2" spans="1:158" ht="32.4">
      <c r="A2" t="s">
        <v>207</v>
      </c>
      <c r="D2" s="80" t="s">
        <v>39</v>
      </c>
      <c r="F2" t="s">
        <v>368</v>
      </c>
    </row>
    <row r="3" spans="1:158" s="4" customFormat="1" ht="28.5" customHeight="1">
      <c r="A3" s="5" t="s">
        <v>1</v>
      </c>
      <c r="B3" s="4" t="s">
        <v>18</v>
      </c>
      <c r="C3" s="13" t="s">
        <v>369</v>
      </c>
      <c r="D3" s="13" t="s">
        <v>39</v>
      </c>
      <c r="E3" s="13" t="s">
        <v>370</v>
      </c>
      <c r="F3" s="13" t="s">
        <v>371</v>
      </c>
      <c r="G3" s="13" t="s">
        <v>42</v>
      </c>
      <c r="H3" s="6" t="s">
        <v>18</v>
      </c>
      <c r="I3" s="6" t="s">
        <v>372</v>
      </c>
      <c r="J3" s="6" t="s">
        <v>373</v>
      </c>
      <c r="K3" s="6" t="s">
        <v>49</v>
      </c>
      <c r="L3" s="6" t="s">
        <v>51</v>
      </c>
      <c r="M3" s="6" t="s">
        <v>52</v>
      </c>
      <c r="N3" s="6" t="s">
        <v>55</v>
      </c>
      <c r="O3" s="6" t="s">
        <v>56</v>
      </c>
      <c r="P3" s="15" t="s">
        <v>22</v>
      </c>
      <c r="Q3" s="15" t="s">
        <v>374</v>
      </c>
      <c r="R3" s="5"/>
      <c r="S3" s="5"/>
      <c r="T3" s="5"/>
      <c r="U3" s="5"/>
      <c r="V3" s="5"/>
      <c r="W3" s="5"/>
      <c r="X3" s="5"/>
      <c r="Y3" s="5"/>
      <c r="Z3" s="5"/>
      <c r="AA3" s="5"/>
      <c r="AB3" s="5"/>
      <c r="AC3" s="5"/>
      <c r="AD3" s="5"/>
      <c r="AE3" s="5"/>
      <c r="AF3" s="5"/>
      <c r="AG3" s="5"/>
      <c r="AH3" s="5"/>
      <c r="AI3" s="5"/>
      <c r="AJ3" s="5"/>
      <c r="AK3" s="5"/>
      <c r="AL3" s="5"/>
      <c r="AM3" s="5"/>
      <c r="AN3" s="5"/>
      <c r="AO3" s="5"/>
      <c r="AP3" s="5"/>
      <c r="AQ3" s="5"/>
      <c r="AR3" s="5"/>
      <c r="AS3" s="5"/>
      <c r="AT3" s="5"/>
      <c r="AU3" s="5"/>
      <c r="AV3" s="5"/>
      <c r="AW3" s="5"/>
      <c r="AX3" s="5"/>
      <c r="AY3" s="5"/>
      <c r="AZ3" s="5"/>
      <c r="BA3" s="5"/>
      <c r="BB3" s="5"/>
      <c r="BC3" s="5"/>
      <c r="BD3" s="5"/>
      <c r="BE3" s="5"/>
      <c r="BF3" s="5"/>
      <c r="BG3" s="5"/>
      <c r="BH3" s="5"/>
      <c r="BI3" s="5"/>
      <c r="BJ3" s="5"/>
      <c r="BK3" s="5"/>
      <c r="BL3" s="5"/>
      <c r="BM3" s="5"/>
      <c r="BN3" s="5"/>
      <c r="BO3" s="5"/>
      <c r="BP3" s="5"/>
      <c r="BQ3" s="5"/>
      <c r="BR3" s="5"/>
      <c r="BS3" s="5"/>
      <c r="BT3" s="5"/>
      <c r="BU3" s="5"/>
      <c r="BV3" s="5"/>
      <c r="BW3" s="5"/>
      <c r="BX3" s="5"/>
      <c r="BY3" s="5"/>
      <c r="BZ3" s="5"/>
      <c r="CA3" s="5"/>
      <c r="CB3" s="5"/>
      <c r="CC3" s="5"/>
      <c r="CD3" s="5"/>
      <c r="CE3" s="5"/>
      <c r="CF3" s="5"/>
      <c r="CG3" s="5"/>
      <c r="CH3" s="5"/>
      <c r="CI3" s="5"/>
      <c r="CJ3" s="5"/>
      <c r="CK3" s="5"/>
      <c r="CL3" s="5"/>
      <c r="CM3" s="5"/>
      <c r="CN3" s="5"/>
      <c r="CO3" s="5"/>
      <c r="CP3" s="5"/>
      <c r="CQ3" s="5"/>
      <c r="CR3" s="5"/>
      <c r="CS3" s="5"/>
      <c r="CT3" s="5"/>
      <c r="CU3" s="5"/>
      <c r="CV3" s="5"/>
      <c r="CW3" s="5"/>
      <c r="CX3" s="5"/>
      <c r="CY3" s="5"/>
      <c r="CZ3" s="5"/>
      <c r="DA3" s="5"/>
      <c r="DB3" s="5"/>
      <c r="DC3" s="5"/>
      <c r="DD3" s="5"/>
      <c r="DE3" s="5"/>
      <c r="DF3" s="5"/>
      <c r="DG3" s="5"/>
      <c r="DH3" s="5"/>
      <c r="DI3" s="5"/>
      <c r="DJ3" s="5"/>
      <c r="DK3" s="5"/>
      <c r="DL3" s="5"/>
      <c r="DM3" s="5"/>
      <c r="DN3" s="5"/>
      <c r="DO3" s="5"/>
      <c r="DP3" s="5"/>
      <c r="DQ3" s="5"/>
      <c r="DR3" s="5"/>
      <c r="DS3" s="5"/>
      <c r="DT3" s="5"/>
      <c r="DU3" s="5"/>
      <c r="DV3" s="5"/>
      <c r="DW3" s="5"/>
      <c r="DX3" s="5"/>
      <c r="DY3" s="5"/>
      <c r="DZ3" s="5"/>
      <c r="EA3" s="5"/>
      <c r="EB3" s="5"/>
      <c r="EC3" s="5"/>
      <c r="ED3" s="5"/>
      <c r="EE3" s="5"/>
      <c r="EF3" s="5"/>
      <c r="EG3" s="5"/>
      <c r="EH3" s="5"/>
      <c r="EI3" s="5"/>
      <c r="EJ3" s="5"/>
      <c r="EK3" s="5"/>
      <c r="EL3" s="5"/>
      <c r="EM3" s="5"/>
      <c r="EN3" s="5"/>
      <c r="EO3" s="5"/>
      <c r="EP3" s="5"/>
      <c r="EQ3" s="5"/>
      <c r="ER3" s="5"/>
      <c r="ES3" s="5"/>
      <c r="ET3" s="5"/>
      <c r="EU3" s="5"/>
      <c r="EV3" s="5"/>
      <c r="EW3" s="5"/>
      <c r="EX3" s="5"/>
      <c r="EY3" s="5"/>
      <c r="EZ3" s="5"/>
      <c r="FA3" s="5"/>
      <c r="FB3" s="5"/>
    </row>
    <row r="4" spans="1:158" s="3" customFormat="1" ht="9.6" customHeight="1">
      <c r="A4" s="20">
        <v>45748</v>
      </c>
      <c r="B4" s="8">
        <v>0</v>
      </c>
      <c r="C4" s="36">
        <f>SUMIFS(SDM_Data!J$2:$J$1348,SDM_Data!$I$2:$I$1348,Data!A4,SDM_Data!$A$2:$A$1348,Data!$A$2,SDM_Data!$D$2:$D$1348,"Near miss",SDM_Data!$E$2:$E$1348,Data!F$2)</f>
        <v>0</v>
      </c>
      <c r="D4" s="36">
        <f>SUMIFS(SDM_Data!K$2:$K$1348,SDM_Data!$I$2:$I$1348,Data!A4,SDM_Data!$A$2:$A$1348,Data!$A$2,SDM_Data!$D$2:$D$1348,D$3,SDM_Data!$E$2:$E$1348,Data!F$2)</f>
        <v>0</v>
      </c>
      <c r="E4" s="36">
        <f>SUM(C$4:C4)</f>
        <v>0</v>
      </c>
      <c r="F4" s="36">
        <f>SUM(D$4:D4)</f>
        <v>0</v>
      </c>
      <c r="G4" s="36">
        <f>SUMIFS(SDM_Data!K$2:$K$1348,SDM_Data!$I$2:$I$1348,Data!A4,SDM_Data!$A$2:$A$1348,Data!$A$2,SDM_Data!$D$2:$D$1348,G$3,SDM_Data!$E$2:$E$1348,Data!F$2)</f>
        <v>0</v>
      </c>
      <c r="H4" s="37">
        <v>0</v>
      </c>
      <c r="I4" s="36">
        <f>SUMIFS(SDM_Data!J$2:$J$1348,SDM_Data!$I$2:$I$1348,Data!A4,SDM_Data!$A$2:$A$1348,Data!$A$2,SDM_Data!$D$2:$D$1348,"Hit something",SDM_Data!$E$2:$E$1348,Data!F$2)</f>
        <v>0</v>
      </c>
      <c r="J4" s="36">
        <f>SUMIFS(SDM_Data!L$2:$L$1348,SDM_Data!$I$2:$I$1348,Data!A4,SDM_Data!$A$2:$A$1348,Data!$A$2,SDM_Data!$D$2:$D$1348,"Hit something",SDM_Data!$E$2:$E$1348,Data!F$2)</f>
        <v>0</v>
      </c>
      <c r="K4" s="36">
        <f>SUMIFS(SDM_Data!J$2:$J$1348,SDM_Data!$I$2:$I$1348,Data!A4,SDM_Data!$A$2:$A$1348,Data!$A$2,SDM_Data!$D$2:$D$1348,$K$3,SDM_Data!$E$2:$E$1348,Data!F$2)</f>
        <v>0</v>
      </c>
      <c r="L4" s="36">
        <f>SUMIFS(SDM_Data!K$2:$K$1348,SDM_Data!$I$2:$I$1348,Data!A4,SDM_Data!$A$2:$A$1348,Data!$A$2,SDM_Data!$D$2:$D$1348,L$3,SDM_Data!$E$2:$E$1348,Data!F$2)</f>
        <v>0</v>
      </c>
      <c r="M4" s="36">
        <f>SUMIFS(SDM_Data!K$2:$K$1348,SDM_Data!$I$2:$I$1348,Data!A4,SDM_Data!$A$2:$A$1348,Data!$A$2,SDM_Data!$D$2:$D$1348,M$3,SDM_Data!$E$2:$E$1348,Data!F$2)</f>
        <v>0</v>
      </c>
      <c r="N4" s="36">
        <f>SUMIFS(SDM_Data!K$2:$K$1348,SDM_Data!$I$2:$I$1348,Data!A4,SDM_Data!$A$2:$A$1348,Data!$A$2,SDM_Data!$D$2:$D$1348,N$3,SDM_Data!$E$2:$E$1348,Data!F$2)</f>
        <v>0</v>
      </c>
      <c r="O4" s="36">
        <f>SUMIFS(SDM_Data!K$2:$K$1348,SDM_Data!$I$2:$I$1348,Data!A4,SDM_Data!$A$2:$A$1348,Data!$A$2,SDM_Data!$D$2:$D$1348,O$3,SDM_Data!$E$2:$E$1348,Data!F$2)</f>
        <v>0</v>
      </c>
      <c r="P4" s="38">
        <f t="shared" ref="P4:P5" si="0">SUM(K4:O4)</f>
        <v>0</v>
      </c>
      <c r="Q4" s="7">
        <v>0</v>
      </c>
      <c r="R4" s="16">
        <v>0</v>
      </c>
      <c r="S4" s="16"/>
      <c r="T4" s="16"/>
      <c r="U4" s="16"/>
      <c r="V4" s="16"/>
      <c r="W4" s="16"/>
      <c r="X4" s="16"/>
      <c r="Y4" s="16"/>
      <c r="Z4" s="16"/>
      <c r="AA4" s="16"/>
      <c r="AB4" s="16"/>
      <c r="AC4" s="16"/>
      <c r="AD4" s="16"/>
      <c r="AE4" s="16"/>
      <c r="AF4" s="16"/>
      <c r="AG4" s="16"/>
      <c r="AH4" s="16"/>
      <c r="AI4" s="16"/>
      <c r="AJ4" s="16"/>
      <c r="AK4" s="16"/>
      <c r="AL4" s="16"/>
      <c r="AM4" s="16"/>
      <c r="AN4" s="16"/>
      <c r="AO4" s="16"/>
      <c r="AP4" s="16"/>
      <c r="AQ4" s="16"/>
      <c r="AR4" s="16"/>
      <c r="AS4" s="16"/>
      <c r="AT4" s="16"/>
      <c r="AU4" s="16"/>
      <c r="AV4" s="16"/>
      <c r="AW4" s="16"/>
      <c r="AX4" s="16"/>
      <c r="AY4" s="16"/>
      <c r="AZ4" s="16"/>
      <c r="BA4" s="16"/>
      <c r="BB4" s="16"/>
      <c r="BC4" s="16"/>
      <c r="BD4" s="16"/>
      <c r="BE4" s="16"/>
      <c r="BF4" s="16"/>
      <c r="BG4" s="16"/>
      <c r="BH4" s="16"/>
      <c r="BI4" s="16"/>
      <c r="BJ4" s="16"/>
      <c r="BK4" s="16"/>
      <c r="BL4" s="16"/>
      <c r="BM4" s="16"/>
      <c r="BN4" s="16"/>
      <c r="BO4" s="16"/>
      <c r="BP4" s="16"/>
      <c r="BQ4" s="16"/>
      <c r="BR4" s="16"/>
      <c r="BS4" s="16"/>
      <c r="BT4" s="16"/>
      <c r="BU4" s="16"/>
      <c r="BV4" s="16"/>
      <c r="BW4" s="16"/>
      <c r="BX4" s="16"/>
      <c r="BY4" s="16"/>
      <c r="BZ4" s="16"/>
      <c r="CA4" s="16"/>
      <c r="CB4" s="16"/>
      <c r="CC4" s="16"/>
      <c r="CD4" s="16"/>
      <c r="CE4" s="16"/>
      <c r="CF4" s="16"/>
      <c r="CG4" s="16"/>
      <c r="CH4" s="16"/>
      <c r="CI4" s="16"/>
      <c r="CJ4" s="16"/>
      <c r="CK4" s="16"/>
      <c r="CL4" s="16"/>
      <c r="CM4" s="16"/>
      <c r="CN4" s="16"/>
      <c r="CO4" s="16"/>
      <c r="CP4" s="16"/>
      <c r="CQ4" s="16"/>
      <c r="CR4" s="16"/>
      <c r="CS4" s="16"/>
      <c r="CT4" s="16"/>
      <c r="CU4" s="16"/>
      <c r="CV4" s="16"/>
      <c r="CW4" s="16"/>
      <c r="CX4" s="16"/>
      <c r="CY4" s="16"/>
      <c r="CZ4" s="16"/>
      <c r="DA4" s="16"/>
      <c r="DB4" s="16"/>
      <c r="DC4" s="16"/>
      <c r="DD4" s="16"/>
      <c r="DE4" s="16"/>
      <c r="DF4" s="16"/>
      <c r="DG4" s="16"/>
      <c r="DH4" s="16"/>
      <c r="DI4" s="16"/>
      <c r="DJ4" s="16"/>
      <c r="DK4" s="16"/>
      <c r="DL4" s="16"/>
      <c r="DM4" s="16"/>
      <c r="DN4" s="16"/>
      <c r="DO4" s="16"/>
      <c r="DP4" s="16"/>
      <c r="DQ4" s="16"/>
      <c r="DR4" s="16"/>
      <c r="DS4" s="16"/>
      <c r="DT4" s="16"/>
      <c r="DU4" s="16"/>
      <c r="DV4" s="16"/>
      <c r="DW4" s="16"/>
      <c r="DX4" s="16"/>
      <c r="DY4" s="16"/>
      <c r="DZ4" s="16"/>
      <c r="EA4" s="16"/>
      <c r="EB4" s="16"/>
      <c r="EC4" s="16"/>
      <c r="ED4" s="16"/>
      <c r="EE4" s="16"/>
      <c r="EF4" s="16"/>
      <c r="EG4" s="16"/>
      <c r="EH4" s="16"/>
      <c r="EI4" s="16"/>
      <c r="EJ4" s="16"/>
      <c r="EK4" s="16"/>
      <c r="EL4" s="16"/>
      <c r="EM4" s="16"/>
      <c r="EN4" s="16"/>
      <c r="EO4" s="16"/>
      <c r="EP4" s="16"/>
      <c r="EQ4" s="16"/>
      <c r="ER4" s="16"/>
      <c r="ES4" s="16"/>
      <c r="ET4" s="16"/>
      <c r="EU4" s="16"/>
      <c r="EV4" s="16"/>
      <c r="EW4" s="16"/>
      <c r="EX4" s="16"/>
      <c r="EY4" s="16"/>
      <c r="EZ4" s="16"/>
      <c r="FA4" s="16"/>
      <c r="FB4" s="16"/>
    </row>
    <row r="5" spans="1:158" s="3" customFormat="1" ht="9.6" customHeight="1">
      <c r="A5" s="20">
        <v>45778</v>
      </c>
      <c r="B5" s="8">
        <v>0</v>
      </c>
      <c r="C5" s="36">
        <f>SUMIFS(SDM_Data!J$2:$J$1348,SDM_Data!$I$2:$I$1348,Data!A5,SDM_Data!$A$2:$A$1348,Data!$A$2,SDM_Data!$D$2:$D$1348,"Near miss",SDM_Data!$E$2:$E$1348,Data!F$2)</f>
        <v>0</v>
      </c>
      <c r="D5" s="36">
        <f>SUMIFS(SDM_Data!K$2:$K$1348,SDM_Data!$I$2:$I$1348,Data!A5,SDM_Data!$A$2:$A$1348,Data!$A$2,SDM_Data!$D$2:$D$1348,D$3,SDM_Data!$E$2:$E$1348,Data!F$2)</f>
        <v>1</v>
      </c>
      <c r="E5" s="36">
        <f>SUM(C$4:C5)</f>
        <v>0</v>
      </c>
      <c r="F5" s="36">
        <f>SUM(D$4:D5)</f>
        <v>1</v>
      </c>
      <c r="G5" s="36">
        <f>SUMIFS(SDM_Data!K$2:$K$1348,SDM_Data!$I$2:$I$1348,Data!A5,SDM_Data!$A$2:$A$1348,Data!$A$2,SDM_Data!$D$2:$D$1348,G$3,SDM_Data!$E$2:$E$1348,Data!F$2)</f>
        <v>0</v>
      </c>
      <c r="H5" s="37">
        <v>0</v>
      </c>
      <c r="I5" s="36">
        <f>SUMIFS(SDM_Data!J$2:$J$1348,SDM_Data!$I$2:$I$1348,Data!A5,SDM_Data!$A$2:$A$1348,Data!$A$2,SDM_Data!$D$2:$D$1348,"Hit something",SDM_Data!$E$2:$E$1348,Data!F$2)</f>
        <v>1</v>
      </c>
      <c r="J5" s="36">
        <f>SUMIFS(SDM_Data!L$2:$L$1348,SDM_Data!$I$2:$I$1348,Data!A5,SDM_Data!$A$2:$A$1348,Data!$A$2,SDM_Data!$D$2:$D$1348,"Hit something",SDM_Data!$E$2:$E$1348,Data!F$2)</f>
        <v>1</v>
      </c>
      <c r="K5" s="36">
        <f>SUMIFS(SDM_Data!J$2:$J$1348,SDM_Data!$I$2:$I$1348,Data!A5,SDM_Data!$A$2:$A$1348,Data!$A$2,SDM_Data!$D$2:$D$1348,$K$3,SDM_Data!$E$2:$E$1348,Data!F$2)</f>
        <v>0</v>
      </c>
      <c r="L5" s="36">
        <f>SUMIFS(SDM_Data!K$2:$K$1348,SDM_Data!$I$2:$I$1348,Data!A5,SDM_Data!$A$2:$A$1348,Data!$A$2,SDM_Data!$D$2:$D$1348,L$3,SDM_Data!$E$2:$E$1348,Data!F$2)</f>
        <v>0</v>
      </c>
      <c r="M5" s="36">
        <f>SUMIFS(SDM_Data!K$2:$K$1348,SDM_Data!$I$2:$I$1348,Data!A5,SDM_Data!$A$2:$A$1348,Data!$A$2,SDM_Data!$D$2:$D$1348,M$3,SDM_Data!$E$2:$E$1348,Data!F$2)</f>
        <v>0</v>
      </c>
      <c r="N5" s="36">
        <f>SUMIFS(SDM_Data!K$2:$K$1348,SDM_Data!$I$2:$I$1348,Data!A5,SDM_Data!$A$2:$A$1348,Data!$A$2,SDM_Data!$D$2:$D$1348,N$3,SDM_Data!$E$2:$E$1348,Data!F$2)</f>
        <v>0</v>
      </c>
      <c r="O5" s="36">
        <f>SUMIFS(SDM_Data!K$2:$K$1348,SDM_Data!$I$2:$I$1348,Data!A5,SDM_Data!$A$2:$A$1348,Data!$A$2,SDM_Data!$D$2:$D$1348,O$3,SDM_Data!$E$2:$E$1348,Data!F$2)</f>
        <v>1</v>
      </c>
      <c r="P5" s="38">
        <f t="shared" si="0"/>
        <v>1</v>
      </c>
      <c r="Q5" s="7">
        <v>1</v>
      </c>
      <c r="R5" s="8">
        <f>Q5+Q4</f>
        <v>1</v>
      </c>
      <c r="S5" s="16"/>
      <c r="T5" s="16"/>
      <c r="U5" s="16"/>
      <c r="V5" s="16"/>
      <c r="W5" s="16"/>
      <c r="X5" s="16"/>
      <c r="Y5" s="16"/>
      <c r="Z5" s="16"/>
      <c r="AA5" s="16"/>
      <c r="AB5" s="16"/>
      <c r="AC5" s="16"/>
      <c r="AD5" s="16"/>
      <c r="AE5" s="16"/>
      <c r="AF5" s="16"/>
      <c r="AG5" s="16"/>
      <c r="AH5" s="16"/>
      <c r="AI5" s="16"/>
      <c r="AJ5" s="16"/>
      <c r="AK5" s="16"/>
      <c r="AL5" s="16"/>
      <c r="AM5" s="16"/>
      <c r="AN5" s="16"/>
      <c r="AO5" s="16"/>
      <c r="AP5" s="16"/>
      <c r="AQ5" s="16"/>
      <c r="AR5" s="16"/>
      <c r="AS5" s="16"/>
      <c r="AT5" s="16"/>
      <c r="AU5" s="16"/>
      <c r="AV5" s="16"/>
      <c r="AW5" s="16"/>
      <c r="AX5" s="16"/>
      <c r="AY5" s="16"/>
      <c r="AZ5" s="16"/>
      <c r="BA5" s="16"/>
      <c r="BB5" s="16"/>
      <c r="BC5" s="16"/>
      <c r="BD5" s="16"/>
      <c r="BE5" s="16"/>
      <c r="BF5" s="16"/>
      <c r="BG5" s="16"/>
      <c r="BH5" s="16"/>
      <c r="BI5" s="16"/>
      <c r="BJ5" s="16"/>
      <c r="BK5" s="16"/>
      <c r="BL5" s="16"/>
      <c r="BM5" s="16"/>
      <c r="BN5" s="16"/>
      <c r="BO5" s="16"/>
      <c r="BP5" s="16"/>
      <c r="BQ5" s="16"/>
      <c r="BR5" s="16"/>
      <c r="BS5" s="16"/>
      <c r="BT5" s="16"/>
      <c r="BU5" s="16"/>
      <c r="BV5" s="16"/>
      <c r="BW5" s="16"/>
      <c r="BX5" s="16"/>
      <c r="BY5" s="16"/>
      <c r="BZ5" s="16"/>
      <c r="CA5" s="16"/>
      <c r="CB5" s="16"/>
      <c r="CC5" s="16"/>
      <c r="CD5" s="16"/>
      <c r="CE5" s="16"/>
      <c r="CF5" s="16"/>
      <c r="CG5" s="16"/>
      <c r="CH5" s="16"/>
      <c r="CI5" s="16"/>
      <c r="CJ5" s="16"/>
      <c r="CK5" s="16"/>
      <c r="CL5" s="16"/>
      <c r="CM5" s="16"/>
      <c r="CN5" s="16"/>
      <c r="CO5" s="16"/>
      <c r="CP5" s="16"/>
      <c r="CQ5" s="16"/>
      <c r="CR5" s="16"/>
      <c r="CS5" s="16"/>
      <c r="CT5" s="16"/>
      <c r="CU5" s="16"/>
      <c r="CV5" s="16"/>
      <c r="CW5" s="16"/>
      <c r="CX5" s="16"/>
      <c r="CY5" s="16"/>
      <c r="CZ5" s="16"/>
      <c r="DA5" s="16"/>
      <c r="DB5" s="16"/>
      <c r="DC5" s="16"/>
      <c r="DD5" s="16"/>
      <c r="DE5" s="16"/>
      <c r="DF5" s="16"/>
      <c r="DG5" s="16"/>
      <c r="DH5" s="16"/>
      <c r="DI5" s="16"/>
      <c r="DJ5" s="16"/>
      <c r="DK5" s="16"/>
      <c r="DL5" s="16"/>
      <c r="DM5" s="16"/>
      <c r="DN5" s="16"/>
      <c r="DO5" s="16"/>
      <c r="DP5" s="16"/>
      <c r="DQ5" s="16"/>
      <c r="DR5" s="16"/>
      <c r="DS5" s="16"/>
      <c r="DT5" s="16"/>
      <c r="DU5" s="16"/>
      <c r="DV5" s="16"/>
      <c r="DW5" s="16"/>
      <c r="DX5" s="16"/>
      <c r="DY5" s="16"/>
      <c r="DZ5" s="16"/>
      <c r="EA5" s="16"/>
      <c r="EB5" s="16"/>
      <c r="EC5" s="16"/>
      <c r="ED5" s="16"/>
      <c r="EE5" s="16"/>
      <c r="EF5" s="16"/>
      <c r="EG5" s="16"/>
      <c r="EH5" s="16"/>
      <c r="EI5" s="16"/>
      <c r="EJ5" s="16"/>
      <c r="EK5" s="16"/>
      <c r="EL5" s="16"/>
      <c r="EM5" s="16"/>
      <c r="EN5" s="16"/>
      <c r="EO5" s="16"/>
      <c r="EP5" s="16"/>
      <c r="EQ5" s="16"/>
      <c r="ER5" s="16"/>
      <c r="ES5" s="16"/>
      <c r="ET5" s="16"/>
      <c r="EU5" s="16"/>
      <c r="EV5" s="16"/>
      <c r="EW5" s="16"/>
      <c r="EX5" s="16"/>
      <c r="EY5" s="16"/>
      <c r="EZ5" s="16"/>
      <c r="FA5" s="16"/>
      <c r="FB5" s="16"/>
    </row>
    <row r="6" spans="1:158" s="3" customFormat="1" ht="9.6" customHeight="1">
      <c r="A6" s="20">
        <v>45809</v>
      </c>
      <c r="B6" s="8">
        <v>0</v>
      </c>
      <c r="C6" s="36">
        <f>SUMIFS(SDM_Data!J$2:$J$1348,SDM_Data!$I$2:$I$1348,Data!A6,SDM_Data!$A$2:$A$1348,Data!$A$2,SDM_Data!$D$2:$D$1348,"Near miss",SDM_Data!$E$2:$E$1348,Data!F$2)</f>
        <v>1</v>
      </c>
      <c r="D6" s="36">
        <f>SUMIFS(SDM_Data!K$2:$K$1348,SDM_Data!$I$2:$I$1348,Data!A6,SDM_Data!$A$2:$A$1348,Data!$A$2,SDM_Data!$D$2:$D$1348,D$3,SDM_Data!$E$2:$E$1348,Data!F$2)</f>
        <v>0</v>
      </c>
      <c r="E6" s="36">
        <f>SUM(C$4:C6)</f>
        <v>1</v>
      </c>
      <c r="F6" s="36">
        <f>SUM(D$4:D6)</f>
        <v>1</v>
      </c>
      <c r="G6" s="36">
        <f>SUMIFS(SDM_Data!K$2:$K$1348,SDM_Data!$I$2:$I$1348,Data!A6,SDM_Data!$A$2:$A$1348,Data!$A$2,SDM_Data!$D$2:$D$1348,G$3,SDM_Data!$E$2:$E$1348,Data!F$2)</f>
        <v>0</v>
      </c>
      <c r="H6" s="37">
        <v>0</v>
      </c>
      <c r="I6" s="36">
        <f>SUMIFS(SDM_Data!J$2:$J$1348,SDM_Data!$I$2:$I$1348,Data!A6,SDM_Data!$A$2:$A$1348,Data!$A$2,SDM_Data!$D$2:$D$1348,"Hit something",SDM_Data!$E$2:$E$1348,Data!F$2)</f>
        <v>0</v>
      </c>
      <c r="J6" s="36">
        <f>SUMIFS(SDM_Data!L$2:$L$1348,SDM_Data!$I$2:$I$1348,Data!A6,SDM_Data!$A$2:$A$1348,Data!$A$2,SDM_Data!$D$2:$D$1348,"Hit something",SDM_Data!$E$2:$E$1348,Data!F$2)</f>
        <v>1</v>
      </c>
      <c r="K6" s="36">
        <f>SUMIFS(SDM_Data!J$2:$J$1348,SDM_Data!$I$2:$I$1348,Data!A6,SDM_Data!$A$2:$A$1348,Data!$A$2,SDM_Data!$D$2:$D$1348,$K$3,SDM_Data!$E$2:$E$1348,Data!F$2)</f>
        <v>0</v>
      </c>
      <c r="L6" s="36">
        <f>SUMIFS(SDM_Data!K$2:$K$1348,SDM_Data!$I$2:$I$1348,Data!A6,SDM_Data!$A$2:$A$1348,Data!$A$2,SDM_Data!$D$2:$D$1348,L$3,SDM_Data!$E$2:$E$1348,Data!F$2)</f>
        <v>0</v>
      </c>
      <c r="M6" s="36">
        <f>SUMIFS(SDM_Data!K$2:$K$1348,SDM_Data!$I$2:$I$1348,Data!A6,SDM_Data!$A$2:$A$1348,Data!$A$2,SDM_Data!$D$2:$D$1348,M$3,SDM_Data!$E$2:$E$1348,Data!F$2)</f>
        <v>0</v>
      </c>
      <c r="N6" s="36">
        <f>SUMIFS(SDM_Data!K$2:$K$1348,SDM_Data!$I$2:$I$1348,Data!A6,SDM_Data!$A$2:$A$1348,Data!$A$2,SDM_Data!$D$2:$D$1348,N$3,SDM_Data!$E$2:$E$1348,Data!F$2)</f>
        <v>0</v>
      </c>
      <c r="O6" s="36">
        <f>SUMIFS(SDM_Data!K$2:$K$1348,SDM_Data!$I$2:$I$1348,Data!A6,SDM_Data!$A$2:$A$1348,Data!$A$2,SDM_Data!$D$2:$D$1348,O$3,SDM_Data!$E$2:$E$1348,Data!F$2)</f>
        <v>0</v>
      </c>
      <c r="P6" s="38">
        <f t="shared" ref="P6:P10" si="1">SUM(K6:O6)+P5</f>
        <v>1</v>
      </c>
      <c r="Q6" s="7">
        <v>0</v>
      </c>
      <c r="R6" s="8">
        <f>R5+Q6</f>
        <v>1</v>
      </c>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c r="BU6" s="16"/>
      <c r="BV6" s="16"/>
      <c r="BW6" s="16"/>
      <c r="BX6" s="16"/>
      <c r="BY6" s="16"/>
      <c r="BZ6" s="16"/>
      <c r="CA6" s="16"/>
      <c r="CB6" s="16"/>
      <c r="CC6" s="16"/>
      <c r="CD6" s="16"/>
      <c r="CE6" s="16"/>
      <c r="CF6" s="16"/>
      <c r="CG6" s="16"/>
      <c r="CH6" s="16"/>
      <c r="CI6" s="16"/>
      <c r="CJ6" s="16"/>
      <c r="CK6" s="16"/>
      <c r="CL6" s="16"/>
      <c r="CM6" s="16"/>
      <c r="CN6" s="16"/>
      <c r="CO6" s="16"/>
      <c r="CP6" s="16"/>
      <c r="CQ6" s="16"/>
      <c r="CR6" s="16"/>
      <c r="CS6" s="16"/>
      <c r="CT6" s="16"/>
      <c r="CU6" s="16"/>
      <c r="CV6" s="16"/>
      <c r="CW6" s="16"/>
      <c r="CX6" s="16"/>
      <c r="CY6" s="16"/>
      <c r="CZ6" s="16"/>
      <c r="DA6" s="16"/>
      <c r="DB6" s="16"/>
      <c r="DC6" s="16"/>
      <c r="DD6" s="16"/>
      <c r="DE6" s="16"/>
      <c r="DF6" s="16"/>
      <c r="DG6" s="16"/>
      <c r="DH6" s="16"/>
      <c r="DI6" s="16"/>
      <c r="DJ6" s="16"/>
      <c r="DK6" s="16"/>
      <c r="DL6" s="16"/>
      <c r="DM6" s="16"/>
      <c r="DN6" s="16"/>
      <c r="DO6" s="16"/>
      <c r="DP6" s="16"/>
      <c r="DQ6" s="16"/>
      <c r="DR6" s="16"/>
      <c r="DS6" s="16"/>
      <c r="DT6" s="16"/>
      <c r="DU6" s="16"/>
      <c r="DV6" s="16"/>
      <c r="DW6" s="16"/>
      <c r="DX6" s="16"/>
      <c r="DY6" s="16"/>
      <c r="DZ6" s="16"/>
      <c r="EA6" s="16"/>
      <c r="EB6" s="16"/>
      <c r="EC6" s="16"/>
      <c r="ED6" s="16"/>
      <c r="EE6" s="16"/>
      <c r="EF6" s="16"/>
      <c r="EG6" s="16"/>
      <c r="EH6" s="16"/>
      <c r="EI6" s="16"/>
      <c r="EJ6" s="16"/>
      <c r="EK6" s="16"/>
      <c r="EL6" s="16"/>
      <c r="EM6" s="16"/>
      <c r="EN6" s="16"/>
      <c r="EO6" s="16"/>
      <c r="EP6" s="16"/>
      <c r="EQ6" s="16"/>
      <c r="ER6" s="16"/>
      <c r="ES6" s="16"/>
      <c r="ET6" s="16"/>
      <c r="EU6" s="16"/>
      <c r="EV6" s="16"/>
      <c r="EW6" s="16"/>
      <c r="EX6" s="16"/>
      <c r="EY6" s="16"/>
      <c r="EZ6" s="16"/>
      <c r="FA6" s="16"/>
      <c r="FB6" s="16"/>
    </row>
    <row r="7" spans="1:158" s="3" customFormat="1" ht="9.6" customHeight="1">
      <c r="A7" s="20">
        <v>45839</v>
      </c>
      <c r="B7" s="8">
        <v>0</v>
      </c>
      <c r="C7" s="36">
        <f>SUMIFS(SDM_Data!J$2:$J$1348,SDM_Data!$I$2:$I$1348,Data!A7,SDM_Data!$A$2:$A$1348,Data!$A$2,SDM_Data!$D$2:$D$1348,"Near miss",SDM_Data!$E$2:$E$1348,Data!F$2)</f>
        <v>0</v>
      </c>
      <c r="D7" s="36">
        <f>SUMIFS(SDM_Data!K$2:$K$1348,SDM_Data!$I$2:$I$1348,Data!A7,SDM_Data!$A$2:$A$1348,Data!$A$2,SDM_Data!$D$2:$D$1348,D$3,SDM_Data!$E$2:$E$1348,Data!F$2)</f>
        <v>1</v>
      </c>
      <c r="E7" s="36">
        <f>SUM(C$4:C7)</f>
        <v>1</v>
      </c>
      <c r="F7" s="36">
        <f>SUM(D$4:D7)</f>
        <v>2</v>
      </c>
      <c r="G7" s="36">
        <f>SUMIFS(SDM_Data!K$2:$K$1348,SDM_Data!$I$2:$I$1348,Data!A7,SDM_Data!$A$2:$A$1348,Data!$A$2,SDM_Data!$D$2:$D$1348,G$3,SDM_Data!$E$2:$E$1348,Data!F$2)</f>
        <v>0</v>
      </c>
      <c r="H7" s="37">
        <v>0</v>
      </c>
      <c r="I7" s="36">
        <f>SUMIFS(SDM_Data!J$2:$J$1348,SDM_Data!$I$2:$I$1348,Data!A7,SDM_Data!$A$2:$A$1348,Data!$A$2,SDM_Data!$D$2:$D$1348,"Hit something",SDM_Data!$E$2:$E$1348,Data!F$2)</f>
        <v>0</v>
      </c>
      <c r="J7" s="36">
        <f>SUMIFS(SDM_Data!L$2:$L$1348,SDM_Data!$I$2:$I$1348,Data!A7,SDM_Data!$A$2:$A$1348,Data!$A$2,SDM_Data!$D$2:$D$1348,"Hit something",SDM_Data!$E$2:$E$1348,Data!F$2)</f>
        <v>1</v>
      </c>
      <c r="K7" s="36">
        <f>SUMIFS(SDM_Data!J$2:$J$1348,SDM_Data!$I$2:$I$1348,Data!A7,SDM_Data!$A$2:$A$1348,Data!$A$2,SDM_Data!$D$2:$D$1348,$K$3,SDM_Data!$E$2:$E$1348,Data!F$2)</f>
        <v>0</v>
      </c>
      <c r="L7" s="36">
        <f>SUMIFS(SDM_Data!K$2:$K$1348,SDM_Data!$I$2:$I$1348,Data!A7,SDM_Data!$A$2:$A$1348,Data!$A$2,SDM_Data!$D$2:$D$1348,L$3,SDM_Data!$E$2:$E$1348,Data!F$2)</f>
        <v>1</v>
      </c>
      <c r="M7" s="36">
        <f>SUMIFS(SDM_Data!K$2:$K$1348,SDM_Data!$I$2:$I$1348,Data!A7,SDM_Data!$A$2:$A$1348,Data!$A$2,SDM_Data!$D$2:$D$1348,M$3,SDM_Data!$E$2:$E$1348,Data!F$2)</f>
        <v>0</v>
      </c>
      <c r="N7" s="36">
        <f>SUMIFS(SDM_Data!K$2:$K$1348,SDM_Data!$I$2:$I$1348,Data!A7,SDM_Data!$A$2:$A$1348,Data!$A$2,SDM_Data!$D$2:$D$1348,N$3,SDM_Data!$E$2:$E$1348,Data!F$2)</f>
        <v>0</v>
      </c>
      <c r="O7" s="36">
        <f>SUMIFS(SDM_Data!K$2:$K$1348,SDM_Data!$I$2:$I$1348,Data!A7,SDM_Data!$A$2:$A$1348,Data!$A$2,SDM_Data!$D$2:$D$1348,O$3,SDM_Data!$E$2:$E$1348,Data!F$2)</f>
        <v>0</v>
      </c>
      <c r="P7" s="38">
        <f t="shared" si="1"/>
        <v>2</v>
      </c>
      <c r="Q7" s="7">
        <v>2</v>
      </c>
      <c r="R7" s="8">
        <f t="shared" ref="R7:R15" si="2">R6+Q7</f>
        <v>3</v>
      </c>
      <c r="S7" s="16"/>
      <c r="T7" s="16"/>
      <c r="U7" s="16"/>
      <c r="V7" s="16"/>
      <c r="W7" s="16"/>
      <c r="X7" s="16"/>
      <c r="Y7" s="16"/>
      <c r="Z7" s="16"/>
      <c r="AA7" s="16"/>
      <c r="AB7" s="16"/>
      <c r="AC7" s="16"/>
      <c r="AD7" s="16"/>
      <c r="AE7" s="16"/>
      <c r="AF7" s="16"/>
      <c r="AG7" s="16"/>
      <c r="AH7" s="16"/>
      <c r="AI7" s="16"/>
      <c r="AJ7" s="16"/>
      <c r="AK7" s="16"/>
      <c r="AL7" s="16"/>
      <c r="AM7" s="16"/>
      <c r="AN7" s="16"/>
      <c r="AO7" s="16"/>
      <c r="AP7" s="16"/>
      <c r="AQ7" s="16"/>
      <c r="AR7" s="16"/>
      <c r="AS7" s="16"/>
      <c r="AT7" s="16"/>
      <c r="AU7" s="16"/>
      <c r="AV7" s="16"/>
      <c r="AW7" s="16"/>
      <c r="AX7" s="16"/>
      <c r="AY7" s="16"/>
      <c r="AZ7" s="16"/>
      <c r="BA7" s="16"/>
      <c r="BB7" s="16"/>
      <c r="BC7" s="16"/>
      <c r="BD7" s="16"/>
      <c r="BE7" s="16"/>
      <c r="BF7" s="16"/>
      <c r="BG7" s="16"/>
      <c r="BH7" s="16"/>
      <c r="BI7" s="16"/>
      <c r="BJ7" s="16"/>
      <c r="BK7" s="16"/>
      <c r="BL7" s="16"/>
      <c r="BM7" s="16"/>
      <c r="BN7" s="16"/>
      <c r="BO7" s="16"/>
      <c r="BP7" s="16"/>
      <c r="BQ7" s="16"/>
      <c r="BR7" s="16"/>
      <c r="BS7" s="16"/>
      <c r="BT7" s="16"/>
      <c r="BU7" s="16"/>
      <c r="BV7" s="16"/>
      <c r="BW7" s="16"/>
      <c r="BX7" s="16"/>
      <c r="BY7" s="16"/>
      <c r="BZ7" s="16"/>
      <c r="CA7" s="16"/>
      <c r="CB7" s="16"/>
      <c r="CC7" s="16"/>
      <c r="CD7" s="16"/>
      <c r="CE7" s="16"/>
      <c r="CF7" s="16"/>
      <c r="CG7" s="16"/>
      <c r="CH7" s="16"/>
      <c r="CI7" s="16"/>
      <c r="CJ7" s="16"/>
      <c r="CK7" s="16"/>
      <c r="CL7" s="16"/>
      <c r="CM7" s="16"/>
      <c r="CN7" s="16"/>
      <c r="CO7" s="16"/>
      <c r="CP7" s="16"/>
      <c r="CQ7" s="16"/>
      <c r="CR7" s="16"/>
      <c r="CS7" s="16"/>
      <c r="CT7" s="16"/>
      <c r="CU7" s="16"/>
      <c r="CV7" s="16"/>
      <c r="CW7" s="16"/>
      <c r="CX7" s="16"/>
      <c r="CY7" s="16"/>
      <c r="CZ7" s="16"/>
      <c r="DA7" s="16"/>
      <c r="DB7" s="16"/>
      <c r="DC7" s="16"/>
      <c r="DD7" s="16"/>
      <c r="DE7" s="16"/>
      <c r="DF7" s="16"/>
      <c r="DG7" s="16"/>
      <c r="DH7" s="16"/>
      <c r="DI7" s="16"/>
      <c r="DJ7" s="16"/>
      <c r="DK7" s="16"/>
      <c r="DL7" s="16"/>
      <c r="DM7" s="16"/>
      <c r="DN7" s="16"/>
      <c r="DO7" s="16"/>
      <c r="DP7" s="16"/>
      <c r="DQ7" s="16"/>
      <c r="DR7" s="16"/>
      <c r="DS7" s="16"/>
      <c r="DT7" s="16"/>
      <c r="DU7" s="16"/>
      <c r="DV7" s="16"/>
      <c r="DW7" s="16"/>
      <c r="DX7" s="16"/>
      <c r="DY7" s="16"/>
      <c r="DZ7" s="16"/>
      <c r="EA7" s="16"/>
      <c r="EB7" s="16"/>
      <c r="EC7" s="16"/>
      <c r="ED7" s="16"/>
      <c r="EE7" s="16"/>
      <c r="EF7" s="16"/>
      <c r="EG7" s="16"/>
      <c r="EH7" s="16"/>
      <c r="EI7" s="16"/>
      <c r="EJ7" s="16"/>
      <c r="EK7" s="16"/>
      <c r="EL7" s="16"/>
      <c r="EM7" s="16"/>
      <c r="EN7" s="16"/>
      <c r="EO7" s="16"/>
      <c r="EP7" s="16"/>
      <c r="EQ7" s="16"/>
      <c r="ER7" s="16"/>
      <c r="ES7" s="16"/>
      <c r="ET7" s="16"/>
      <c r="EU7" s="16"/>
      <c r="EV7" s="16"/>
      <c r="EW7" s="16"/>
      <c r="EX7" s="16"/>
      <c r="EY7" s="16"/>
      <c r="EZ7" s="16"/>
      <c r="FA7" s="16"/>
      <c r="FB7" s="16"/>
    </row>
    <row r="8" spans="1:158" s="3" customFormat="1" ht="9.6" customHeight="1">
      <c r="A8" s="20">
        <v>45870</v>
      </c>
      <c r="B8" s="8">
        <v>0</v>
      </c>
      <c r="C8" s="36">
        <f>SUMIFS(SDM_Data!J$2:$J$1348,SDM_Data!$I$2:$I$1348,Data!A8,SDM_Data!$A$2:$A$1348,Data!$A$2,SDM_Data!$D$2:$D$1348,"Near miss",SDM_Data!$E$2:$E$1348,Data!F$2)</f>
        <v>0</v>
      </c>
      <c r="D8" s="36">
        <f>SUMIFS(SDM_Data!K$2:$K$1348,SDM_Data!$I$2:$I$1348,Data!A8,SDM_Data!$A$2:$A$1348,Data!$A$2,SDM_Data!$D$2:$D$1348,D$3,SDM_Data!$E$2:$E$1348,Data!F$2)</f>
        <v>1</v>
      </c>
      <c r="E8" s="36">
        <f>SUM(C$4:C8)</f>
        <v>1</v>
      </c>
      <c r="F8" s="36">
        <f>SUM(D$4:D8)</f>
        <v>3</v>
      </c>
      <c r="G8" s="36">
        <f>SUMIFS(SDM_Data!K$2:$K$1348,SDM_Data!$I$2:$I$1348,Data!A8,SDM_Data!$A$2:$A$1348,Data!$A$2,SDM_Data!$D$2:$D$1348,G$3,SDM_Data!$E$2:$E$1348,Data!F$2)</f>
        <v>0</v>
      </c>
      <c r="H8" s="37">
        <v>0</v>
      </c>
      <c r="I8" s="36">
        <f>SUMIFS(SDM_Data!J$2:$J$1348,SDM_Data!$I$2:$I$1348,Data!A8,SDM_Data!$A$2:$A$1348,Data!$A$2,SDM_Data!$D$2:$D$1348,"Hit something",SDM_Data!$E$2:$E$1348,Data!F$2)</f>
        <v>0</v>
      </c>
      <c r="J8" s="36">
        <f>SUMIFS(SDM_Data!L$2:$L$1348,SDM_Data!$I$2:$I$1348,Data!A8,SDM_Data!$A$2:$A$1348,Data!$A$2,SDM_Data!$D$2:$D$1348,"Hit something",SDM_Data!$E$2:$E$1348,Data!F$2)</f>
        <v>1</v>
      </c>
      <c r="K8" s="36">
        <f>SUMIFS(SDM_Data!J$2:$J$1348,SDM_Data!$I$2:$I$1348,Data!A8,SDM_Data!$A$2:$A$1348,Data!$A$2,SDM_Data!$D$2:$D$1348,$K$3,SDM_Data!$E$2:$E$1348,Data!F$2)</f>
        <v>0</v>
      </c>
      <c r="L8" s="36">
        <f>SUMIFS(SDM_Data!K$2:$K$1348,SDM_Data!$I$2:$I$1348,Data!A8,SDM_Data!$A$2:$A$1348,Data!$A$2,SDM_Data!$D$2:$D$1348,L$3,SDM_Data!$E$2:$E$1348,Data!F$2)</f>
        <v>0</v>
      </c>
      <c r="M8" s="36">
        <f>SUMIFS(SDM_Data!K$2:$K$1348,SDM_Data!$I$2:$I$1348,Data!A8,SDM_Data!$A$2:$A$1348,Data!$A$2,SDM_Data!$D$2:$D$1348,M$3,SDM_Data!$E$2:$E$1348,Data!F$2)</f>
        <v>0</v>
      </c>
      <c r="N8" s="36">
        <f>SUMIFS(SDM_Data!K$2:$K$1348,SDM_Data!$I$2:$I$1348,Data!A8,SDM_Data!$A$2:$A$1348,Data!$A$2,SDM_Data!$D$2:$D$1348,N$3,SDM_Data!$E$2:$E$1348,Data!F$2)</f>
        <v>0</v>
      </c>
      <c r="O8" s="36">
        <f>SUMIFS(SDM_Data!K$2:$K$1348,SDM_Data!$I$2:$I$1348,Data!A8,SDM_Data!$A$2:$A$1348,Data!$A$2,SDM_Data!$D$2:$D$1348,O$3,SDM_Data!$E$2:$E$1348,Data!F$2)</f>
        <v>0</v>
      </c>
      <c r="P8" s="38">
        <f t="shared" si="1"/>
        <v>2</v>
      </c>
      <c r="Q8" s="7">
        <v>3</v>
      </c>
      <c r="R8" s="8">
        <f t="shared" si="2"/>
        <v>6</v>
      </c>
      <c r="S8" s="16"/>
      <c r="T8" s="16"/>
      <c r="U8" s="16"/>
      <c r="V8" s="16"/>
      <c r="W8" s="16"/>
      <c r="X8" s="16"/>
      <c r="Y8" s="16"/>
      <c r="Z8" s="16"/>
      <c r="AA8" s="16"/>
      <c r="AB8" s="16"/>
      <c r="AC8" s="16"/>
      <c r="AD8" s="16"/>
      <c r="AE8" s="16"/>
      <c r="AF8" s="16"/>
      <c r="AG8" s="16"/>
      <c r="AH8" s="16"/>
      <c r="AI8" s="16"/>
      <c r="AJ8" s="16"/>
      <c r="AK8" s="16"/>
      <c r="AL8" s="16"/>
      <c r="AM8" s="16"/>
      <c r="AN8" s="16"/>
      <c r="AO8" s="16"/>
      <c r="AP8" s="16"/>
      <c r="AQ8" s="16"/>
      <c r="AR8" s="16"/>
      <c r="AS8" s="16"/>
      <c r="AT8" s="16"/>
      <c r="AU8" s="16"/>
      <c r="AV8" s="16"/>
      <c r="AW8" s="16"/>
      <c r="AX8" s="16"/>
      <c r="AY8" s="16"/>
      <c r="AZ8" s="16"/>
      <c r="BA8" s="16"/>
      <c r="BB8" s="16"/>
      <c r="BC8" s="16"/>
      <c r="BD8" s="16"/>
      <c r="BE8" s="16"/>
      <c r="BF8" s="16"/>
      <c r="BG8" s="16"/>
      <c r="BH8" s="16"/>
      <c r="BI8" s="16"/>
      <c r="BJ8" s="16"/>
      <c r="BK8" s="16"/>
      <c r="BL8" s="16"/>
      <c r="BM8" s="16"/>
      <c r="BN8" s="16"/>
      <c r="BO8" s="16"/>
      <c r="BP8" s="16"/>
      <c r="BQ8" s="16"/>
      <c r="BR8" s="16"/>
      <c r="BS8" s="16"/>
      <c r="BT8" s="16"/>
      <c r="BU8" s="16"/>
      <c r="BV8" s="16"/>
      <c r="BW8" s="16"/>
      <c r="BX8" s="16"/>
      <c r="BY8" s="16"/>
      <c r="BZ8" s="16"/>
      <c r="CA8" s="16"/>
      <c r="CB8" s="16"/>
      <c r="CC8" s="16"/>
      <c r="CD8" s="16"/>
      <c r="CE8" s="16"/>
      <c r="CF8" s="16"/>
      <c r="CG8" s="16"/>
      <c r="CH8" s="16"/>
      <c r="CI8" s="16"/>
      <c r="CJ8" s="16"/>
      <c r="CK8" s="16"/>
      <c r="CL8" s="16"/>
      <c r="CM8" s="16"/>
      <c r="CN8" s="16"/>
      <c r="CO8" s="16"/>
      <c r="CP8" s="16"/>
      <c r="CQ8" s="16"/>
      <c r="CR8" s="16"/>
      <c r="CS8" s="16"/>
      <c r="CT8" s="16"/>
      <c r="CU8" s="16"/>
      <c r="CV8" s="16"/>
      <c r="CW8" s="16"/>
      <c r="CX8" s="16"/>
      <c r="CY8" s="16"/>
      <c r="CZ8" s="16"/>
      <c r="DA8" s="16"/>
      <c r="DB8" s="16"/>
      <c r="DC8" s="16"/>
      <c r="DD8" s="16"/>
      <c r="DE8" s="16"/>
      <c r="DF8" s="16"/>
      <c r="DG8" s="16"/>
      <c r="DH8" s="16"/>
      <c r="DI8" s="16"/>
      <c r="DJ8" s="16"/>
      <c r="DK8" s="16"/>
      <c r="DL8" s="16"/>
      <c r="DM8" s="16"/>
      <c r="DN8" s="16"/>
      <c r="DO8" s="16"/>
      <c r="DP8" s="16"/>
      <c r="DQ8" s="16"/>
      <c r="DR8" s="16"/>
      <c r="DS8" s="16"/>
      <c r="DT8" s="16"/>
      <c r="DU8" s="16"/>
      <c r="DV8" s="16"/>
      <c r="DW8" s="16"/>
      <c r="DX8" s="16"/>
      <c r="DY8" s="16"/>
      <c r="DZ8" s="16"/>
      <c r="EA8" s="16"/>
      <c r="EB8" s="16"/>
      <c r="EC8" s="16"/>
      <c r="ED8" s="16"/>
      <c r="EE8" s="16"/>
      <c r="EF8" s="16"/>
      <c r="EG8" s="16"/>
      <c r="EH8" s="16"/>
      <c r="EI8" s="16"/>
      <c r="EJ8" s="16"/>
      <c r="EK8" s="16"/>
      <c r="EL8" s="16"/>
      <c r="EM8" s="16"/>
      <c r="EN8" s="16"/>
      <c r="EO8" s="16"/>
      <c r="EP8" s="16"/>
      <c r="EQ8" s="16"/>
      <c r="ER8" s="16"/>
      <c r="ES8" s="16"/>
      <c r="ET8" s="16"/>
      <c r="EU8" s="16"/>
      <c r="EV8" s="16"/>
      <c r="EW8" s="16"/>
      <c r="EX8" s="16"/>
      <c r="EY8" s="16"/>
      <c r="EZ8" s="16"/>
      <c r="FA8" s="16"/>
      <c r="FB8" s="16"/>
    </row>
    <row r="9" spans="1:158" s="3" customFormat="1" ht="9.6" customHeight="1">
      <c r="A9" s="20">
        <v>45901</v>
      </c>
      <c r="B9" s="8">
        <v>0</v>
      </c>
      <c r="C9" s="36">
        <f>SUMIFS(SDM_Data!J$2:$J$1348,SDM_Data!$I$2:$I$1348,Data!A9,SDM_Data!$A$2:$A$1348,Data!$A$2,SDM_Data!$D$2:$D$1348,"Near miss",SDM_Data!$E$2:$E$1348,Data!F$2)</f>
        <v>1</v>
      </c>
      <c r="D9" s="36">
        <f>SUMIFS(SDM_Data!K$2:$K$1348,SDM_Data!$I$2:$I$1348,Data!A9,SDM_Data!$A$2:$A$1348,Data!$A$2,SDM_Data!$D$2:$D$1348,D$3,SDM_Data!$E$2:$E$1348,Data!F$2)</f>
        <v>0</v>
      </c>
      <c r="E9" s="36">
        <f>SUM(C$4:C9)</f>
        <v>2</v>
      </c>
      <c r="F9" s="36">
        <f>SUM(D$4:D9)</f>
        <v>3</v>
      </c>
      <c r="G9" s="36">
        <f>SUMIFS(SDM_Data!K$2:$K$1348,SDM_Data!$I$2:$I$1348,Data!A9,SDM_Data!$A$2:$A$1348,Data!$A$2,SDM_Data!$D$2:$D$1348,G$3,SDM_Data!$E$2:$E$1348,Data!F$2)</f>
        <v>1</v>
      </c>
      <c r="H9" s="37">
        <v>0</v>
      </c>
      <c r="I9" s="36">
        <f>SUMIFS(SDM_Data!J$2:$J$1348,SDM_Data!$I$2:$I$1348,Data!A9,SDM_Data!$A$2:$A$1348,Data!$A$2,SDM_Data!$D$2:$D$1348,"Hit something",SDM_Data!$E$2:$E$1348,Data!F$2)</f>
        <v>0</v>
      </c>
      <c r="J9" s="36">
        <f>SUMIFS(SDM_Data!L$2:$L$1348,SDM_Data!$I$2:$I$1348,Data!A9,SDM_Data!$A$2:$A$1348,Data!$A$2,SDM_Data!$D$2:$D$1348,"Hit something",SDM_Data!$E$2:$E$1348,Data!F$2)</f>
        <v>1</v>
      </c>
      <c r="K9" s="36">
        <f>SUMIFS(SDM_Data!J$2:$J$1348,SDM_Data!$I$2:$I$1348,Data!A9,SDM_Data!$A$2:$A$1348,Data!$A$2,SDM_Data!$D$2:$D$1348,$K$3,SDM_Data!$E$2:$E$1348,Data!F$2)</f>
        <v>0</v>
      </c>
      <c r="L9" s="36">
        <f>SUMIFS(SDM_Data!K$2:$K$1348,SDM_Data!$I$2:$I$1348,Data!A9,SDM_Data!$A$2:$A$1348,Data!$A$2,SDM_Data!$D$2:$D$1348,L$3,SDM_Data!$E$2:$E$1348,Data!F$2)</f>
        <v>0</v>
      </c>
      <c r="M9" s="36">
        <f>SUMIFS(SDM_Data!K$2:$K$1348,SDM_Data!$I$2:$I$1348,Data!A9,SDM_Data!$A$2:$A$1348,Data!$A$2,SDM_Data!$D$2:$D$1348,M$3,SDM_Data!$E$2:$E$1348,Data!F$2)</f>
        <v>0</v>
      </c>
      <c r="N9" s="36">
        <f>SUMIFS(SDM_Data!K$2:$K$1348,SDM_Data!$I$2:$I$1348,Data!A9,SDM_Data!$A$2:$A$1348,Data!$A$2,SDM_Data!$D$2:$D$1348,N$3,SDM_Data!$E$2:$E$1348,Data!F$2)</f>
        <v>0</v>
      </c>
      <c r="O9" s="36">
        <f>SUMIFS(SDM_Data!K$2:$K$1348,SDM_Data!$I$2:$I$1348,Data!A9,SDM_Data!$A$2:$A$1348,Data!$A$2,SDM_Data!$D$2:$D$1348,O$3,SDM_Data!$E$2:$E$1348,Data!F$2)</f>
        <v>0</v>
      </c>
      <c r="P9" s="38">
        <f t="shared" si="1"/>
        <v>2</v>
      </c>
      <c r="Q9" s="7">
        <v>4</v>
      </c>
      <c r="R9" s="8">
        <f t="shared" si="2"/>
        <v>10</v>
      </c>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c r="CH9" s="16"/>
      <c r="CI9" s="16"/>
      <c r="CJ9" s="16"/>
      <c r="CK9" s="16"/>
      <c r="CL9" s="16"/>
      <c r="CM9" s="16"/>
      <c r="CN9" s="16"/>
      <c r="CO9" s="16"/>
      <c r="CP9" s="16"/>
      <c r="CQ9" s="16"/>
      <c r="CR9" s="16"/>
      <c r="CS9" s="16"/>
      <c r="CT9" s="16"/>
      <c r="CU9" s="16"/>
      <c r="CV9" s="16"/>
      <c r="CW9" s="16"/>
      <c r="CX9" s="16"/>
      <c r="CY9" s="16"/>
      <c r="CZ9" s="16"/>
      <c r="DA9" s="16"/>
      <c r="DB9" s="16"/>
      <c r="DC9" s="16"/>
      <c r="DD9" s="16"/>
      <c r="DE9" s="16"/>
      <c r="DF9" s="16"/>
      <c r="DG9" s="16"/>
      <c r="DH9" s="16"/>
      <c r="DI9" s="16"/>
      <c r="DJ9" s="16"/>
      <c r="DK9" s="16"/>
      <c r="DL9" s="16"/>
      <c r="DM9" s="16"/>
      <c r="DN9" s="16"/>
      <c r="DO9" s="16"/>
      <c r="DP9" s="16"/>
      <c r="DQ9" s="16"/>
      <c r="DR9" s="16"/>
      <c r="DS9" s="16"/>
      <c r="DT9" s="16"/>
      <c r="DU9" s="16"/>
      <c r="DV9" s="16"/>
      <c r="DW9" s="16"/>
      <c r="DX9" s="16"/>
      <c r="DY9" s="16"/>
      <c r="DZ9" s="16"/>
      <c r="EA9" s="16"/>
      <c r="EB9" s="16"/>
      <c r="EC9" s="16"/>
      <c r="ED9" s="16"/>
      <c r="EE9" s="16"/>
      <c r="EF9" s="16"/>
      <c r="EG9" s="16"/>
      <c r="EH9" s="16"/>
      <c r="EI9" s="16"/>
      <c r="EJ9" s="16"/>
      <c r="EK9" s="16"/>
      <c r="EL9" s="16"/>
      <c r="EM9" s="16"/>
      <c r="EN9" s="16"/>
      <c r="EO9" s="16"/>
      <c r="EP9" s="16"/>
      <c r="EQ9" s="16"/>
      <c r="ER9" s="16"/>
      <c r="ES9" s="16"/>
      <c r="ET9" s="16"/>
      <c r="EU9" s="16"/>
      <c r="EV9" s="16"/>
      <c r="EW9" s="16"/>
      <c r="EX9" s="16"/>
      <c r="EY9" s="16"/>
      <c r="EZ9" s="16"/>
      <c r="FA9" s="16"/>
      <c r="FB9" s="16"/>
    </row>
    <row r="10" spans="1:158" s="3" customFormat="1" ht="9.6" customHeight="1">
      <c r="A10" s="20">
        <v>45931</v>
      </c>
      <c r="B10" s="8">
        <v>0</v>
      </c>
      <c r="C10" s="36">
        <f>SUMIFS(SDM_Data!J$2:$J$1348,SDM_Data!$I$2:$I$1348,Data!A10,SDM_Data!$A$2:$A$1348,Data!$A$2,SDM_Data!$D$2:$D$1348,"Near miss",SDM_Data!$E$2:$E$1348,Data!F$2)</f>
        <v>0</v>
      </c>
      <c r="D10" s="36">
        <f>SUMIFS(SDM_Data!K$2:$K$1348,SDM_Data!$I$2:$I$1348,Data!A10,SDM_Data!$A$2:$A$1348,Data!$A$2,SDM_Data!$D$2:$D$1348,D$3,SDM_Data!$E$2:$E$1348,Data!F$2)</f>
        <v>0</v>
      </c>
      <c r="E10" s="36">
        <f>SUM(C$4:C10)</f>
        <v>2</v>
      </c>
      <c r="F10" s="36">
        <f>SUM(D$4:D10)</f>
        <v>3</v>
      </c>
      <c r="G10" s="36">
        <f>SUMIFS(SDM_Data!K$2:$K$1348,SDM_Data!$I$2:$I$1348,Data!A10,SDM_Data!$A$2:$A$1348,Data!$A$2,SDM_Data!$D$2:$D$1348,G$3,SDM_Data!$E$2:$E$1348,Data!F$2)</f>
        <v>0</v>
      </c>
      <c r="H10" s="37">
        <v>0</v>
      </c>
      <c r="I10" s="36">
        <f>SUMIFS(SDM_Data!J$2:$J$1348,SDM_Data!$I$2:$I$1348,Data!A10,SDM_Data!$A$2:$A$1348,Data!$A$2,SDM_Data!$D$2:$D$1348,"Hit something",SDM_Data!$E$2:$E$1348,Data!F$2)</f>
        <v>0</v>
      </c>
      <c r="J10" s="36">
        <f>SUMIFS(SDM_Data!L$2:$L$1348,SDM_Data!$I$2:$I$1348,Data!A10,SDM_Data!$A$2:$A$1348,Data!$A$2,SDM_Data!$D$2:$D$1348,"Hit something",SDM_Data!$E$2:$E$1348,Data!F$2)</f>
        <v>1</v>
      </c>
      <c r="K10" s="36">
        <f>SUMIFS(SDM_Data!J$2:$J$1348,SDM_Data!$I$2:$I$1348,Data!A10,SDM_Data!$A$2:$A$1348,Data!$A$2,SDM_Data!$D$2:$D$1348,$K$3,SDM_Data!$E$2:$E$1348,Data!F$2)</f>
        <v>0</v>
      </c>
      <c r="L10" s="36">
        <f>SUMIFS(SDM_Data!K$2:$K$1348,SDM_Data!$I$2:$I$1348,Data!A10,SDM_Data!$A$2:$A$1348,Data!$A$2,SDM_Data!$D$2:$D$1348,L$3,SDM_Data!$E$2:$E$1348,Data!F$2)</f>
        <v>0</v>
      </c>
      <c r="M10" s="36">
        <f>SUMIFS(SDM_Data!K$2:$K$1348,SDM_Data!$I$2:$I$1348,Data!A10,SDM_Data!$A$2:$A$1348,Data!$A$2,SDM_Data!$D$2:$D$1348,M$3,SDM_Data!$E$2:$E$1348,Data!F$2)</f>
        <v>1</v>
      </c>
      <c r="N10" s="36">
        <f>SUMIFS(SDM_Data!K$2:$K$1348,SDM_Data!$I$2:$I$1348,Data!A10,SDM_Data!$A$2:$A$1348,Data!$A$2,SDM_Data!$D$2:$D$1348,N$3,SDM_Data!$E$2:$E$1348,Data!F$2)</f>
        <v>0</v>
      </c>
      <c r="O10" s="36">
        <f>SUMIFS(SDM_Data!K$2:$K$1348,SDM_Data!$I$2:$I$1348,Data!A10,SDM_Data!$A$2:$A$1348,Data!$A$2,SDM_Data!$D$2:$D$1348,O$3,SDM_Data!$E$2:$E$1348,Data!F$2)</f>
        <v>0</v>
      </c>
      <c r="P10" s="38">
        <f t="shared" si="1"/>
        <v>3</v>
      </c>
      <c r="Q10" s="7">
        <v>1</v>
      </c>
      <c r="R10" s="8">
        <f t="shared" si="2"/>
        <v>11</v>
      </c>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L10" s="16"/>
      <c r="BM10" s="16"/>
      <c r="BN10" s="16"/>
      <c r="BO10" s="16"/>
      <c r="BP10" s="16"/>
      <c r="BQ10" s="16"/>
      <c r="BR10" s="16"/>
      <c r="BS10" s="16"/>
      <c r="BT10" s="16"/>
      <c r="BU10" s="16"/>
      <c r="BV10" s="16"/>
      <c r="BW10" s="16"/>
      <c r="BX10" s="16"/>
      <c r="BY10" s="16"/>
      <c r="BZ10" s="16"/>
      <c r="CA10" s="16"/>
      <c r="CB10" s="16"/>
      <c r="CC10" s="16"/>
      <c r="CD10" s="16"/>
      <c r="CE10" s="16"/>
      <c r="CF10" s="16"/>
      <c r="CG10" s="16"/>
      <c r="CH10" s="16"/>
      <c r="CI10" s="16"/>
      <c r="CJ10" s="16"/>
      <c r="CK10" s="16"/>
      <c r="CL10" s="16"/>
      <c r="CM10" s="16"/>
      <c r="CN10" s="16"/>
      <c r="CO10" s="16"/>
      <c r="CP10" s="16"/>
      <c r="CQ10" s="16"/>
      <c r="CR10" s="16"/>
      <c r="CS10" s="16"/>
      <c r="CT10" s="16"/>
      <c r="CU10" s="16"/>
      <c r="CV10" s="16"/>
      <c r="CW10" s="16"/>
      <c r="CX10" s="16"/>
      <c r="CY10" s="16"/>
      <c r="CZ10" s="16"/>
      <c r="DA10" s="16"/>
      <c r="DB10" s="16"/>
      <c r="DC10" s="16"/>
      <c r="DD10" s="16"/>
      <c r="DE10" s="16"/>
      <c r="DF10" s="16"/>
      <c r="DG10" s="16"/>
      <c r="DH10" s="16"/>
      <c r="DI10" s="16"/>
      <c r="DJ10" s="16"/>
      <c r="DK10" s="16"/>
      <c r="DL10" s="16"/>
      <c r="DM10" s="16"/>
      <c r="DN10" s="16"/>
      <c r="DO10" s="16"/>
      <c r="DP10" s="16"/>
      <c r="DQ10" s="16"/>
      <c r="DR10" s="16"/>
      <c r="DS10" s="16"/>
      <c r="DT10" s="16"/>
      <c r="DU10" s="16"/>
      <c r="DV10" s="16"/>
      <c r="DW10" s="16"/>
      <c r="DX10" s="16"/>
      <c r="DY10" s="16"/>
      <c r="DZ10" s="16"/>
      <c r="EA10" s="16"/>
      <c r="EB10" s="16"/>
      <c r="EC10" s="16"/>
      <c r="ED10" s="16"/>
      <c r="EE10" s="16"/>
      <c r="EF10" s="16"/>
      <c r="EG10" s="16"/>
      <c r="EH10" s="16"/>
      <c r="EI10" s="16"/>
      <c r="EJ10" s="16"/>
      <c r="EK10" s="16"/>
      <c r="EL10" s="16"/>
      <c r="EM10" s="16"/>
      <c r="EN10" s="16"/>
      <c r="EO10" s="16"/>
      <c r="EP10" s="16"/>
      <c r="EQ10" s="16"/>
      <c r="ER10" s="16"/>
      <c r="ES10" s="16"/>
      <c r="ET10" s="16"/>
      <c r="EU10" s="16"/>
      <c r="EV10" s="16"/>
      <c r="EW10" s="16"/>
      <c r="EX10" s="16"/>
      <c r="EY10" s="16"/>
      <c r="EZ10" s="16"/>
      <c r="FA10" s="16"/>
      <c r="FB10" s="16"/>
    </row>
    <row r="11" spans="1:158" s="3" customFormat="1" ht="9.6" customHeight="1">
      <c r="A11" s="20">
        <v>45962</v>
      </c>
      <c r="B11" s="8">
        <v>0</v>
      </c>
      <c r="C11" s="36">
        <f>SUMIFS(SDM_Data!J$2:$J$1348,SDM_Data!$I$2:$I$1348,Data!A11,SDM_Data!$A$2:$A$1348,Data!$A$2,SDM_Data!$D$2:$D$1348,"Near miss",SDM_Data!$E$2:$E$1348,Data!F$2)</f>
        <v>0</v>
      </c>
      <c r="D11" s="36">
        <f>SUMIFS(SDM_Data!K$2:$K$1348,SDM_Data!$I$2:$I$1348,Data!A11,SDM_Data!$A$2:$A$1348,Data!$A$2,SDM_Data!$D$2:$D$1348,D$3,SDM_Data!$E$2:$E$1348,Data!F$2)</f>
        <v>0</v>
      </c>
      <c r="E11" s="36">
        <f>SUM(C$4:C11)</f>
        <v>2</v>
      </c>
      <c r="F11" s="36">
        <f>SUM(D$4:D11)</f>
        <v>3</v>
      </c>
      <c r="G11" s="36">
        <f>SUMIFS(SDM_Data!K$2:$K$1348,SDM_Data!$I$2:$I$1348,Data!A11,SDM_Data!$A$2:$A$1348,Data!$A$2,SDM_Data!$D$2:$D$1348,G$3,SDM_Data!$E$2:$E$1348,Data!F$2)</f>
        <v>2</v>
      </c>
      <c r="H11" s="37">
        <v>1</v>
      </c>
      <c r="I11" s="36">
        <f>SUMIFS(SDM_Data!J$2:$J$1348,SDM_Data!$I$2:$I$1348,Data!A11,SDM_Data!$A$2:$A$1348,Data!$A$2,SDM_Data!$D$2:$D$1348,"Hit something",SDM_Data!$E$2:$E$1348,Data!F$2)</f>
        <v>0</v>
      </c>
      <c r="J11" s="36">
        <f>SUMIFS(SDM_Data!L$2:$L$1348,SDM_Data!$I$2:$I$1348,Data!A11,SDM_Data!$A$2:$A$1348,Data!$A$2,SDM_Data!$D$2:$D$1348,"Hit something",SDM_Data!$E$2:$E$1348,Data!F$2)</f>
        <v>2</v>
      </c>
      <c r="K11" s="36">
        <v>1</v>
      </c>
      <c r="L11" s="36">
        <f>SUMIFS(SDM_Data!K$2:$K$1348,SDM_Data!$I$2:$I$1348,Data!A11,SDM_Data!$A$2:$A$1348,Data!$A$2,SDM_Data!$D$2:$D$1348,L$3,SDM_Data!$E$2:$E$1348,Data!F$2)</f>
        <v>0</v>
      </c>
      <c r="M11" s="36">
        <f>SUMIFS(SDM_Data!K$2:$K$1348,SDM_Data!$I$2:$I$1348,Data!A11,SDM_Data!$A$2:$A$1348,Data!$A$2,SDM_Data!$D$2:$D$1348,M$3,SDM_Data!$E$2:$E$1348,Data!F$2)</f>
        <v>0</v>
      </c>
      <c r="N11" s="36">
        <f>SUMIFS(SDM_Data!K$2:$K$1348,SDM_Data!$I$2:$I$1348,Data!A11,SDM_Data!$A$2:$A$1348,Data!$A$2,SDM_Data!$D$2:$D$1348,N$3,SDM_Data!$E$2:$E$1348,Data!F$2)</f>
        <v>0</v>
      </c>
      <c r="O11" s="36">
        <f>SUMIFS(SDM_Data!K$2:$K$1348,SDM_Data!$I$2:$I$1348,Data!A11,SDM_Data!$A$2:$A$1348,Data!$A$2,SDM_Data!$D$2:$D$1348,O$3,SDM_Data!$E$2:$E$1348,Data!F$2)</f>
        <v>1</v>
      </c>
      <c r="P11" s="38">
        <f>SUM(K11:O11)+P10</f>
        <v>5</v>
      </c>
      <c r="Q11" s="7">
        <v>2</v>
      </c>
      <c r="R11" s="8">
        <f t="shared" si="2"/>
        <v>13</v>
      </c>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c r="BU11" s="16"/>
      <c r="BV11" s="16"/>
      <c r="BW11" s="16"/>
      <c r="BX11" s="16"/>
      <c r="BY11" s="16"/>
      <c r="BZ11" s="16"/>
      <c r="CA11" s="16"/>
      <c r="CB11" s="16"/>
      <c r="CC11" s="16"/>
      <c r="CD11" s="16"/>
      <c r="CE11" s="16"/>
      <c r="CF11" s="16"/>
      <c r="CG11" s="16"/>
      <c r="CH11" s="16"/>
      <c r="CI11" s="16"/>
      <c r="CJ11" s="16"/>
      <c r="CK11" s="16"/>
      <c r="CL11" s="16"/>
      <c r="CM11" s="16"/>
      <c r="CN11" s="16"/>
      <c r="CO11" s="16"/>
      <c r="CP11" s="16"/>
      <c r="CQ11" s="16"/>
      <c r="CR11" s="16"/>
      <c r="CS11" s="16"/>
      <c r="CT11" s="16"/>
      <c r="CU11" s="16"/>
      <c r="CV11" s="16"/>
      <c r="CW11" s="16"/>
      <c r="CX11" s="16"/>
      <c r="CY11" s="16"/>
      <c r="CZ11" s="16"/>
      <c r="DA11" s="16"/>
      <c r="DB11" s="16"/>
      <c r="DC11" s="16"/>
      <c r="DD11" s="16"/>
      <c r="DE11" s="16"/>
      <c r="DF11" s="16"/>
      <c r="DG11" s="16"/>
      <c r="DH11" s="16"/>
      <c r="DI11" s="16"/>
      <c r="DJ11" s="16"/>
      <c r="DK11" s="16"/>
      <c r="DL11" s="16"/>
      <c r="DM11" s="16"/>
      <c r="DN11" s="16"/>
      <c r="DO11" s="16"/>
      <c r="DP11" s="16"/>
      <c r="DQ11" s="16"/>
      <c r="DR11" s="16"/>
      <c r="DS11" s="16"/>
      <c r="DT11" s="16"/>
      <c r="DU11" s="16"/>
      <c r="DV11" s="16"/>
      <c r="DW11" s="16"/>
      <c r="DX11" s="16"/>
      <c r="DY11" s="16"/>
      <c r="DZ11" s="16"/>
      <c r="EA11" s="16"/>
      <c r="EB11" s="16"/>
      <c r="EC11" s="16"/>
      <c r="ED11" s="16"/>
      <c r="EE11" s="16"/>
      <c r="EF11" s="16"/>
      <c r="EG11" s="16"/>
      <c r="EH11" s="16"/>
      <c r="EI11" s="16"/>
      <c r="EJ11" s="16"/>
      <c r="EK11" s="16"/>
      <c r="EL11" s="16"/>
      <c r="EM11" s="16"/>
      <c r="EN11" s="16"/>
      <c r="EO11" s="16"/>
      <c r="EP11" s="16"/>
      <c r="EQ11" s="16"/>
      <c r="ER11" s="16"/>
      <c r="ES11" s="16"/>
      <c r="ET11" s="16"/>
      <c r="EU11" s="16"/>
      <c r="EV11" s="16"/>
      <c r="EW11" s="16"/>
      <c r="EX11" s="16"/>
      <c r="EY11" s="16"/>
      <c r="EZ11" s="16"/>
      <c r="FA11" s="16"/>
      <c r="FB11" s="16"/>
    </row>
    <row r="12" spans="1:158" s="3" customFormat="1" ht="9.6" customHeight="1">
      <c r="A12" s="20">
        <v>45992</v>
      </c>
      <c r="B12" s="8">
        <v>0</v>
      </c>
      <c r="C12" s="36">
        <f>SUMIFS(SDM_Data!J$2:$J$1348,SDM_Data!$I$2:$I$1348,Data!A12,SDM_Data!$A$2:$A$1348,Data!$A$2,SDM_Data!$D$2:$D$1348,"Near miss",SDM_Data!$E$2:$E$1348,Data!F$2)</f>
        <v>1</v>
      </c>
      <c r="D12" s="36">
        <f>SUMIFS(SDM_Data!K$2:$K$1348,SDM_Data!$I$2:$I$1348,Data!A12,SDM_Data!$A$2:$A$1348,Data!$A$2,SDM_Data!$D$2:$D$1348,D$3,SDM_Data!$E$2:$E$1348,Data!F$2)</f>
        <v>0</v>
      </c>
      <c r="E12" s="36">
        <f>SUM(C$4:C12)</f>
        <v>3</v>
      </c>
      <c r="F12" s="36">
        <f>SUM(D$4:D12)</f>
        <v>3</v>
      </c>
      <c r="G12" s="36">
        <f>SUMIFS(SDM_Data!K$2:$K$1348,SDM_Data!$I$2:$I$1348,Data!A12,SDM_Data!$A$2:$A$1348,Data!$A$2,SDM_Data!$D$2:$D$1348,G$3,SDM_Data!$E$2:$E$1348,Data!F$2)</f>
        <v>0</v>
      </c>
      <c r="H12" s="37">
        <v>2</v>
      </c>
      <c r="I12" s="36">
        <f>SUMIFS(SDM_Data!J$2:$J$1348,SDM_Data!$I$2:$I$1348,Data!A12,SDM_Data!$A$2:$A$1348,Data!$A$2,SDM_Data!$D$2:$D$1348,"Hit something",SDM_Data!$E$2:$E$1348,Data!F$2)</f>
        <v>1</v>
      </c>
      <c r="J12" s="36">
        <f>SUMIFS(SDM_Data!L$2:$L$1348,SDM_Data!$I$2:$I$1348,Data!A12,SDM_Data!$A$2:$A$1348,Data!$A$2,SDM_Data!$D$2:$D$1348,"Hit something",SDM_Data!$E$2:$E$1348,Data!F$2)</f>
        <v>2</v>
      </c>
      <c r="K12" s="36">
        <f>SUMIFS(SDM_Data!J$2:$J$1348,SDM_Data!$I$2:$I$1348,Data!A12,SDM_Data!$A$2:$A$1348,Data!$A$2,SDM_Data!$D$2:$D$1348,$K$3,SDM_Data!$E$2:$E$1348,Data!F$2)</f>
        <v>0</v>
      </c>
      <c r="L12" s="36">
        <f>SUMIFS(SDM_Data!K$2:$K$1348,SDM_Data!$I$2:$I$1348,Data!A12,SDM_Data!$A$2:$A$1348,Data!$A$2,SDM_Data!$D$2:$D$1348,L$3,SDM_Data!$E$2:$E$1348,Data!F$2)</f>
        <v>1</v>
      </c>
      <c r="M12" s="36">
        <f>SUMIFS(SDM_Data!K$2:$K$1348,SDM_Data!$I$2:$I$1348,Data!A12,SDM_Data!$A$2:$A$1348,Data!$A$2,SDM_Data!$D$2:$D$1348,M$3,SDM_Data!$E$2:$E$1348,Data!F$2)</f>
        <v>0</v>
      </c>
      <c r="N12" s="36">
        <f>SUMIFS(SDM_Data!K$2:$K$1348,SDM_Data!$I$2:$I$1348,Data!A12,SDM_Data!$A$2:$A$1348,Data!$A$2,SDM_Data!$D$2:$D$1348,N$3,SDM_Data!$E$2:$E$1348,Data!F$2)</f>
        <v>0</v>
      </c>
      <c r="O12" s="36">
        <f>SUMIFS(SDM_Data!K$2:$K$1348,SDM_Data!$I$2:$I$1348,Data!A12,SDM_Data!$A$2:$A$1348,Data!$A$2,SDM_Data!$D$2:$D$1348,O$3,SDM_Data!$E$2:$E$1348,Data!F$2)</f>
        <v>0</v>
      </c>
      <c r="P12" s="38">
        <f t="shared" ref="P12" si="3">SUM(K12:O12)+P11</f>
        <v>6</v>
      </c>
      <c r="Q12" s="7">
        <v>1</v>
      </c>
      <c r="R12" s="8">
        <f t="shared" si="2"/>
        <v>14</v>
      </c>
      <c r="S12" s="16"/>
      <c r="T12" s="16"/>
      <c r="U12" s="16"/>
      <c r="V12" s="16"/>
      <c r="W12" s="16"/>
      <c r="X12" s="16"/>
      <c r="Y12" s="16"/>
      <c r="Z12" s="16"/>
      <c r="AA12" s="16"/>
      <c r="AB12" s="16"/>
      <c r="AC12" s="16"/>
      <c r="AD12" s="16"/>
      <c r="AE12" s="16"/>
      <c r="AF12" s="16"/>
      <c r="AG12" s="16"/>
      <c r="AH12" s="16"/>
      <c r="AI12" s="16"/>
      <c r="AJ12" s="16"/>
      <c r="AK12" s="16"/>
      <c r="AL12" s="16"/>
      <c r="AM12" s="16"/>
      <c r="AN12" s="16"/>
      <c r="AO12" s="16"/>
      <c r="AP12" s="16"/>
      <c r="AQ12" s="16"/>
      <c r="AR12" s="16"/>
      <c r="AS12" s="16"/>
      <c r="AT12" s="16"/>
      <c r="AU12" s="16"/>
      <c r="AV12" s="16"/>
      <c r="AW12" s="16"/>
      <c r="AX12" s="16"/>
      <c r="AY12" s="16"/>
      <c r="AZ12" s="16"/>
      <c r="BA12" s="16"/>
      <c r="BB12" s="16"/>
      <c r="BC12" s="16"/>
      <c r="BD12" s="16"/>
      <c r="BE12" s="16"/>
      <c r="BF12" s="16"/>
      <c r="BG12" s="16"/>
      <c r="BH12" s="16"/>
      <c r="BI12" s="16"/>
      <c r="BJ12" s="16"/>
      <c r="BK12" s="16"/>
      <c r="BL12" s="16"/>
      <c r="BM12" s="16"/>
      <c r="BN12" s="16"/>
      <c r="BO12" s="16"/>
      <c r="BP12" s="16"/>
      <c r="BQ12" s="16"/>
      <c r="BR12" s="16"/>
      <c r="BS12" s="16"/>
      <c r="BT12" s="16"/>
      <c r="BU12" s="16"/>
      <c r="BV12" s="16"/>
      <c r="BW12" s="16"/>
      <c r="BX12" s="16"/>
      <c r="BY12" s="16"/>
      <c r="BZ12" s="16"/>
      <c r="CA12" s="16"/>
      <c r="CB12" s="16"/>
      <c r="CC12" s="16"/>
      <c r="CD12" s="16"/>
      <c r="CE12" s="16"/>
      <c r="CF12" s="16"/>
      <c r="CG12" s="16"/>
      <c r="CH12" s="16"/>
      <c r="CI12" s="16"/>
      <c r="CJ12" s="16"/>
      <c r="CK12" s="16"/>
      <c r="CL12" s="16"/>
      <c r="CM12" s="16"/>
      <c r="CN12" s="16"/>
      <c r="CO12" s="16"/>
      <c r="CP12" s="16"/>
      <c r="CQ12" s="16"/>
      <c r="CR12" s="16"/>
      <c r="CS12" s="16"/>
      <c r="CT12" s="16"/>
      <c r="CU12" s="16"/>
      <c r="CV12" s="16"/>
      <c r="CW12" s="16"/>
      <c r="CX12" s="16"/>
      <c r="CY12" s="16"/>
      <c r="CZ12" s="16"/>
      <c r="DA12" s="16"/>
      <c r="DB12" s="16"/>
      <c r="DC12" s="16"/>
      <c r="DD12" s="16"/>
      <c r="DE12" s="16"/>
      <c r="DF12" s="16"/>
      <c r="DG12" s="16"/>
      <c r="DH12" s="16"/>
      <c r="DI12" s="16"/>
      <c r="DJ12" s="16"/>
      <c r="DK12" s="16"/>
      <c r="DL12" s="16"/>
      <c r="DM12" s="16"/>
      <c r="DN12" s="16"/>
      <c r="DO12" s="16"/>
      <c r="DP12" s="16"/>
      <c r="DQ12" s="16"/>
      <c r="DR12" s="16"/>
      <c r="DS12" s="16"/>
      <c r="DT12" s="16"/>
      <c r="DU12" s="16"/>
      <c r="DV12" s="16"/>
      <c r="DW12" s="16"/>
      <c r="DX12" s="16"/>
      <c r="DY12" s="16"/>
      <c r="DZ12" s="16"/>
      <c r="EA12" s="16"/>
      <c r="EB12" s="16"/>
      <c r="EC12" s="16"/>
      <c r="ED12" s="16"/>
      <c r="EE12" s="16"/>
      <c r="EF12" s="16"/>
      <c r="EG12" s="16"/>
      <c r="EH12" s="16"/>
      <c r="EI12" s="16"/>
      <c r="EJ12" s="16"/>
      <c r="EK12" s="16"/>
      <c r="EL12" s="16"/>
      <c r="EM12" s="16"/>
      <c r="EN12" s="16"/>
      <c r="EO12" s="16"/>
      <c r="EP12" s="16"/>
      <c r="EQ12" s="16"/>
      <c r="ER12" s="16"/>
      <c r="ES12" s="16"/>
      <c r="ET12" s="16"/>
      <c r="EU12" s="16"/>
      <c r="EV12" s="16"/>
      <c r="EW12" s="16"/>
      <c r="EX12" s="16"/>
      <c r="EY12" s="16"/>
      <c r="EZ12" s="16"/>
      <c r="FA12" s="16"/>
      <c r="FB12" s="16"/>
    </row>
    <row r="13" spans="1:158" s="3" customFormat="1" ht="9.6" customHeight="1">
      <c r="A13" s="20">
        <v>46023</v>
      </c>
      <c r="B13" s="8">
        <v>0</v>
      </c>
      <c r="C13" s="36">
        <f>SUMIFS(SDM_Data!J$2:$J$1348,SDM_Data!$I$2:$I$1348,Data!A13,SDM_Data!$A$2:$A$1348,Data!$A$2,SDM_Data!$D$2:$D$1348,"Near miss",SDM_Data!$E$2:$E$1348,Data!F$2)</f>
        <v>0</v>
      </c>
      <c r="D13" s="36">
        <f>SUMIFS(SDM_Data!K$2:$K$1348,SDM_Data!$I$2:$I$1348,Data!A13,SDM_Data!$A$2:$A$1348,Data!$A$2,SDM_Data!$D$2:$D$1348,D$3,SDM_Data!$E$2:$E$1348,Data!F$2)</f>
        <v>0</v>
      </c>
      <c r="E13" s="36">
        <f>SUM(C$4:C13)</f>
        <v>3</v>
      </c>
      <c r="F13" s="36">
        <f>SUM(D$4:D13)</f>
        <v>3</v>
      </c>
      <c r="G13" s="36">
        <f>SUMIFS(SDM_Data!K$2:$K$1348,SDM_Data!$I$2:$I$1348,Data!A13,SDM_Data!$A$2:$A$1348,Data!$A$2,SDM_Data!$D$2:$D$1348,G$3,SDM_Data!$E$2:$E$1348,Data!F$2)</f>
        <v>0</v>
      </c>
      <c r="H13" s="37">
        <v>3</v>
      </c>
      <c r="I13" s="36">
        <f>SUMIFS(SDM_Data!J$2:$J$1348,SDM_Data!$I$2:$I$1348,Data!A13,SDM_Data!$A$2:$A$1348,Data!$A$2,SDM_Data!$D$2:$D$1348,"Hit something",SDM_Data!$E$2:$E$1348,Data!F$2)</f>
        <v>1</v>
      </c>
      <c r="J13" s="36">
        <f>SUMIFS(SDM_Data!L$2:$L$1348,SDM_Data!$I$2:$I$1348,Data!A13,SDM_Data!$A$2:$A$1348,Data!$A$2,SDM_Data!$D$2:$D$1348,"Hit something",SDM_Data!$E$2:$E$1348,Data!F$2)</f>
        <v>3</v>
      </c>
      <c r="K13" s="36">
        <f>SUMIFS(SDM_Data!J$2:$J$1348,SDM_Data!$I$2:$I$1348,Data!A13,SDM_Data!$A$2:$A$1348,Data!$A$2,SDM_Data!$D$2:$D$1348,$K$3,SDM_Data!$E$2:$E$1348,Data!F$2)</f>
        <v>0</v>
      </c>
      <c r="L13" s="36">
        <f>SUMIFS(SDM_Data!K$2:$K$1348,SDM_Data!$I$2:$I$1348,Data!A13,SDM_Data!$A$2:$A$1348,Data!$A$2,SDM_Data!$D$2:$D$1348,L$3,SDM_Data!$E$2:$E$1348,Data!F$2)</f>
        <v>0</v>
      </c>
      <c r="M13" s="36">
        <f>SUMIFS(SDM_Data!K$2:$K$1348,SDM_Data!$I$2:$I$1348,Data!A13,SDM_Data!$A$2:$A$1348,Data!$A$2,SDM_Data!$D$2:$D$1348,M$3,SDM_Data!$E$2:$E$1348,Data!F$2)</f>
        <v>0</v>
      </c>
      <c r="N13" s="36">
        <f>SUMIFS(SDM_Data!K$2:$K$1348,SDM_Data!$I$2:$I$1348,Data!A13,SDM_Data!$A$2:$A$1348,Data!$A$2,SDM_Data!$D$2:$D$1348,N$3,SDM_Data!$E$2:$E$1348,Data!F$2)</f>
        <v>1</v>
      </c>
      <c r="O13" s="36">
        <f>SUMIFS(SDM_Data!K$2:$K$1348,SDM_Data!$I$2:$I$1348,Data!A13,SDM_Data!$A$2:$A$1348,Data!$A$2,SDM_Data!$D$2:$D$1348,O$3,SDM_Data!$E$2:$E$1348,Data!F$2)</f>
        <v>0</v>
      </c>
      <c r="P13" s="38">
        <f t="shared" ref="P13" si="4">SUM(K13:O13)+P12</f>
        <v>7</v>
      </c>
      <c r="Q13" s="7">
        <v>0</v>
      </c>
      <c r="R13" s="8">
        <f t="shared" si="2"/>
        <v>14</v>
      </c>
      <c r="S13" s="16"/>
      <c r="T13" s="16"/>
      <c r="U13" s="16"/>
      <c r="V13" s="16"/>
      <c r="W13" s="16"/>
      <c r="X13" s="16"/>
      <c r="Y13" s="16"/>
      <c r="Z13" s="16"/>
      <c r="AA13" s="16"/>
      <c r="AB13" s="16"/>
      <c r="AC13" s="16"/>
      <c r="AD13" s="16"/>
      <c r="AE13" s="16"/>
      <c r="AF13" s="16"/>
      <c r="AG13" s="16"/>
      <c r="AH13" s="16"/>
      <c r="AI13" s="16"/>
      <c r="AJ13" s="16"/>
      <c r="AK13" s="16"/>
      <c r="AL13" s="16"/>
      <c r="AM13" s="16"/>
      <c r="AN13" s="16"/>
      <c r="AO13" s="16"/>
      <c r="AP13" s="16"/>
      <c r="AQ13" s="16"/>
      <c r="AR13" s="16"/>
      <c r="AS13" s="16"/>
      <c r="AT13" s="16"/>
      <c r="AU13" s="16"/>
      <c r="AV13" s="16"/>
      <c r="AW13" s="16"/>
      <c r="AX13" s="16"/>
      <c r="AY13" s="16"/>
      <c r="AZ13" s="16"/>
      <c r="BA13" s="16"/>
      <c r="BB13" s="16"/>
      <c r="BC13" s="16"/>
      <c r="BD13" s="16"/>
      <c r="BE13" s="16"/>
      <c r="BF13" s="16"/>
      <c r="BG13" s="16"/>
      <c r="BH13" s="16"/>
      <c r="BI13" s="16"/>
      <c r="BJ13" s="16"/>
      <c r="BK13" s="16"/>
      <c r="BL13" s="16"/>
      <c r="BM13" s="16"/>
      <c r="BN13" s="16"/>
      <c r="BO13" s="16"/>
      <c r="BP13" s="16"/>
      <c r="BQ13" s="16"/>
      <c r="BR13" s="16"/>
      <c r="BS13" s="16"/>
      <c r="BT13" s="16"/>
      <c r="BU13" s="16"/>
      <c r="BV13" s="16"/>
      <c r="BW13" s="16"/>
      <c r="BX13" s="16"/>
      <c r="BY13" s="16"/>
      <c r="BZ13" s="16"/>
      <c r="CA13" s="16"/>
      <c r="CB13" s="16"/>
      <c r="CC13" s="16"/>
      <c r="CD13" s="16"/>
      <c r="CE13" s="16"/>
      <c r="CF13" s="16"/>
      <c r="CG13" s="16"/>
      <c r="CH13" s="16"/>
      <c r="CI13" s="16"/>
      <c r="CJ13" s="16"/>
      <c r="CK13" s="16"/>
      <c r="CL13" s="16"/>
      <c r="CM13" s="16"/>
      <c r="CN13" s="16"/>
      <c r="CO13" s="16"/>
      <c r="CP13" s="16"/>
      <c r="CQ13" s="16"/>
      <c r="CR13" s="16"/>
      <c r="CS13" s="16"/>
      <c r="CT13" s="16"/>
      <c r="CU13" s="16"/>
      <c r="CV13" s="16"/>
      <c r="CW13" s="16"/>
      <c r="CX13" s="16"/>
      <c r="CY13" s="16"/>
      <c r="CZ13" s="16"/>
      <c r="DA13" s="16"/>
      <c r="DB13" s="16"/>
      <c r="DC13" s="16"/>
      <c r="DD13" s="16"/>
      <c r="DE13" s="16"/>
      <c r="DF13" s="16"/>
      <c r="DG13" s="16"/>
      <c r="DH13" s="16"/>
      <c r="DI13" s="16"/>
      <c r="DJ13" s="16"/>
      <c r="DK13" s="16"/>
      <c r="DL13" s="16"/>
      <c r="DM13" s="16"/>
      <c r="DN13" s="16"/>
      <c r="DO13" s="16"/>
      <c r="DP13" s="16"/>
      <c r="DQ13" s="16"/>
      <c r="DR13" s="16"/>
      <c r="DS13" s="16"/>
      <c r="DT13" s="16"/>
      <c r="DU13" s="16"/>
      <c r="DV13" s="16"/>
      <c r="DW13" s="16"/>
      <c r="DX13" s="16"/>
      <c r="DY13" s="16"/>
      <c r="DZ13" s="16"/>
      <c r="EA13" s="16"/>
      <c r="EB13" s="16"/>
      <c r="EC13" s="16"/>
      <c r="ED13" s="16"/>
      <c r="EE13" s="16"/>
      <c r="EF13" s="16"/>
      <c r="EG13" s="16"/>
      <c r="EH13" s="16"/>
      <c r="EI13" s="16"/>
      <c r="EJ13" s="16"/>
      <c r="EK13" s="16"/>
      <c r="EL13" s="16"/>
      <c r="EM13" s="16"/>
      <c r="EN13" s="16"/>
      <c r="EO13" s="16"/>
      <c r="EP13" s="16"/>
      <c r="EQ13" s="16"/>
      <c r="ER13" s="16"/>
      <c r="ES13" s="16"/>
      <c r="ET13" s="16"/>
      <c r="EU13" s="16"/>
      <c r="EV13" s="16"/>
      <c r="EW13" s="16"/>
      <c r="EX13" s="16"/>
      <c r="EY13" s="16"/>
      <c r="EZ13" s="16"/>
      <c r="FA13" s="16"/>
      <c r="FB13" s="16"/>
    </row>
    <row r="14" spans="1:158" s="3" customFormat="1" ht="9.6" customHeight="1">
      <c r="A14" s="20">
        <v>46054</v>
      </c>
      <c r="B14" s="8">
        <v>0</v>
      </c>
      <c r="C14" s="36">
        <f>SUMIFS(SDM_Data!J$2:$J$1348,SDM_Data!$I$2:$I$1348,Data!A14,SDM_Data!$A$2:$A$1348,Data!$A$2,SDM_Data!$D$2:$D$1348,"Near miss",SDM_Data!$E$2:$E$1348,Data!F$2)</f>
        <v>0</v>
      </c>
      <c r="D14" s="36">
        <f>SUMIFS(SDM_Data!K$2:$K$1348,SDM_Data!$I$2:$I$1348,Data!A14,SDM_Data!$A$2:$A$1348,Data!$A$2,SDM_Data!$D$2:$D$1348,D$3,SDM_Data!$E$2:$E$1348,Data!F$2)</f>
        <v>1</v>
      </c>
      <c r="E14" s="36">
        <f>SUM(C$4:C14)</f>
        <v>3</v>
      </c>
      <c r="F14" s="36">
        <f>SUM(D$4:D14)</f>
        <v>4</v>
      </c>
      <c r="G14" s="36">
        <f>SUMIFS(SDM_Data!K$2:$K$1348,SDM_Data!$I$2:$I$1348,Data!A14,SDM_Data!$A$2:$A$1348,Data!$A$2,SDM_Data!$D$2:$D$1348,G$3,SDM_Data!$E$2:$E$1348,Data!F$2)</f>
        <v>0</v>
      </c>
      <c r="H14" s="37">
        <v>4</v>
      </c>
      <c r="I14" s="36">
        <f>SUMIFS(SDM_Data!J$2:$J$1348,SDM_Data!$I$2:$I$1348,Data!A14,SDM_Data!$A$2:$A$1348,Data!$A$2,SDM_Data!$D$2:$D$1348,"Hit something",SDM_Data!$E$2:$E$1348,Data!F$2)</f>
        <v>0</v>
      </c>
      <c r="J14" s="36">
        <f>SUMIFS(SDM_Data!L$2:$L$1348,SDM_Data!$I$2:$I$1348,Data!A14,SDM_Data!$A$2:$A$1348,Data!$A$2,SDM_Data!$D$2:$D$1348,"Hit something",SDM_Data!$E$2:$E$1348,Data!F$2)</f>
        <v>3</v>
      </c>
      <c r="K14" s="36">
        <f>SUMIFS(SDM_Data!J$2:$J$1348,SDM_Data!$I$2:$I$1348,Data!A14,SDM_Data!$A$2:$A$1348,Data!$A$2,SDM_Data!$D$2:$D$1348,$K$3,SDM_Data!$E$2:$E$1348,Data!F$2)</f>
        <v>0</v>
      </c>
      <c r="L14" s="36">
        <f>SUMIFS(SDM_Data!K$2:$K$1348,SDM_Data!$I$2:$I$1348,Data!A14,SDM_Data!$A$2:$A$1348,Data!$A$2,SDM_Data!$D$2:$D$1348,L$3,SDM_Data!$E$2:$E$1348,Data!F$2)</f>
        <v>0</v>
      </c>
      <c r="M14" s="36">
        <f>SUMIFS(SDM_Data!K$2:$K$1348,SDM_Data!$I$2:$I$1348,Data!A14,SDM_Data!$A$2:$A$1348,Data!$A$2,SDM_Data!$D$2:$D$1348,M$3,SDM_Data!$E$2:$E$1348,Data!F$2)</f>
        <v>0</v>
      </c>
      <c r="N14" s="36">
        <f>SUMIFS(SDM_Data!K$2:$K$1348,SDM_Data!$I$2:$I$1348,Data!A14,SDM_Data!$A$2:$A$1348,Data!$A$2,SDM_Data!$D$2:$D$1348,N$3,SDM_Data!$E$2:$E$1348,Data!F$2)</f>
        <v>0</v>
      </c>
      <c r="O14" s="36">
        <f>SUMIFS(SDM_Data!K$2:$K$1348,SDM_Data!$I$2:$I$1348,Data!A14,SDM_Data!$A$2:$A$1348,Data!$A$2,SDM_Data!$D$2:$D$1348,O$3,SDM_Data!$E$2:$E$1348,Data!F$2)</f>
        <v>0</v>
      </c>
      <c r="P14" s="38">
        <f t="shared" ref="P14" si="5">SUM(K14:O14)+P13</f>
        <v>7</v>
      </c>
      <c r="Q14" s="7">
        <v>1</v>
      </c>
      <c r="R14" s="8">
        <f t="shared" si="2"/>
        <v>15</v>
      </c>
      <c r="S14" s="16"/>
      <c r="T14" s="16"/>
      <c r="U14" s="16"/>
      <c r="V14" s="16"/>
      <c r="W14" s="16"/>
      <c r="X14" s="16"/>
      <c r="Y14" s="16"/>
      <c r="Z14" s="16"/>
      <c r="AA14" s="16"/>
      <c r="AB14" s="16"/>
      <c r="AC14" s="16"/>
      <c r="AD14" s="16"/>
      <c r="AE14" s="16"/>
      <c r="AF14" s="16"/>
      <c r="AG14" s="16"/>
      <c r="AH14" s="16"/>
      <c r="AI14" s="16"/>
      <c r="AJ14" s="16"/>
      <c r="AK14" s="16"/>
      <c r="AL14" s="16"/>
      <c r="AM14" s="16"/>
      <c r="AN14" s="16"/>
      <c r="AO14" s="16"/>
      <c r="AP14" s="16"/>
      <c r="AQ14" s="16"/>
      <c r="AR14" s="16"/>
      <c r="AS14" s="16"/>
      <c r="AT14" s="16"/>
      <c r="AU14" s="16"/>
      <c r="AV14" s="16"/>
      <c r="AW14" s="16"/>
      <c r="AX14" s="16"/>
      <c r="AY14" s="16"/>
      <c r="AZ14" s="16"/>
      <c r="BA14" s="16"/>
      <c r="BB14" s="16"/>
      <c r="BC14" s="16"/>
      <c r="BD14" s="16"/>
      <c r="BE14" s="16"/>
      <c r="BF14" s="16"/>
      <c r="BG14" s="16"/>
      <c r="BH14" s="16"/>
      <c r="BI14" s="16"/>
      <c r="BJ14" s="16"/>
      <c r="BK14" s="16"/>
      <c r="BL14" s="16"/>
      <c r="BM14" s="16"/>
      <c r="BN14" s="16"/>
      <c r="BO14" s="16"/>
      <c r="BP14" s="16"/>
      <c r="BQ14" s="16"/>
      <c r="BR14" s="16"/>
      <c r="BS14" s="16"/>
      <c r="BT14" s="16"/>
      <c r="BU14" s="16"/>
      <c r="BV14" s="16"/>
      <c r="BW14" s="16"/>
      <c r="BX14" s="16"/>
      <c r="BY14" s="16"/>
      <c r="BZ14" s="16"/>
      <c r="CA14" s="16"/>
      <c r="CB14" s="16"/>
      <c r="CC14" s="16"/>
      <c r="CD14" s="16"/>
      <c r="CE14" s="16"/>
      <c r="CF14" s="16"/>
      <c r="CG14" s="16"/>
      <c r="CH14" s="16"/>
      <c r="CI14" s="16"/>
      <c r="CJ14" s="16"/>
      <c r="CK14" s="16"/>
      <c r="CL14" s="16"/>
      <c r="CM14" s="16"/>
      <c r="CN14" s="16"/>
      <c r="CO14" s="16"/>
      <c r="CP14" s="16"/>
      <c r="CQ14" s="16"/>
      <c r="CR14" s="16"/>
      <c r="CS14" s="16"/>
      <c r="CT14" s="16"/>
      <c r="CU14" s="16"/>
      <c r="CV14" s="16"/>
      <c r="CW14" s="16"/>
      <c r="CX14" s="16"/>
      <c r="CY14" s="16"/>
      <c r="CZ14" s="16"/>
      <c r="DA14" s="16"/>
      <c r="DB14" s="16"/>
      <c r="DC14" s="16"/>
      <c r="DD14" s="16"/>
      <c r="DE14" s="16"/>
      <c r="DF14" s="16"/>
      <c r="DG14" s="16"/>
      <c r="DH14" s="16"/>
      <c r="DI14" s="16"/>
      <c r="DJ14" s="16"/>
      <c r="DK14" s="16"/>
      <c r="DL14" s="16"/>
      <c r="DM14" s="16"/>
      <c r="DN14" s="16"/>
      <c r="DO14" s="16"/>
      <c r="DP14" s="16"/>
      <c r="DQ14" s="16"/>
      <c r="DR14" s="16"/>
      <c r="DS14" s="16"/>
      <c r="DT14" s="16"/>
      <c r="DU14" s="16"/>
      <c r="DV14" s="16"/>
      <c r="DW14" s="16"/>
      <c r="DX14" s="16"/>
      <c r="DY14" s="16"/>
      <c r="DZ14" s="16"/>
      <c r="EA14" s="16"/>
      <c r="EB14" s="16"/>
      <c r="EC14" s="16"/>
      <c r="ED14" s="16"/>
      <c r="EE14" s="16"/>
      <c r="EF14" s="16"/>
      <c r="EG14" s="16"/>
      <c r="EH14" s="16"/>
      <c r="EI14" s="16"/>
      <c r="EJ14" s="16"/>
      <c r="EK14" s="16"/>
      <c r="EL14" s="16"/>
      <c r="EM14" s="16"/>
      <c r="EN14" s="16"/>
      <c r="EO14" s="16"/>
      <c r="EP14" s="16"/>
      <c r="EQ14" s="16"/>
      <c r="ER14" s="16"/>
      <c r="ES14" s="16"/>
      <c r="ET14" s="16"/>
      <c r="EU14" s="16"/>
      <c r="EV14" s="16"/>
      <c r="EW14" s="16"/>
      <c r="EX14" s="16"/>
      <c r="EY14" s="16"/>
      <c r="EZ14" s="16"/>
      <c r="FA14" s="16"/>
      <c r="FB14" s="16"/>
    </row>
    <row r="15" spans="1:158" s="3" customFormat="1" ht="9.6" customHeight="1">
      <c r="A15" s="20">
        <v>46082</v>
      </c>
      <c r="B15" s="8">
        <v>0</v>
      </c>
      <c r="C15" s="36">
        <f>SUMIFS(SDM_Data!J$2:$J$1348,SDM_Data!$I$2:$I$1348,Data!A15,SDM_Data!$A$2:$A$1348,Data!$A$2,SDM_Data!$D$2:$D$1348,"Near miss",SDM_Data!$E$2:$E$1348,Data!F$2)</f>
        <v>1</v>
      </c>
      <c r="D15" s="36"/>
      <c r="E15" s="36">
        <f>SUM(C$4:C15)</f>
        <v>4</v>
      </c>
      <c r="F15" s="36"/>
      <c r="G15" s="36"/>
      <c r="H15" s="37">
        <v>0</v>
      </c>
      <c r="I15" s="36">
        <f>SUMIFS(SDM_Data!J$2:$J$1348,SDM_Data!$I$2:$I$1348,Data!A15,SDM_Data!$A$2:$A$1348,Data!$A$2,SDM_Data!$D$2:$D$1348,"Hit something",SDM_Data!$E$2:$E$1348,Data!F$2)</f>
        <v>0</v>
      </c>
      <c r="J15" s="36">
        <f>SUMIFS(SDM_Data!L$2:$L$1348,SDM_Data!$I$2:$I$1348,Data!A15,SDM_Data!$A$2:$A$1348,Data!$A$2,SDM_Data!$D$2:$D$1348,"Hit something",SDM_Data!$E$2:$E$1348,Data!F$2)</f>
        <v>3</v>
      </c>
      <c r="K15" s="36"/>
      <c r="L15" s="36"/>
      <c r="M15" s="36"/>
      <c r="N15" s="37"/>
      <c r="O15" s="37"/>
      <c r="P15" s="38"/>
      <c r="Q15" s="7">
        <v>2</v>
      </c>
      <c r="R15" s="8">
        <f t="shared" si="2"/>
        <v>17</v>
      </c>
      <c r="S15" s="16"/>
      <c r="T15" s="16"/>
      <c r="U15" s="16"/>
      <c r="V15" s="16"/>
      <c r="W15" s="16"/>
      <c r="X15" s="16"/>
      <c r="Y15" s="16"/>
      <c r="Z15" s="16"/>
      <c r="AA15" s="16"/>
      <c r="AB15" s="16"/>
      <c r="AC15" s="16"/>
      <c r="AD15" s="16"/>
      <c r="AE15" s="16"/>
      <c r="AF15" s="16"/>
      <c r="AG15" s="16"/>
      <c r="AH15" s="16"/>
      <c r="AI15" s="16"/>
      <c r="AJ15" s="16"/>
      <c r="AK15" s="16"/>
      <c r="AL15" s="16"/>
      <c r="AM15" s="16"/>
      <c r="AN15" s="16"/>
      <c r="AO15" s="16"/>
      <c r="AP15" s="16"/>
      <c r="AQ15" s="16"/>
      <c r="AR15" s="16"/>
      <c r="AS15" s="16"/>
      <c r="AT15" s="16"/>
      <c r="AU15" s="16"/>
      <c r="AV15" s="16"/>
      <c r="AW15" s="16"/>
      <c r="AX15" s="16"/>
      <c r="AY15" s="16"/>
      <c r="AZ15" s="16"/>
      <c r="BA15" s="16"/>
      <c r="BB15" s="16"/>
      <c r="BC15" s="16"/>
      <c r="BD15" s="16"/>
      <c r="BE15" s="16"/>
      <c r="BF15" s="16"/>
      <c r="BG15" s="16"/>
      <c r="BH15" s="16"/>
      <c r="BI15" s="16"/>
      <c r="BJ15" s="16"/>
      <c r="BK15" s="16"/>
      <c r="BL15" s="16"/>
      <c r="BM15" s="16"/>
      <c r="BN15" s="16"/>
      <c r="BO15" s="16"/>
      <c r="BP15" s="16"/>
      <c r="BQ15" s="16"/>
      <c r="BR15" s="16"/>
      <c r="BS15" s="16"/>
      <c r="BT15" s="16"/>
      <c r="BU15" s="16"/>
      <c r="BV15" s="16"/>
      <c r="BW15" s="16"/>
      <c r="BX15" s="16"/>
      <c r="BY15" s="16"/>
      <c r="BZ15" s="16"/>
      <c r="CA15" s="16"/>
      <c r="CB15" s="16"/>
      <c r="CC15" s="16"/>
      <c r="CD15" s="16"/>
      <c r="CE15" s="16"/>
      <c r="CF15" s="16"/>
      <c r="CG15" s="16"/>
      <c r="CH15" s="16"/>
      <c r="CI15" s="16"/>
      <c r="CJ15" s="16"/>
      <c r="CK15" s="16"/>
      <c r="CL15" s="16"/>
      <c r="CM15" s="16"/>
      <c r="CN15" s="16"/>
      <c r="CO15" s="16"/>
      <c r="CP15" s="16"/>
      <c r="CQ15" s="16"/>
      <c r="CR15" s="16"/>
      <c r="CS15" s="16"/>
      <c r="CT15" s="16"/>
      <c r="CU15" s="16"/>
      <c r="CV15" s="16"/>
      <c r="CW15" s="16"/>
      <c r="CX15" s="16"/>
      <c r="CY15" s="16"/>
      <c r="CZ15" s="16"/>
      <c r="DA15" s="16"/>
      <c r="DB15" s="16"/>
      <c r="DC15" s="16"/>
      <c r="DD15" s="16"/>
      <c r="DE15" s="16"/>
      <c r="DF15" s="16"/>
      <c r="DG15" s="16"/>
      <c r="DH15" s="16"/>
      <c r="DI15" s="16"/>
      <c r="DJ15" s="16"/>
      <c r="DK15" s="16"/>
      <c r="DL15" s="16"/>
      <c r="DM15" s="16"/>
      <c r="DN15" s="16"/>
      <c r="DO15" s="16"/>
      <c r="DP15" s="16"/>
      <c r="DQ15" s="16"/>
      <c r="DR15" s="16"/>
      <c r="DS15" s="16"/>
      <c r="DT15" s="16"/>
      <c r="DU15" s="16"/>
      <c r="DV15" s="16"/>
      <c r="DW15" s="16"/>
      <c r="DX15" s="16"/>
      <c r="DY15" s="16"/>
      <c r="DZ15" s="16"/>
      <c r="EA15" s="16"/>
      <c r="EB15" s="16"/>
      <c r="EC15" s="16"/>
      <c r="ED15" s="16"/>
      <c r="EE15" s="16"/>
      <c r="EF15" s="16"/>
      <c r="EG15" s="16"/>
      <c r="EH15" s="16"/>
      <c r="EI15" s="16"/>
      <c r="EJ15" s="16"/>
      <c r="EK15" s="16"/>
      <c r="EL15" s="16"/>
      <c r="EM15" s="16"/>
      <c r="EN15" s="16"/>
      <c r="EO15" s="16"/>
      <c r="EP15" s="16"/>
      <c r="EQ15" s="16"/>
      <c r="ER15" s="16"/>
      <c r="ES15" s="16"/>
      <c r="ET15" s="16"/>
      <c r="EU15" s="16"/>
      <c r="EV15" s="16"/>
      <c r="EW15" s="16"/>
      <c r="EX15" s="16"/>
      <c r="EY15" s="16"/>
      <c r="EZ15" s="16"/>
      <c r="FA15" s="16"/>
      <c r="FB15" s="16"/>
    </row>
    <row r="17" spans="1:48">
      <c r="B17" s="1344"/>
      <c r="C17" s="1344"/>
      <c r="D17" s="1344"/>
      <c r="E17" s="1344"/>
      <c r="F17" s="1344"/>
      <c r="G17" s="1344"/>
      <c r="H17" s="1344"/>
      <c r="I17" s="1344"/>
      <c r="J17" s="1344"/>
      <c r="K17" s="1344"/>
      <c r="L17" s="1344"/>
      <c r="M17" s="1344"/>
      <c r="N17" s="1344"/>
      <c r="O17" s="1344"/>
      <c r="P17" s="1344"/>
      <c r="Q17" s="1344"/>
      <c r="R17" s="1344"/>
      <c r="S17" s="1344"/>
      <c r="T17" s="1344"/>
      <c r="U17" s="1344"/>
      <c r="V17" s="1344"/>
      <c r="W17" s="1344"/>
      <c r="X17" s="1344"/>
      <c r="Y17" s="1344"/>
    </row>
    <row r="18" spans="1:48" ht="18" customHeight="1">
      <c r="A18" s="19" t="s">
        <v>263</v>
      </c>
      <c r="Y18" s="51" t="s">
        <v>375</v>
      </c>
      <c r="AC18" s="51" t="s">
        <v>375</v>
      </c>
    </row>
    <row r="19" spans="1:48">
      <c r="B19" t="s">
        <v>59</v>
      </c>
      <c r="D19" t="s">
        <v>368</v>
      </c>
      <c r="F19" t="s">
        <v>63</v>
      </c>
      <c r="H19" t="s">
        <v>368</v>
      </c>
      <c r="I19" t="s">
        <v>62</v>
      </c>
      <c r="L19" s="104" t="s">
        <v>36</v>
      </c>
      <c r="M19" t="s">
        <v>68</v>
      </c>
      <c r="P19" s="104" t="s">
        <v>36</v>
      </c>
      <c r="Q19" t="s">
        <v>67</v>
      </c>
      <c r="T19" s="104" t="s">
        <v>36</v>
      </c>
      <c r="U19" t="s">
        <v>65</v>
      </c>
      <c r="X19" s="104" t="s">
        <v>36</v>
      </c>
      <c r="Y19" s="51" t="s">
        <v>59</v>
      </c>
      <c r="AB19" t="s">
        <v>36</v>
      </c>
      <c r="AC19" s="51" t="s">
        <v>62</v>
      </c>
    </row>
    <row r="20" spans="1:48" s="4" customFormat="1" ht="28.5" customHeight="1">
      <c r="A20" s="5" t="s">
        <v>1</v>
      </c>
      <c r="B20" s="18" t="s">
        <v>18</v>
      </c>
      <c r="C20" s="18" t="s">
        <v>19</v>
      </c>
      <c r="D20" s="18" t="s">
        <v>376</v>
      </c>
      <c r="E20" s="18" t="s">
        <v>377</v>
      </c>
      <c r="F20" s="18" t="s">
        <v>18</v>
      </c>
      <c r="G20" s="18" t="s">
        <v>19</v>
      </c>
      <c r="H20" s="18" t="s">
        <v>378</v>
      </c>
      <c r="I20" s="18" t="s">
        <v>18</v>
      </c>
      <c r="J20" s="18" t="s">
        <v>19</v>
      </c>
      <c r="K20" s="18" t="s">
        <v>376</v>
      </c>
      <c r="L20" s="18" t="s">
        <v>378</v>
      </c>
      <c r="M20" s="18" t="s">
        <v>18</v>
      </c>
      <c r="N20" s="18" t="s">
        <v>19</v>
      </c>
      <c r="O20" s="18" t="s">
        <v>376</v>
      </c>
      <c r="P20" s="18" t="s">
        <v>378</v>
      </c>
      <c r="Q20" s="18" t="s">
        <v>18</v>
      </c>
      <c r="R20" s="18" t="s">
        <v>19</v>
      </c>
      <c r="S20" s="18" t="s">
        <v>376</v>
      </c>
      <c r="T20" s="18" t="s">
        <v>378</v>
      </c>
      <c r="U20" s="18" t="s">
        <v>18</v>
      </c>
      <c r="V20" s="18" t="s">
        <v>19</v>
      </c>
      <c r="W20" s="18" t="s">
        <v>376</v>
      </c>
      <c r="X20" s="18" t="s">
        <v>378</v>
      </c>
      <c r="Y20" s="18" t="s">
        <v>18</v>
      </c>
      <c r="Z20" s="18" t="s">
        <v>379</v>
      </c>
      <c r="AA20" s="18" t="s">
        <v>376</v>
      </c>
      <c r="AB20" s="18" t="s">
        <v>380</v>
      </c>
      <c r="AC20" s="18" t="s">
        <v>18</v>
      </c>
      <c r="AD20" s="18" t="s">
        <v>381</v>
      </c>
      <c r="AE20" s="18" t="s">
        <v>376</v>
      </c>
      <c r="AF20" s="18" t="s">
        <v>382</v>
      </c>
      <c r="AG20"/>
      <c r="AH20"/>
      <c r="AI20"/>
      <c r="AJ20"/>
      <c r="AK20"/>
      <c r="AL20"/>
      <c r="AM20"/>
      <c r="AN20"/>
      <c r="AO20"/>
      <c r="AP20"/>
      <c r="AQ20"/>
      <c r="AR20"/>
      <c r="AS20"/>
      <c r="AT20"/>
      <c r="AU20"/>
      <c r="AV20"/>
    </row>
    <row r="21" spans="1:48" s="3" customFormat="1" ht="9.6" customHeight="1">
      <c r="A21" s="9">
        <v>45748</v>
      </c>
      <c r="B21" s="11">
        <f>SUMIFS(SDM_Data!J$2:$J$1348,SDM_Data!$I$2:$I$1348,Data!A21,SDM_Data!$A$2:$A$1348,Data!$A$18,SDM_Data!$D$2:$D$1348,B$19,SDM_Data!$E$2:$E$1348,Data!$D$19)</f>
        <v>0</v>
      </c>
      <c r="C21" s="10">
        <f>SUMIFS(SDM_Data!K$2:$K$1348,SDM_Data!$I$2:$I$1348,Data!A21,SDM_Data!$A$2:$A$1348,Data!$A$18,SDM_Data!$D$2:$D$1348,$B$19,SDM_Data!$E$2:$E$1348,Data!$D$19)</f>
        <v>0</v>
      </c>
      <c r="D21" s="11">
        <f>SUM(B$21:B21)</f>
        <v>0</v>
      </c>
      <c r="E21" s="89">
        <f>SUM(C$21:C21)</f>
        <v>0</v>
      </c>
      <c r="F21" s="11">
        <f>SUMIFS(SDM_Data!J$2:$J$1348,SDM_Data!$I$2:$I$1348,Data!A21,SDM_Data!$A$2:$A$1348,Data!$A$18,SDM_Data!$D$2:$D$1348,F$19,SDM_Data!$E$2:$E$1348,Data!$D$19)</f>
        <v>0</v>
      </c>
      <c r="G21" s="11">
        <f>SUMIFS(SDM_Data!K$2:$K$1348,SDM_Data!$I$2:$I$1348,Data!A21,SDM_Data!$A$2:$A$1348,Data!$A$18,SDM_Data!$D$2:$D$1348,F$19,SDM_Data!$E$2:$E$1348,Data!$D$19)</f>
        <v>0</v>
      </c>
      <c r="H21" s="11">
        <f>G21</f>
        <v>0</v>
      </c>
      <c r="I21" s="11">
        <f>SUMIFS(SDM_Data!J$2:$J$1348,SDM_Data!$I$2:$I$1348,Data!A21,SDM_Data!$A$2:$A$1348,Data!$A$18,SDM_Data!$D$2:$D$1348,I$19,SDM_Data!$E$2:$E$1348,Data!$L$19)</f>
        <v>0</v>
      </c>
      <c r="J21" s="10">
        <f>SUMIFS(SDM_Data!K$2:$K$1348,SDM_Data!$I$2:$I$1348,Data!A21,SDM_Data!$A$2:$A$1348,Data!$A$18,SDM_Data!$D$2:$D$1348,I$19,SDM_Data!$E$2:$E$1348,Data!$L$19)</f>
        <v>0</v>
      </c>
      <c r="K21" s="11">
        <f>SUM($I$21:I21)</f>
        <v>0</v>
      </c>
      <c r="L21" s="10">
        <f>SUM($J$21:J21)</f>
        <v>0</v>
      </c>
      <c r="M21" s="11">
        <f>SUMIFS(SDM_Data!J$2:$J$1348,SDM_Data!$I$2:$I$1348,Data!A21,SDM_Data!$A$2:$A$1348,Data!$A$18,SDM_Data!$D$2:$D$1348,M$19,SDM_Data!$E$2:$E$1348,Data!$D$19)</f>
        <v>0</v>
      </c>
      <c r="N21" s="10">
        <f>SUMIFS(SDM_Data!K$2:$K$1348,SDM_Data!$I$2:$I$1348,Data!A21,SDM_Data!$A$2:$A$1348,Data!$A$18,SDM_Data!$D$2:$D$1348,M$19,SDM_Data!$E$2:$E$1348,Data!$D$19)</f>
        <v>0</v>
      </c>
      <c r="O21" s="11">
        <f>SUM(M$21:M21)</f>
        <v>0</v>
      </c>
      <c r="P21" s="10">
        <f>SUM($N$21:N21)</f>
        <v>0</v>
      </c>
      <c r="Q21" s="11">
        <f>SUMIFS(SDM_Data!J$2:$J$1348,SDM_Data!$I$2:$I$1348,Data!A21,SDM_Data!$A$2:$A$1348,Data!$A$18,SDM_Data!$D$2:$D$1348,Q$19,SDM_Data!$E$2:$E$1348,Data!$D$19)</f>
        <v>1</v>
      </c>
      <c r="R21" s="10">
        <f>SUMIFS(SDM_Data!K$2:$K$1348,SDM_Data!$I$2:$I$1348,Data!A21,SDM_Data!$A$2:$A$1348,Data!$A$18,SDM_Data!$D$2:$D$1348,Q$19,SDM_Data!$E$2:$E$1348,Data!$D$19)</f>
        <v>1</v>
      </c>
      <c r="S21" s="11">
        <f>SUM(Q$21:Q21)</f>
        <v>1</v>
      </c>
      <c r="T21" s="10">
        <f>SUM($R$21:R21)</f>
        <v>1</v>
      </c>
      <c r="U21" s="11">
        <f>SUMIFS(SDM_Data!J$2:$J$1348,SDM_Data!$I$2:$I$1348,Data!A21,SDM_Data!$A$2:$A$1348,Data!$A$18,SDM_Data!$D$2:$D$1348,U$19,SDM_Data!$E$2:$E$1348,Data!$D$19)</f>
        <v>1</v>
      </c>
      <c r="V21" s="10">
        <f>SUMIFS(SDM_Data!K$2:$K$1348,SDM_Data!$I$2:$I$1348,Data!A21,SDM_Data!$A$2:$A$1348,Data!$A$18,SDM_Data!$D$2:$D$1348,U$19,SDM_Data!$E$2:$E$1348,Data!$D$19)</f>
        <v>1</v>
      </c>
      <c r="W21" s="11">
        <f>SUM(U$21:U21)</f>
        <v>1</v>
      </c>
      <c r="X21" s="11">
        <f>SUM(V$21:V21)</f>
        <v>1</v>
      </c>
      <c r="Y21" s="24">
        <f>SUMIFS(SKD_data!$J$2:$J$584,Quality[measurment],Data!$Y$19,Quality[Month],Data!A21)</f>
        <v>0</v>
      </c>
      <c r="Z21" s="10">
        <f>SUMIFS(SKD_data!$K$2:$K$584,Quality[measurment],Data!$Y$19,Quality[Month],Data!A21)</f>
        <v>0</v>
      </c>
      <c r="AA21" s="11">
        <f>SUM($Y$21:$Y21)</f>
        <v>0</v>
      </c>
      <c r="AB21" s="11">
        <f>SUM($Y$21:$Y21)</f>
        <v>0</v>
      </c>
      <c r="AC21" s="11">
        <f>SUMIFS(SKD_data!$J$2:$J$584,Quality[measurment],Data!$AC$19,Quality[Month],Data!A21)</f>
        <v>0</v>
      </c>
      <c r="AD21" s="10">
        <f>SUMIFS(SKD_data!$K$2:$K$584,Quality[measurment],Data!$AC$19,Quality[Month],Data!A21)</f>
        <v>0</v>
      </c>
      <c r="AE21" s="11">
        <f>SUM($AC$21:$AC21)</f>
        <v>0</v>
      </c>
      <c r="AF21" s="11">
        <f>SUM(AC$21:AD21)</f>
        <v>0</v>
      </c>
      <c r="AG21"/>
      <c r="AH21"/>
      <c r="AI21"/>
      <c r="AJ21"/>
      <c r="AK21"/>
      <c r="AL21"/>
      <c r="AM21"/>
      <c r="AN21"/>
      <c r="AO21"/>
      <c r="AP21"/>
      <c r="AQ21"/>
      <c r="AR21"/>
      <c r="AS21"/>
      <c r="AT21"/>
      <c r="AU21"/>
      <c r="AV21"/>
    </row>
    <row r="22" spans="1:48" s="3" customFormat="1" ht="9.6" customHeight="1">
      <c r="A22" s="9">
        <v>45778</v>
      </c>
      <c r="B22" s="11">
        <f>SUMIFS(SDM_Data!J$2:$J$1348,SDM_Data!$I$2:$I$1348,Data!A22,SDM_Data!$A$2:$A$1348,Data!$A$18,SDM_Data!$D$2:$D$1348,$B$19,SDM_Data!$E$2:$E$1348,Data!$D$19)</f>
        <v>0</v>
      </c>
      <c r="C22" s="10">
        <f>SUMIFS(SDM_Data!K$2:$K$1348,SDM_Data!$I$2:$I$1348,Data!A22,SDM_Data!$A$2:$A$1348,Data!$A$18,SDM_Data!$D$2:$D$1348,$B$19,SDM_Data!$E$2:$E$1348,Data!$D$19)</f>
        <v>0</v>
      </c>
      <c r="D22" s="11">
        <f>SUM(B$21:B22)</f>
        <v>0</v>
      </c>
      <c r="E22" s="11">
        <f>SUM(C$21:C22)</f>
        <v>0</v>
      </c>
      <c r="F22" s="11">
        <f>SUMIFS(SDM_Data!J$2:$J$1348,SDM_Data!$I$2:$I$1348,Data!A22,SDM_Data!$A$2:$A$1348,Data!$A$18,SDM_Data!$D$2:$D$1348,F$19,SDM_Data!$E$2:$E$1348,Data!$D$19)</f>
        <v>0</v>
      </c>
      <c r="G22" s="11">
        <f>SUMIFS(SDM_Data!K$2:$K$1348,SDM_Data!$I$2:$I$1348,Data!A22,SDM_Data!$A$2:$A$1348,Data!$A$18,SDM_Data!$D$2:$D$1348,F$19,SDM_Data!$E$2:$E$1348,Data!$D$19)</f>
        <v>1</v>
      </c>
      <c r="H22" s="11">
        <f>H21+G22</f>
        <v>1</v>
      </c>
      <c r="I22" s="11">
        <f>SUMIFS(SDM_Data!J$2:$J$1348,SDM_Data!$I$2:$I$1348,Data!A22,SDM_Data!$A$2:$A$1348,Data!$A$18,SDM_Data!$D$2:$D$1348,I$19,SDM_Data!$E$2:$E$1348,Data!$L$19)</f>
        <v>0</v>
      </c>
      <c r="J22" s="10">
        <f>SUMIFS(SDM_Data!K$2:$K$1348,SDM_Data!$I$2:$I$1348,Data!A22,SDM_Data!$A$2:$A$1348,Data!$A$18,SDM_Data!$D$2:$D$1348,I$19,SDM_Data!$E$2:$E$1348,Data!$L$19)</f>
        <v>0</v>
      </c>
      <c r="K22" s="11">
        <f>SUM($I$21:I22)</f>
        <v>0</v>
      </c>
      <c r="L22" s="10">
        <f>SUM($J$21:J22)</f>
        <v>0</v>
      </c>
      <c r="M22" s="11">
        <f>SUMIFS(SDM_Data!J$2:$J$1348,SDM_Data!$I$2:$I$1348,Data!A22,SDM_Data!$A$2:$A$1348,Data!$A$18,SDM_Data!$D$2:$D$1348,M$19,SDM_Data!$E$2:$E$1348,Data!$D$19)</f>
        <v>1</v>
      </c>
      <c r="N22" s="10">
        <f>SUMIFS(SDM_Data!K$2:$K$1348,SDM_Data!$I$2:$I$1348,Data!A22,SDM_Data!$A$2:$A$1348,Data!$A$18,SDM_Data!$D$2:$D$1348,M$19,SDM_Data!$E$2:$E$1348,Data!$D$19)</f>
        <v>0</v>
      </c>
      <c r="O22" s="11">
        <f>SUM(M$21:M22)</f>
        <v>1</v>
      </c>
      <c r="P22" s="10">
        <f>SUM($N$21:N22)</f>
        <v>0</v>
      </c>
      <c r="Q22" s="11">
        <f>SUMIFS(SDM_Data!J$2:$J$1348,SDM_Data!$I$2:$I$1348,Data!A22,SDM_Data!$A$2:$A$1348,Data!$A$18,SDM_Data!$D$2:$D$1348,Q$19,SDM_Data!$E$2:$E$1348,Data!$D$19)</f>
        <v>0</v>
      </c>
      <c r="R22" s="10">
        <f>SUMIFS(SDM_Data!K$2:$K$1348,SDM_Data!$I$2:$I$1348,Data!A22,SDM_Data!$A$2:$A$1348,Data!$A$18,SDM_Data!$D$2:$D$1348,Q$19,SDM_Data!$E$2:$E$1348,Data!$D$19)</f>
        <v>1</v>
      </c>
      <c r="S22" s="11">
        <f>SUM(Q$21:Q22)</f>
        <v>1</v>
      </c>
      <c r="T22" s="10">
        <f>SUM($R$21:R22)</f>
        <v>2</v>
      </c>
      <c r="U22" s="11">
        <f>SUMIFS(SDM_Data!J$2:$J$1348,SDM_Data!$I$2:$I$1348,Data!A22,SDM_Data!$A$2:$A$1348,Data!$A$18,SDM_Data!$D$2:$D$1348,U$19,SDM_Data!$E$2:$E$1348,Data!$D$19)</f>
        <v>0</v>
      </c>
      <c r="V22" s="10">
        <f>SUMIFS(SDM_Data!K$2:$K$1348,SDM_Data!$I$2:$I$1348,Data!A22,SDM_Data!$A$2:$A$1348,Data!$A$18,SDM_Data!$D$2:$D$1348,U$19,SDM_Data!$E$2:$E$1348,Data!$D$19)</f>
        <v>0</v>
      </c>
      <c r="W22" s="11">
        <f>SUM(U$21:U22)</f>
        <v>1</v>
      </c>
      <c r="X22" s="11">
        <f>SUM(V$21:V22)</f>
        <v>1</v>
      </c>
      <c r="Y22" s="24">
        <f>SUMIFS(SKD_data!$J$2:$J$584,Quality[measurment],Data!$Y$19,Quality[Month],Data!A22)</f>
        <v>0</v>
      </c>
      <c r="Z22" s="10">
        <f>SUMIFS(SKD_data!$K$2:$K$584,Quality[measurment],Data!$Y$19,Quality[Month],Data!A22)</f>
        <v>0</v>
      </c>
      <c r="AA22" s="11">
        <f>SUM($Y$21:$Y22)</f>
        <v>0</v>
      </c>
      <c r="AB22" s="11">
        <f>SUM($Y$21:$Y22)</f>
        <v>0</v>
      </c>
      <c r="AC22" s="11">
        <f>SUMIFS(SKD_data!$J$2:$J$584,Quality[measurment],Data!$AC$19,Quality[Month],Data!A22)</f>
        <v>0</v>
      </c>
      <c r="AD22" s="10">
        <f>SUMIFS(SKD_data!$K$2:$K$584,Quality[measurment],Data!$AC$19,Quality[Month],Data!A22)</f>
        <v>0</v>
      </c>
      <c r="AE22" s="11">
        <f>SUM($AC$21:$AC22)</f>
        <v>0</v>
      </c>
      <c r="AF22" s="11">
        <f>SUM(AC$21:AD22)</f>
        <v>0</v>
      </c>
      <c r="AG22"/>
      <c r="AH22"/>
      <c r="AI22"/>
      <c r="AJ22"/>
      <c r="AK22"/>
      <c r="AL22"/>
      <c r="AM22"/>
      <c r="AN22"/>
      <c r="AO22"/>
      <c r="AP22"/>
      <c r="AQ22"/>
      <c r="AR22"/>
      <c r="AS22"/>
      <c r="AT22"/>
      <c r="AU22"/>
      <c r="AV22"/>
    </row>
    <row r="23" spans="1:48" s="3" customFormat="1" ht="9.6" customHeight="1">
      <c r="A23" s="9">
        <v>45809</v>
      </c>
      <c r="B23" s="11">
        <f>SUMIFS(SDM_Data!J$2:$J$1348,SDM_Data!$I$2:$I$1348,Data!A23,SDM_Data!$A$2:$A$1348,Data!$A$18,SDM_Data!$D$2:$D$1348,$B$19,SDM_Data!$E$2:$E$1348,Data!$D$19)</f>
        <v>2</v>
      </c>
      <c r="C23" s="10">
        <f>SUMIFS(SDM_Data!K$2:$K$1348,SDM_Data!$I$2:$I$1348,Data!A23,SDM_Data!$A$2:$A$1348,Data!$A$18,SDM_Data!$D$2:$D$1348,$B$19,SDM_Data!$E$2:$E$1348,Data!$D$19)</f>
        <v>0</v>
      </c>
      <c r="D23" s="11">
        <f>SUM(B$21:B23)</f>
        <v>2</v>
      </c>
      <c r="E23" s="11">
        <f>SUM(C$21:C23)</f>
        <v>0</v>
      </c>
      <c r="F23" s="11">
        <f>SUMIFS(SDM_Data!J$2:$J$1348,SDM_Data!$I$2:$I$1348,Data!A23,SDM_Data!$A$2:$A$1348,Data!$A$18,SDM_Data!$D$2:$D$1348,F$19,SDM_Data!$E$2:$E$1348,Data!$D$19)</f>
        <v>0</v>
      </c>
      <c r="G23" s="11">
        <f>SUMIFS(SDM_Data!K$2:$K$1348,SDM_Data!$I$2:$I$1348,Data!A23,SDM_Data!$A$2:$A$1348,Data!$A$18,SDM_Data!$D$2:$D$1348,F$19,SDM_Data!$E$2:$E$1348,Data!$D$19)</f>
        <v>0</v>
      </c>
      <c r="H23" s="11">
        <f>H22+G23</f>
        <v>1</v>
      </c>
      <c r="I23" s="11">
        <f>SUMIFS(SDM_Data!J$2:$J$1348,SDM_Data!$I$2:$I$1348,Data!A23,SDM_Data!$A$2:$A$1348,Data!$A$18,SDM_Data!$D$2:$D$1348,I$19,SDM_Data!$E$2:$E$1348,Data!$L$19)</f>
        <v>2</v>
      </c>
      <c r="J23" s="10">
        <f>SUMIFS(SDM_Data!K$2:$K$1348,SDM_Data!$I$2:$I$1348,Data!A23,SDM_Data!$A$2:$A$1348,Data!$A$18,SDM_Data!$D$2:$D$1348,I$19,SDM_Data!$E$2:$E$1348,Data!$L$19)</f>
        <v>0</v>
      </c>
      <c r="K23" s="11">
        <f>SUM($I$21:I23)</f>
        <v>2</v>
      </c>
      <c r="L23" s="10">
        <f>SUM($J$21:J23)</f>
        <v>0</v>
      </c>
      <c r="M23" s="11">
        <f>SUMIFS(SDM_Data!J$2:$J$1348,SDM_Data!$I$2:$I$1348,Data!A23,SDM_Data!$A$2:$A$1348,Data!$A$18,SDM_Data!$D$2:$D$1348,M$19,SDM_Data!$E$2:$E$1348,Data!$D$19)</f>
        <v>0</v>
      </c>
      <c r="N23" s="10">
        <f>SUMIFS(SDM_Data!K$2:$K$1348,SDM_Data!$I$2:$I$1348,Data!A23,SDM_Data!$A$2:$A$1348,Data!$A$18,SDM_Data!$D$2:$D$1348,M$19,SDM_Data!$E$2:$E$1348,Data!$D$19)</f>
        <v>0</v>
      </c>
      <c r="O23" s="11">
        <f>SUM(M$21:M23)</f>
        <v>1</v>
      </c>
      <c r="P23" s="10">
        <f>SUM($N$21:N23)</f>
        <v>0</v>
      </c>
      <c r="Q23" s="11">
        <f>SUMIFS(SDM_Data!J$2:$J$1348,SDM_Data!$I$2:$I$1348,Data!A23,SDM_Data!$A$2:$A$1348,Data!$A$18,SDM_Data!$D$2:$D$1348,Q$19,SDM_Data!$E$2:$E$1348,Data!$D$19)</f>
        <v>0</v>
      </c>
      <c r="R23" s="10">
        <f>SUMIFS(SDM_Data!K$2:$K$1348,SDM_Data!$I$2:$I$1348,Data!A23,SDM_Data!$A$2:$A$1348,Data!$A$18,SDM_Data!$D$2:$D$1348,Q$19,SDM_Data!$E$2:$E$1348,Data!$D$19)</f>
        <v>1</v>
      </c>
      <c r="S23" s="11">
        <f>SUM(Q$21:Q23)</f>
        <v>1</v>
      </c>
      <c r="T23" s="10">
        <f>SUM($R$21:R23)</f>
        <v>3</v>
      </c>
      <c r="U23" s="11">
        <f>SUMIFS(SDM_Data!J$2:$J$1348,SDM_Data!$I$2:$I$1348,Data!A23,SDM_Data!$A$2:$A$1348,Data!$A$18,SDM_Data!$D$2:$D$1348,U$19,SDM_Data!$E$2:$E$1348,Data!$D$19)</f>
        <v>0</v>
      </c>
      <c r="V23" s="10">
        <f>SUMIFS(SDM_Data!K$2:$K$1348,SDM_Data!$I$2:$I$1348,Data!A23,SDM_Data!$A$2:$A$1348,Data!$A$18,SDM_Data!$D$2:$D$1348,U$19,SDM_Data!$E$2:$E$1348,Data!$D$19)</f>
        <v>2</v>
      </c>
      <c r="W23" s="11">
        <f>SUM(U$21:U23)</f>
        <v>1</v>
      </c>
      <c r="X23" s="11">
        <f>SUM(V$21:V23)</f>
        <v>3</v>
      </c>
      <c r="Y23" s="24">
        <f>SUMIFS(SKD_data!$J$2:$J$584,Quality[measurment],Data!$Y$19,Quality[Month],Data!A23)</f>
        <v>1</v>
      </c>
      <c r="Z23" s="10">
        <f>SUMIFS(SKD_data!$K$2:$K$584,Quality[measurment],Data!$Y$19,Quality[Month],Data!A23)</f>
        <v>0</v>
      </c>
      <c r="AA23" s="11">
        <f>SUM($Y$21:$Y23)</f>
        <v>1</v>
      </c>
      <c r="AB23" s="89">
        <f>AB22+Z23</f>
        <v>0</v>
      </c>
      <c r="AC23" s="11">
        <f>SUMIFS(SKD_data!$J$2:$J$584,Quality[measurment],Data!$AC$19,Quality[Month],Data!A23)</f>
        <v>1</v>
      </c>
      <c r="AD23" s="10">
        <f>SUMIFS(SKD_data!$K$2:$K$584,Quality[measurment],Data!$AC$19,Quality[Month],Data!A23)</f>
        <v>0</v>
      </c>
      <c r="AE23" s="11">
        <f>SUM($AC$21:$AC23)</f>
        <v>1</v>
      </c>
      <c r="AF23" s="89">
        <f>AD23+AF22</f>
        <v>0</v>
      </c>
      <c r="AG23"/>
      <c r="AH23"/>
      <c r="AI23"/>
      <c r="AJ23"/>
      <c r="AK23"/>
      <c r="AL23"/>
      <c r="AM23"/>
      <c r="AN23"/>
      <c r="AO23"/>
      <c r="AP23"/>
      <c r="AQ23"/>
      <c r="AR23"/>
      <c r="AS23"/>
      <c r="AT23"/>
      <c r="AU23"/>
      <c r="AV23"/>
    </row>
    <row r="24" spans="1:48" s="3" customFormat="1" ht="9.6" customHeight="1">
      <c r="A24" s="9">
        <v>45839</v>
      </c>
      <c r="B24" s="11">
        <f>SUMIFS(SDM_Data!J$2:$J$1348,SDM_Data!$I$2:$I$1348,Data!A24,SDM_Data!$A$2:$A$1348,Data!$A$18,SDM_Data!$D$2:$D$1348,$B$19,SDM_Data!$E$2:$E$1348,Data!$D$19)</f>
        <v>0</v>
      </c>
      <c r="C24" s="10">
        <f>SUMIFS(SDM_Data!K$2:$K$1348,SDM_Data!$I$2:$I$1348,Data!A24,SDM_Data!$A$2:$A$1348,Data!$A$18,SDM_Data!$D$2:$D$1348,$B$19,SDM_Data!$E$2:$E$1348,Data!$D$19)</f>
        <v>1</v>
      </c>
      <c r="D24" s="11">
        <f>SUM(B$21:B24)</f>
        <v>2</v>
      </c>
      <c r="E24" s="11">
        <f>SUM(C$21:C24)</f>
        <v>1</v>
      </c>
      <c r="F24" s="11">
        <f>SUMIFS(SDM_Data!J$2:$J$1348,SDM_Data!$I$2:$I$1348,Data!A24,SDM_Data!$A$2:$A$1348,Data!$A$18,SDM_Data!$D$2:$D$1348,F$19,SDM_Data!$E$2:$E$1348,Data!$D$19)</f>
        <v>0</v>
      </c>
      <c r="G24" s="11">
        <f>SUMIFS(SDM_Data!K$2:$K$1348,SDM_Data!$I$2:$I$1348,Data!A24,SDM_Data!$A$2:$A$1348,Data!$A$18,SDM_Data!$D$2:$D$1348,F$19,SDM_Data!$E$2:$E$1348,Data!$D$19)</f>
        <v>0</v>
      </c>
      <c r="H24" s="11">
        <f t="shared" ref="H24:H25" si="6">H23+G24</f>
        <v>1</v>
      </c>
      <c r="I24" s="11">
        <f>SUMIFS(SDM_Data!J$2:$J$1348,SDM_Data!$I$2:$I$1348,Data!A24,SDM_Data!$A$2:$A$1348,Data!$A$18,SDM_Data!$D$2:$D$1348,I$19,SDM_Data!$E$2:$E$1348,Data!$L$19)</f>
        <v>0</v>
      </c>
      <c r="J24" s="10">
        <f>SUMIFS(SDM_Data!K$2:$K$1348,SDM_Data!$I$2:$I$1348,Data!A24,SDM_Data!$A$2:$A$1348,Data!$A$18,SDM_Data!$D$2:$D$1348,I$19,SDM_Data!$E$2:$E$1348,Data!$L$19)</f>
        <v>1</v>
      </c>
      <c r="K24" s="11">
        <f>SUM($I$21:I24)</f>
        <v>2</v>
      </c>
      <c r="L24" s="10">
        <f>SUM($J$21:J24)</f>
        <v>1</v>
      </c>
      <c r="M24" s="11">
        <f>SUMIFS(SDM_Data!J$2:$J$1348,SDM_Data!$I$2:$I$1348,Data!A24,SDM_Data!$A$2:$A$1348,Data!$A$18,SDM_Data!$D$2:$D$1348,M$19,SDM_Data!$E$2:$E$1348,Data!$D$19)</f>
        <v>0</v>
      </c>
      <c r="N24" s="10">
        <f>SUMIFS(SDM_Data!K$2:$K$1348,SDM_Data!$I$2:$I$1348,Data!A24,SDM_Data!$A$2:$A$1348,Data!$A$18,SDM_Data!$D$2:$D$1348,M$19,SDM_Data!$E$2:$E$1348,Data!$D$19)</f>
        <v>0</v>
      </c>
      <c r="O24" s="11">
        <f>SUM(M$21:M24)</f>
        <v>1</v>
      </c>
      <c r="P24" s="10">
        <f>SUM($N$21:N24)</f>
        <v>0</v>
      </c>
      <c r="Q24" s="11">
        <f>SUMIFS(SDM_Data!J$2:$J$1348,SDM_Data!$I$2:$I$1348,Data!A24,SDM_Data!$A$2:$A$1348,Data!$A$18,SDM_Data!$D$2:$D$1348,Q$19,SDM_Data!$E$2:$E$1348,Data!$D$19)</f>
        <v>1</v>
      </c>
      <c r="R24" s="10">
        <f>SUMIFS(SDM_Data!K$2:$K$1348,SDM_Data!$I$2:$I$1348,Data!A24,SDM_Data!$A$2:$A$1348,Data!$A$18,SDM_Data!$D$2:$D$1348,Q$19,SDM_Data!$E$2:$E$1348,Data!$D$19)</f>
        <v>0</v>
      </c>
      <c r="S24" s="11">
        <f>SUM(Q$21:Q24)</f>
        <v>2</v>
      </c>
      <c r="T24" s="10">
        <f>SUM($R$21:R24)</f>
        <v>3</v>
      </c>
      <c r="U24" s="11">
        <f>SUMIFS(SDM_Data!J$2:$J$1348,SDM_Data!$I$2:$I$1348,Data!A24,SDM_Data!$A$2:$A$1348,Data!$A$18,SDM_Data!$D$2:$D$1348,U$19,SDM_Data!$E$2:$E$1348,Data!$D$19)</f>
        <v>1</v>
      </c>
      <c r="V24" s="10">
        <f>SUMIFS(SDM_Data!K$2:$K$1348,SDM_Data!$I$2:$I$1348,Data!A24,SDM_Data!$A$2:$A$1348,Data!$A$18,SDM_Data!$D$2:$D$1348,U$19,SDM_Data!$E$2:$E$1348,Data!$D$19)</f>
        <v>0</v>
      </c>
      <c r="W24" s="11">
        <f>SUM(U$21:U24)</f>
        <v>2</v>
      </c>
      <c r="X24" s="11">
        <f>SUM(V$21:V24)</f>
        <v>3</v>
      </c>
      <c r="Y24" s="24">
        <f>SUMIFS(SKD_data!$J$2:$J$584,Quality[measurment],Data!$Y$19,Quality[Month],Data!A24)</f>
        <v>0</v>
      </c>
      <c r="Z24" s="10">
        <f>SUMIFS(SKD_data!$K$2:$K$584,Quality[measurment],Data!$Y$19,Quality[Month],Data!A24)</f>
        <v>0</v>
      </c>
      <c r="AA24" s="11">
        <f>SUM($Y$21:$Y24)</f>
        <v>1</v>
      </c>
      <c r="AB24" s="89">
        <f t="shared" ref="AB24:AB26" si="7">AB23+Z24</f>
        <v>0</v>
      </c>
      <c r="AC24" s="11">
        <f>SUMIFS(SKD_data!$J$2:$J$584,Quality[measurment],Data!$AC$19,Quality[Month],Data!A24)</f>
        <v>0</v>
      </c>
      <c r="AD24" s="10">
        <f>SUMIFS(SKD_data!$K$2:$K$584,Quality[measurment],Data!$AC$19,Quality[Month],Data!A24)</f>
        <v>0</v>
      </c>
      <c r="AE24" s="11">
        <f>SUM($AC$21:$AC24)</f>
        <v>1</v>
      </c>
      <c r="AF24" s="89">
        <f t="shared" ref="AF24:AF26" si="8">AD24+AF23</f>
        <v>0</v>
      </c>
      <c r="AG24"/>
      <c r="AH24"/>
      <c r="AI24"/>
      <c r="AJ24"/>
      <c r="AK24"/>
      <c r="AL24"/>
      <c r="AM24"/>
      <c r="AN24"/>
      <c r="AO24"/>
      <c r="AP24"/>
      <c r="AQ24"/>
      <c r="AR24"/>
      <c r="AS24"/>
      <c r="AT24"/>
      <c r="AU24"/>
      <c r="AV24"/>
    </row>
    <row r="25" spans="1:48" s="3" customFormat="1" ht="9.6" customHeight="1">
      <c r="A25" s="9">
        <v>45870</v>
      </c>
      <c r="B25" s="11">
        <f>SUMIFS(SDM_Data!J$2:$J$1348,SDM_Data!$I$2:$I$1348,Data!A25,SDM_Data!$A$2:$A$1348,Data!$A$18,SDM_Data!$D$2:$D$1348,$B$19,SDM_Data!$E$2:$E$1348,Data!$D$19)</f>
        <v>1</v>
      </c>
      <c r="C25" s="10">
        <f>SUMIFS(SDM_Data!K$2:$K$1348,SDM_Data!$I$2:$I$1348,Data!A25,SDM_Data!$A$2:$A$1348,Data!$A$18,SDM_Data!$D$2:$D$1348,$B$19,SDM_Data!$E$2:$E$1348,Data!$D$19)</f>
        <v>1</v>
      </c>
      <c r="D25" s="11">
        <f>SUM(B$21:B25)</f>
        <v>3</v>
      </c>
      <c r="E25" s="11">
        <f>SUM(C$21:C25)</f>
        <v>2</v>
      </c>
      <c r="F25" s="11">
        <f>SUMIFS(SDM_Data!J$2:$J$1348,SDM_Data!$I$2:$I$1348,Data!A25,SDM_Data!$A$2:$A$1348,Data!$A$18,SDM_Data!$D$2:$D$1348,F$19,SDM_Data!$E$2:$E$1348,Data!$D$19)</f>
        <v>0</v>
      </c>
      <c r="G25" s="11">
        <f>SUMIFS(SDM_Data!K$2:$K$1348,SDM_Data!$I$2:$I$1348,Data!A25,SDM_Data!$A$2:$A$1348,Data!$A$18,SDM_Data!$D$2:$D$1348,F$19,SDM_Data!$E$2:$E$1348,Data!$D$19)</f>
        <v>0</v>
      </c>
      <c r="H25" s="11">
        <f t="shared" si="6"/>
        <v>1</v>
      </c>
      <c r="I25" s="11">
        <f>SUMIFS(SDM_Data!J$2:$J$1348,SDM_Data!$I$2:$I$1348,Data!A25,SDM_Data!$A$2:$A$1348,Data!$A$18,SDM_Data!$D$2:$D$1348,I$19,SDM_Data!$E$2:$E$1348,Data!$L$19)</f>
        <v>2</v>
      </c>
      <c r="J25" s="10">
        <f>SUMIFS(SDM_Data!K$2:$K$1348,SDM_Data!$I$2:$I$1348,Data!A25,SDM_Data!$A$2:$A$1348,Data!$A$18,SDM_Data!$D$2:$D$1348,I$19,SDM_Data!$E$2:$E$1348,Data!$L$19)</f>
        <v>2</v>
      </c>
      <c r="K25" s="11">
        <f>SUM($I$21:I25)</f>
        <v>4</v>
      </c>
      <c r="L25" s="10">
        <f>SUM($J$21:J25)</f>
        <v>3</v>
      </c>
      <c r="M25" s="11">
        <f>SUMIFS(SDM_Data!J$2:$J$1348,SDM_Data!$I$2:$I$1348,Data!A25,SDM_Data!$A$2:$A$1348,Data!$A$18,SDM_Data!$D$2:$D$1348,M$19,SDM_Data!$E$2:$E$1348,Data!$D$19)</f>
        <v>1</v>
      </c>
      <c r="N25" s="10">
        <f>SUMIFS(SDM_Data!K$2:$K$1348,SDM_Data!$I$2:$I$1348,Data!A25,SDM_Data!$A$2:$A$1348,Data!$A$18,SDM_Data!$D$2:$D$1348,M$19,SDM_Data!$E$2:$E$1348,Data!$D$19)</f>
        <v>0</v>
      </c>
      <c r="O25" s="11">
        <f>SUM(M$21:M25)</f>
        <v>2</v>
      </c>
      <c r="P25" s="10">
        <f>SUM($N$21:N25)</f>
        <v>0</v>
      </c>
      <c r="Q25" s="11">
        <f>SUMIFS(SDM_Data!J$2:$J$1348,SDM_Data!$I$2:$I$1348,Data!A25,SDM_Data!$A$2:$A$1348,Data!$A$18,SDM_Data!$D$2:$D$1348,Q$19,SDM_Data!$E$2:$E$1348,Data!$D$19)</f>
        <v>0</v>
      </c>
      <c r="R25" s="10">
        <f>SUMIFS(SDM_Data!K$2:$K$1348,SDM_Data!$I$2:$I$1348,Data!A25,SDM_Data!$A$2:$A$1348,Data!$A$18,SDM_Data!$D$2:$D$1348,Q$19,SDM_Data!$E$2:$E$1348,Data!$D$19)</f>
        <v>3</v>
      </c>
      <c r="S25" s="11">
        <f>SUM(Q$21:Q25)</f>
        <v>2</v>
      </c>
      <c r="T25" s="10">
        <f>SUM($R$21:R25)</f>
        <v>6</v>
      </c>
      <c r="U25" s="11">
        <f>SUMIFS(SDM_Data!J$2:$J$1348,SDM_Data!$I$2:$I$1348,Data!A25,SDM_Data!$A$2:$A$1348,Data!$A$18,SDM_Data!$D$2:$D$1348,U$19,SDM_Data!$E$2:$E$1348,Data!$D$19)</f>
        <v>0</v>
      </c>
      <c r="V25" s="10">
        <f>SUMIFS(SDM_Data!K$2:$K$1348,SDM_Data!$I$2:$I$1348,Data!A25,SDM_Data!$A$2:$A$1348,Data!$A$18,SDM_Data!$D$2:$D$1348,U$19,SDM_Data!$E$2:$E$1348,Data!$D$19)</f>
        <v>1</v>
      </c>
      <c r="W25" s="11">
        <f>SUM(U$21:U25)</f>
        <v>2</v>
      </c>
      <c r="X25" s="11">
        <f>SUM(V$21:V25)</f>
        <v>4</v>
      </c>
      <c r="Y25" s="24">
        <f>SUMIFS(SKD_data!$J$2:$J$584,Quality[measurment],Data!$Y$19,Quality[Month],Data!A25)</f>
        <v>0</v>
      </c>
      <c r="Z25" s="10">
        <f>SUMIFS(SKD_data!$K$2:$K$584,Quality[measurment],Data!$Y$19,Quality[Month],Data!A25)</f>
        <v>0</v>
      </c>
      <c r="AA25" s="11">
        <f>SUM($Y$21:$Y25)</f>
        <v>1</v>
      </c>
      <c r="AB25" s="89">
        <f t="shared" si="7"/>
        <v>0</v>
      </c>
      <c r="AC25" s="11">
        <f>SUMIFS(SKD_data!$J$2:$J$584,Quality[measurment],Data!$AC$19,Quality[Month],Data!A25)</f>
        <v>0</v>
      </c>
      <c r="AD25" s="10">
        <f>SUMIFS(SKD_data!$K$2:$K$584,Quality[measurment],Data!$AC$19,Quality[Month],Data!A25)</f>
        <v>0</v>
      </c>
      <c r="AE25" s="11">
        <f>SUM($AC$21:$AC25)</f>
        <v>1</v>
      </c>
      <c r="AF25" s="89">
        <f t="shared" si="8"/>
        <v>0</v>
      </c>
      <c r="AG25"/>
      <c r="AH25"/>
      <c r="AI25"/>
      <c r="AJ25"/>
      <c r="AK25"/>
      <c r="AL25"/>
      <c r="AM25"/>
      <c r="AN25"/>
      <c r="AO25"/>
      <c r="AP25"/>
      <c r="AQ25"/>
      <c r="AR25"/>
      <c r="AS25"/>
      <c r="AT25"/>
      <c r="AU25"/>
      <c r="AV25"/>
    </row>
    <row r="26" spans="1:48" s="3" customFormat="1" ht="9.6" customHeight="1">
      <c r="A26" s="9">
        <v>45901</v>
      </c>
      <c r="B26" s="11">
        <f>SUMIFS(SDM_Data!J$2:$J$1348,SDM_Data!$I$2:$I$1348,Data!A26,SDM_Data!$A$2:$A$1348,Data!$A$18,SDM_Data!$D$2:$D$1348,$B$19,SDM_Data!$E$2:$E$1348,Data!$D$19)</f>
        <v>0</v>
      </c>
      <c r="C26" s="10">
        <f>SUMIFS(SDM_Data!K$2:$K$1348,SDM_Data!$I$2:$I$1348,Data!A26,SDM_Data!$A$2:$A$1348,Data!$A$18,SDM_Data!$D$2:$D$1348,$B$19,SDM_Data!$E$2:$E$1348,Data!$D$19)</f>
        <v>0</v>
      </c>
      <c r="D26" s="11">
        <f>SUM(B$21:B26)</f>
        <v>3</v>
      </c>
      <c r="E26" s="11">
        <f>SUM(C$21:C26)</f>
        <v>2</v>
      </c>
      <c r="F26" s="11">
        <f>SUMIFS(SDM_Data!J$2:$J$1348,SDM_Data!$I$2:$I$1348,Data!A26,SDM_Data!$A$2:$A$1348,Data!$A$18,SDM_Data!$D$2:$D$1348,F$19,SDM_Data!$E$2:$E$1348,Data!$D$19)</f>
        <v>0</v>
      </c>
      <c r="G26" s="11">
        <f>SUMIFS(SDM_Data!K$2:$K$1348,SDM_Data!$I$2:$I$1348,Data!A26,SDM_Data!$A$2:$A$1348,Data!$A$18,SDM_Data!$D$2:$D$1348,F$19,SDM_Data!$E$2:$E$1348,Data!$D$19)</f>
        <v>0</v>
      </c>
      <c r="H26" s="11">
        <f t="shared" ref="H26:H27" si="9">H25+G26</f>
        <v>1</v>
      </c>
      <c r="I26" s="11">
        <f>SUMIFS(SDM_Data!J$2:$J$1348,SDM_Data!$I$2:$I$1348,Data!A26,SDM_Data!$A$2:$A$1348,Data!$A$18,SDM_Data!$D$2:$D$1348,I$19,SDM_Data!$E$2:$E$1348,Data!$L$19)</f>
        <v>1</v>
      </c>
      <c r="J26" s="10">
        <f>SUMIFS(SDM_Data!K$2:$K$1348,SDM_Data!$I$2:$I$1348,Data!A26,SDM_Data!$A$2:$A$1348,Data!$A$18,SDM_Data!$D$2:$D$1348,I$19,SDM_Data!$E$2:$E$1348,Data!$L$19)</f>
        <v>0</v>
      </c>
      <c r="K26" s="11">
        <f>SUM($I$21:I26)</f>
        <v>5</v>
      </c>
      <c r="L26" s="10">
        <f>SUM($J$21:J26)</f>
        <v>3</v>
      </c>
      <c r="M26" s="11">
        <f>SUMIFS(SDM_Data!J$2:$J$1348,SDM_Data!$I$2:$I$1348,Data!A26,SDM_Data!$A$2:$A$1348,Data!$A$18,SDM_Data!$D$2:$D$1348,M$19,SDM_Data!$E$2:$E$1348,Data!$D$19)</f>
        <v>0</v>
      </c>
      <c r="N26" s="10">
        <f>SUMIFS(SDM_Data!K$2:$K$1348,SDM_Data!$I$2:$I$1348,Data!A26,SDM_Data!$A$2:$A$1348,Data!$A$18,SDM_Data!$D$2:$D$1348,M$19,SDM_Data!$E$2:$E$1348,Data!$D$19)</f>
        <v>0</v>
      </c>
      <c r="O26" s="11">
        <f>SUM(M$21:M26)</f>
        <v>2</v>
      </c>
      <c r="P26" s="10">
        <f>SUM($N$21:N26)</f>
        <v>0</v>
      </c>
      <c r="Q26" s="11">
        <f>SUMIFS(SDM_Data!J$2:$J$1348,SDM_Data!$I$2:$I$1348,Data!A26,SDM_Data!$A$2:$A$1348,Data!$A$18,SDM_Data!$D$2:$D$1348,Q$19,SDM_Data!$E$2:$E$1348,Data!$D$19)</f>
        <v>1</v>
      </c>
      <c r="R26" s="10">
        <f>SUMIFS(SDM_Data!K$2:$K$1348,SDM_Data!$I$2:$I$1348,Data!A26,SDM_Data!$A$2:$A$1348,Data!$A$18,SDM_Data!$D$2:$D$1348,Q$19,SDM_Data!$E$2:$E$1348,Data!$D$19)</f>
        <v>1</v>
      </c>
      <c r="S26" s="11">
        <f>SUM(Q$21:Q26)</f>
        <v>3</v>
      </c>
      <c r="T26" s="10">
        <f>SUM($R$21:R26)</f>
        <v>7</v>
      </c>
      <c r="U26" s="11">
        <f>SUMIFS(SDM_Data!J$2:$J$1348,SDM_Data!$I$2:$I$1348,Data!A26,SDM_Data!$A$2:$A$1348,Data!$A$18,SDM_Data!$D$2:$D$1348,U$19,SDM_Data!$E$2:$E$1348,Data!$D$19)</f>
        <v>1</v>
      </c>
      <c r="V26" s="10">
        <f>SUMIFS(SDM_Data!K$2:$K$1348,SDM_Data!$I$2:$I$1348,Data!A26,SDM_Data!$A$2:$A$1348,Data!$A$18,SDM_Data!$D$2:$D$1348,U$19,SDM_Data!$E$2:$E$1348,Data!$D$19)</f>
        <v>2</v>
      </c>
      <c r="W26" s="11">
        <f>SUM(U$21:U26)</f>
        <v>3</v>
      </c>
      <c r="X26" s="11">
        <f>SUM(V$21:V26)</f>
        <v>6</v>
      </c>
      <c r="Y26" s="24">
        <f>SUMIFS(SKD_data!$J$2:$J$584,Quality[measurment],Data!$Y$19,Quality[Month],Data!A26)</f>
        <v>0</v>
      </c>
      <c r="Z26" s="10">
        <f>SUMIFS(SKD_data!$K$2:$K$584,Quality[measurment],Data!$Y$19,Quality[Month],Data!A26)</f>
        <v>0</v>
      </c>
      <c r="AA26" s="11">
        <f>SUM($Y$21:$Y26)</f>
        <v>1</v>
      </c>
      <c r="AB26" s="89">
        <f t="shared" si="7"/>
        <v>0</v>
      </c>
      <c r="AC26" s="11">
        <f>SUMIFS(SKD_data!$J$2:$J$584,Quality[measurment],Data!$AC$19,Quality[Month],Data!A26)</f>
        <v>0</v>
      </c>
      <c r="AD26" s="10">
        <f>SUMIFS(SKD_data!$K$2:$K$584,Quality[measurment],Data!$AC$19,Quality[Month],Data!A26)</f>
        <v>0</v>
      </c>
      <c r="AE26" s="11">
        <f>SUM($AC$21:$AC26)</f>
        <v>1</v>
      </c>
      <c r="AF26" s="89">
        <f t="shared" si="8"/>
        <v>0</v>
      </c>
      <c r="AG26"/>
      <c r="AH26"/>
      <c r="AI26"/>
      <c r="AJ26"/>
      <c r="AK26"/>
      <c r="AL26"/>
      <c r="AM26"/>
      <c r="AN26"/>
      <c r="AO26"/>
      <c r="AP26"/>
      <c r="AQ26"/>
      <c r="AR26"/>
      <c r="AS26"/>
      <c r="AT26"/>
      <c r="AU26"/>
      <c r="AV26"/>
    </row>
    <row r="27" spans="1:48" s="3" customFormat="1" ht="9.6" customHeight="1">
      <c r="A27" s="9">
        <v>45931</v>
      </c>
      <c r="B27" s="11">
        <f>SUMIFS(SDM_Data!J$2:$J$1348,SDM_Data!$I$2:$I$1348,Data!A27,SDM_Data!$A$2:$A$1348,Data!$A$18,SDM_Data!$D$2:$D$1348,$B$19,SDM_Data!$E$2:$E$1348,Data!$D$19)</f>
        <v>0</v>
      </c>
      <c r="C27" s="10">
        <f>SUMIFS(SDM_Data!K$2:$K$1348,SDM_Data!$I$2:$I$1348,Data!A27,SDM_Data!$A$2:$A$1348,Data!$A$18,SDM_Data!$D$2:$D$1348,$B$19,SDM_Data!$E$2:$E$1348,Data!$D$19)</f>
        <v>0</v>
      </c>
      <c r="D27" s="11">
        <f>SUM(B$21:B27)</f>
        <v>3</v>
      </c>
      <c r="E27" s="11">
        <f>SUM(C$21:C27)</f>
        <v>2</v>
      </c>
      <c r="F27" s="11">
        <f>SUMIFS(SDM_Data!J$2:$J$1348,SDM_Data!$I$2:$I$1348,Data!A27,SDM_Data!$A$2:$A$1348,Data!$A$18,SDM_Data!$D$2:$D$1348,F$19,SDM_Data!$E$2:$E$1348,Data!$D$19)</f>
        <v>0</v>
      </c>
      <c r="G27" s="11">
        <f>SUMIFS(SDM_Data!K$2:$K$1348,SDM_Data!$I$2:$I$1348,Data!A27,SDM_Data!$A$2:$A$1348,Data!$A$18,SDM_Data!$D$2:$D$1348,F$19,SDM_Data!$E$2:$E$1348,Data!$D$19)</f>
        <v>0</v>
      </c>
      <c r="H27" s="11">
        <f t="shared" si="9"/>
        <v>1</v>
      </c>
      <c r="I27" s="11">
        <f>SUMIFS(SDM_Data!J$2:$J$1348,SDM_Data!$I$2:$I$1348,Data!A27,SDM_Data!$A$2:$A$1348,Data!$A$18,SDM_Data!$D$2:$D$1348,I$19,SDM_Data!$E$2:$E$1348,Data!$L$19)</f>
        <v>0</v>
      </c>
      <c r="J27" s="10">
        <f>SUMIFS(SDM_Data!K$2:$K$1348,SDM_Data!$I$2:$I$1348,Data!A27,SDM_Data!$A$2:$A$1348,Data!$A$18,SDM_Data!$D$2:$D$1348,I$19,SDM_Data!$E$2:$E$1348,Data!$L$19)</f>
        <v>1</v>
      </c>
      <c r="K27" s="11">
        <f>SUM($I$21:I27)</f>
        <v>5</v>
      </c>
      <c r="L27" s="10">
        <f>SUM($J$21:J27)</f>
        <v>4</v>
      </c>
      <c r="M27" s="11">
        <f>SUMIFS(SDM_Data!J$2:$J$1348,SDM_Data!$I$2:$I$1348,Data!A27,SDM_Data!$A$2:$A$1348,Data!$A$18,SDM_Data!$D$2:$D$1348,M$19,SDM_Data!$E$2:$E$1348,Data!$D$19)</f>
        <v>1</v>
      </c>
      <c r="N27" s="10">
        <f>SUMIFS(SDM_Data!K$2:$K$1348,SDM_Data!$I$2:$I$1348,Data!A27,SDM_Data!$A$2:$A$1348,Data!$A$18,SDM_Data!$D$2:$D$1348,M$19,SDM_Data!$E$2:$E$1348,Data!$D$19)</f>
        <v>0</v>
      </c>
      <c r="O27" s="11">
        <f>SUM(M$21:M27)</f>
        <v>3</v>
      </c>
      <c r="P27" s="10">
        <f>SUM($N$21:N27)</f>
        <v>0</v>
      </c>
      <c r="Q27" s="11">
        <f>SUMIFS(SDM_Data!J$2:$J$1348,SDM_Data!$I$2:$I$1348,Data!A27,SDM_Data!$A$2:$A$1348,Data!$A$18,SDM_Data!$D$2:$D$1348,Q$19,SDM_Data!$E$2:$E$1348,Data!$D$19)</f>
        <v>0</v>
      </c>
      <c r="R27" s="10">
        <f>SUMIFS(SDM_Data!K$2:$K$1348,SDM_Data!$I$2:$I$1348,Data!A27,SDM_Data!$A$2:$A$1348,Data!$A$18,SDM_Data!$D$2:$D$1348,Q$19,SDM_Data!$E$2:$E$1348,Data!$D$19)</f>
        <v>0</v>
      </c>
      <c r="S27" s="11">
        <f>SUM(Q$21:Q27)</f>
        <v>3</v>
      </c>
      <c r="T27" s="10">
        <f>SUM($R$21:R27)</f>
        <v>7</v>
      </c>
      <c r="U27" s="11">
        <f>SUMIFS(SDM_Data!J$2:$J$1348,SDM_Data!$I$2:$I$1348,Data!A27,SDM_Data!$A$2:$A$1348,Data!$A$18,SDM_Data!$D$2:$D$1348,U$19,SDM_Data!$E$2:$E$1348,Data!$D$19)</f>
        <v>0</v>
      </c>
      <c r="V27" s="10">
        <f>SUMIFS(SDM_Data!K$2:$K$1348,SDM_Data!$I$2:$I$1348,Data!A27,SDM_Data!$A$2:$A$1348,Data!$A$18,SDM_Data!$D$2:$D$1348,U$19,SDM_Data!$E$2:$E$1348,Data!$D$19)</f>
        <v>1</v>
      </c>
      <c r="W27" s="11">
        <f>SUM(U$21:U27)</f>
        <v>3</v>
      </c>
      <c r="X27" s="11">
        <f>SUM(V$21:V27)</f>
        <v>7</v>
      </c>
      <c r="Y27" s="24">
        <f>SUMIFS(SKD_data!$J$2:$J$584,Quality[measurment],Data!$Y$19,Quality[Month],Data!A27)</f>
        <v>0</v>
      </c>
      <c r="Z27" s="10">
        <f>SUMIFS(SKD_data!$K$2:$K$584,Quality[measurment],Data!$Y$19,Quality[Month],Data!A27)</f>
        <v>0</v>
      </c>
      <c r="AA27" s="11">
        <f>SUM($Y$21:$Y27)</f>
        <v>1</v>
      </c>
      <c r="AB27" s="89">
        <f t="shared" ref="AB27:AB28" si="10">AB26+Z27</f>
        <v>0</v>
      </c>
      <c r="AC27" s="11">
        <f>SUMIFS(SKD_data!$J$2:$J$584,Quality[measurment],Data!$AC$19,Quality[Month],Data!A27)</f>
        <v>0</v>
      </c>
      <c r="AD27" s="10">
        <f>SUMIFS(SKD_data!$K$2:$K$584,Quality[measurment],Data!$AC$19,Quality[Month],Data!A27)</f>
        <v>0</v>
      </c>
      <c r="AE27" s="11">
        <f>SUM($AC$21:$AC27)</f>
        <v>1</v>
      </c>
      <c r="AF27" s="89">
        <f t="shared" ref="AF27:AF28" si="11">AD27+AF26</f>
        <v>0</v>
      </c>
      <c r="AG27"/>
      <c r="AH27"/>
      <c r="AI27"/>
      <c r="AJ27"/>
      <c r="AK27"/>
      <c r="AL27"/>
      <c r="AM27"/>
      <c r="AN27"/>
      <c r="AO27"/>
      <c r="AP27"/>
      <c r="AQ27"/>
      <c r="AR27"/>
      <c r="AS27"/>
      <c r="AT27"/>
      <c r="AU27"/>
      <c r="AV27"/>
    </row>
    <row r="28" spans="1:48" s="3" customFormat="1" ht="9.6" customHeight="1">
      <c r="A28" s="9">
        <v>45962</v>
      </c>
      <c r="B28" s="11">
        <f>SUMIFS(SDM_Data!J$2:$J$1348,SDM_Data!$I$2:$I$1348,Data!A28,SDM_Data!$A$2:$A$1348,Data!$A$18,SDM_Data!$D$2:$D$1348,$B$19,SDM_Data!$E$2:$E$1348,Data!$D$19)</f>
        <v>1</v>
      </c>
      <c r="C28" s="10">
        <f>SUMIFS(SDM_Data!K$2:$K$1348,SDM_Data!$I$2:$I$1348,Data!A28,SDM_Data!$A$2:$A$1348,Data!$A$18,SDM_Data!$D$2:$D$1348,$B$19,SDM_Data!$E$2:$E$1348,Data!$D$19)</f>
        <v>0</v>
      </c>
      <c r="D28" s="11">
        <f>SUM(B$21:B28)</f>
        <v>4</v>
      </c>
      <c r="E28" s="11">
        <f>SUM(C$21:C28)</f>
        <v>2</v>
      </c>
      <c r="F28" s="11">
        <f>SUMIFS(SDM_Data!J$2:$J$1348,SDM_Data!$I$2:$I$1348,Data!A28,SDM_Data!$A$2:$A$1348,Data!$A$18,SDM_Data!$D$2:$D$1348,F$19,SDM_Data!$E$2:$E$1348,Data!$D$19)</f>
        <v>0</v>
      </c>
      <c r="G28" s="11">
        <f>SUMIFS(SDM_Data!K$2:$K$1348,SDM_Data!$I$2:$I$1348,Data!A28,SDM_Data!$A$2:$A$1348,Data!$A$18,SDM_Data!$D$2:$D$1348,F$19,SDM_Data!$E$2:$E$1348,Data!$D$19)</f>
        <v>0</v>
      </c>
      <c r="H28" s="11">
        <f t="shared" ref="H28" si="12">H27+G28</f>
        <v>1</v>
      </c>
      <c r="I28" s="11">
        <f>SUMIFS(SDM_Data!J$2:$J$1348,SDM_Data!$I$2:$I$1348,Data!A28,SDM_Data!$A$2:$A$1348,Data!$A$18,SDM_Data!$D$2:$D$1348,I$19,SDM_Data!$E$2:$E$1348,Data!$L$19)</f>
        <v>1</v>
      </c>
      <c r="J28" s="10">
        <f>SUMIFS(SDM_Data!K$2:$K$1348,SDM_Data!$I$2:$I$1348,Data!A28,SDM_Data!$A$2:$A$1348,Data!$A$18,SDM_Data!$D$2:$D$1348,I$19,SDM_Data!$E$2:$E$1348,Data!$L$19)</f>
        <v>2</v>
      </c>
      <c r="K28" s="11">
        <f>SUM($I$21:I28)</f>
        <v>6</v>
      </c>
      <c r="L28" s="10">
        <f>SUM($J$21:J28)</f>
        <v>6</v>
      </c>
      <c r="M28" s="11">
        <f>SUMIFS(SDM_Data!J$2:$J$1348,SDM_Data!$I$2:$I$1348,Data!A28,SDM_Data!$A$2:$A$1348,Data!$A$18,SDM_Data!$D$2:$D$1348,M$19,SDM_Data!$E$2:$E$1348,Data!$D$19)</f>
        <v>0</v>
      </c>
      <c r="N28" s="10">
        <f>SUMIFS(SDM_Data!K$2:$K$1348,SDM_Data!$I$2:$I$1348,Data!A28,SDM_Data!$A$2:$A$1348,Data!$A$18,SDM_Data!$D$2:$D$1348,M$19,SDM_Data!$E$2:$E$1348,Data!$D$19)</f>
        <v>0</v>
      </c>
      <c r="O28" s="11">
        <f>SUM(M$21:M28)</f>
        <v>3</v>
      </c>
      <c r="P28" s="10">
        <f>SUM($N$21:N28)</f>
        <v>0</v>
      </c>
      <c r="Q28" s="11">
        <f>SUMIFS(SDM_Data!J$2:$J$1348,SDM_Data!$I$2:$I$1348,Data!A28,SDM_Data!$A$2:$A$1348,Data!$A$18,SDM_Data!$D$2:$D$1348,Q$19,SDM_Data!$E$2:$E$1348,Data!$D$19)</f>
        <v>1</v>
      </c>
      <c r="R28" s="10">
        <f>SUMIFS(SDM_Data!K$2:$K$1348,SDM_Data!$I$2:$I$1348,Data!A28,SDM_Data!$A$2:$A$1348,Data!$A$18,SDM_Data!$D$2:$D$1348,Q$19,SDM_Data!$E$2:$E$1348,Data!$D$19)</f>
        <v>2</v>
      </c>
      <c r="S28" s="11">
        <f>SUM(Q$21:Q28)</f>
        <v>4</v>
      </c>
      <c r="T28" s="10">
        <f>SUM($R$21:R28)</f>
        <v>9</v>
      </c>
      <c r="U28" s="11">
        <f>SUMIFS(SDM_Data!J$2:$J$1348,SDM_Data!$I$2:$I$1348,Data!A28,SDM_Data!$A$2:$A$1348,Data!$A$18,SDM_Data!$D$2:$D$1348,U$19,SDM_Data!$E$2:$E$1348,Data!$D$19)</f>
        <v>1</v>
      </c>
      <c r="V28" s="10">
        <f>SUMIFS(SDM_Data!K$2:$K$1348,SDM_Data!$I$2:$I$1348,Data!A28,SDM_Data!$A$2:$A$1348,Data!$A$18,SDM_Data!$D$2:$D$1348,U$19,SDM_Data!$E$2:$E$1348,Data!$D$19)</f>
        <v>2</v>
      </c>
      <c r="W28" s="11">
        <f>SUM(U$21:U28)</f>
        <v>4</v>
      </c>
      <c r="X28" s="11">
        <f>SUM(V$21:V28)</f>
        <v>9</v>
      </c>
      <c r="Y28" s="24">
        <f>SUMIFS(SKD_data!$J$2:$J$584,Quality[measurment],Data!$Y$19,Quality[Month],Data!A28)</f>
        <v>0</v>
      </c>
      <c r="Z28" s="10">
        <f>SUMIFS(SKD_data!$K$2:$K$584,Quality[measurment],Data!$Y$19,Quality[Month],Data!A28)</f>
        <v>0</v>
      </c>
      <c r="AA28" s="11">
        <f>SUM($Y$21:$Y28)</f>
        <v>1</v>
      </c>
      <c r="AB28" s="89">
        <f t="shared" si="10"/>
        <v>0</v>
      </c>
      <c r="AC28" s="11">
        <f>SUMIFS(SKD_data!$J$2:$J$584,Quality[measurment],Data!$AC$19,Quality[Month],Data!A28)</f>
        <v>0</v>
      </c>
      <c r="AD28" s="10">
        <f>SUMIFS(SKD_data!$K$2:$K$584,Quality[measurment],Data!$AC$19,Quality[Month],Data!A28)</f>
        <v>0</v>
      </c>
      <c r="AE28" s="11">
        <f>SUM($AC$21:$AC28)</f>
        <v>1</v>
      </c>
      <c r="AF28" s="89">
        <f t="shared" si="11"/>
        <v>0</v>
      </c>
      <c r="AG28"/>
      <c r="AH28"/>
      <c r="AI28"/>
      <c r="AJ28"/>
      <c r="AK28"/>
      <c r="AL28"/>
      <c r="AM28"/>
      <c r="AN28"/>
      <c r="AO28"/>
      <c r="AP28"/>
      <c r="AQ28"/>
      <c r="AR28"/>
      <c r="AS28"/>
      <c r="AT28"/>
      <c r="AU28"/>
      <c r="AV28"/>
    </row>
    <row r="29" spans="1:48" s="3" customFormat="1" ht="9.6" customHeight="1">
      <c r="A29" s="9">
        <v>45992</v>
      </c>
      <c r="B29" s="11">
        <f>SUMIFS(SDM_Data!J$2:$J$1348,SDM_Data!$I$2:$I$1348,Data!A29,SDM_Data!$A$2:$A$1348,Data!$A$18,SDM_Data!$D$2:$D$1348,$B$19,SDM_Data!$E$2:$E$1348,Data!$D$19)</f>
        <v>0</v>
      </c>
      <c r="C29" s="10">
        <f>SUMIFS(SDM_Data!K$2:$K$1348,SDM_Data!$I$2:$I$1348,Data!A29,SDM_Data!$A$2:$A$1348,Data!$A$18,SDM_Data!$D$2:$D$1348,$B$19,SDM_Data!$E$2:$E$1348,Data!$D$19)</f>
        <v>0</v>
      </c>
      <c r="D29" s="11">
        <f>SUM(B$21:B29)</f>
        <v>4</v>
      </c>
      <c r="E29" s="11">
        <f>SUM(C$21:C29)</f>
        <v>2</v>
      </c>
      <c r="F29" s="11">
        <f>SUMIFS(SDM_Data!J$2:$J$1348,SDM_Data!$I$2:$I$1348,Data!A29,SDM_Data!$A$2:$A$1348,Data!$A$18,SDM_Data!$D$2:$D$1348,F$19,SDM_Data!$E$2:$E$1348,Data!$D$19)</f>
        <v>0</v>
      </c>
      <c r="G29" s="11">
        <f>SUMIFS(SDM_Data!K$2:$K$1348,SDM_Data!$I$2:$I$1348,Data!A29,SDM_Data!$A$2:$A$1348,Data!$A$18,SDM_Data!$D$2:$D$1348,F$19,SDM_Data!$E$2:$E$1348,Data!$D$19)</f>
        <v>0</v>
      </c>
      <c r="H29" s="11">
        <f t="shared" ref="H29" si="13">H28+G29</f>
        <v>1</v>
      </c>
      <c r="I29" s="11">
        <f>SUMIFS(SDM_Data!J$2:$J$1348,SDM_Data!$I$2:$I$1348,Data!A29,SDM_Data!$A$2:$A$1348,Data!$A$18,SDM_Data!$D$2:$D$1348,I$19,SDM_Data!$E$2:$E$1348,Data!$L$19)</f>
        <v>1</v>
      </c>
      <c r="J29" s="10">
        <f>SUMIFS(SDM_Data!K$2:$K$1348,SDM_Data!$I$2:$I$1348,Data!A29,SDM_Data!$A$2:$A$1348,Data!$A$18,SDM_Data!$D$2:$D$1348,I$19,SDM_Data!$E$2:$E$1348,Data!$L$19)</f>
        <v>0</v>
      </c>
      <c r="K29" s="11">
        <f>SUM($I$21:I29)</f>
        <v>7</v>
      </c>
      <c r="L29" s="10">
        <f>SUM($J$21:J29)</f>
        <v>6</v>
      </c>
      <c r="M29" s="11">
        <f>SUMIFS(SDM_Data!J$2:$J$1348,SDM_Data!$I$2:$I$1348,Data!A29,SDM_Data!$A$2:$A$1348,Data!$A$18,SDM_Data!$D$2:$D$1348,M$19,SDM_Data!$E$2:$E$1348,Data!$D$19)</f>
        <v>1</v>
      </c>
      <c r="N29" s="10">
        <f>SUMIFS(SDM_Data!K$2:$K$1348,SDM_Data!$I$2:$I$1348,Data!A29,SDM_Data!$A$2:$A$1348,Data!$A$18,SDM_Data!$D$2:$D$1348,M$19,SDM_Data!$E$2:$E$1348,Data!$D$19)</f>
        <v>0</v>
      </c>
      <c r="O29" s="11">
        <f>SUM(M$21:M29)</f>
        <v>4</v>
      </c>
      <c r="P29" s="10">
        <f>SUM($N$21:N29)</f>
        <v>0</v>
      </c>
      <c r="Q29" s="11">
        <f>SUMIFS(SDM_Data!J$2:$J$1348,SDM_Data!$I$2:$I$1348,Data!A29,SDM_Data!$A$2:$A$1348,Data!$A$18,SDM_Data!$D$2:$D$1348,Q$19,SDM_Data!$E$2:$E$1348,Data!$D$19)</f>
        <v>1</v>
      </c>
      <c r="R29" s="10">
        <f>SUMIFS(SDM_Data!K$2:$K$1348,SDM_Data!$I$2:$I$1348,Data!A29,SDM_Data!$A$2:$A$1348,Data!$A$18,SDM_Data!$D$2:$D$1348,Q$19,SDM_Data!$E$2:$E$1348,Data!$D$19)</f>
        <v>2</v>
      </c>
      <c r="S29" s="11">
        <f>SUM(Q$21:Q29)</f>
        <v>5</v>
      </c>
      <c r="T29" s="10">
        <f>SUM($R$21:R29)</f>
        <v>11</v>
      </c>
      <c r="U29" s="11">
        <f>SUMIFS(SDM_Data!J$2:$J$1348,SDM_Data!$I$2:$I$1348,Data!A29,SDM_Data!$A$2:$A$1348,Data!$A$18,SDM_Data!$D$2:$D$1348,U$19,SDM_Data!$E$2:$E$1348,Data!$D$19)</f>
        <v>1</v>
      </c>
      <c r="V29" s="10">
        <f>SUMIFS(SDM_Data!K$2:$K$1348,SDM_Data!$I$2:$I$1348,Data!A29,SDM_Data!$A$2:$A$1348,Data!$A$18,SDM_Data!$D$2:$D$1348,U$19,SDM_Data!$E$2:$E$1348,Data!$D$19)</f>
        <v>2</v>
      </c>
      <c r="W29" s="11">
        <f>SUM(U$21:U29)</f>
        <v>5</v>
      </c>
      <c r="X29" s="11">
        <f>SUM(V$21:V29)</f>
        <v>11</v>
      </c>
      <c r="Y29" s="24">
        <f>SUMIFS(SKD_data!$J$2:$J$584,Quality[measurment],Data!$Y$19,Quality[Month],Data!A29)</f>
        <v>0</v>
      </c>
      <c r="Z29" s="10">
        <f>SUMIFS(SKD_data!$K$2:$K$584,Quality[measurment],Data!$Y$19,Quality[Month],Data!A29)</f>
        <v>0</v>
      </c>
      <c r="AA29" s="11">
        <f>SUM($Y$21:$Y29)</f>
        <v>1</v>
      </c>
      <c r="AB29" s="89">
        <f t="shared" ref="AB29" si="14">AB28+Z29</f>
        <v>0</v>
      </c>
      <c r="AC29" s="11">
        <f>SUMIFS(SKD_data!$J$2:$J$584,Quality[measurment],Data!$AC$19,Quality[Month],Data!A29)</f>
        <v>0</v>
      </c>
      <c r="AD29" s="10">
        <f>SUMIFS(SKD_data!$K$2:$K$584,Quality[measurment],Data!$AC$19,Quality[Month],Data!A29)</f>
        <v>0</v>
      </c>
      <c r="AE29" s="11">
        <f>SUM($AC$21:$AC29)</f>
        <v>1</v>
      </c>
      <c r="AF29" s="89">
        <f t="shared" ref="AF29" si="15">AD29+AF28</f>
        <v>0</v>
      </c>
      <c r="AG29"/>
      <c r="AH29"/>
      <c r="AI29"/>
      <c r="AJ29"/>
      <c r="AK29"/>
      <c r="AL29"/>
      <c r="AM29"/>
      <c r="AN29"/>
      <c r="AO29"/>
      <c r="AP29"/>
      <c r="AQ29"/>
      <c r="AR29"/>
      <c r="AS29"/>
      <c r="AT29"/>
      <c r="AU29"/>
      <c r="AV29"/>
    </row>
    <row r="30" spans="1:48" s="3" customFormat="1" ht="9.6" customHeight="1">
      <c r="A30" s="9">
        <v>46023</v>
      </c>
      <c r="B30" s="11">
        <f>SUMIFS(SDM_Data!J$2:$J$1348,SDM_Data!$I$2:$I$1348,Data!A30,SDM_Data!$A$2:$A$1348,Data!$A$18,SDM_Data!$D$2:$D$1348,$B$19,SDM_Data!$E$2:$E$1348,Data!$D$19)</f>
        <v>0</v>
      </c>
      <c r="C30" s="10">
        <f>SUMIFS(SDM_Data!K$2:$K$1348,SDM_Data!$I$2:$I$1348,Data!A30,SDM_Data!$A$2:$A$1348,Data!$A$18,SDM_Data!$D$2:$D$1348,$B$19,SDM_Data!$E$2:$E$1348,Data!$D$19)</f>
        <v>1</v>
      </c>
      <c r="D30" s="11">
        <f>SUM(B$21:B30)</f>
        <v>4</v>
      </c>
      <c r="E30" s="11">
        <f>SUM(C$21:C30)</f>
        <v>3</v>
      </c>
      <c r="F30" s="11">
        <f>SUMIFS(SDM_Data!J$2:$J$1348,SDM_Data!$I$2:$I$1348,Data!A30,SDM_Data!$A$2:$A$1348,Data!$A$18,SDM_Data!$D$2:$D$1348,F$19,SDM_Data!$E$2:$E$1348,Data!$D$19)</f>
        <v>0</v>
      </c>
      <c r="G30" s="11">
        <f>SUMIFS(SDM_Data!K$2:$K$1348,SDM_Data!$I$2:$I$1348,Data!A30,SDM_Data!$A$2:$A$1348,Data!$A$18,SDM_Data!$D$2:$D$1348,F$19,SDM_Data!$E$2:$E$1348,Data!$D$19)</f>
        <v>0</v>
      </c>
      <c r="H30" s="11">
        <f t="shared" ref="H30" si="16">H29+G30</f>
        <v>1</v>
      </c>
      <c r="I30" s="11">
        <f>SUMIFS(SDM_Data!J$2:$J$1348,SDM_Data!$I$2:$I$1348,Data!A30,SDM_Data!$A$2:$A$1348,Data!$A$18,SDM_Data!$D$2:$D$1348,I$19,SDM_Data!$E$2:$E$1348,Data!$L$19)</f>
        <v>1</v>
      </c>
      <c r="J30" s="10">
        <f>SUMIFS(SDM_Data!K$2:$K$1348,SDM_Data!$I$2:$I$1348,Data!A30,SDM_Data!$A$2:$A$1348,Data!$A$18,SDM_Data!$D$2:$D$1348,I$19,SDM_Data!$E$2:$E$1348,Data!$L$19)</f>
        <v>3</v>
      </c>
      <c r="K30" s="11">
        <f>SUM($I$21:I30)</f>
        <v>8</v>
      </c>
      <c r="L30" s="10">
        <f>SUM($J$21:J30)</f>
        <v>9</v>
      </c>
      <c r="M30" s="11">
        <f>SUMIFS(SDM_Data!J$2:$J$1348,SDM_Data!$I$2:$I$1348,Data!A30,SDM_Data!$A$2:$A$1348,Data!$A$18,SDM_Data!$D$2:$D$1348,M$19,SDM_Data!$E$2:$E$1348,Data!$D$19)</f>
        <v>0</v>
      </c>
      <c r="N30" s="10">
        <f>SUMIFS(SDM_Data!K$2:$K$1348,SDM_Data!$I$2:$I$1348,Data!A30,SDM_Data!$A$2:$A$1348,Data!$A$18,SDM_Data!$D$2:$D$1348,M$19,SDM_Data!$E$2:$E$1348,Data!$D$19)</f>
        <v>1</v>
      </c>
      <c r="O30" s="11">
        <f>SUM(M$21:M30)</f>
        <v>4</v>
      </c>
      <c r="P30" s="10">
        <f>SUM($N$21:N30)</f>
        <v>1</v>
      </c>
      <c r="Q30" s="11">
        <f>SUMIFS(SDM_Data!J$2:$J$1348,SDM_Data!$I$2:$I$1348,Data!A30,SDM_Data!$A$2:$A$1348,Data!$A$18,SDM_Data!$D$2:$D$1348,Q$19,SDM_Data!$E$2:$E$1348,Data!$D$19)</f>
        <v>0</v>
      </c>
      <c r="R30" s="10">
        <f>SUMIFS(SDM_Data!K$2:$K$1348,SDM_Data!$I$2:$I$1348,Data!A30,SDM_Data!$A$2:$A$1348,Data!$A$18,SDM_Data!$D$2:$D$1348,Q$19,SDM_Data!$E$2:$E$1348,Data!$D$19)</f>
        <v>3</v>
      </c>
      <c r="S30" s="11">
        <f>SUM(Q$21:Q30)</f>
        <v>5</v>
      </c>
      <c r="T30" s="10">
        <f>SUM($R$21:R30)</f>
        <v>14</v>
      </c>
      <c r="U30" s="11">
        <f>SUMIFS(SDM_Data!J$2:$J$1348,SDM_Data!$I$2:$I$1348,Data!A30,SDM_Data!$A$2:$A$1348,Data!$A$18,SDM_Data!$D$2:$D$1348,U$19,SDM_Data!$E$2:$E$1348,Data!$D$19)</f>
        <v>0</v>
      </c>
      <c r="V30" s="10">
        <f>SUMIFS(SDM_Data!K$2:$K$1348,SDM_Data!$I$2:$I$1348,Data!A30,SDM_Data!$A$2:$A$1348,Data!$A$18,SDM_Data!$D$2:$D$1348,U$19,SDM_Data!$E$2:$E$1348,Data!$D$19)</f>
        <v>5</v>
      </c>
      <c r="W30" s="11">
        <f>SUM(U$21:U30)</f>
        <v>5</v>
      </c>
      <c r="X30" s="11">
        <f>SUM(V$21:V30)</f>
        <v>16</v>
      </c>
      <c r="Y30" s="24">
        <f>SUMIFS(SKD_data!$J$2:$J$584,Quality[measurment],Data!$Y$19,Quality[Month],Data!A30)</f>
        <v>0</v>
      </c>
      <c r="Z30" s="10">
        <f>SUMIFS(SKD_data!$K$2:$K$584,Quality[measurment],Data!$Y$19,Quality[Month],Data!A30)</f>
        <v>0</v>
      </c>
      <c r="AA30" s="11">
        <f>SUM($Y$21:$Y30)</f>
        <v>1</v>
      </c>
      <c r="AB30" s="89">
        <f t="shared" ref="AB30" si="17">AB29+Z30</f>
        <v>0</v>
      </c>
      <c r="AC30" s="11">
        <f>SUMIFS(SKD_data!$J$2:$J$584,Quality[measurment],Data!$AC$19,Quality[Month],Data!A30)</f>
        <v>0</v>
      </c>
      <c r="AD30" s="10">
        <f>SUMIFS(SKD_data!$K$2:$K$584,Quality[measurment],Data!$AC$19,Quality[Month],Data!A30)</f>
        <v>0</v>
      </c>
      <c r="AE30" s="11">
        <f>SUM($AC$21:$AC30)</f>
        <v>1</v>
      </c>
      <c r="AF30" s="89">
        <f t="shared" ref="AF30" si="18">AD30+AF29</f>
        <v>0</v>
      </c>
      <c r="AG30"/>
      <c r="AH30"/>
      <c r="AI30"/>
      <c r="AJ30"/>
      <c r="AK30"/>
      <c r="AL30"/>
      <c r="AM30"/>
      <c r="AN30"/>
      <c r="AO30"/>
      <c r="AP30"/>
      <c r="AQ30"/>
      <c r="AR30"/>
      <c r="AS30"/>
      <c r="AT30"/>
      <c r="AU30"/>
      <c r="AV30"/>
    </row>
    <row r="31" spans="1:48" s="3" customFormat="1" ht="9.6" customHeight="1">
      <c r="A31" s="9">
        <v>46054</v>
      </c>
      <c r="B31" s="11">
        <f>SUMIFS(SDM_Data!J$2:$J$1348,SDM_Data!$I$2:$I$1348,Data!A31,SDM_Data!$A$2:$A$1348,Data!$A$18,SDM_Data!$D$2:$D$1348,$B$19,SDM_Data!$E$2:$E$1348,Data!$D$19)</f>
        <v>0</v>
      </c>
      <c r="C31" s="10">
        <f>SUMIFS(SDM_Data!K$2:$K$1348,SDM_Data!$I$2:$I$1348,Data!A31,SDM_Data!$A$2:$A$1348,Data!$A$18,SDM_Data!$D$2:$D$1348,$B$19,SDM_Data!$E$2:$E$1348,Data!$D$19)</f>
        <v>1</v>
      </c>
      <c r="D31" s="11">
        <f>SUM(B$21:B31)</f>
        <v>4</v>
      </c>
      <c r="E31" s="11">
        <f>SUM(C$21:C31)</f>
        <v>4</v>
      </c>
      <c r="F31" s="11">
        <f>SUMIFS(SDM_Data!J$2:$J$1348,SDM_Data!$I$2:$I$1348,Data!A31,SDM_Data!$A$2:$A$1348,Data!$A$18,SDM_Data!$D$2:$D$1348,F$19,SDM_Data!$E$2:$E$1348,Data!$D$19)</f>
        <v>0</v>
      </c>
      <c r="G31" s="11">
        <f>SUMIFS(SDM_Data!K$2:$K$1348,SDM_Data!$I$2:$I$1348,Data!A31,SDM_Data!$A$2:$A$1348,Data!$A$18,SDM_Data!$D$2:$D$1348,F$19,SDM_Data!$E$2:$E$1348,Data!$D$19)</f>
        <v>0</v>
      </c>
      <c r="H31" s="11">
        <f t="shared" ref="H31" si="19">H30+G31</f>
        <v>1</v>
      </c>
      <c r="I31" s="11">
        <f>SUMIFS(SDM_Data!J$2:$J$1348,SDM_Data!$I$2:$I$1348,Data!A31,SDM_Data!$A$2:$A$1348,Data!$A$18,SDM_Data!$D$2:$D$1348,I$19,SDM_Data!$E$2:$E$1348,Data!$L$19)</f>
        <v>1</v>
      </c>
      <c r="J31" s="10">
        <f>SUMIFS(SDM_Data!K$2:$K$1348,SDM_Data!$I$2:$I$1348,Data!A31,SDM_Data!$A$2:$A$1348,Data!$A$18,SDM_Data!$D$2:$D$1348,I$19,SDM_Data!$E$2:$E$1348,Data!$L$19)</f>
        <v>1</v>
      </c>
      <c r="K31" s="11">
        <f>SUM($I$21:I31)</f>
        <v>9</v>
      </c>
      <c r="L31" s="10">
        <f>SUM($J$21:J31)</f>
        <v>10</v>
      </c>
      <c r="M31" s="11">
        <f>SUMIFS(SDM_Data!J$2:$J$1348,SDM_Data!$I$2:$I$1348,Data!A31,SDM_Data!$A$2:$A$1348,Data!$A$18,SDM_Data!$D$2:$D$1348,M$19,SDM_Data!$E$2:$E$1348,Data!$D$19)</f>
        <v>1</v>
      </c>
      <c r="N31" s="10">
        <f>SUMIFS(SDM_Data!K$2:$K$1348,SDM_Data!$I$2:$I$1348,Data!A31,SDM_Data!$A$2:$A$1348,Data!$A$18,SDM_Data!$D$2:$D$1348,M$19,SDM_Data!$E$2:$E$1348,Data!$D$19)</f>
        <v>2</v>
      </c>
      <c r="O31" s="11">
        <f>SUM(M$21:M31)</f>
        <v>5</v>
      </c>
      <c r="P31" s="10">
        <f>SUM($N$21:N31)</f>
        <v>3</v>
      </c>
      <c r="Q31" s="11">
        <f>SUMIFS(SDM_Data!J$2:$J$1348,SDM_Data!$I$2:$I$1348,Data!A31,SDM_Data!$A$2:$A$1348,Data!$A$18,SDM_Data!$D$2:$D$1348,Q$19,SDM_Data!$E$2:$E$1348,Data!$D$19)</f>
        <v>0</v>
      </c>
      <c r="R31" s="10">
        <f>SUMIFS(SDM_Data!K$2:$K$1348,SDM_Data!$I$2:$I$1348,Data!A31,SDM_Data!$A$2:$A$1348,Data!$A$18,SDM_Data!$D$2:$D$1348,Q$19,SDM_Data!$E$2:$E$1348,Data!$D$19)</f>
        <v>2</v>
      </c>
      <c r="S31" s="11">
        <f>SUM(Q$21:Q31)</f>
        <v>5</v>
      </c>
      <c r="T31" s="10">
        <f>SUM($R$21:R31)</f>
        <v>16</v>
      </c>
      <c r="U31" s="11">
        <f>SUMIFS(SDM_Data!J$2:$J$1348,SDM_Data!$I$2:$I$1348,Data!A31,SDM_Data!$A$2:$A$1348,Data!$A$18,SDM_Data!$D$2:$D$1348,U$19,SDM_Data!$E$2:$E$1348,Data!$D$19)</f>
        <v>0</v>
      </c>
      <c r="V31" s="10">
        <f>SUMIFS(SDM_Data!K$2:$K$1348,SDM_Data!$I$2:$I$1348,Data!A31,SDM_Data!$A$2:$A$1348,Data!$A$18,SDM_Data!$D$2:$D$1348,U$19,SDM_Data!$E$2:$E$1348,Data!$D$19)</f>
        <v>1</v>
      </c>
      <c r="W31" s="11">
        <f>SUM(U$21:U31)</f>
        <v>5</v>
      </c>
      <c r="X31" s="11">
        <f>SUM(V$21:V31)</f>
        <v>17</v>
      </c>
      <c r="Y31" s="24">
        <f>SUMIFS(SKD_data!$J$2:$J$584,Quality[measurment],Data!$Y$19,Quality[Month],Data!A31)</f>
        <v>0</v>
      </c>
      <c r="Z31" s="10">
        <f>SUMIFS(SKD_data!$K$2:$K$584,Quality[measurment],Data!$Y$19,Quality[Month],Data!A31)</f>
        <v>0</v>
      </c>
      <c r="AA31" s="11">
        <f>SUM($Y$21:$Y31)</f>
        <v>1</v>
      </c>
      <c r="AB31" s="89">
        <f t="shared" ref="AB31" si="20">AB30+Z31</f>
        <v>0</v>
      </c>
      <c r="AC31" s="11">
        <f>SUMIFS(SKD_data!$J$2:$J$584,Quality[measurment],Data!$AC$19,Quality[Month],Data!A31)</f>
        <v>0</v>
      </c>
      <c r="AD31" s="10">
        <f>SUMIFS(SKD_data!$K$2:$K$584,Quality[measurment],Data!$AC$19,Quality[Month],Data!A31)</f>
        <v>0</v>
      </c>
      <c r="AE31" s="11">
        <f>SUM($AC$21:$AC31)</f>
        <v>1</v>
      </c>
      <c r="AF31" s="89">
        <f t="shared" ref="AF31" si="21">AD31+AF30</f>
        <v>0</v>
      </c>
      <c r="AG31"/>
      <c r="AH31"/>
      <c r="AI31"/>
      <c r="AJ31"/>
      <c r="AK31"/>
      <c r="AL31"/>
      <c r="AM31"/>
      <c r="AN31"/>
      <c r="AO31"/>
      <c r="AP31"/>
      <c r="AQ31"/>
      <c r="AR31"/>
      <c r="AS31"/>
      <c r="AT31"/>
      <c r="AU31"/>
      <c r="AV31"/>
    </row>
    <row r="32" spans="1:48" s="3" customFormat="1" ht="9.6" customHeight="1">
      <c r="A32" s="9">
        <v>46082</v>
      </c>
      <c r="B32" s="11">
        <f>SUMIFS(SDM_Data!J$2:$J$1348,SDM_Data!$I$2:$I$1348,Data!A32,SDM_Data!$A$2:$A$1348,Data!$A$18,SDM_Data!$D$2:$D$1348,$B$19,SDM_Data!$E$2:$E$1348,Data!$D$19)</f>
        <v>0</v>
      </c>
      <c r="C32" s="10"/>
      <c r="D32" s="11">
        <f>SUM(B$21:B32)</f>
        <v>4</v>
      </c>
      <c r="E32" s="11"/>
      <c r="F32" s="11">
        <f>SUMIFS(SDM_Data!J$2:$J$1348,SDM_Data!$I$2:$I$1348,Data!A32,SDM_Data!$A$2:$A$1348,Data!$A$18,SDM_Data!$D$2:$D$1348,F$19,SDM_Data!$E$2:$E$1348,Data!$D$19)</f>
        <v>0</v>
      </c>
      <c r="G32" s="10"/>
      <c r="H32" s="10"/>
      <c r="I32" s="11">
        <f>SUMIFS(SDM_Data!J$2:$J$1348,SDM_Data!$I$2:$I$1348,Data!A32,SDM_Data!$A$2:$A$1348,Data!$A$18,SDM_Data!$D$2:$D$1348,I$19,SDM_Data!$E$2:$E$1348,Data!$L$19)</f>
        <v>0</v>
      </c>
      <c r="J32" s="10"/>
      <c r="K32" s="11">
        <f>SUM($I$21:I32)</f>
        <v>9</v>
      </c>
      <c r="L32" s="10"/>
      <c r="M32" s="11">
        <f>SUMIFS(SDM_Data!J$2:$J$1348,SDM_Data!$I$2:$I$1348,Data!A32,SDM_Data!$A$2:$A$1348,Data!$A$18,SDM_Data!$D$2:$D$1348,M$19,SDM_Data!$E$2:$E$1348,Data!$D$19)</f>
        <v>0</v>
      </c>
      <c r="N32" s="10"/>
      <c r="O32" s="11">
        <f>SUM(M$21:M32)</f>
        <v>5</v>
      </c>
      <c r="P32" s="10"/>
      <c r="Q32" s="11">
        <f>SUMIFS(SDM_Data!J$2:$J$1348,SDM_Data!$I$2:$I$1348,Data!A32,SDM_Data!$A$2:$A$1348,Data!$A$18,SDM_Data!$D$2:$D$1348,Q$19,SDM_Data!$E$2:$E$1348,Data!$D$19)</f>
        <v>1</v>
      </c>
      <c r="R32" s="10"/>
      <c r="S32" s="11">
        <f>SUM(Q$21:Q32)</f>
        <v>6</v>
      </c>
      <c r="T32" s="10"/>
      <c r="U32" s="11">
        <f>SUMIFS(SDM_Data!J$2:$J$1348,SDM_Data!$I$2:$I$1348,Data!A32,SDM_Data!$A$2:$A$1348,Data!$A$18,SDM_Data!$D$2:$D$1348,U$19,SDM_Data!$E$2:$E$1348,Data!$D$19)</f>
        <v>1</v>
      </c>
      <c r="V32" s="10"/>
      <c r="W32" s="11">
        <f>SUM(U$21:U32)</f>
        <v>6</v>
      </c>
      <c r="X32" s="10"/>
      <c r="Y32" s="24">
        <f>SUMIFS(SKD_data!$J$2:$J$584,Quality[measurment],Data!$Y$19,Quality[Month],Data!A32)</f>
        <v>0</v>
      </c>
      <c r="Z32" s="10"/>
      <c r="AA32" s="11">
        <f>SUM($Y$21:$Y32)</f>
        <v>1</v>
      </c>
      <c r="AB32" s="10"/>
      <c r="AC32" s="11">
        <f>SUMIFS(SKD_data!$J$2:$J$584,Quality[measurment],Data!$AC$19,Quality[Month],Data!A32)</f>
        <v>0</v>
      </c>
      <c r="AD32" s="10"/>
      <c r="AE32" s="11">
        <f>SUM($AC$21:$AC32)</f>
        <v>1</v>
      </c>
      <c r="AF32" s="11"/>
      <c r="AG32"/>
      <c r="AH32"/>
      <c r="AI32"/>
      <c r="AJ32"/>
      <c r="AK32"/>
      <c r="AL32"/>
      <c r="AM32"/>
      <c r="AN32"/>
      <c r="AO32"/>
      <c r="AP32"/>
      <c r="AQ32"/>
      <c r="AR32"/>
      <c r="AS32"/>
      <c r="AT32"/>
      <c r="AU32"/>
      <c r="AV32"/>
    </row>
    <row r="35" spans="1:21">
      <c r="A35" s="19" t="s">
        <v>263</v>
      </c>
      <c r="N35" s="51" t="s">
        <v>375</v>
      </c>
      <c r="R35" s="51" t="s">
        <v>375</v>
      </c>
    </row>
    <row r="36" spans="1:21">
      <c r="B36" t="s">
        <v>70</v>
      </c>
      <c r="D36" t="s">
        <v>71</v>
      </c>
      <c r="F36" t="s">
        <v>70</v>
      </c>
      <c r="H36" t="s">
        <v>73</v>
      </c>
      <c r="J36" t="s">
        <v>75</v>
      </c>
      <c r="N36" s="51" t="s">
        <v>70</v>
      </c>
      <c r="P36" t="s">
        <v>71</v>
      </c>
      <c r="R36" s="51" t="s">
        <v>70</v>
      </c>
      <c r="T36" t="s">
        <v>73</v>
      </c>
    </row>
    <row r="37" spans="1:21" ht="24.6">
      <c r="A37" s="5" t="s">
        <v>1</v>
      </c>
      <c r="B37" s="52" t="s">
        <v>18</v>
      </c>
      <c r="C37" s="52" t="s">
        <v>19</v>
      </c>
      <c r="D37" s="52" t="s">
        <v>376</v>
      </c>
      <c r="E37" s="52" t="s">
        <v>378</v>
      </c>
      <c r="F37" s="52" t="s">
        <v>18</v>
      </c>
      <c r="G37" s="52" t="s">
        <v>19</v>
      </c>
      <c r="H37" s="52" t="s">
        <v>376</v>
      </c>
      <c r="I37" s="52" t="s">
        <v>378</v>
      </c>
      <c r="J37" s="52" t="s">
        <v>18</v>
      </c>
      <c r="K37" s="52" t="s">
        <v>19</v>
      </c>
      <c r="L37" s="52" t="s">
        <v>376</v>
      </c>
      <c r="M37" s="52" t="s">
        <v>378</v>
      </c>
      <c r="N37" s="52" t="s">
        <v>18</v>
      </c>
      <c r="O37" s="52" t="s">
        <v>19</v>
      </c>
      <c r="P37" s="52" t="s">
        <v>376</v>
      </c>
      <c r="Q37" s="52" t="s">
        <v>378</v>
      </c>
      <c r="R37" s="52" t="s">
        <v>18</v>
      </c>
      <c r="S37" s="52" t="s">
        <v>19</v>
      </c>
      <c r="T37" s="52" t="s">
        <v>376</v>
      </c>
      <c r="U37" s="52" t="s">
        <v>378</v>
      </c>
    </row>
    <row r="38" spans="1:21">
      <c r="A38" s="39">
        <v>45748</v>
      </c>
      <c r="B38" s="21">
        <f>SUMIFS(SDM_Data!J$2:$J$1348,SDM_Data!$I$2:$I$1348,Data!A38,SDM_Data!$A$2:$A$1348,Data!$A$35,SDM_Data!$D$2:$D$1348,B$36,SDM_Data!$E$2:$E$1348,Data!$D$36)</f>
        <v>5.9582829557401863E-3</v>
      </c>
      <c r="C38" s="21">
        <f>SUMIFS(SDM_Data!K$2:$K$1348,SDM_Data!$I$2:$I$1348,Data!A38,SDM_Data!$A$2:$A$1348,Data!$A$35,SDM_Data!$D$2:$D$1348,B$36,SDM_Data!$E$2:$E$1348,Data!$D$36)</f>
        <v>5.2307054558416721E-3</v>
      </c>
      <c r="D38" s="21">
        <f>SUMIFS(SDM_Data!L$2:$L$1348,SDM_Data!$I$2:$I$1348,Data!A38,SDM_Data!$A$2:$A$1348,Data!$A$35,SDM_Data!$D$2:$D$1348,B$36,SDM_Data!$E$2:$E$1348,Data!$D$36)</f>
        <v>5.9582829557401863E-3</v>
      </c>
      <c r="E38" s="21">
        <f>SUM(C$38:C38)</f>
        <v>5.2307054558416721E-3</v>
      </c>
      <c r="F38" s="50">
        <f>SUMIFS(SDM_Data!J$2:$J$1348,SDM_Data!$I$2:$I$1348,Data!A38,SDM_Data!$A$2:$A$1348,Data!$A$35,SDM_Data!$D$2:$D$1348,B$36,SDM_Data!$E$2:$E$1348,Data!$H$36)</f>
        <v>12.986191831243399</v>
      </c>
      <c r="G38" s="26">
        <f>SUMIFS(SDM_Data!K$2:$K$1348,SDM_Data!$I$2:$I$1348,Data!A38,SDM_Data!$A$2:$A$1348,Data!$A$35,SDM_Data!$D$2:$D$1348,B$36,SDM_Data!$E$2:$E$1348,Data!$H$36)</f>
        <v>11.310827774700002</v>
      </c>
      <c r="H38" s="24">
        <f>SUM(F$38:F38)</f>
        <v>12.986191831243399</v>
      </c>
      <c r="I38" s="46">
        <f>SUM(G$38:G38)</f>
        <v>11.310827774700002</v>
      </c>
      <c r="J38" s="22">
        <f>SUMIFS(SDM_Data!J$2:$J$1348,SDM_Data!$I$2:$I$1348,Data!A38,SDM_Data!$A$2:$A$1348,Data!$A$35,SDM_Data!$D$2:$D$1348,J$36,SDM_Data!$E$2:$E$1348,Data!$H$36)</f>
        <v>11.49</v>
      </c>
      <c r="K38" s="28">
        <f>SUMIFS(SDM_Data!K$2:$K$1348,SDM_Data!$I$2:$I$1348,Data!A38,SDM_Data!$A$2:$A$1348,Data!$A$35,SDM_Data!$D$2:$D$1348,J$36,SDM_Data!$E$2:$E$1348,Data!$H$36)</f>
        <v>5.97</v>
      </c>
      <c r="L38" s="53">
        <f>SUM(J$38:J38)</f>
        <v>11.49</v>
      </c>
      <c r="M38" s="54">
        <f>SUM(K$38:K38)</f>
        <v>5.97</v>
      </c>
      <c r="N38" s="21">
        <f>SUMIFS(SKD_data!$J$2:$J$584,Quality[measurment],Data!$N$36,Quality[Month],Data!A38,SKD_data!$E$2:$E$584,Data!$P$36)</f>
        <v>5.1700000000000001E-3</v>
      </c>
      <c r="O38" s="21">
        <f>SUMIFS(SKD_data!$K$2:$K$584,Quality[measurment],Data!$N$36,Quality[Month],Data!A38,SKD_data!$E$2:$E$584,Data!$P$36)</f>
        <v>4.7699999999999999E-3</v>
      </c>
      <c r="P38" s="21">
        <f>SUMIFS(SKD_data!$L$2:$L$584,Quality[measurment],Data!$N$36,Quality[Month],Data!A38,SKD_data!$E$2:$E$584,Data!$P$36)</f>
        <v>5.1700000000000001E-3</v>
      </c>
      <c r="Q38" s="21">
        <f>SUMIFS(SKD_data!$M$2:$M$584,Quality[measurment],Data!$N$36,Quality[Month],Data!A38,SKD_data!$E$2:$E$584,Data!$P$36)</f>
        <v>4.7699999999999999E-3</v>
      </c>
      <c r="R38" s="26">
        <f>SUMIFS(SKD_data!$J$2:$J$584,Quality[measurment],Data!$R$36,Quality[Month],Data!A38,SKD_data!$E$2:$E$584,Data!$T$36)</f>
        <v>3.24</v>
      </c>
      <c r="S38" s="28">
        <f>SUMIFS(SKD_data!$K$2:$K$584,Quality[measurment],Data!$R$36,Quality[Month],Data!A38,SKD_data!$E$2:$E$584,Data!$T$36)</f>
        <v>2.92</v>
      </c>
      <c r="T38" s="26">
        <f>SUMIFS(SKD_data!$L$2:$L$584,Quality[measurment],Data!$R$36,Quality[Month],Data!A38,SKD_data!$E$2:$E$584,Data!$T$36)</f>
        <v>3.24</v>
      </c>
      <c r="U38" s="27">
        <f>SUMIFS(SKD_data!$M$2:$M$584,Quality[measurment],Data!$R$36,Quality[Month],Data!A38,SKD_data!$E$2:$E$584,Data!$T$36)</f>
        <v>2.92</v>
      </c>
    </row>
    <row r="39" spans="1:21">
      <c r="A39" s="39">
        <v>45778</v>
      </c>
      <c r="B39" s="21">
        <f>SUMIFS(SDM_Data!J$2:$J$1348,SDM_Data!$I$2:$I$1348,Data!A39,SDM_Data!$A$2:$A$1348,Data!$A$35,SDM_Data!$D$2:$D$1348,B$36,SDM_Data!$E$2:$E$1348,Data!$D$36)</f>
        <v>5.8639174103008208E-3</v>
      </c>
      <c r="C39" s="21">
        <f>SUMIFS(SDM_Data!K$2:$K$1348,SDM_Data!$I$2:$I$1348,Data!A39,SDM_Data!$A$2:$A$1348,Data!$A$35,SDM_Data!$D$2:$D$1348,B$36,SDM_Data!$E$2:$E$1348,Data!$D$36)</f>
        <v>5.0061577479954874E-3</v>
      </c>
      <c r="D39" s="21">
        <f>SUMIFS(SDM_Data!L$2:$L$1348,SDM_Data!$I$2:$I$1348,Data!A39,SDM_Data!$A$2:$A$1348,Data!$A$35,SDM_Data!$D$2:$D$1348,B$36,SDM_Data!$E$2:$E$1348,Data!$D$36)</f>
        <v>5.9100000000000003E-3</v>
      </c>
      <c r="E39" s="21">
        <f>SUM(C$38:C39)/COUNT(D$38:D39)</f>
        <v>5.1184316019185798E-3</v>
      </c>
      <c r="F39" s="50">
        <f>SUMIFS(SDM_Data!J$2:$J$1348,SDM_Data!$I$2:$I$1348,Data!A39,SDM_Data!$A$2:$A$1348,Data!$A$35,SDM_Data!$D$2:$D$1348,B$36,SDM_Data!$E$2:$E$1348,Data!$H$36)</f>
        <v>15.9103257599287</v>
      </c>
      <c r="G39" s="26">
        <f>SUMIFS(SDM_Data!K$2:$K$1348,SDM_Data!$I$2:$I$1348,Data!A39,SDM_Data!$A$2:$A$1348,Data!$A$35,SDM_Data!$D$2:$D$1348,B$36,SDM_Data!$E$2:$E$1348,Data!$H$36)</f>
        <v>13.632414266799994</v>
      </c>
      <c r="H39" s="105">
        <f>SUM(F$38:F39)</f>
        <v>28.896517591172099</v>
      </c>
      <c r="I39" s="46">
        <f>SUM(G$38:G39)</f>
        <v>24.943242041499996</v>
      </c>
      <c r="J39" s="22">
        <f>SUMIFS(SDM_Data!J$2:$J$1348,SDM_Data!$I$2:$I$1348,Data!A39,SDM_Data!$A$2:$A$1348,Data!$A$35,SDM_Data!$D$2:$D$1348,J$36,SDM_Data!$E$2:$E$1348,Data!$H$36)</f>
        <v>11.54</v>
      </c>
      <c r="K39" s="28">
        <f>SUMIFS(SDM_Data!K$2:$K$1348,SDM_Data!$I$2:$I$1348,Data!A39,SDM_Data!$A$2:$A$1348,Data!$A$35,SDM_Data!$D$2:$D$1348,J$36,SDM_Data!$E$2:$E$1348,Data!$H$36)</f>
        <v>7.25</v>
      </c>
      <c r="L39" s="53">
        <f>SUM(J$38:J39)</f>
        <v>23.03</v>
      </c>
      <c r="M39" s="54">
        <f>SUM(K$38:K39)</f>
        <v>13.219999999999999</v>
      </c>
      <c r="N39" s="21">
        <f>SUMIFS(SKD_data!$J$2:$J$584,Quality[measurment],Data!$N$36,Quality[Month],Data!A39,SKD_data!$E$2:$E$584,Data!$P$36)</f>
        <v>5.0595431984934635E-3</v>
      </c>
      <c r="O39" s="21">
        <f>SUMIFS(SKD_data!$K$2:$K$584,Quality[measurment],Data!$N$36,Quality[Month],Data!A39,SKD_data!$E$2:$E$584,Data!$P$36)</f>
        <v>4.720631661828437E-3</v>
      </c>
      <c r="P39" s="21">
        <f>SUMIFS(SKD_data!$L$2:$L$584,Quality[measurment],Data!$N$36,Quality[Month],Data!A39,SKD_data!$E$2:$E$584,Data!$P$36)</f>
        <v>5.1145515597881093E-3</v>
      </c>
      <c r="Q39" s="21">
        <f>SUMIFS(SKD_data!$M$2:$M$584,Quality[measurment],Data!$N$36,Quality[Month],Data!A39,SKD_data!$E$2:$E$584,Data!$P$36)</f>
        <v>4.7400000000000003E-3</v>
      </c>
      <c r="R39" s="26">
        <f>SUMIFS(SKD_data!$J$2:$J$584,Quality[measurment],Data!$R$36,Quality[Month],Data!A39,SKD_data!$E$2:$E$584,Data!$T$36)</f>
        <v>4.3899999999999997</v>
      </c>
      <c r="S39" s="28">
        <f>SUMIFS(SKD_data!$K$2:$K$584,Quality[measurment],Data!$R$36,Quality[Month],Data!A39,SKD_data!$E$2:$E$584,Data!$T$36)</f>
        <v>3.84</v>
      </c>
      <c r="T39" s="26">
        <f>SUMIFS(SKD_data!$L$2:$L$584,Quality[measurment],Data!$R$36,Quality[Month],Data!A39,SKD_data!$E$2:$E$584,Data!$T$36)</f>
        <v>7.63</v>
      </c>
      <c r="U39" s="27">
        <f>SUMIFS(SKD_data!$M$2:$M$584,Quality[measurment],Data!$R$36,Quality[Month],Data!A39,SKD_data!$E$2:$E$584,Data!$T$36)</f>
        <v>6.76</v>
      </c>
    </row>
    <row r="40" spans="1:21">
      <c r="A40" s="39">
        <v>45809</v>
      </c>
      <c r="B40" s="21">
        <f>SUMIFS(SDM_Data!J$2:$J$1348,SDM_Data!$I$2:$I$1348,Data!A40,SDM_Data!$A$2:$A$1348,Data!$A$35,SDM_Data!$D$2:$D$1348,B$36,SDM_Data!$E$2:$E$1348,Data!$D$36)</f>
        <v>5.4773615308016457E-3</v>
      </c>
      <c r="C40" s="21">
        <f>SUMIFS(SDM_Data!K$2:$K$1348,SDM_Data!$I$2:$I$1348,Data!A40,SDM_Data!$A$2:$A$1348,Data!$A$35,SDM_Data!$D$2:$D$1348,B$36,SDM_Data!$E$2:$E$1348,Data!$D$36)</f>
        <v>5.1383660879234577E-3</v>
      </c>
      <c r="D40" s="21">
        <f>SUMIFS(SDM_Data!L$2:$L$1348,SDM_Data!$I$2:$I$1348,Data!A40,SDM_Data!$A$2:$A$1348,Data!$A$35,SDM_Data!$D$2:$D$1348,B$36,SDM_Data!$E$2:$E$1348,Data!$D$36)</f>
        <v>5.7600000000000004E-3</v>
      </c>
      <c r="E40" s="21">
        <f>SUM(C$38:C40)/COUNT(D$38:D40)</f>
        <v>5.1250764305868718E-3</v>
      </c>
      <c r="F40" s="50">
        <f>SUMIFS(SDM_Data!J$2:$J$1348,SDM_Data!$I$2:$I$1348,Data!A40,SDM_Data!$A$2:$A$1348,Data!$A$35,SDM_Data!$D$2:$D$1348,B$36,SDM_Data!$E$2:$E$1348,Data!$H$36)</f>
        <v>14.95844058747246</v>
      </c>
      <c r="G40" s="26">
        <f>SUMIFS(SDM_Data!K$2:$K$1348,SDM_Data!$I$2:$I$1348,Data!A40,SDM_Data!$A$2:$A$1348,Data!$A$35,SDM_Data!$D$2:$D$1348,B$36,SDM_Data!$E$2:$E$1348,Data!$H$36)</f>
        <v>14.16</v>
      </c>
      <c r="H40" s="105">
        <f>SUM(F$38:F40)</f>
        <v>43.854958178644559</v>
      </c>
      <c r="I40" s="46">
        <f>SUM(G$38:G40)</f>
        <v>39.103242041499996</v>
      </c>
      <c r="J40" s="22">
        <f>SUMIFS(SDM_Data!J$2:$J$1348,SDM_Data!$I$2:$I$1348,Data!A40,SDM_Data!$A$2:$A$1348,Data!$A$35,SDM_Data!$D$2:$D$1348,J$36,SDM_Data!$E$2:$E$1348,Data!$H$36)</f>
        <v>5.09</v>
      </c>
      <c r="K40" s="28">
        <f>SUMIFS(SDM_Data!K$2:$K$1348,SDM_Data!$I$2:$I$1348,Data!A40,SDM_Data!$A$2:$A$1348,Data!$A$35,SDM_Data!$D$2:$D$1348,J$36,SDM_Data!$E$2:$E$1348,Data!$H$36)</f>
        <v>7.98</v>
      </c>
      <c r="L40" s="53">
        <f>SUM(J$38:J40)</f>
        <v>28.12</v>
      </c>
      <c r="M40" s="54">
        <f>SUM(K$38:K40)</f>
        <v>21.2</v>
      </c>
      <c r="N40" s="21">
        <f>SUMIFS(SKD_data!$J$2:$J$584,Quality[measurment],Data!$N$36,Quality[Month],Data!A40,SKD_data!$E$2:$E$584,Data!$P$36)</f>
        <v>5.098633498185224E-3</v>
      </c>
      <c r="O40" s="21">
        <f>SUMIFS(SKD_data!$K$2:$K$584,Quality[measurment],Data!$N$36,Quality[Month],Data!A40,SKD_data!$E$2:$E$584,Data!$P$36)</f>
        <v>5.2062547212695662E-3</v>
      </c>
      <c r="P40" s="21">
        <f>SUMIFS(SKD_data!$L$2:$L$584,Quality[measurment],Data!$N$36,Quality[Month],Data!A40,SKD_data!$E$2:$E$584,Data!$P$36)</f>
        <v>5.1089320837958002E-3</v>
      </c>
      <c r="Q40" s="21">
        <f>SUMIFS(SKD_data!$M$2:$M$584,Quality[measurment],Data!$N$36,Quality[Month],Data!A40,SKD_data!$E$2:$E$584,Data!$P$36)</f>
        <v>4.9091357850490677E-3</v>
      </c>
      <c r="R40" s="26">
        <f>SUMIFS(SKD_data!$J$2:$J$584,Quality[measurment],Data!$R$36,Quality[Month],Data!A40,SKD_data!$E$2:$E$584,Data!$T$36)</f>
        <v>4.1399999999999997</v>
      </c>
      <c r="S40" s="28">
        <f>SUMIFS(SKD_data!$K$2:$K$584,Quality[measurment],Data!$R$36,Quality[Month],Data!A40,SKD_data!$E$2:$E$584,Data!$T$36)</f>
        <v>4.1139219999999996</v>
      </c>
      <c r="T40" s="26">
        <f>SUMIFS(SKD_data!$L$2:$L$584,Quality[measurment],Data!$R$36,Quality[Month],Data!A40,SKD_data!$E$2:$E$584,Data!$T$36)</f>
        <v>11.77</v>
      </c>
      <c r="U40" s="27">
        <f>SUMIFS(SKD_data!$M$2:$M$584,Quality[measurment],Data!$R$36,Quality[Month],Data!A40,SKD_data!$E$2:$E$584,Data!$T$36)</f>
        <v>10.873922</v>
      </c>
    </row>
    <row r="41" spans="1:21">
      <c r="A41" s="39">
        <v>45839</v>
      </c>
      <c r="B41" s="21">
        <f>SUMIFS(SDM_Data!J$2:$J$1348,SDM_Data!$I$2:$I$1348,Data!A41,SDM_Data!$A$2:$A$1348,Data!$A$35,SDM_Data!$D$2:$D$1348,B$36,SDM_Data!$E$2:$E$1348,Data!$D$36)</f>
        <v>5.545056069092268E-3</v>
      </c>
      <c r="C41" s="21">
        <f>SUMIFS(SDM_Data!K$2:$K$1348,SDM_Data!$I$2:$I$1348,Data!A41,SDM_Data!$A$2:$A$1348,Data!$A$35,SDM_Data!$D$2:$D$1348,B$36,SDM_Data!$E$2:$E$1348,Data!$D$36)</f>
        <v>4.9511746578715099E-3</v>
      </c>
      <c r="D41" s="21">
        <f>SUMIFS(SDM_Data!L$2:$L$1348,SDM_Data!$I$2:$I$1348,Data!A41,SDM_Data!$A$2:$A$1348,Data!$A$35,SDM_Data!$D$2:$D$1348,B$36,SDM_Data!$E$2:$E$1348,Data!$D$36)</f>
        <v>5.7000000000000002E-3</v>
      </c>
      <c r="E41" s="21">
        <f>SUM(C$38:C41)/COUNT(D$38:D41)</f>
        <v>5.0816009874080316E-3</v>
      </c>
      <c r="F41" s="50">
        <f>SUMIFS(SDM_Data!J$2:$J$1348,SDM_Data!$I$2:$I$1348,Data!A41,SDM_Data!$A$2:$A$1348,Data!$A$35,SDM_Data!$D$2:$D$1348,B$36,SDM_Data!$E$2:$E$1348,Data!$H$36)</f>
        <v>14.561133997531501</v>
      </c>
      <c r="G41" s="26">
        <f>SUMIFS(SDM_Data!K$2:$K$1348,SDM_Data!$I$2:$I$1348,Data!A41,SDM_Data!$A$2:$A$1348,Data!$A$35,SDM_Data!$D$2:$D$1348,B$36,SDM_Data!$E$2:$E$1348,Data!$H$36)</f>
        <v>13.0637043917</v>
      </c>
      <c r="H41" s="105">
        <f>SUM(F$38:F41)</f>
        <v>58.416092176176058</v>
      </c>
      <c r="I41" s="46">
        <f>SUM(G$38:G41)</f>
        <v>52.166946433199996</v>
      </c>
      <c r="J41" s="22">
        <f>SUMIFS(SDM_Data!J$2:$J$1348,SDM_Data!$I$2:$I$1348,Data!A41,SDM_Data!$A$2:$A$1348,Data!$A$35,SDM_Data!$D$2:$D$1348,J$36,SDM_Data!$E$2:$E$1348,Data!$H$36)</f>
        <v>5.17</v>
      </c>
      <c r="K41" s="28">
        <f>SUMIFS(SDM_Data!K$2:$K$1348,SDM_Data!$I$2:$I$1348,Data!A41,SDM_Data!$A$2:$A$1348,Data!$A$35,SDM_Data!$D$2:$D$1348,J$36,SDM_Data!$E$2:$E$1348,Data!$H$36)</f>
        <v>9.14</v>
      </c>
      <c r="L41" s="53">
        <f>SUM(J$38:J41)</f>
        <v>33.29</v>
      </c>
      <c r="M41" s="54">
        <f>SUM(K$38:K41)</f>
        <v>30.34</v>
      </c>
      <c r="N41" s="21">
        <f>SUMIFS(SKD_data!$J$2:$J$584,Quality[measurment],Data!$N$36,Quality[Month],Data!A41,SKD_data!$E$2:$E$584,Data!$P$36)</f>
        <v>4.9955336114168719E-3</v>
      </c>
      <c r="O41" s="21">
        <f>SUMIFS(SKD_data!$K$2:$K$584,Quality[measurment],Data!$N$36,Quality[Month],Data!A41,SKD_data!$E$2:$E$584,Data!$P$36)</f>
        <v>5.4918486009180104E-3</v>
      </c>
      <c r="P41" s="21">
        <f>SUMIFS(SKD_data!$L$2:$L$584,Quality[measurment],Data!$N$36,Quality[Month],Data!A41,SKD_data!$E$2:$E$584,Data!$P$36)</f>
        <v>5.0806390628767321E-3</v>
      </c>
      <c r="Q41" s="21">
        <f>SUMIFS(SKD_data!$M$2:$M$584,Quality[measurment],Data!$N$36,Quality[Month],Data!A41,SKD_data!$E$2:$E$584,Data!$P$36)</f>
        <v>5.0559688664096212E-3</v>
      </c>
      <c r="R41" s="26">
        <f>SUMIFS(SKD_data!$J$2:$J$584,Quality[measurment],Data!$R$36,Quality[Month],Data!A41,SKD_data!$E$2:$E$584,Data!$T$36)</f>
        <v>3.71</v>
      </c>
      <c r="S41" s="28">
        <f>SUMIFS(SKD_data!$K$2:$K$584,Quality[measurment],Data!$R$36,Quality[Month],Data!A41,SKD_data!$E$2:$E$584,Data!$T$36)</f>
        <v>4.1048690299999997</v>
      </c>
      <c r="T41" s="26">
        <f>SUMIFS(SKD_data!$L$2:$L$584,Quality[measurment],Data!$R$36,Quality[Month],Data!A41,SKD_data!$E$2:$E$584,Data!$T$36)</f>
        <v>15.48</v>
      </c>
      <c r="U41" s="27">
        <f>SUMIFS(SKD_data!$M$2:$M$584,Quality[measurment],Data!$R$36,Quality[Month],Data!A41,SKD_data!$E$2:$E$584,Data!$T$36)</f>
        <v>14.97879103</v>
      </c>
    </row>
    <row r="42" spans="1:21">
      <c r="A42" s="39">
        <v>45870</v>
      </c>
      <c r="B42" s="21">
        <f>SUMIFS(SDM_Data!J$2:$J$1348,SDM_Data!$I$2:$I$1348,Data!A42,SDM_Data!$A$2:$A$1348,Data!$A$35,SDM_Data!$D$2:$D$1348,B$36,SDM_Data!$E$2:$E$1348,Data!$D$36)</f>
        <v>5.5181784622687201E-3</v>
      </c>
      <c r="C42" s="21">
        <f>SUMIFS(SDM_Data!K$2:$K$1348,SDM_Data!$I$2:$I$1348,Data!A42,SDM_Data!$A$2:$A$1348,Data!$A$35,SDM_Data!$D$2:$D$1348,B$36,SDM_Data!$E$2:$E$1348,Data!$D$36)</f>
        <v>6.3445382305509397E-3</v>
      </c>
      <c r="D42" s="21">
        <f>SUMIFS(SDM_Data!L$2:$L$1348,SDM_Data!$I$2:$I$1348,Data!A42,SDM_Data!$A$2:$A$1348,Data!$A$35,SDM_Data!$D$2:$D$1348,B$36,SDM_Data!$E$2:$E$1348,Data!$D$36)</f>
        <v>5.6600000000000001E-3</v>
      </c>
      <c r="E42" s="21">
        <f>SUM(C$38:C42)/COUNT(D$38:D42)</f>
        <v>5.3341884360366132E-3</v>
      </c>
      <c r="F42" s="50">
        <f>SUMIFS(SDM_Data!J$2:$J$1348,SDM_Data!$I$2:$I$1348,Data!A42,SDM_Data!$A$2:$A$1348,Data!$A$35,SDM_Data!$D$2:$D$1348,B$36,SDM_Data!$E$2:$E$1348,Data!$H$36)</f>
        <v>14.03</v>
      </c>
      <c r="G42" s="26">
        <f>SUMIFS(SDM_Data!K$2:$K$1348,SDM_Data!$I$2:$I$1348,Data!A42,SDM_Data!$A$2:$A$1348,Data!$A$35,SDM_Data!$D$2:$D$1348,B$36,SDM_Data!$E$2:$E$1348,Data!$H$36)</f>
        <v>15.265475983499998</v>
      </c>
      <c r="H42" s="105">
        <f>SUM(F$38:F42)</f>
        <v>72.446092176176052</v>
      </c>
      <c r="I42" s="46">
        <f>SUM(G$38:G42)</f>
        <v>67.432422416699993</v>
      </c>
      <c r="J42" s="22">
        <f>SUMIFS(SDM_Data!J$2:$J$1348,SDM_Data!$I$2:$I$1348,Data!A42,SDM_Data!$A$2:$A$1348,Data!$A$35,SDM_Data!$D$2:$D$1348,J$36,SDM_Data!$E$2:$E$1348,Data!$H$36)</f>
        <v>5.27</v>
      </c>
      <c r="K42" s="28">
        <f>SUMIFS(SDM_Data!K$2:$K$1348,SDM_Data!$I$2:$I$1348,Data!A42,SDM_Data!$A$2:$A$1348,Data!$A$35,SDM_Data!$D$2:$D$1348,J$36,SDM_Data!$E$2:$E$1348,Data!$H$36)</f>
        <v>9.67</v>
      </c>
      <c r="L42" s="53">
        <f>SUM(J$38:J42)</f>
        <v>38.56</v>
      </c>
      <c r="M42" s="54">
        <f>SUM(K$38:K42)</f>
        <v>40.01</v>
      </c>
      <c r="N42" s="21">
        <f>SUMIFS(SKD_data!$J$2:$J$584,Quality[measurment],Data!$N$36,Quality[Month],Data!A42,SKD_data!$E$2:$E$584,Data!$P$36)</f>
        <v>5.0995922118194535E-3</v>
      </c>
      <c r="O42" s="21">
        <f>SUMIFS(SKD_data!$K$2:$K$584,Quality[measurment],Data!$N$36,Quality[Month],Data!A42,SKD_data!$E$2:$E$584,Data!$P$36)</f>
        <v>5.2100000000000002E-3</v>
      </c>
      <c r="P42" s="21">
        <f>SUMIFS(SKD_data!$L$2:$L$584,Quality[measurment],Data!$N$36,Quality[Month],Data!A42,SKD_data!$E$2:$E$584,Data!$P$36)</f>
        <v>5.0845583901384748E-3</v>
      </c>
      <c r="Q42" s="21">
        <f>SUMIFS(SKD_data!$M$2:$M$584,Quality[measurment],Data!$N$36,Quality[Month],Data!A42,SKD_data!$E$2:$E$584,Data!$P$36)</f>
        <v>5.0400000000000002E-3</v>
      </c>
      <c r="R42" s="26">
        <f>SUMIFS(SKD_data!$J$2:$J$584,Quality[measurment],Data!$R$36,Quality[Month],Data!A42,SKD_data!$E$2:$E$584,Data!$T$36)</f>
        <v>3.77</v>
      </c>
      <c r="S42" s="28">
        <f>SUMIFS(SKD_data!$K$2:$K$584,Quality[measurment],Data!$R$36,Quality[Month],Data!A42,SKD_data!$E$2:$E$584,Data!$T$36)</f>
        <v>4.62</v>
      </c>
      <c r="T42" s="26">
        <f>SUMIFS(SKD_data!$L$2:$L$584,Quality[measurment],Data!$R$36,Quality[Month],Data!A42,SKD_data!$E$2:$E$584,Data!$T$36)</f>
        <v>19.25</v>
      </c>
      <c r="U42" s="27">
        <f>SUMIFS(SKD_data!$M$2:$M$584,Quality[measurment],Data!$R$36,Quality[Month],Data!A42,SKD_data!$E$2:$E$584,Data!$T$36)</f>
        <v>19.598791030000001</v>
      </c>
    </row>
    <row r="43" spans="1:21">
      <c r="A43" s="39">
        <v>45901</v>
      </c>
      <c r="B43" s="21">
        <f>SUMIFS(SDM_Data!J$2:$J$1348,SDM_Data!$I$2:$I$1348,Data!A43,SDM_Data!$A$2:$A$1348,Data!$A$35,SDM_Data!$D$2:$D$1348,B$36,SDM_Data!$E$2:$E$1348,Data!$D$36)</f>
        <v>5.4872326324687656E-3</v>
      </c>
      <c r="C43" s="21">
        <f>SUMIFS(SDM_Data!K$2:$K$1348,SDM_Data!$I$2:$I$1348,Data!A43,SDM_Data!$A$2:$A$1348,Data!$A$35,SDM_Data!$D$2:$D$1348,B$36,SDM_Data!$E$2:$E$1348,Data!$D$36)</f>
        <v>5.5807653817929763E-3</v>
      </c>
      <c r="D43" s="21">
        <f>SUMIFS(SDM_Data!L$2:$L$1348,SDM_Data!$I$2:$I$1348,Data!A43,SDM_Data!$A$2:$A$1348,Data!$A$35,SDM_Data!$D$2:$D$1348,B$36,SDM_Data!$E$2:$E$1348,Data!$D$36)</f>
        <v>5.6299999999999996E-3</v>
      </c>
      <c r="E43" s="21">
        <f>SUM(C$38:C43)/COUNT(D$38:D43)</f>
        <v>5.375284593662673E-3</v>
      </c>
      <c r="F43" s="50">
        <f>SUMIFS(SDM_Data!J$2:$J$1348,SDM_Data!$I$2:$I$1348,Data!A43,SDM_Data!$A$2:$A$1348,Data!$A$35,SDM_Data!$D$2:$D$1348,B$36,SDM_Data!$E$2:$E$1348,Data!$H$36)</f>
        <v>15.6225504770785</v>
      </c>
      <c r="G43" s="26">
        <f>SUMIFS(SDM_Data!K$2:$K$1348,SDM_Data!$I$2:$I$1348,Data!A43,SDM_Data!$A$2:$A$1348,Data!$A$35,SDM_Data!$D$2:$D$1348,B$36,SDM_Data!$E$2:$E$1348,Data!$H$36)</f>
        <v>15.9442524005</v>
      </c>
      <c r="H43" s="105">
        <f>SUM(F$38:F43)</f>
        <v>88.068642653254557</v>
      </c>
      <c r="I43" s="46">
        <f>SUM(G$38:G43)</f>
        <v>83.376674817199998</v>
      </c>
      <c r="J43" s="22">
        <f>SUMIFS(SDM_Data!J$2:$J$1348,SDM_Data!$I$2:$I$1348,Data!A43,SDM_Data!$A$2:$A$1348,Data!$A$35,SDM_Data!$D$2:$D$1348,J$36,SDM_Data!$E$2:$E$1348,Data!$H$36)</f>
        <v>4.76</v>
      </c>
      <c r="K43" s="28">
        <f>SUMIFS(SDM_Data!K$2:$K$1348,SDM_Data!$I$2:$I$1348,Data!A43,SDM_Data!$A$2:$A$1348,Data!$A$35,SDM_Data!$D$2:$D$1348,J$36,SDM_Data!$E$2:$E$1348,Data!$H$36)</f>
        <v>6</v>
      </c>
      <c r="L43" s="53">
        <f>SUM(J$38:J43)</f>
        <v>43.32</v>
      </c>
      <c r="M43" s="54">
        <f>SUM(K$38:K43)</f>
        <v>46.01</v>
      </c>
      <c r="N43" s="21">
        <f>SUMIFS(SKD_data!$J$2:$J$584,Quality[measurment],Data!$N$36,Quality[Month],Data!A43,SKD_data!$E$2:$E$584,Data!$P$36)</f>
        <v>4.9894575256577397E-3</v>
      </c>
      <c r="O43" s="21">
        <f>SUMIFS(SKD_data!$K$2:$K$584,Quality[measurment],Data!$N$36,Quality[Month],Data!A43,SKD_data!$E$2:$E$584,Data!$P$36)</f>
        <v>5.6899999999999997E-3</v>
      </c>
      <c r="P43" s="21">
        <f>SUMIFS(SKD_data!$L$2:$L$584,Quality[measurment],Data!$N$36,Quality[Month],Data!A43,SKD_data!$E$2:$E$584,Data!$P$36)</f>
        <v>5.0679559052047478E-3</v>
      </c>
      <c r="Q43" s="21">
        <f>SUMIFS(SKD_data!$M$2:$M$584,Quality[measurment],Data!$N$36,Quality[Month],Data!A43,SKD_data!$E$2:$E$584,Data!$P$36)</f>
        <v>5.3800000000000002E-3</v>
      </c>
      <c r="R43" s="26">
        <f>SUMIFS(SKD_data!$J$2:$J$584,Quality[measurment],Data!$R$36,Quality[Month],Data!A43,SKD_data!$E$2:$E$584,Data!$T$36)</f>
        <v>4.1399999999999997</v>
      </c>
      <c r="S43" s="28">
        <f>SUMIFS(SKD_data!$K$2:$K$584,Quality[measurment],Data!$R$36,Quality[Month],Data!A43,SKD_data!$E$2:$E$584,Data!$T$36)</f>
        <v>4.2640000000000002</v>
      </c>
      <c r="T43" s="26">
        <f>SUMIFS(SKD_data!$L$2:$L$584,Quality[measurment],Data!$R$36,Quality[Month],Data!A43,SKD_data!$E$2:$E$584,Data!$T$36)</f>
        <v>23.39</v>
      </c>
      <c r="U43" s="27">
        <f>SUMIFS(SKD_data!$M$2:$M$584,Quality[measurment],Data!$R$36,Quality[Month],Data!A43,SKD_data!$E$2:$E$584,Data!$T$36)</f>
        <v>23.86279103</v>
      </c>
    </row>
    <row r="44" spans="1:21">
      <c r="A44" s="39">
        <v>45931</v>
      </c>
      <c r="B44" s="21">
        <f>SUMIFS(SDM_Data!J$2:$J$1348,SDM_Data!$I$2:$I$1348,Data!A44,SDM_Data!$A$2:$A$1348,Data!$A$35,SDM_Data!$D$2:$D$1348,B$36,SDM_Data!$E$2:$E$1348,Data!$D$36)</f>
        <v>5.4224593142935843E-3</v>
      </c>
      <c r="C44" s="21">
        <f>SUMIFS(SDM_Data!K$2:$K$1348,SDM_Data!$I$2:$I$1348,Data!A44,SDM_Data!$A$2:$A$1348,Data!$A$35,SDM_Data!$D$2:$D$1348,B$36,SDM_Data!$E$2:$E$1348,Data!$D$36)</f>
        <v>5.6249987359830384E-3</v>
      </c>
      <c r="D44" s="21">
        <f>SUMIFS(SDM_Data!L$2:$L$1348,SDM_Data!$I$2:$I$1348,Data!A44,SDM_Data!$A$2:$A$1348,Data!$A$35,SDM_Data!$D$2:$D$1348,B$36,SDM_Data!$E$2:$E$1348,Data!$D$36)</f>
        <v>5.5999999999999999E-3</v>
      </c>
      <c r="E44" s="21">
        <f>SUM(C$38:C44)/COUNT(D$38:D44)</f>
        <v>5.4109580425655826E-3</v>
      </c>
      <c r="F44" s="50">
        <f>SUMIFS(SDM_Data!J$2:$J$1348,SDM_Data!$I$2:$I$1348,Data!A44,SDM_Data!$A$2:$A$1348,Data!$A$35,SDM_Data!$D$2:$D$1348,B$36,SDM_Data!$E$2:$E$1348,Data!$H$36)</f>
        <v>14.041415252639</v>
      </c>
      <c r="G44" s="26">
        <f>SUMIFS(SDM_Data!K$2:$K$1348,SDM_Data!$I$2:$I$1348,Data!A44,SDM_Data!$A$2:$A$1348,Data!$A$35,SDM_Data!$D$2:$D$1348,B$36,SDM_Data!$E$2:$E$1348,Data!$H$36)</f>
        <v>14.4933245709</v>
      </c>
      <c r="H44" s="105">
        <f>SUM(F$38:F44)</f>
        <v>102.11005790589356</v>
      </c>
      <c r="I44" s="46">
        <f>SUM(G$38:G44)</f>
        <v>97.869999388099998</v>
      </c>
      <c r="J44" s="22">
        <f>SUMIFS(SDM_Data!J$2:$J$1348,SDM_Data!$I$2:$I$1348,Data!A44,SDM_Data!$A$2:$A$1348,Data!$A$35,SDM_Data!$D$2:$D$1348,J$36,SDM_Data!$E$2:$E$1348,Data!$H$36)</f>
        <v>4.46</v>
      </c>
      <c r="K44" s="28">
        <f>SUMIFS(SDM_Data!K$2:$K$1348,SDM_Data!$I$2:$I$1348,Data!A44,SDM_Data!$A$2:$A$1348,Data!$A$35,SDM_Data!$D$2:$D$1348,J$36,SDM_Data!$E$2:$E$1348,Data!$H$36)</f>
        <v>6.27</v>
      </c>
      <c r="L44" s="53">
        <f>SUM(J$38:J44)</f>
        <v>47.78</v>
      </c>
      <c r="M44" s="54">
        <f>SUM(K$38:K44)</f>
        <v>52.28</v>
      </c>
      <c r="N44" s="21">
        <f>SUMIFS(SKD_data!$J$2:$J$584,Quality[measurment],Data!$N$36,Quality[Month],Data!A44,SKD_data!$E$2:$E$584,Data!$P$36)</f>
        <v>4.8205207491416003E-3</v>
      </c>
      <c r="O44" s="21">
        <f>SUMIFS(SKD_data!$K$2:$K$584,Quality[measurment],Data!$N$36,Quality[Month],Data!A44,SKD_data!$E$2:$E$584,Data!$P$36)</f>
        <v>4.8500000000000001E-3</v>
      </c>
      <c r="P44" s="21">
        <f>SUMIFS(SKD_data!$L$2:$L$584,Quality[measurment],Data!$N$36,Quality[Month],Data!A44,SKD_data!$E$2:$E$584,Data!$P$36)</f>
        <v>5.0312135933951001E-3</v>
      </c>
      <c r="Q44" s="21">
        <f>SUMIFS(SKD_data!$M$2:$M$584,Quality[measurment],Data!$N$36,Quality[Month],Data!A44,SKD_data!$E$2:$E$584,Data!$P$36)</f>
        <v>5.2199999999999998E-3</v>
      </c>
      <c r="R44" s="26">
        <f>SUMIFS(SKD_data!$J$2:$J$584,Quality[measurment],Data!$R$36,Quality[Month],Data!A44,SKD_data!$E$2:$E$584,Data!$T$36)</f>
        <v>3.57</v>
      </c>
      <c r="S44" s="28">
        <f>SUMIFS(SKD_data!$K$2:$K$584,Quality[measurment],Data!$R$36,Quality[Month],Data!A44,SKD_data!$E$2:$E$584,Data!$T$36)</f>
        <v>3.65</v>
      </c>
      <c r="T44" s="26">
        <f>SUMIFS(SKD_data!$L$2:$L$584,Quality[measurment],Data!$R$36,Quality[Month],Data!A44,SKD_data!$E$2:$E$584,Data!$T$36)</f>
        <v>26.96</v>
      </c>
      <c r="U44" s="27">
        <f>SUMIFS(SKD_data!$M$2:$M$584,Quality[measurment],Data!$R$36,Quality[Month],Data!A44,SKD_data!$E$2:$E$584,Data!$T$36)</f>
        <v>27.512791029999999</v>
      </c>
    </row>
    <row r="45" spans="1:21">
      <c r="A45" s="39">
        <v>45962</v>
      </c>
      <c r="B45" s="21">
        <f>SUMIFS(SDM_Data!J$2:$J$1348,SDM_Data!$I$2:$I$1348,Data!A45,SDM_Data!$A$2:$A$1348,Data!$A$35,SDM_Data!$D$2:$D$1348,B$36,SDM_Data!$E$2:$E$1348,Data!$D$36)</f>
        <v>5.7248734813421199E-3</v>
      </c>
      <c r="C45" s="21">
        <f>SUMIFS(SDM_Data!K$2:$K$1348,SDM_Data!$I$2:$I$1348,Data!A45,SDM_Data!$A$2:$A$1348,Data!$A$35,SDM_Data!$D$2:$D$1348,B$36,SDM_Data!$E$2:$E$1348,Data!$D$36)</f>
        <v>4.9086491624769748E-3</v>
      </c>
      <c r="D45" s="21">
        <f>SUMIFS(SDM_Data!L$2:$L$1348,SDM_Data!$I$2:$I$1348,Data!A45,SDM_Data!$A$2:$A$1348,Data!$A$35,SDM_Data!$D$2:$D$1348,B$36,SDM_Data!$E$2:$E$1348,Data!$D$36)</f>
        <v>5.62E-3</v>
      </c>
      <c r="E45" s="21">
        <f>SUM(C$38:C45)/COUNT(D$38:D45)</f>
        <v>5.3481694325545068E-3</v>
      </c>
      <c r="F45" s="50">
        <f>SUMIFS(SDM_Data!J$2:$J$1348,SDM_Data!$I$2:$I$1348,Data!A45,SDM_Data!$A$2:$A$1348,Data!$A$35,SDM_Data!$D$2:$D$1348,B$36,SDM_Data!$E$2:$E$1348,Data!$H$36)</f>
        <v>15.550923039109268</v>
      </c>
      <c r="G45" s="26">
        <f>SUMIFS(SDM_Data!K$2:$K$1348,SDM_Data!$I$2:$I$1348,Data!A45,SDM_Data!$A$2:$A$1348,Data!$A$35,SDM_Data!$D$2:$D$1348,B$36,SDM_Data!$E$2:$E$1348,Data!$H$36)</f>
        <v>13.3337488768</v>
      </c>
      <c r="H45" s="105">
        <f>SUM(F$38:F45)</f>
        <v>117.66098094500282</v>
      </c>
      <c r="I45" s="46">
        <f>SUM(G$38:G45)</f>
        <v>111.2037482649</v>
      </c>
      <c r="J45" s="22">
        <f>SUMIFS(SDM_Data!J$2:$J$1348,SDM_Data!$I$2:$I$1348,Data!A45,SDM_Data!$A$2:$A$1348,Data!$A$35,SDM_Data!$D$2:$D$1348,J$36,SDM_Data!$E$2:$E$1348,Data!$H$36)</f>
        <v>4.46</v>
      </c>
      <c r="K45" s="28">
        <f>SUMIFS(SDM_Data!K$2:$K$1348,SDM_Data!$I$2:$I$1348,Data!A45,SDM_Data!$A$2:$A$1348,Data!$A$35,SDM_Data!$D$2:$D$1348,J$36,SDM_Data!$E$2:$E$1348,Data!$H$36)</f>
        <v>6.29</v>
      </c>
      <c r="L45" s="53">
        <f>SUM(J$38:J45)</f>
        <v>52.24</v>
      </c>
      <c r="M45" s="54">
        <f>SUM(K$38:K45)</f>
        <v>58.57</v>
      </c>
      <c r="N45" s="21">
        <f>SUMIFS(SKD_data!$J$2:$J$584,Quality[measurment],Data!$N$36,Quality[Month],Data!A45,SKD_data!$E$2:$E$584,Data!$P$36)</f>
        <v>4.6470583264320506E-3</v>
      </c>
      <c r="O45" s="21">
        <f>SUMIFS(SKD_data!$K$2:$K$584,Quality[measurment],Data!$N$36,Quality[Month],Data!A45,SKD_data!$E$2:$E$584,Data!$P$36)</f>
        <v>4.1399999999999996E-3</v>
      </c>
      <c r="P45" s="21">
        <f>SUMIFS(SKD_data!$L$2:$L$584,Quality[measurment],Data!$N$36,Quality[Month],Data!A45,SKD_data!$E$2:$E$584,Data!$P$36)</f>
        <v>4.9837512854905798E-3</v>
      </c>
      <c r="Q45" s="21">
        <f>SUMIFS(SKD_data!$M$2:$M$584,Quality[measurment],Data!$N$36,Quality[Month],Data!A45,SKD_data!$E$2:$E$584,Data!$P$36)</f>
        <v>5.0800000000000003E-3</v>
      </c>
      <c r="R45" s="26">
        <f>SUMIFS(SKD_data!$J$2:$J$584,Quality[measurment],Data!$R$36,Quality[Month],Data!A45,SKD_data!$E$2:$E$584,Data!$T$36)</f>
        <v>3.7</v>
      </c>
      <c r="S45" s="28">
        <f>SUMIFS(SKD_data!$K$2:$K$584,Quality[measurment],Data!$R$36,Quality[Month],Data!A45,SKD_data!$E$2:$E$584,Data!$T$36)</f>
        <v>3.28</v>
      </c>
      <c r="T45" s="26">
        <f>SUMIFS(SKD_data!$L$2:$L$584,Quality[measurment],Data!$R$36,Quality[Month],Data!A45,SKD_data!$E$2:$E$584,Data!$T$36)</f>
        <v>30.66</v>
      </c>
      <c r="U45" s="27">
        <f>SUMIFS(SKD_data!$M$2:$M$584,Quality[measurment],Data!$R$36,Quality[Month],Data!A45,SKD_data!$E$2:$E$584,Data!$T$36)</f>
        <v>30.79</v>
      </c>
    </row>
    <row r="46" spans="1:21">
      <c r="A46" s="39">
        <v>45992</v>
      </c>
      <c r="B46" s="21">
        <f>SUMIFS(SDM_Data!J$2:$J$1348,SDM_Data!$I$2:$I$1348,Data!A46,SDM_Data!$A$2:$A$1348,Data!$A$35,SDM_Data!$D$2:$D$1348,B$36,SDM_Data!$E$2:$E$1348,Data!$D$36)</f>
        <v>5.6781463937281484E-3</v>
      </c>
      <c r="C46" s="21">
        <f>SUMIFS(SDM_Data!K$2:$K$1348,SDM_Data!$I$2:$I$1348,Data!A46,SDM_Data!$A$2:$A$1348,Data!$A$35,SDM_Data!$D$2:$D$1348,B$36,SDM_Data!$E$2:$E$1348,Data!$D$36)</f>
        <v>4.5399999999999998E-3</v>
      </c>
      <c r="D46" s="21">
        <f>SUMIFS(SDM_Data!L$2:$L$1348,SDM_Data!$I$2:$I$1348,Data!A46,SDM_Data!$A$2:$A$1348,Data!$A$35,SDM_Data!$D$2:$D$1348,B$36,SDM_Data!$E$2:$E$1348,Data!$D$36)</f>
        <v>5.6299999999999996E-3</v>
      </c>
      <c r="E46" s="21">
        <f>SUM(C$38:C46)/COUNT(D$38:D46)</f>
        <v>5.2583728289373396E-3</v>
      </c>
      <c r="F46" s="50">
        <f>SUMIFS(SDM_Data!J$2:$J$1348,SDM_Data!$I$2:$I$1348,Data!A46,SDM_Data!$A$2:$A$1348,Data!$A$35,SDM_Data!$D$2:$D$1348,B$36,SDM_Data!$E$2:$E$1348,Data!$H$36)</f>
        <v>13.47</v>
      </c>
      <c r="G46" s="26">
        <f>SUMIFS(SDM_Data!K$2:$K$1348,SDM_Data!$I$2:$I$1348,Data!A46,SDM_Data!$A$2:$A$1348,Data!$A$35,SDM_Data!$D$2:$D$1348,B$36,SDM_Data!$E$2:$E$1348,Data!$H$36)</f>
        <v>11.747706804940702</v>
      </c>
      <c r="H46" s="105">
        <f>SUM(F$38:F46)</f>
        <v>131.13098094500282</v>
      </c>
      <c r="I46" s="46">
        <f>SUM(G$38:G46)</f>
        <v>122.9514550698407</v>
      </c>
      <c r="J46" s="22">
        <f>SUMIFS(SDM_Data!J$2:$J$1348,SDM_Data!$I$2:$I$1348,Data!A46,SDM_Data!$A$2:$A$1348,Data!$A$35,SDM_Data!$D$2:$D$1348,J$36,SDM_Data!$E$2:$E$1348,Data!$H$36)</f>
        <v>4.4800000000000004</v>
      </c>
      <c r="K46" s="28">
        <f>SUMIFS(SDM_Data!K$2:$K$1348,SDM_Data!$I$2:$I$1348,Data!A46,SDM_Data!$A$2:$A$1348,Data!$A$35,SDM_Data!$D$2:$D$1348,J$36,SDM_Data!$E$2:$E$1348,Data!$H$36)</f>
        <v>7.5</v>
      </c>
      <c r="L46" s="53">
        <f>SUM(J$38:J46)</f>
        <v>56.72</v>
      </c>
      <c r="M46" s="54">
        <f>SUM(K$38:K46)</f>
        <v>66.069999999999993</v>
      </c>
      <c r="N46" s="21">
        <f>SUMIFS(SKD_data!$J$2:$J$584,Quality[measurment],Data!$N$36,Quality[Month],Data!A46,SKD_data!$E$2:$E$584,Data!$P$36)</f>
        <v>4.7240178057488865E-3</v>
      </c>
      <c r="O46" s="21">
        <f>SUMIFS(SKD_data!$K$2:$K$584,Quality[measurment],Data!$N$36,Quality[Month],Data!A46,SKD_data!$E$2:$E$584,Data!$P$36)</f>
        <v>4.4999999999999997E-3</v>
      </c>
      <c r="P46" s="21">
        <f>SUMIFS(SKD_data!$L$2:$L$584,Quality[measurment],Data!$N$36,Quality[Month],Data!A46,SKD_data!$E$2:$E$584,Data!$P$36)</f>
        <v>4.9553359799046114E-3</v>
      </c>
      <c r="Q46" s="21">
        <f>SUMIFS(SKD_data!$M$2:$M$584,Quality[measurment],Data!$N$36,Quality[Month],Data!A46,SKD_data!$E$2:$E$584,Data!$P$36)</f>
        <v>5.0200000000000002E-3</v>
      </c>
      <c r="R46" s="26">
        <f>SUMIFS(SKD_data!$J$2:$J$584,Quality[measurment],Data!$R$36,Quality[Month],Data!A46,SKD_data!$E$2:$E$584,Data!$T$36)</f>
        <v>3.2552791438830182</v>
      </c>
      <c r="S46" s="28">
        <f>SUMIFS(SKD_data!$K$2:$K$584,Quality[measurment],Data!$R$36,Quality[Month],Data!A46,SKD_data!$E$2:$E$584,Data!$T$36)</f>
        <v>3.056</v>
      </c>
      <c r="T46" s="26">
        <f>SUMIFS(SKD_data!$L$2:$L$584,Quality[measurment],Data!$R$36,Quality[Month],Data!A46,SKD_data!$E$2:$E$584,Data!$T$36)</f>
        <v>33.915279143883019</v>
      </c>
      <c r="U46" s="27">
        <f>SUMIFS(SKD_data!$M$2:$M$584,Quality[measurment],Data!$R$36,Quality[Month],Data!A46,SKD_data!$E$2:$E$584,Data!$T$36)</f>
        <v>33.845999999999997</v>
      </c>
    </row>
    <row r="47" spans="1:21">
      <c r="A47" s="39">
        <v>46023</v>
      </c>
      <c r="B47" s="21">
        <f>SUMIFS(SDM_Data!J$2:$J$1348,SDM_Data!$I$2:$I$1348,Data!A47,SDM_Data!$A$2:$A$1348,Data!$A$35,SDM_Data!$D$2:$D$1348,B$36,SDM_Data!$E$2:$E$1348,Data!$D$36)</f>
        <v>5.6665984165893404E-3</v>
      </c>
      <c r="C47" s="21">
        <f>SUMIFS(SDM_Data!K$2:$K$1348,SDM_Data!$I$2:$I$1348,Data!A47,SDM_Data!$A$2:$A$1348,Data!$A$35,SDM_Data!$D$2:$D$1348,B$36,SDM_Data!$E$2:$E$1348,Data!$D$36)</f>
        <v>5.1900000000000002E-3</v>
      </c>
      <c r="D47" s="21">
        <f>SUMIFS(SDM_Data!L$2:$L$1348,SDM_Data!$I$2:$I$1348,Data!A47,SDM_Data!$A$2:$A$1348,Data!$A$35,SDM_Data!$D$2:$D$1348,B$36,SDM_Data!$E$2:$E$1348,Data!$D$36)</f>
        <v>5.6299999999999996E-3</v>
      </c>
      <c r="E47" s="21">
        <f>SUM(C$38:C47)/COUNT(D$38:D47)</f>
        <v>5.251535546043606E-3</v>
      </c>
      <c r="F47" s="50">
        <f>SUMIFS(SDM_Data!J$2:$J$1348,SDM_Data!$I$2:$I$1348,Data!A47,SDM_Data!$A$2:$A$1348,Data!$A$35,SDM_Data!$D$2:$D$1348,B$36,SDM_Data!$E$2:$E$1348,Data!$H$36)</f>
        <v>16.219682916389999</v>
      </c>
      <c r="G47" s="26">
        <f>SUMIFS(SDM_Data!K$2:$K$1348,SDM_Data!$I$2:$I$1348,Data!A47,SDM_Data!$A$2:$A$1348,Data!$A$35,SDM_Data!$D$2:$D$1348,B$36,SDM_Data!$E$2:$E$1348,Data!$H$36)</f>
        <v>14.862115642199999</v>
      </c>
      <c r="H47" s="105">
        <f>SUM(F$38:F47)</f>
        <v>147.35066386139283</v>
      </c>
      <c r="I47" s="46">
        <f>SUM(G$38:G47)</f>
        <v>137.8135707120407</v>
      </c>
      <c r="J47" s="22">
        <f>SUMIFS(SDM_Data!J$2:$J$1348,SDM_Data!$I$2:$I$1348,Data!A47,SDM_Data!$A$2:$A$1348,Data!$A$35,SDM_Data!$D$2:$D$1348,J$36,SDM_Data!$E$2:$E$1348,Data!$H$36)</f>
        <v>4.7699999999999996</v>
      </c>
      <c r="K47" s="28">
        <f>SUMIFS(SDM_Data!K$2:$K$1348,SDM_Data!$I$2:$I$1348,Data!A47,SDM_Data!$A$2:$A$1348,Data!$A$35,SDM_Data!$D$2:$D$1348,J$36,SDM_Data!$E$2:$E$1348,Data!$H$36)</f>
        <v>8.36</v>
      </c>
      <c r="L47" s="53">
        <f>SUM(J$38:J47)</f>
        <v>61.489999999999995</v>
      </c>
      <c r="M47" s="54">
        <f>SUM(K$38:K47)</f>
        <v>74.429999999999993</v>
      </c>
      <c r="N47" s="21">
        <f>SUMIFS(SKD_data!$J$2:$J$584,Quality[measurment],Data!$N$36,Quality[Month],Data!A47,SKD_data!$E$2:$E$584,Data!$P$36)</f>
        <v>4.6269202630418969E-3</v>
      </c>
      <c r="O47" s="21">
        <f>SUMIFS(SKD_data!$K$2:$K$584,Quality[measurment],Data!$N$36,Quality[Month],Data!A47,SKD_data!$E$2:$E$584,Data!$P$36)</f>
        <v>4.4999999999999997E-3</v>
      </c>
      <c r="P47" s="21">
        <f>SUMIFS(SKD_data!$L$2:$L$584,Quality[measurment],Data!$N$36,Quality[Month],Data!A47,SKD_data!$E$2:$E$584,Data!$P$36)</f>
        <v>4.9228594682917941E-3</v>
      </c>
      <c r="Q47" s="21">
        <f>SUMIFS(SKD_data!$M$2:$M$584,Quality[measurment],Data!$N$36,Quality[Month],Data!A47,SKD_data!$E$2:$E$584,Data!$P$36)</f>
        <v>5.1999999999999998E-3</v>
      </c>
      <c r="R47" s="26">
        <f>SUMIFS(SKD_data!$J$2:$J$584,Quality[measurment],Data!$R$36,Quality[Month],Data!A47,SKD_data!$E$2:$E$584,Data!$T$36)</f>
        <v>3.8889999999999998</v>
      </c>
      <c r="S47" s="28">
        <f>SUMIFS(SKD_data!$K$2:$K$584,Quality[measurment],Data!$R$36,Quality[Month],Data!A47,SKD_data!$E$2:$E$584,Data!$T$36)</f>
        <v>3.5550000000000002</v>
      </c>
      <c r="T47" s="26">
        <f>SUMIFS(SKD_data!$L$2:$L$584,Quality[measurment],Data!$R$36,Quality[Month],Data!A47,SKD_data!$E$2:$E$584,Data!$T$36)</f>
        <v>37.804279143883022</v>
      </c>
      <c r="U47" s="27">
        <f>SUMIFS(SKD_data!$M$2:$M$584,Quality[measurment],Data!$R$36,Quality[Month],Data!A47,SKD_data!$E$2:$E$584,Data!$T$36)</f>
        <v>37.401000000000003</v>
      </c>
    </row>
    <row r="48" spans="1:21">
      <c r="A48" s="39">
        <v>46054</v>
      </c>
      <c r="B48" s="21">
        <f>SUMIFS(SDM_Data!J$2:$J$1348,SDM_Data!$I$2:$I$1348,Data!A48,SDM_Data!$A$2:$A$1348,Data!$A$35,SDM_Data!$D$2:$D$1348,B$36,SDM_Data!$E$2:$E$1348,Data!$D$36)</f>
        <v>5.7988395556805251E-3</v>
      </c>
      <c r="C48" s="21">
        <f>SUMIFS(SDM_Data!K$2:$K$1348,SDM_Data!$I$2:$I$1348,Data!A48,SDM_Data!$A$2:$A$1348,Data!$A$35,SDM_Data!$D$2:$D$1348,B$36,SDM_Data!$E$2:$E$1348,Data!$D$36)</f>
        <v>6.0065471563790513E-3</v>
      </c>
      <c r="D48" s="21">
        <f>SUMIFS(SDM_Data!L$2:$L$1348,SDM_Data!$I$2:$I$1348,Data!A48,SDM_Data!$A$2:$A$1348,Data!$A$35,SDM_Data!$D$2:$D$1348,B$36,SDM_Data!$E$2:$E$1348,Data!$D$36)</f>
        <v>5.64E-3</v>
      </c>
      <c r="E48" s="21">
        <f>SUM(C$38:C48)/COUNT(D$38:D48)</f>
        <v>5.3201729651650093E-3</v>
      </c>
      <c r="F48" s="50">
        <f>SUMIFS(SDM_Data!J$2:$J$1348,SDM_Data!$I$2:$I$1348,Data!A48,SDM_Data!$A$2:$A$1348,Data!$A$35,SDM_Data!$D$2:$D$1348,B$36,SDM_Data!$E$2:$E$1348,Data!$H$36)</f>
        <v>16.232374198957498</v>
      </c>
      <c r="G48" s="26">
        <f>SUMIFS(SDM_Data!K$2:$K$1348,SDM_Data!$I$2:$I$1348,Data!A48,SDM_Data!$A$2:$A$1348,Data!$A$35,SDM_Data!$D$2:$D$1348,B$36,SDM_Data!$E$2:$E$1348,Data!$H$36)</f>
        <v>16.813798717799997</v>
      </c>
      <c r="H48" s="105">
        <f>SUM(F$38:F48)</f>
        <v>163.58303806035033</v>
      </c>
      <c r="I48" s="46">
        <f>SUM(G$38:G48)</f>
        <v>154.62736942984071</v>
      </c>
      <c r="J48" s="22">
        <f>SUMIFS(SDM_Data!J$2:$J$1348,SDM_Data!$I$2:$I$1348,Data!A48,SDM_Data!$A$2:$A$1348,Data!$A$35,SDM_Data!$D$2:$D$1348,J$36,SDM_Data!$E$2:$E$1348,Data!$H$36)</f>
        <v>4.4800000000000004</v>
      </c>
      <c r="K48" s="28">
        <f>SUMIFS(SDM_Data!K$2:$K$1348,SDM_Data!$I$2:$I$1348,Data!A48,SDM_Data!$A$2:$A$1348,Data!$A$35,SDM_Data!$D$2:$D$1348,J$36,SDM_Data!$E$2:$E$1348,Data!$H$36)</f>
        <v>14.69</v>
      </c>
      <c r="L48" s="53">
        <f>SUM(J$38:J48)</f>
        <v>65.97</v>
      </c>
      <c r="M48" s="54">
        <f>SUM(K$38:K48)</f>
        <v>89.11999999999999</v>
      </c>
      <c r="N48" s="21">
        <f>SUMIFS(SKD_data!$J$2:$J$584,Quality[measurment],Data!$N$36,Quality[Month],Data!A48,SKD_data!$E$2:$E$584,Data!$P$36)</f>
        <v>4.7233270827416593E-3</v>
      </c>
      <c r="O48" s="21">
        <f>SUMIFS(SKD_data!$K$2:$K$584,Quality[measurment],Data!$N$36,Quality[Month],Data!A48,SKD_data!$E$2:$E$584,Data!$P$36)</f>
        <v>5.3200000000000001E-3</v>
      </c>
      <c r="P48" s="21">
        <f>SUMIFS(SKD_data!$L$2:$L$584,Quality[measurment],Data!$N$36,Quality[Month],Data!A48,SKD_data!$E$2:$E$584,Data!$P$36)</f>
        <v>4.9055796026024915E-3</v>
      </c>
      <c r="Q48" s="21">
        <f>SUMIFS(SKD_data!$M$2:$M$584,Quality[measurment],Data!$N$36,Quality[Month],Data!A48,SKD_data!$E$2:$E$584,Data!$P$36)</f>
        <v>5.0099999999999997E-3</v>
      </c>
      <c r="R48" s="26">
        <f>SUMIFS(SKD_data!$J$2:$J$584,Quality[measurment],Data!$R$36,Quality[Month],Data!A48,SKD_data!$E$2:$E$584,Data!$T$36)</f>
        <v>3.13031890583619</v>
      </c>
      <c r="S48" s="28">
        <f>SUMIFS(SKD_data!$K$2:$K$584,Quality[measurment],Data!$R$36,Quality[Month],Data!A48,SKD_data!$E$2:$E$584,Data!$T$36)</f>
        <v>3.8</v>
      </c>
      <c r="T48" s="26">
        <f>SUMIFS(SKD_data!$L$2:$L$584,Quality[measurment],Data!$R$36,Quality[Month],Data!A48,SKD_data!$E$2:$E$584,Data!$T$36)</f>
        <v>41.67</v>
      </c>
      <c r="U48" s="27">
        <f>SUMIFS(SKD_data!$M$2:$M$584,Quality[measurment],Data!$R$36,Quality[Month],Data!A48,SKD_data!$E$2:$E$584,Data!$T$36)</f>
        <v>41.2</v>
      </c>
    </row>
    <row r="49" spans="1:22">
      <c r="A49" s="39">
        <v>46082</v>
      </c>
      <c r="B49" s="21">
        <f>SUMIFS(SDM_Data!J$2:$J$1348,SDM_Data!$I$2:$I$1348,Data!A49,SDM_Data!$A$2:$A$1348,Data!$A$35,SDM_Data!$D$2:$D$1348,B$36,SDM_Data!$E$2:$E$1348,Data!$D$36)</f>
        <v>5.4098586347450803E-3</v>
      </c>
      <c r="C49" s="21"/>
      <c r="D49" s="21">
        <f>SUMIFS(SDM_Data!L$2:$L$1348,SDM_Data!$I$2:$I$1348,Data!A49,SDM_Data!$A$2:$A$1348,Data!$A$35,SDM_Data!$D$2:$D$1348,B$36,SDM_Data!$E$2:$E$1348,Data!$D$36)</f>
        <v>5.62E-3</v>
      </c>
      <c r="E49" s="21"/>
      <c r="F49" s="50">
        <f>SUMIFS(SDM_Data!J$2:$J$1348,SDM_Data!$I$2:$I$1348,Data!A49,SDM_Data!$A$2:$A$1348,Data!$A$35,SDM_Data!$D$2:$D$1348,B$36,SDM_Data!$E$2:$E$1348,Data!$H$36)</f>
        <v>13.31</v>
      </c>
      <c r="G49" s="23"/>
      <c r="H49" s="105">
        <f>SUM(F$38:F49)</f>
        <v>176.89303806035034</v>
      </c>
      <c r="I49" s="22"/>
      <c r="J49" s="22">
        <f>SUMIFS(SDM_Data!J$2:$J$1348,SDM_Data!$I$2:$I$1348,Data!A49,SDM_Data!$A$2:$A$1348,Data!$A$35,SDM_Data!$D$2:$D$1348,J$36,SDM_Data!$E$2:$E$1348,Data!$H$36)</f>
        <v>4.4800000000000004</v>
      </c>
      <c r="K49" s="23"/>
      <c r="L49" s="53">
        <f>SUM(J$38:J49)</f>
        <v>70.45</v>
      </c>
      <c r="M49" s="22"/>
      <c r="N49" s="21">
        <f>SUMIFS(SKD_data!$J$2:$J$584,Quality[measurment],Data!$N$36,Quality[Month],Data!A49,SKD_data!$E$2:$E$584,Data!$P$36)</f>
        <v>4.5180810861133623E-3</v>
      </c>
      <c r="O49" s="21"/>
      <c r="P49" s="21">
        <f>SUMIFS(SKD_data!$L$2:$L$584,Quality[measurment],Data!$N$36,Quality[Month],Data!A49,SKD_data!$E$2:$E$584,Data!$P$36)</f>
        <v>4.8715405624621608E-3</v>
      </c>
      <c r="Q49" s="21"/>
      <c r="R49" s="26">
        <f>SUMIFS(SKD_data!$J$2:$J$584,Quality[measurment],Data!$R$36,Quality[Month],Data!A49,SKD_data!$E$2:$E$584,Data!$T$36)</f>
        <v>3.3297014250023338</v>
      </c>
      <c r="S49" s="23"/>
      <c r="T49" s="26">
        <f>SUMIFS(SKD_data!$L$2:$L$584,Quality[measurment],Data!$R$36,Quality[Month],Data!A49,SKD_data!$E$2:$E$584,Data!$T$36)</f>
        <v>44.999701425002335</v>
      </c>
      <c r="U49" s="22"/>
    </row>
    <row r="50" spans="1:22">
      <c r="A50" t="s">
        <v>294</v>
      </c>
    </row>
    <row r="51" spans="1:22" ht="16.5" customHeight="1">
      <c r="B51" t="s">
        <v>76</v>
      </c>
      <c r="D51" s="2" t="s">
        <v>36</v>
      </c>
      <c r="E51" s="2"/>
      <c r="F51" t="s">
        <v>78</v>
      </c>
      <c r="G51" s="2"/>
      <c r="H51" s="2"/>
      <c r="I51" s="2" t="s">
        <v>80</v>
      </c>
      <c r="J51" s="2" t="s">
        <v>81</v>
      </c>
      <c r="K51" s="2"/>
      <c r="L51" s="2"/>
      <c r="M51" s="2" t="s">
        <v>71</v>
      </c>
      <c r="N51" s="2" t="s">
        <v>82</v>
      </c>
      <c r="O51" s="2"/>
      <c r="P51" s="2"/>
      <c r="Q51" s="2"/>
      <c r="R51" s="2" t="s">
        <v>83</v>
      </c>
      <c r="S51" s="2"/>
      <c r="T51" s="2"/>
      <c r="U51" s="2" t="s">
        <v>73</v>
      </c>
    </row>
    <row r="52" spans="1:22" ht="24.6">
      <c r="A52" s="5" t="s">
        <v>1</v>
      </c>
      <c r="B52" s="18" t="s">
        <v>18</v>
      </c>
      <c r="C52" s="31" t="s">
        <v>19</v>
      </c>
      <c r="D52" s="18" t="s">
        <v>376</v>
      </c>
      <c r="E52" s="18" t="s">
        <v>378</v>
      </c>
      <c r="F52" s="18" t="s">
        <v>18</v>
      </c>
      <c r="G52" s="18" t="s">
        <v>19</v>
      </c>
      <c r="H52" s="18" t="s">
        <v>376</v>
      </c>
      <c r="I52" s="18" t="s">
        <v>378</v>
      </c>
      <c r="J52" s="18" t="s">
        <v>18</v>
      </c>
      <c r="K52" s="18" t="s">
        <v>19</v>
      </c>
      <c r="L52" s="18" t="s">
        <v>376</v>
      </c>
      <c r="M52" s="18" t="s">
        <v>378</v>
      </c>
      <c r="N52" s="18" t="s">
        <v>18</v>
      </c>
      <c r="O52" s="18" t="s">
        <v>19</v>
      </c>
      <c r="P52" s="18" t="s">
        <v>376</v>
      </c>
      <c r="Q52" s="18" t="s">
        <v>378</v>
      </c>
      <c r="R52" s="18" t="s">
        <v>18</v>
      </c>
      <c r="S52" s="18" t="s">
        <v>19</v>
      </c>
      <c r="T52" s="18" t="s">
        <v>376</v>
      </c>
      <c r="U52" s="18" t="s">
        <v>378</v>
      </c>
      <c r="V52" s="32"/>
    </row>
    <row r="53" spans="1:22">
      <c r="A53" s="9">
        <v>45748</v>
      </c>
      <c r="B53" s="55">
        <f>SUMIFS(SDM_Data!J$2:$J$1348,SDM_Data!$I$2:$I$1348,Data!A53,SDM_Data!$A$2:$A$1348,Data!$A$50,SDM_Data!$B$2:$B$1348,B$51,SDM_Data!$E$2:$E$1348,Data!$D$51)</f>
        <v>27</v>
      </c>
      <c r="C53" s="90">
        <f>SUMIFS(SDM_Data!K$2:$K$1348,SDM_Data!$I$2:$I$1348,Data!A53,SDM_Data!$A$2:$A$1348,Data!$A$50,SDM_Data!$B$2:$B$1348,B$51,SDM_Data!$E$2:$E$1348,Data!$D$51)</f>
        <v>10</v>
      </c>
      <c r="D53" s="57">
        <f>SUM(B$53:B53)</f>
        <v>27</v>
      </c>
      <c r="E53" s="56">
        <f>SUM(C$53:C53)</f>
        <v>10</v>
      </c>
      <c r="F53" s="61">
        <f>SUMIFS(SDM_Data!J$2:$J$1348,SDM_Data!$I$2:$I$1348,Data!A53,SDM_Data!$A$2:$A$1348,Data!$A$50,SDM_Data!$B$2:$B$1348,F$51,SDM_Data!$E$2:$E$1348,Data!$I$51)</f>
        <v>4</v>
      </c>
      <c r="G53" s="56">
        <f>SUMIFS(SDM_Data!K$2:$K$1348,SDM_Data!$I$2:$I$1348,Data!A53,SDM_Data!$A$2:$A$1348,Data!$A$50,SDM_Data!$B$2:$B$1348,F$51,SDM_Data!$E$2:$E$1348,Data!$I$51)</f>
        <v>1</v>
      </c>
      <c r="H53" s="56">
        <f>SUM(F$53:F53)</f>
        <v>4</v>
      </c>
      <c r="I53" s="56">
        <f>SUM(G$53:G53)</f>
        <v>1</v>
      </c>
      <c r="J53" s="59">
        <f>SUMIFS(SDM_Data!J$2:$J$1348,SDM_Data!$I$2:$I$1348,Data!A53,SDM_Data!$A$2:$A$1348,Data!$A$50,SDM_Data!$B$2:$B$1348,J$51,SDM_Data!$E$2:$E$1348,Data!$M$51)</f>
        <v>1</v>
      </c>
      <c r="K53" s="60">
        <f>SUMIFS(SDM_Data!K$2:$K$1348,SDM_Data!$I$2:$I$1348,Data!A53,SDM_Data!$A$2:$A$1348,Data!$A$50,SDM_Data!$B$2:$B$1348,J$51,SDM_Data!$E$2:$E$1348,Data!$M$51)</f>
        <v>1</v>
      </c>
      <c r="L53" s="58">
        <f>AVERAGE(J$53:J53)</f>
        <v>1</v>
      </c>
      <c r="M53" s="58">
        <f>AVERAGE(K$53:K53)</f>
        <v>1</v>
      </c>
      <c r="N53" s="61">
        <f>SUMIFS(SDM_Data!J$2:$J$1348,SDM_Data!$I$2:$I$1348,Data!A53,SDM_Data!$A$2:$A$1348,Data!$A$50,SDM_Data!$B$2:$B$1348,N$51,SDM_Data!$E$2:$E$1348,Data!$D$51)</f>
        <v>0</v>
      </c>
      <c r="O53" s="56">
        <f>SUMIFS(SDM_Data!K$2:$K$1348,SDM_Data!$I$2:$I$1348,Data!A53,SDM_Data!$A$2:$A$1348,Data!$A$50,SDM_Data!$B$2:$B$1348,N$51,SDM_Data!$E$2:$E$1348,Data!$D$51)</f>
        <v>0</v>
      </c>
      <c r="P53" s="62">
        <f>SUM(N$53:N53)</f>
        <v>0</v>
      </c>
      <c r="Q53" s="56">
        <f>SUM(O53:O$53)</f>
        <v>0</v>
      </c>
      <c r="R53" s="55">
        <f>SUMIFS(SDM_Data!J$2:$J$1348,SDM_Data!$I$2:$I$1348,Data!A53,SDM_Data!$A$2:$A$1348,Data!$A$50,SDM_Data!$B$2:$B$1348,R$51,SDM_Data!$E$2:$E$1348,Data!$U$51)</f>
        <v>0.63750000000000007</v>
      </c>
      <c r="S53" s="106">
        <f>SUMIFS(SDM_Data!K$2:$K$1348,SDM_Data!$I$2:$I$1348,Data!A53,SDM_Data!$A$2:$A$1348,Data!$A$50,SDM_Data!$B$2:$B$1348,R$51,SDM_Data!$E$2:$E$1348,Data!$U$51)</f>
        <v>0.52</v>
      </c>
      <c r="T53" s="57">
        <f>SUM(R$53:R53)</f>
        <v>0.63750000000000007</v>
      </c>
      <c r="U53" s="56">
        <f>SUM(S$53:S53)</f>
        <v>0.52</v>
      </c>
      <c r="V53" s="33"/>
    </row>
    <row r="54" spans="1:22">
      <c r="A54" s="9">
        <v>45778</v>
      </c>
      <c r="B54" s="55">
        <f>SUMIFS(SDM_Data!J$2:$J$1348,SDM_Data!$I$2:$I$1348,Data!A54,SDM_Data!$A$2:$A$1348,Data!$A$50,SDM_Data!$B$2:$B$1348,B$51,SDM_Data!$E$2:$E$1348,Data!$D$51)</f>
        <v>27</v>
      </c>
      <c r="C54" s="90">
        <f>SUMIFS(SDM_Data!K$2:$K$1348,SDM_Data!$I$2:$I$1348,Data!A54,SDM_Data!$A$2:$A$1348,Data!$A$50,SDM_Data!$B$2:$B$1348,B$51,SDM_Data!$E$2:$E$1348,Data!$D$51)</f>
        <v>15</v>
      </c>
      <c r="D54" s="57">
        <f>SUM(B$53:B54)</f>
        <v>54</v>
      </c>
      <c r="E54" s="56">
        <f>SUM(C$53:C54)</f>
        <v>25</v>
      </c>
      <c r="F54" s="61">
        <f>SUMIFS(SDM_Data!J$2:$J$1348,SDM_Data!$I$2:$I$1348,Data!A54,SDM_Data!$A$2:$A$1348,Data!$A$50,SDM_Data!$B$2:$B$1348,F$51,SDM_Data!$E$2:$E$1348,Data!$I$51)</f>
        <v>4</v>
      </c>
      <c r="G54" s="56">
        <f>SUMIFS(SDM_Data!K$2:$K$1348,SDM_Data!$I$2:$I$1348,Data!A54,SDM_Data!$A$2:$A$1348,Data!$A$50,SDM_Data!$B$2:$B$1348,F$51,SDM_Data!$E$2:$E$1348,Data!$I$51)</f>
        <v>4</v>
      </c>
      <c r="H54" s="56">
        <f>SUM(F$53:F54)</f>
        <v>8</v>
      </c>
      <c r="I54" s="56">
        <f>SUM(G$53:G54)</f>
        <v>5</v>
      </c>
      <c r="J54" s="59">
        <f>SUMIFS(SDM_Data!J$2:$J$1348,SDM_Data!$I$2:$I$1348,Data!A54,SDM_Data!$A$2:$A$1348,Data!$A$50,SDM_Data!$B$2:$B$1348,J$51,SDM_Data!$E$2:$E$1348,Data!$M$51)</f>
        <v>1</v>
      </c>
      <c r="K54" s="60">
        <f>SUMIFS(SDM_Data!K$2:$K$1348,SDM_Data!$I$2:$I$1348,Data!A54,SDM_Data!$A$2:$A$1348,Data!$A$50,SDM_Data!$B$2:$B$1348,J$51,SDM_Data!$E$2:$E$1348,Data!$M$51)</f>
        <v>1</v>
      </c>
      <c r="L54" s="58">
        <f>AVERAGE(J$53:J54)</f>
        <v>1</v>
      </c>
      <c r="M54" s="58">
        <f>AVERAGE(K$53:K54)</f>
        <v>1</v>
      </c>
      <c r="N54" s="61">
        <f>SUMIFS(SDM_Data!J$2:$J$1348,SDM_Data!$I$2:$I$1348,Data!A54,SDM_Data!$A$2:$A$1348,Data!$A$50,SDM_Data!$B$2:$B$1348,N$51,SDM_Data!$E$2:$E$1348,Data!$D$51)</f>
        <v>0</v>
      </c>
      <c r="O54" s="56">
        <f>SUMIFS(SDM_Data!K$2:$K$1348,SDM_Data!$I$2:$I$1348,Data!A54,SDM_Data!$A$2:$A$1348,Data!$A$50,SDM_Data!$B$2:$B$1348,N$51,SDM_Data!$E$2:$E$1348,Data!$D$51)</f>
        <v>0</v>
      </c>
      <c r="P54" s="62">
        <f>SUM(N$53:N54)</f>
        <v>0</v>
      </c>
      <c r="Q54" s="56">
        <f>SUM(O$53:O54)</f>
        <v>0</v>
      </c>
      <c r="R54" s="55">
        <f>SUMIFS(SDM_Data!J$2:$J$1348,SDM_Data!$I$2:$I$1348,Data!A54,SDM_Data!$A$2:$A$1348,Data!$A$50,SDM_Data!$B$2:$B$1348,R$51,SDM_Data!$E$2:$E$1348,Data!$U$51)</f>
        <v>0.63750000000000007</v>
      </c>
      <c r="S54" s="106">
        <f>SUMIFS(SDM_Data!K$2:$K$1348,SDM_Data!$I$2:$I$1348,Data!A54,SDM_Data!$A$2:$A$1348,Data!$A$50,SDM_Data!$B$2:$B$1348,R$51,SDM_Data!$E$2:$E$1348,Data!$U$51)</f>
        <v>0</v>
      </c>
      <c r="T54" s="57">
        <f>SUM(R$53:R54)</f>
        <v>1.2750000000000001</v>
      </c>
      <c r="U54" s="56">
        <f>SUM(S$53:S54)</f>
        <v>0.52</v>
      </c>
    </row>
    <row r="55" spans="1:22">
      <c r="A55" s="9">
        <v>45809</v>
      </c>
      <c r="B55" s="55">
        <f>SUMIFS(SDM_Data!J$2:$J$1348,SDM_Data!$I$2:$I$1348,Data!A55,SDM_Data!$A$2:$A$1348,Data!$A$50,SDM_Data!$B$2:$B$1348,B$51,SDM_Data!$E$2:$E$1348,Data!$D$51)</f>
        <v>27</v>
      </c>
      <c r="C55" s="90">
        <f>SUMIFS(SDM_Data!K$2:$K$1348,SDM_Data!$I$2:$I$1348,Data!A55,SDM_Data!$A$2:$A$1348,Data!$A$50,SDM_Data!$B$2:$B$1348,B$51,SDM_Data!$E$2:$E$1348,Data!$D$51)</f>
        <v>19</v>
      </c>
      <c r="D55" s="57">
        <f>SUM(B$53:B55)</f>
        <v>81</v>
      </c>
      <c r="E55" s="56">
        <f>SUM(C$53:C55)</f>
        <v>44</v>
      </c>
      <c r="F55" s="61">
        <f>SUMIFS(SDM_Data!J$2:$J$1348,SDM_Data!$I$2:$I$1348,Data!A55,SDM_Data!$A$2:$A$1348,Data!$A$50,SDM_Data!$B$2:$B$1348,F$51,SDM_Data!$E$2:$E$1348,Data!$I$51)</f>
        <v>4</v>
      </c>
      <c r="G55" s="56">
        <f>SUMIFS(SDM_Data!K$2:$K$1348,SDM_Data!$I$2:$I$1348,Data!A55,SDM_Data!$A$2:$A$1348,Data!$A$50,SDM_Data!$B$2:$B$1348,F$51,SDM_Data!$E$2:$E$1348,Data!$I$51)</f>
        <v>2</v>
      </c>
      <c r="H55" s="56">
        <f>SUM(F$53:F55)</f>
        <v>12</v>
      </c>
      <c r="I55" s="56">
        <f>SUM(G$53:G55)</f>
        <v>7</v>
      </c>
      <c r="J55" s="59">
        <f>SUMIFS(SDM_Data!J$2:$J$1348,SDM_Data!$I$2:$I$1348,Data!A55,SDM_Data!$A$2:$A$1348,Data!$A$50,SDM_Data!$B$2:$B$1348,J$51,SDM_Data!$E$2:$E$1348,Data!$M$51)</f>
        <v>1</v>
      </c>
      <c r="K55" s="60">
        <f>SUMIFS(SDM_Data!K$2:$K$1348,SDM_Data!$I$2:$I$1348,Data!A55,SDM_Data!$A$2:$A$1348,Data!$A$50,SDM_Data!$B$2:$B$1348,J$51,SDM_Data!$E$2:$E$1348,Data!$M$51)</f>
        <v>1</v>
      </c>
      <c r="L55" s="58">
        <f>AVERAGE(J$53:J55)</f>
        <v>1</v>
      </c>
      <c r="M55" s="58">
        <f>AVERAGE(K$53:K55)</f>
        <v>1</v>
      </c>
      <c r="N55" s="61">
        <f>SUMIFS(SDM_Data!J$2:$J$1348,SDM_Data!$I$2:$I$1348,Data!A55,SDM_Data!$A$2:$A$1348,Data!$A$50,SDM_Data!$B$2:$B$1348,N$51,SDM_Data!$E$2:$E$1348,Data!$D$51)</f>
        <v>0</v>
      </c>
      <c r="O55" s="56">
        <f>SUMIFS(SDM_Data!K$2:$K$1348,SDM_Data!$I$2:$I$1348,Data!A55,SDM_Data!$A$2:$A$1348,Data!$A$50,SDM_Data!$B$2:$B$1348,N$51,SDM_Data!$E$2:$E$1348,Data!$D$51)</f>
        <v>0</v>
      </c>
      <c r="P55" s="62">
        <f>SUM(N$53:N55)</f>
        <v>0</v>
      </c>
      <c r="Q55" s="56">
        <f>SUM(O$53:O55)</f>
        <v>0</v>
      </c>
      <c r="R55" s="55">
        <f>SUMIFS(SDM_Data!J$2:$J$1348,SDM_Data!$I$2:$I$1348,Data!A55,SDM_Data!$A$2:$A$1348,Data!$A$50,SDM_Data!$B$2:$B$1348,R$51,SDM_Data!$E$2:$E$1348,Data!$U$51)</f>
        <v>0.63750000000000007</v>
      </c>
      <c r="S55" s="106">
        <f>SUMIFS(SDM_Data!K$2:$K$1348,SDM_Data!$I$2:$I$1348,Data!A55,SDM_Data!$A$2:$A$1348,Data!$A$50,SDM_Data!$B$2:$B$1348,R$51,SDM_Data!$E$2:$E$1348,Data!$U$51)</f>
        <v>0.43</v>
      </c>
      <c r="T55" s="57">
        <f>SUM(R$53:R55)</f>
        <v>1.9125000000000001</v>
      </c>
      <c r="U55" s="56">
        <f>SUM(S$53:S55)</f>
        <v>0.95</v>
      </c>
    </row>
    <row r="56" spans="1:22">
      <c r="A56" s="9">
        <v>45839</v>
      </c>
      <c r="B56" s="55">
        <f>SUMIFS(SDM_Data!J$2:$J$1348,SDM_Data!$I$2:$I$1348,Data!A56,SDM_Data!$A$2:$A$1348,Data!$A$50,SDM_Data!$B$2:$B$1348,B$51,SDM_Data!$E$2:$E$1348,Data!$D$51)</f>
        <v>27</v>
      </c>
      <c r="C56" s="90">
        <f>SUMIFS(SDM_Data!K$2:$K$1348,SDM_Data!$I$2:$I$1348,Data!A56,SDM_Data!$A$2:$A$1348,Data!$A$50,SDM_Data!$B$2:$B$1348,B$51,SDM_Data!$E$2:$E$1348,Data!$D$51)</f>
        <v>8</v>
      </c>
      <c r="D56" s="57">
        <f>SUM(B$53:B56)</f>
        <v>108</v>
      </c>
      <c r="E56" s="56">
        <f>SUM(C$53:C56)</f>
        <v>52</v>
      </c>
      <c r="F56" s="61">
        <f>SUMIFS(SDM_Data!J$2:$J$1348,SDM_Data!$I$2:$I$1348,Data!A56,SDM_Data!$A$2:$A$1348,Data!$A$50,SDM_Data!$B$2:$B$1348,F$51,SDM_Data!$E$2:$E$1348,Data!$I$51)</f>
        <v>4</v>
      </c>
      <c r="G56" s="56">
        <f>SUMIFS(SDM_Data!K$2:$K$1348,SDM_Data!$I$2:$I$1348,Data!A56,SDM_Data!$A$2:$A$1348,Data!$A$50,SDM_Data!$B$2:$B$1348,F$51,SDM_Data!$E$2:$E$1348,Data!$I$51)</f>
        <v>2</v>
      </c>
      <c r="H56" s="56">
        <f>SUM(F$53:F56)</f>
        <v>16</v>
      </c>
      <c r="I56" s="56">
        <f>SUM(G$53:G56)</f>
        <v>9</v>
      </c>
      <c r="J56" s="59">
        <f>SUMIFS(SDM_Data!J$2:$J$1348,SDM_Data!$I$2:$I$1348,Data!A56,SDM_Data!$A$2:$A$1348,Data!$A$50,SDM_Data!$B$2:$B$1348,J$51,SDM_Data!$E$2:$E$1348,Data!$M$51)</f>
        <v>1</v>
      </c>
      <c r="K56" s="60">
        <f>SUMIFS(SDM_Data!K$2:$K$1348,SDM_Data!$I$2:$I$1348,Data!A56,SDM_Data!$A$2:$A$1348,Data!$A$50,SDM_Data!$B$2:$B$1348,J$51,SDM_Data!$E$2:$E$1348,Data!$M$51)</f>
        <v>1</v>
      </c>
      <c r="L56" s="58">
        <f>AVERAGE(J$53:J56)</f>
        <v>1</v>
      </c>
      <c r="M56" s="58">
        <f>AVERAGE(K$53:K56)</f>
        <v>1</v>
      </c>
      <c r="N56" s="61">
        <f>SUMIFS(SDM_Data!J$2:$J$1348,SDM_Data!$I$2:$I$1348,Data!A56,SDM_Data!$A$2:$A$1348,Data!$A$50,SDM_Data!$B$2:$B$1348,N$51,SDM_Data!$E$2:$E$1348,Data!$D$51)</f>
        <v>0</v>
      </c>
      <c r="O56" s="56">
        <f>SUMIFS(SDM_Data!K$2:$K$1348,SDM_Data!$I$2:$I$1348,Data!A56,SDM_Data!$A$2:$A$1348,Data!$A$50,SDM_Data!$B$2:$B$1348,N$51,SDM_Data!$E$2:$E$1348,Data!$D$51)</f>
        <v>0</v>
      </c>
      <c r="P56" s="62">
        <f>SUM(N$53:N56)</f>
        <v>0</v>
      </c>
      <c r="Q56" s="56">
        <f>SUM(O$53:O56)</f>
        <v>0</v>
      </c>
      <c r="R56" s="55">
        <f>SUMIFS(SDM_Data!J$2:$J$1348,SDM_Data!$I$2:$I$1348,Data!A56,SDM_Data!$A$2:$A$1348,Data!$A$50,SDM_Data!$B$2:$B$1348,R$51,SDM_Data!$E$2:$E$1348,Data!$U$51)</f>
        <v>0.63750000000000007</v>
      </c>
      <c r="S56" s="106">
        <f>SUMIFS(SDM_Data!K$2:$K$1348,SDM_Data!$I$2:$I$1348,Data!A56,SDM_Data!$A$2:$A$1348,Data!$A$50,SDM_Data!$B$2:$B$1348,R$51,SDM_Data!$E$2:$E$1348,Data!$U$51)</f>
        <v>0.63</v>
      </c>
      <c r="T56" s="57">
        <f>SUM(R$53:R56)</f>
        <v>2.5500000000000003</v>
      </c>
      <c r="U56" s="56">
        <f>SUM(S$53:S56)</f>
        <v>1.58</v>
      </c>
    </row>
    <row r="57" spans="1:22">
      <c r="A57" s="9">
        <v>45870</v>
      </c>
      <c r="B57" s="55">
        <f>SUMIFS(SDM_Data!J$2:$J$1348,SDM_Data!$I$2:$I$1348,Data!A57,SDM_Data!$A$2:$A$1348,Data!$A$50,SDM_Data!$B$2:$B$1348,B$51,SDM_Data!$E$2:$E$1348,Data!$D$51)</f>
        <v>27</v>
      </c>
      <c r="C57" s="90">
        <f>SUMIFS(SDM_Data!K$2:$K$1348,SDM_Data!$I$2:$I$1348,Data!A57,SDM_Data!$A$2:$A$1348,Data!$A$50,SDM_Data!$B$2:$B$1348,B$51,SDM_Data!$E$2:$E$1348,Data!$D$51)</f>
        <v>18</v>
      </c>
      <c r="D57" s="57">
        <f>SUM(B$53:B57)</f>
        <v>135</v>
      </c>
      <c r="E57" s="56">
        <f>SUM(C$53:C57)</f>
        <v>70</v>
      </c>
      <c r="F57" s="61">
        <f>SUMIFS(SDM_Data!J$2:$J$1348,SDM_Data!$I$2:$I$1348,Data!A57,SDM_Data!$A$2:$A$1348,Data!$A$50,SDM_Data!$B$2:$B$1348,F$51,SDM_Data!$E$2:$E$1348,Data!$I$51)</f>
        <v>3</v>
      </c>
      <c r="G57" s="56">
        <f>SUMIFS(SDM_Data!K$2:$K$1348,SDM_Data!$I$2:$I$1348,Data!A57,SDM_Data!$A$2:$A$1348,Data!$A$50,SDM_Data!$B$2:$B$1348,F$51,SDM_Data!$E$2:$E$1348,Data!$I$51)</f>
        <v>3</v>
      </c>
      <c r="H57" s="56">
        <f>SUM(F$53:F57)</f>
        <v>19</v>
      </c>
      <c r="I57" s="56">
        <f>SUM(G$53:G57)</f>
        <v>12</v>
      </c>
      <c r="J57" s="59">
        <f>SUMIFS(SDM_Data!J$2:$J$1348,SDM_Data!$I$2:$I$1348,Data!A57,SDM_Data!$A$2:$A$1348,Data!$A$50,SDM_Data!$B$2:$B$1348,J$51,SDM_Data!$E$2:$E$1348,Data!$M$51)</f>
        <v>1</v>
      </c>
      <c r="K57" s="60">
        <f>SUMIFS(SDM_Data!K$2:$K$1348,SDM_Data!$I$2:$I$1348,Data!A57,SDM_Data!$A$2:$A$1348,Data!$A$50,SDM_Data!$B$2:$B$1348,J$51,SDM_Data!$E$2:$E$1348,Data!$M$51)</f>
        <v>1</v>
      </c>
      <c r="L57" s="58">
        <f>AVERAGE(J$53:J57)</f>
        <v>1</v>
      </c>
      <c r="M57" s="58">
        <f>AVERAGE(K$53:K57)</f>
        <v>1</v>
      </c>
      <c r="N57" s="61">
        <f>SUMIFS(SDM_Data!J$2:$J$1348,SDM_Data!$I$2:$I$1348,Data!A57,SDM_Data!$A$2:$A$1348,Data!$A$50,SDM_Data!$B$2:$B$1348,N$51,SDM_Data!$E$2:$E$1348,Data!$D$51)</f>
        <v>0</v>
      </c>
      <c r="O57" s="56">
        <f>SUMIFS(SDM_Data!K$2:$K$1348,SDM_Data!$I$2:$I$1348,Data!A57,SDM_Data!$A$2:$A$1348,Data!$A$50,SDM_Data!$B$2:$B$1348,N$51,SDM_Data!$E$2:$E$1348,Data!$D$51)</f>
        <v>0</v>
      </c>
      <c r="P57" s="62">
        <f>SUM(N$53:N57)</f>
        <v>0</v>
      </c>
      <c r="Q57" s="56">
        <f>SUM(O$53:O57)</f>
        <v>0</v>
      </c>
      <c r="R57" s="55">
        <f>SUMIFS(SDM_Data!J$2:$J$1348,SDM_Data!$I$2:$I$1348,Data!A57,SDM_Data!$A$2:$A$1348,Data!$A$50,SDM_Data!$B$2:$B$1348,R$51,SDM_Data!$E$2:$E$1348,Data!$U$51)</f>
        <v>0.63750000000000007</v>
      </c>
      <c r="S57" s="106">
        <f>SUMIFS(SDM_Data!K$2:$K$1348,SDM_Data!$I$2:$I$1348,Data!A57,SDM_Data!$A$2:$A$1348,Data!$A$50,SDM_Data!$B$2:$B$1348,R$51,SDM_Data!$E$2:$E$1348,Data!$U$51)</f>
        <v>0.51</v>
      </c>
      <c r="T57" s="57">
        <f>SUM(R$53:R57)</f>
        <v>3.1875000000000004</v>
      </c>
      <c r="U57" s="56">
        <f>SUM(S$53:S57)</f>
        <v>2.09</v>
      </c>
    </row>
    <row r="58" spans="1:22">
      <c r="A58" s="9">
        <v>45901</v>
      </c>
      <c r="B58" s="55">
        <f>SUMIFS(SDM_Data!J$2:$J$1348,SDM_Data!$I$2:$I$1348,Data!A58,SDM_Data!$A$2:$A$1348,Data!$A$50,SDM_Data!$B$2:$B$1348,B$51,SDM_Data!$E$2:$E$1348,Data!$D$51)</f>
        <v>27</v>
      </c>
      <c r="C58" s="90">
        <f>SUMIFS(SDM_Data!K$2:$K$1348,SDM_Data!$I$2:$I$1348,Data!A58,SDM_Data!$A$2:$A$1348,Data!$A$50,SDM_Data!$B$2:$B$1348,B$51,SDM_Data!$E$2:$E$1348,Data!$D$51)</f>
        <v>13</v>
      </c>
      <c r="D58" s="57">
        <f>SUM(B$53:B58)</f>
        <v>162</v>
      </c>
      <c r="E58" s="56">
        <f>SUM(C$53:C58)</f>
        <v>83</v>
      </c>
      <c r="F58" s="61">
        <f>SUMIFS(SDM_Data!J$2:$J$1348,SDM_Data!$I$2:$I$1348,Data!A58,SDM_Data!$A$2:$A$1348,Data!$A$50,SDM_Data!$B$2:$B$1348,F$51,SDM_Data!$E$2:$E$1348,Data!$I$51)</f>
        <v>3</v>
      </c>
      <c r="G58" s="56">
        <f>SUMIFS(SDM_Data!K$2:$K$1348,SDM_Data!$I$2:$I$1348,Data!A58,SDM_Data!$A$2:$A$1348,Data!$A$50,SDM_Data!$B$2:$B$1348,F$51,SDM_Data!$E$2:$E$1348,Data!$I$51)</f>
        <v>3</v>
      </c>
      <c r="H58" s="56">
        <f>SUM(F$53:F58)</f>
        <v>22</v>
      </c>
      <c r="I58" s="56">
        <f>SUM(G$53:G58)</f>
        <v>15</v>
      </c>
      <c r="J58" s="59">
        <f>SUMIFS(SDM_Data!J$2:$J$1348,SDM_Data!$I$2:$I$1348,Data!A58,SDM_Data!$A$2:$A$1348,Data!$A$50,SDM_Data!$B$2:$B$1348,J$51,SDM_Data!$E$2:$E$1348,Data!$M$51)</f>
        <v>1</v>
      </c>
      <c r="K58" s="60">
        <f>SUMIFS(SDM_Data!K$2:$K$1348,SDM_Data!$I$2:$I$1348,Data!A58,SDM_Data!$A$2:$A$1348,Data!$A$50,SDM_Data!$B$2:$B$1348,J$51,SDM_Data!$E$2:$E$1348,Data!$M$51)</f>
        <v>1</v>
      </c>
      <c r="L58" s="58">
        <f>AVERAGE(J$53:J58)</f>
        <v>1</v>
      </c>
      <c r="M58" s="58">
        <f>AVERAGE(K$53:K58)</f>
        <v>1</v>
      </c>
      <c r="N58" s="61">
        <f>SUMIFS(SDM_Data!J$2:$J$1348,SDM_Data!$I$2:$I$1348,Data!A58,SDM_Data!$A$2:$A$1348,Data!$A$50,SDM_Data!$B$2:$B$1348,N$51,SDM_Data!$E$2:$E$1348,Data!$D$51)</f>
        <v>0</v>
      </c>
      <c r="O58" s="56">
        <f>SUMIFS(SDM_Data!K$2:$K$1348,SDM_Data!$I$2:$I$1348,Data!A58,SDM_Data!$A$2:$A$1348,Data!$A$50,SDM_Data!$B$2:$B$1348,N$51,SDM_Data!$E$2:$E$1348,Data!$D$51)</f>
        <v>0</v>
      </c>
      <c r="P58" s="62">
        <f>SUM(N$53:N58)</f>
        <v>0</v>
      </c>
      <c r="Q58" s="56">
        <f>SUM(O$53:O58)</f>
        <v>0</v>
      </c>
      <c r="R58" s="55">
        <f>SUMIFS(SDM_Data!J$2:$J$1348,SDM_Data!$I$2:$I$1348,Data!A58,SDM_Data!$A$2:$A$1348,Data!$A$50,SDM_Data!$B$2:$B$1348,R$51,SDM_Data!$E$2:$E$1348,Data!$U$51)</f>
        <v>0.63750000000000007</v>
      </c>
      <c r="S58" s="106">
        <f>SUMIFS(SDM_Data!K$2:$K$1348,SDM_Data!$I$2:$I$1348,Data!A58,SDM_Data!$A$2:$A$1348,Data!$A$50,SDM_Data!$B$2:$B$1348,R$51,SDM_Data!$E$2:$E$1348,Data!$U$51)</f>
        <v>0.16</v>
      </c>
      <c r="T58" s="57">
        <f>SUM(R$53:R58)</f>
        <v>3.8250000000000006</v>
      </c>
      <c r="U58" s="56">
        <f>SUM(S$53:S58)</f>
        <v>2.25</v>
      </c>
    </row>
    <row r="59" spans="1:22">
      <c r="A59" s="9">
        <v>45931</v>
      </c>
      <c r="B59" s="55">
        <f>SUMIFS(SDM_Data!J$2:$J$1348,SDM_Data!$I$2:$I$1348,Data!A59,SDM_Data!$A$2:$A$1348,Data!$A$50,SDM_Data!$B$2:$B$1348,B$51,SDM_Data!$E$2:$E$1348,Data!$D$51)</f>
        <v>27</v>
      </c>
      <c r="C59" s="90">
        <f>SUMIFS(SDM_Data!K$2:$K$1348,SDM_Data!$I$2:$I$1348,Data!A59,SDM_Data!$A$2:$A$1348,Data!$A$50,SDM_Data!$B$2:$B$1348,B$51,SDM_Data!$E$2:$E$1348,Data!$D$51)</f>
        <v>11</v>
      </c>
      <c r="D59" s="57">
        <f>SUM(B$53:B59)</f>
        <v>189</v>
      </c>
      <c r="E59" s="56">
        <f>SUM(C$53:C59)</f>
        <v>94</v>
      </c>
      <c r="F59" s="61">
        <f>SUMIFS(SDM_Data!J$2:$J$1348,SDM_Data!$I$2:$I$1348,Data!A59,SDM_Data!$A$2:$A$1348,Data!$A$50,SDM_Data!$B$2:$B$1348,F$51,SDM_Data!$E$2:$E$1348,Data!$I$51)</f>
        <v>2</v>
      </c>
      <c r="G59" s="56">
        <f>SUMIFS(SDM_Data!K$2:$K$1348,SDM_Data!$I$2:$I$1348,Data!A59,SDM_Data!$A$2:$A$1348,Data!$A$50,SDM_Data!$B$2:$B$1348,F$51,SDM_Data!$E$2:$E$1348,Data!$I$51)</f>
        <v>2</v>
      </c>
      <c r="H59" s="56">
        <f>SUM(F$53:F59)</f>
        <v>24</v>
      </c>
      <c r="I59" s="56">
        <f>SUM(G$53:G59)</f>
        <v>17</v>
      </c>
      <c r="J59" s="59">
        <f>SUMIFS(SDM_Data!J$2:$J$1348,SDM_Data!$I$2:$I$1348,Data!A59,SDM_Data!$A$2:$A$1348,Data!$A$50,SDM_Data!$B$2:$B$1348,J$51,SDM_Data!$E$2:$E$1348,Data!$M$51)</f>
        <v>1</v>
      </c>
      <c r="K59" s="60">
        <f>SUMIFS(SDM_Data!K$2:$K$1348,SDM_Data!$I$2:$I$1348,Data!A59,SDM_Data!$A$2:$A$1348,Data!$A$50,SDM_Data!$B$2:$B$1348,J$51,SDM_Data!$E$2:$E$1348,Data!$M$51)</f>
        <v>1</v>
      </c>
      <c r="L59" s="58">
        <f>AVERAGE(J$53:J59)</f>
        <v>1</v>
      </c>
      <c r="M59" s="58">
        <f>AVERAGE(K$53:K59)</f>
        <v>1</v>
      </c>
      <c r="N59" s="61">
        <f>SUMIFS(SDM_Data!J$2:$J$1348,SDM_Data!$I$2:$I$1348,Data!A59,SDM_Data!$A$2:$A$1348,Data!$A$50,SDM_Data!$B$2:$B$1348,N$51,SDM_Data!$E$2:$E$1348,Data!$D$51)</f>
        <v>0</v>
      </c>
      <c r="O59" s="56">
        <f>SUMIFS(SDM_Data!K$2:$K$1348,SDM_Data!$I$2:$I$1348,Data!A59,SDM_Data!$A$2:$A$1348,Data!$A$50,SDM_Data!$B$2:$B$1348,N$51,SDM_Data!$E$2:$E$1348,Data!$D$51)</f>
        <v>0</v>
      </c>
      <c r="P59" s="62">
        <f>SUM(N$53:N59)</f>
        <v>0</v>
      </c>
      <c r="Q59" s="56">
        <f>SUM(O$53:O59)</f>
        <v>0</v>
      </c>
      <c r="R59" s="55">
        <f>SUMIFS(SDM_Data!J$2:$J$1348,SDM_Data!$I$2:$I$1348,Data!A59,SDM_Data!$A$2:$A$1348,Data!$A$50,SDM_Data!$B$2:$B$1348,R$51,SDM_Data!$E$2:$E$1348,Data!$U$51)</f>
        <v>0.63750000000000007</v>
      </c>
      <c r="S59" s="106">
        <f>SUMIFS(SDM_Data!K$2:$K$1348,SDM_Data!$I$2:$I$1348,Data!A59,SDM_Data!$A$2:$A$1348,Data!$A$50,SDM_Data!$B$2:$B$1348,R$51,SDM_Data!$E$2:$E$1348,Data!$U$51)</f>
        <v>0.09</v>
      </c>
      <c r="T59" s="57">
        <f>SUM(R$53:R59)</f>
        <v>4.4625000000000004</v>
      </c>
      <c r="U59" s="56">
        <f>SUM(S$53:S59)</f>
        <v>2.34</v>
      </c>
    </row>
    <row r="60" spans="1:22">
      <c r="A60" s="9">
        <v>45962</v>
      </c>
      <c r="B60" s="55">
        <f>SUMIFS(SDM_Data!J$2:$J$1348,SDM_Data!$I$2:$I$1348,Data!A60,SDM_Data!$A$2:$A$1348,Data!$A$50,SDM_Data!$B$2:$B$1348,B$51,SDM_Data!$E$2:$E$1348,Data!$D$51)</f>
        <v>27</v>
      </c>
      <c r="C60" s="90">
        <f>SUMIFS(SDM_Data!K$2:$K$1348,SDM_Data!$I$2:$I$1348,Data!A60,SDM_Data!$A$2:$A$1348,Data!$A$50,SDM_Data!$B$2:$B$1348,B$51,SDM_Data!$E$2:$E$1348,Data!$D$51)</f>
        <v>8</v>
      </c>
      <c r="D60" s="57">
        <f>SUM(B$53:B60)</f>
        <v>216</v>
      </c>
      <c r="E60" s="56">
        <f>SUM(C$53:C60)</f>
        <v>102</v>
      </c>
      <c r="F60" s="61">
        <f>SUMIFS(SDM_Data!J$2:$J$1348,SDM_Data!$I$2:$I$1348,Data!A60,SDM_Data!$A$2:$A$1348,Data!$A$50,SDM_Data!$B$2:$B$1348,F$51,SDM_Data!$E$2:$E$1348,Data!$I$51)</f>
        <v>2</v>
      </c>
      <c r="G60" s="56">
        <f>SUMIFS(SDM_Data!K$2:$K$1348,SDM_Data!$I$2:$I$1348,Data!A60,SDM_Data!$A$2:$A$1348,Data!$A$50,SDM_Data!$B$2:$B$1348,F$51,SDM_Data!$E$2:$E$1348,Data!$I$51)</f>
        <v>2</v>
      </c>
      <c r="H60" s="56">
        <f>SUM(F$53:F60)</f>
        <v>26</v>
      </c>
      <c r="I60" s="56">
        <f>SUM(G$53:G60)</f>
        <v>19</v>
      </c>
      <c r="J60" s="59">
        <f>SUMIFS(SDM_Data!J$2:$J$1348,SDM_Data!$I$2:$I$1348,Data!A60,SDM_Data!$A$2:$A$1348,Data!$A$50,SDM_Data!$B$2:$B$1348,J$51,SDM_Data!$E$2:$E$1348,Data!$M$51)</f>
        <v>1</v>
      </c>
      <c r="K60" s="60">
        <f>SUMIFS(SDM_Data!K$2:$K$1348,SDM_Data!$I$2:$I$1348,Data!A60,SDM_Data!$A$2:$A$1348,Data!$A$50,SDM_Data!$B$2:$B$1348,J$51,SDM_Data!$E$2:$E$1348,Data!$M$51)</f>
        <v>1</v>
      </c>
      <c r="L60" s="58">
        <f>AVERAGE(J$53:J60)</f>
        <v>1</v>
      </c>
      <c r="M60" s="58">
        <f>AVERAGE(K$53:K60)</f>
        <v>1</v>
      </c>
      <c r="N60" s="61">
        <f>SUMIFS(SDM_Data!J$2:$J$1348,SDM_Data!$I$2:$I$1348,Data!A60,SDM_Data!$A$2:$A$1348,Data!$A$50,SDM_Data!$B$2:$B$1348,N$51,SDM_Data!$E$2:$E$1348,Data!$D$51)</f>
        <v>0</v>
      </c>
      <c r="O60" s="56">
        <f>SUMIFS(SDM_Data!K$2:$K$1348,SDM_Data!$I$2:$I$1348,Data!A60,SDM_Data!$A$2:$A$1348,Data!$A$50,SDM_Data!$B$2:$B$1348,N$51,SDM_Data!$E$2:$E$1348,Data!$D$51)</f>
        <v>0</v>
      </c>
      <c r="P60" s="62">
        <f>SUM(N$53:N60)</f>
        <v>0</v>
      </c>
      <c r="Q60" s="56">
        <f>SUM(O$53:O60)</f>
        <v>0</v>
      </c>
      <c r="R60" s="55">
        <f>SUMIFS(SDM_Data!J$2:$J$1348,SDM_Data!$I$2:$I$1348,Data!A60,SDM_Data!$A$2:$A$1348,Data!$A$50,SDM_Data!$B$2:$B$1348,R$51,SDM_Data!$E$2:$E$1348,Data!$U$51)</f>
        <v>0.63750000000000007</v>
      </c>
      <c r="S60" s="106">
        <f>SUMIFS(SDM_Data!K$2:$K$1348,SDM_Data!$I$2:$I$1348,Data!A60,SDM_Data!$A$2:$A$1348,Data!$A$50,SDM_Data!$B$2:$B$1348,R$51,SDM_Data!$E$2:$E$1348,Data!$U$51)</f>
        <v>0.06</v>
      </c>
      <c r="T60" s="57">
        <f>SUM(R$53:R60)</f>
        <v>5.1000000000000005</v>
      </c>
      <c r="U60" s="56">
        <f>SUM(S$53:S60)</f>
        <v>2.4</v>
      </c>
    </row>
    <row r="61" spans="1:22">
      <c r="A61" s="9">
        <v>45992</v>
      </c>
      <c r="B61" s="55">
        <f>SUMIFS(SDM_Data!J$2:$J$1348,SDM_Data!$I$2:$I$1348,Data!A61,SDM_Data!$A$2:$A$1348,Data!$A$50,SDM_Data!$B$2:$B$1348,B$51,SDM_Data!$E$2:$E$1348,Data!$D$51)</f>
        <v>27</v>
      </c>
      <c r="C61" s="90">
        <f>SUMIFS(SDM_Data!K$2:$K$1348,SDM_Data!$I$2:$I$1348,Data!A61,SDM_Data!$A$2:$A$1348,Data!$A$50,SDM_Data!$B$2:$B$1348,B$51,SDM_Data!$E$2:$E$1348,Data!$D$51)</f>
        <v>4</v>
      </c>
      <c r="D61" s="57">
        <f>SUM(B$53:B61)</f>
        <v>243</v>
      </c>
      <c r="E61" s="56">
        <f>SUM(C$53:C61)</f>
        <v>106</v>
      </c>
      <c r="F61" s="61">
        <f>SUMIFS(SDM_Data!J$2:$J$1348,SDM_Data!$I$2:$I$1348,Data!A61,SDM_Data!$A$2:$A$1348,Data!$A$50,SDM_Data!$B$2:$B$1348,F$51,SDM_Data!$E$2:$E$1348,Data!$I$51)</f>
        <v>1</v>
      </c>
      <c r="G61" s="56">
        <f>SUMIFS(SDM_Data!K$2:$K$1348,SDM_Data!$I$2:$I$1348,Data!A61,SDM_Data!$A$2:$A$1348,Data!$A$50,SDM_Data!$B$2:$B$1348,F$51,SDM_Data!$E$2:$E$1348,Data!$I$51)</f>
        <v>0</v>
      </c>
      <c r="H61" s="56">
        <f>SUM(F$53:F61)</f>
        <v>27</v>
      </c>
      <c r="I61" s="56">
        <f>SUM(G$53:G61)</f>
        <v>19</v>
      </c>
      <c r="J61" s="59">
        <f>SUMIFS(SDM_Data!J$2:$J$1348,SDM_Data!$I$2:$I$1348,Data!A61,SDM_Data!$A$2:$A$1348,Data!$A$50,SDM_Data!$B$2:$B$1348,J$51,SDM_Data!$E$2:$E$1348,Data!$M$51)</f>
        <v>1</v>
      </c>
      <c r="K61" s="60">
        <f>SUMIFS(SDM_Data!K$2:$K$1348,SDM_Data!$I$2:$I$1348,Data!A61,SDM_Data!$A$2:$A$1348,Data!$A$50,SDM_Data!$B$2:$B$1348,J$51,SDM_Data!$E$2:$E$1348,Data!$M$51)</f>
        <v>1</v>
      </c>
      <c r="L61" s="58">
        <f>AVERAGE(J$53:J61)</f>
        <v>1</v>
      </c>
      <c r="M61" s="58">
        <f>AVERAGE(K$53:K61)</f>
        <v>1</v>
      </c>
      <c r="N61" s="61">
        <f>SUMIFS(SDM_Data!J$2:$J$1348,SDM_Data!$I$2:$I$1348,Data!A61,SDM_Data!$A$2:$A$1348,Data!$A$50,SDM_Data!$B$2:$B$1348,N$51,SDM_Data!$E$2:$E$1348,Data!$D$51)</f>
        <v>0</v>
      </c>
      <c r="O61" s="56">
        <f>SUMIFS(SDM_Data!K$2:$K$1348,SDM_Data!$I$2:$I$1348,Data!A61,SDM_Data!$A$2:$A$1348,Data!$A$50,SDM_Data!$B$2:$B$1348,N$51,SDM_Data!$E$2:$E$1348,Data!$D$51)</f>
        <v>0</v>
      </c>
      <c r="P61" s="62">
        <f>SUM(N$53:N61)</f>
        <v>0</v>
      </c>
      <c r="Q61" s="56">
        <f>SUM(O$53:O61)</f>
        <v>0</v>
      </c>
      <c r="R61" s="55">
        <f>SUMIFS(SDM_Data!J$2:$J$1348,SDM_Data!$I$2:$I$1348,Data!A61,SDM_Data!$A$2:$A$1348,Data!$A$50,SDM_Data!$B$2:$B$1348,R$51,SDM_Data!$E$2:$E$1348,Data!$U$51)</f>
        <v>0.63750000000000007</v>
      </c>
      <c r="S61" s="106">
        <f>SUMIFS(SDM_Data!K$2:$K$1348,SDM_Data!$I$2:$I$1348,Data!A61,SDM_Data!$A$2:$A$1348,Data!$A$50,SDM_Data!$B$2:$B$1348,R$51,SDM_Data!$E$2:$E$1348,Data!$U$51)</f>
        <v>0.19</v>
      </c>
      <c r="T61" s="57">
        <f>SUM(R$53:R61)</f>
        <v>5.7375000000000007</v>
      </c>
      <c r="U61" s="56">
        <f>SUM(S$53:S61)</f>
        <v>2.59</v>
      </c>
    </row>
    <row r="62" spans="1:22">
      <c r="A62" s="9">
        <v>46023</v>
      </c>
      <c r="B62" s="55">
        <f>SUMIFS(SDM_Data!J$2:$J$1348,SDM_Data!$I$2:$I$1348,Data!A62,SDM_Data!$A$2:$A$1348,Data!$A$50,SDM_Data!$B$2:$B$1348,B$51,SDM_Data!$E$2:$E$1348,Data!$D$51)</f>
        <v>27</v>
      </c>
      <c r="C62" s="90">
        <f>SUMIFS(SDM_Data!K$2:$K$1348,SDM_Data!$I$2:$I$1348,Data!A62,SDM_Data!$A$2:$A$1348,Data!$A$50,SDM_Data!$B$2:$B$1348,B$51,SDM_Data!$E$2:$E$1348,Data!$D$51)</f>
        <v>9</v>
      </c>
      <c r="D62" s="57">
        <f>SUM(B$53:B62)</f>
        <v>270</v>
      </c>
      <c r="E62" s="56">
        <f>SUM(C$53:C62)</f>
        <v>115</v>
      </c>
      <c r="F62" s="61">
        <f>SUMIFS(SDM_Data!J$2:$J$1348,SDM_Data!$I$2:$I$1348,Data!A62,SDM_Data!$A$2:$A$1348,Data!$A$50,SDM_Data!$B$2:$B$1348,F$51,SDM_Data!$E$2:$E$1348,Data!$I$51)</f>
        <v>1</v>
      </c>
      <c r="G62" s="56">
        <f>SUMIFS(SDM_Data!K$2:$K$1348,SDM_Data!$I$2:$I$1348,Data!A62,SDM_Data!$A$2:$A$1348,Data!$A$50,SDM_Data!$B$2:$B$1348,F$51,SDM_Data!$E$2:$E$1348,Data!$I$51)</f>
        <v>1</v>
      </c>
      <c r="H62" s="56">
        <f>SUM(F$53:F62)</f>
        <v>28</v>
      </c>
      <c r="I62" s="56">
        <f>SUM(G$53:G62)</f>
        <v>20</v>
      </c>
      <c r="J62" s="59">
        <f>SUMIFS(SDM_Data!J$2:$J$1348,SDM_Data!$I$2:$I$1348,Data!A62,SDM_Data!$A$2:$A$1348,Data!$A$50,SDM_Data!$B$2:$B$1348,J$51,SDM_Data!$E$2:$E$1348,Data!$M$51)</f>
        <v>1</v>
      </c>
      <c r="K62" s="60">
        <f>SUMIFS(SDM_Data!K$2:$K$1348,SDM_Data!$I$2:$I$1348,Data!A62,SDM_Data!$A$2:$A$1348,Data!$A$50,SDM_Data!$B$2:$B$1348,J$51,SDM_Data!$E$2:$E$1348,Data!$M$51)</f>
        <v>1</v>
      </c>
      <c r="L62" s="58">
        <f>AVERAGE(J$53:J62)</f>
        <v>1</v>
      </c>
      <c r="M62" s="58">
        <f>AVERAGE(K$53:K62)</f>
        <v>1</v>
      </c>
      <c r="N62" s="61">
        <f>SUMIFS(SDM_Data!J$2:$J$1348,SDM_Data!$I$2:$I$1348,Data!A62,SDM_Data!$A$2:$A$1348,Data!$A$50,SDM_Data!$B$2:$B$1348,N$51,SDM_Data!$E$2:$E$1348,Data!$D$51)</f>
        <v>0</v>
      </c>
      <c r="O62" s="56">
        <f>SUMIFS(SDM_Data!K$2:$K$1348,SDM_Data!$I$2:$I$1348,Data!A62,SDM_Data!$A$2:$A$1348,Data!$A$50,SDM_Data!$B$2:$B$1348,N$51,SDM_Data!$E$2:$E$1348,Data!$D$51)</f>
        <v>0</v>
      </c>
      <c r="P62" s="62">
        <f>SUM(N$53:N62)</f>
        <v>0</v>
      </c>
      <c r="Q62" s="56">
        <f>SUM(O$53:O62)</f>
        <v>0</v>
      </c>
      <c r="R62" s="55">
        <f>SUMIFS(SDM_Data!J$2:$J$1348,SDM_Data!$I$2:$I$1348,Data!A62,SDM_Data!$A$2:$A$1348,Data!$A$50,SDM_Data!$B$2:$B$1348,R$51,SDM_Data!$E$2:$E$1348,Data!$U$51)</f>
        <v>0.63750000000000007</v>
      </c>
      <c r="S62" s="106">
        <f>SUMIFS(SDM_Data!K$2:$K$1348,SDM_Data!$I$2:$I$1348,Data!A62,SDM_Data!$A$2:$A$1348,Data!$A$50,SDM_Data!$B$2:$B$1348,R$51,SDM_Data!$E$2:$E$1348,Data!$U$51)</f>
        <v>0.05</v>
      </c>
      <c r="T62" s="57">
        <f>SUM(R$53:R62)</f>
        <v>6.3750000000000009</v>
      </c>
      <c r="U62" s="56">
        <f>SUM(S$53:S62)</f>
        <v>2.6399999999999997</v>
      </c>
    </row>
    <row r="63" spans="1:22">
      <c r="A63" s="9">
        <v>46054</v>
      </c>
      <c r="B63" s="55">
        <f>SUMIFS(SDM_Data!J$2:$J$1348,SDM_Data!$I$2:$I$1348,Data!A63,SDM_Data!$A$2:$A$1348,Data!$A$50,SDM_Data!$B$2:$B$1348,B$51,SDM_Data!$E$2:$E$1348,Data!$D$51)</f>
        <v>26</v>
      </c>
      <c r="C63" s="90">
        <f>SUMIFS(SDM_Data!K$2:$K$1348,SDM_Data!$I$2:$I$1348,Data!A63,SDM_Data!$A$2:$A$1348,Data!$A$50,SDM_Data!$B$2:$B$1348,B$51,SDM_Data!$E$2:$E$1348,Data!$D$51)</f>
        <v>15</v>
      </c>
      <c r="D63" s="57">
        <f>SUM(B$53:B63)</f>
        <v>296</v>
      </c>
      <c r="E63" s="56">
        <f>SUM(C$53:C63)</f>
        <v>130</v>
      </c>
      <c r="F63" s="61">
        <f>SUMIFS(SDM_Data!J$2:$J$1348,SDM_Data!$I$2:$I$1348,Data!A63,SDM_Data!$A$2:$A$1348,Data!$A$50,SDM_Data!$B$2:$B$1348,F$51,SDM_Data!$E$2:$E$1348,Data!$I$51)</f>
        <v>0</v>
      </c>
      <c r="G63" s="56">
        <f>SUMIFS(SDM_Data!K$2:$K$1348,SDM_Data!$I$2:$I$1348,Data!A63,SDM_Data!$A$2:$A$1348,Data!$A$50,SDM_Data!$B$2:$B$1348,F$51,SDM_Data!$E$2:$E$1348,Data!$I$51)</f>
        <v>6</v>
      </c>
      <c r="H63" s="56">
        <f>SUM(F$53:F63)</f>
        <v>28</v>
      </c>
      <c r="I63" s="56">
        <f>SUM(G$53:G63)</f>
        <v>26</v>
      </c>
      <c r="J63" s="59">
        <f>SUMIFS(SDM_Data!J$2:$J$1348,SDM_Data!$I$2:$I$1348,Data!A63,SDM_Data!$A$2:$A$1348,Data!$A$50,SDM_Data!$B$2:$B$1348,J$51,SDM_Data!$E$2:$E$1348,Data!$M$51)</f>
        <v>1</v>
      </c>
      <c r="K63" s="60">
        <f>SUMIFS(SDM_Data!K$2:$K$1348,SDM_Data!$I$2:$I$1348,Data!A63,SDM_Data!$A$2:$A$1348,Data!$A$50,SDM_Data!$B$2:$B$1348,J$51,SDM_Data!$E$2:$E$1348,Data!$M$51)</f>
        <v>1</v>
      </c>
      <c r="L63" s="58">
        <f>AVERAGE(J$53:J63)</f>
        <v>1</v>
      </c>
      <c r="M63" s="58">
        <f>AVERAGE(K$53:K63)</f>
        <v>1</v>
      </c>
      <c r="N63" s="61">
        <f>SUMIFS(SDM_Data!J$2:$J$1348,SDM_Data!$I$2:$I$1348,Data!A63,SDM_Data!$A$2:$A$1348,Data!$A$50,SDM_Data!$B$2:$B$1348,N$51,SDM_Data!$E$2:$E$1348,Data!$D$51)</f>
        <v>0</v>
      </c>
      <c r="O63" s="56">
        <f>SUMIFS(SDM_Data!K$2:$K$1348,SDM_Data!$I$2:$I$1348,Data!A63,SDM_Data!$A$2:$A$1348,Data!$A$50,SDM_Data!$B$2:$B$1348,N$51,SDM_Data!$E$2:$E$1348,Data!$D$51)</f>
        <v>0</v>
      </c>
      <c r="P63" s="62">
        <f>SUM(N$53:N63)</f>
        <v>0</v>
      </c>
      <c r="Q63" s="56">
        <f>SUM(O$53:O63)</f>
        <v>0</v>
      </c>
      <c r="R63" s="55">
        <f>SUMIFS(SDM_Data!J$2:$J$1348,SDM_Data!$I$2:$I$1348,Data!A63,SDM_Data!$A$2:$A$1348,Data!$A$50,SDM_Data!$B$2:$B$1348,R$51,SDM_Data!$E$2:$E$1348,Data!$U$51)</f>
        <v>0.63750000000000007</v>
      </c>
      <c r="S63" s="106">
        <f>SUMIFS(SDM_Data!K$2:$K$1348,SDM_Data!$I$2:$I$1348,Data!A63,SDM_Data!$A$2:$A$1348,Data!$A$50,SDM_Data!$B$2:$B$1348,R$51,SDM_Data!$E$2:$E$1348,Data!$U$51)</f>
        <v>0.05</v>
      </c>
      <c r="T63" s="57">
        <f>SUM(R$53:R63)</f>
        <v>7.0125000000000011</v>
      </c>
      <c r="U63" s="56">
        <f>SUM(S$53:S63)</f>
        <v>2.6899999999999995</v>
      </c>
    </row>
    <row r="64" spans="1:22">
      <c r="A64" s="9">
        <v>46082</v>
      </c>
      <c r="B64" s="55">
        <f>SUMIFS(SDM_Data!J$2:$J$1348,SDM_Data!$I$2:$I$1348,Data!A64,SDM_Data!$A$2:$A$1348,Data!$A$50,SDM_Data!$B$2:$B$1348,B$51,SDM_Data!$E$2:$E$1348,Data!$D$51)</f>
        <v>26</v>
      </c>
      <c r="C64" s="56"/>
      <c r="D64" s="57">
        <f>SUM(B$53:B64)</f>
        <v>322</v>
      </c>
      <c r="E64" s="56"/>
      <c r="F64" s="61">
        <f>SUMIFS(SDM_Data!J$2:$J$1348,SDM_Data!$I$2:$I$1348,Data!A64,SDM_Data!$A$2:$A$1348,Data!$A$50,SDM_Data!$B$2:$B$1348,F$51,SDM_Data!$E$2:$E$1348,Data!$I$51)</f>
        <v>0</v>
      </c>
      <c r="G64" s="56"/>
      <c r="H64" s="56">
        <f>SUM(F$53:F64)</f>
        <v>28</v>
      </c>
      <c r="I64" s="56"/>
      <c r="J64" s="59">
        <f>SUMIFS(SDM_Data!J$2:$J$1348,SDM_Data!$I$2:$I$1348,Data!A64,SDM_Data!$A$2:$A$1348,Data!$A$50,SDM_Data!$B$2:$B$1348,J$51,SDM_Data!$E$2:$E$1348,Data!$M$51)</f>
        <v>1</v>
      </c>
      <c r="K64" s="60"/>
      <c r="L64" s="58">
        <f>AVERAGE(J$53:J64)</f>
        <v>1</v>
      </c>
      <c r="M64" s="56"/>
      <c r="N64" s="61">
        <f>SUMIFS(SDM_Data!J$2:$J$1348,SDM_Data!$I$2:$I$1348,Data!A64,SDM_Data!$A$2:$A$1348,Data!$A$50,SDM_Data!$B$2:$B$1348,N$51,SDM_Data!$E$2:$E$1348,Data!$D$51)</f>
        <v>0</v>
      </c>
      <c r="O64" s="56"/>
      <c r="P64" s="62">
        <f>SUM(N$53:N64)</f>
        <v>0</v>
      </c>
      <c r="Q64" s="56"/>
      <c r="R64" s="55">
        <f>SUMIFS(SDM_Data!J$2:$J$1348,SDM_Data!$I$2:$I$1348,Data!A64,SDM_Data!$A$2:$A$1348,Data!$A$50,SDM_Data!$B$2:$B$1348,R$51,SDM_Data!$E$2:$E$1348,Data!$U$51)</f>
        <v>0.63750000000000007</v>
      </c>
      <c r="S64" s="56"/>
      <c r="T64" s="57">
        <f>SUM(R$53:R64)</f>
        <v>7.6500000000000012</v>
      </c>
      <c r="U64" s="56"/>
    </row>
    <row r="66" spans="1:41" s="4" customFormat="1" ht="28.5" customHeight="1">
      <c r="A66" s="4" t="s">
        <v>383</v>
      </c>
      <c r="S66" s="3"/>
      <c r="T66" s="3"/>
      <c r="U66" s="3"/>
    </row>
    <row r="67" spans="1:41" s="3" customFormat="1" ht="14.1" customHeight="1">
      <c r="A67" s="68"/>
      <c r="B67" s="107" t="s">
        <v>332</v>
      </c>
      <c r="C67" s="68"/>
      <c r="D67" s="68" t="s">
        <v>71</v>
      </c>
      <c r="E67" s="68"/>
      <c r="F67" s="68" t="s">
        <v>333</v>
      </c>
      <c r="G67" s="68"/>
      <c r="H67" s="68"/>
      <c r="I67" s="68" t="s">
        <v>156</v>
      </c>
      <c r="J67" s="68" t="s">
        <v>160</v>
      </c>
      <c r="K67" s="68"/>
      <c r="L67" s="7"/>
      <c r="M67" s="67" t="s">
        <v>156</v>
      </c>
      <c r="N67" s="68" t="s">
        <v>161</v>
      </c>
      <c r="O67" s="68"/>
      <c r="P67" s="67" t="s">
        <v>80</v>
      </c>
      <c r="Q67" s="1"/>
      <c r="R67" s="68" t="s">
        <v>334</v>
      </c>
      <c r="U67" s="108" t="s">
        <v>73</v>
      </c>
      <c r="V67" s="68" t="s">
        <v>165</v>
      </c>
      <c r="Y67" s="3" t="s">
        <v>384</v>
      </c>
      <c r="Z67" s="68" t="s">
        <v>167</v>
      </c>
      <c r="AA67" s="68"/>
      <c r="AB67" s="68"/>
      <c r="AC67" s="68" t="s">
        <v>71</v>
      </c>
      <c r="AD67" s="68" t="s">
        <v>335</v>
      </c>
      <c r="AE67" s="68"/>
      <c r="AF67" s="68"/>
      <c r="AG67" s="68" t="s">
        <v>73</v>
      </c>
      <c r="AH67" s="68" t="s">
        <v>385</v>
      </c>
      <c r="AI67" s="68"/>
      <c r="AJ67" s="68"/>
      <c r="AK67" s="68" t="s">
        <v>171</v>
      </c>
      <c r="AL67" s="68" t="s">
        <v>172</v>
      </c>
      <c r="AO67" s="3" t="s">
        <v>173</v>
      </c>
    </row>
    <row r="68" spans="1:41" s="3" customFormat="1" ht="24.6" customHeight="1">
      <c r="A68" s="18" t="s">
        <v>1</v>
      </c>
      <c r="B68" s="6" t="s">
        <v>18</v>
      </c>
      <c r="C68" s="6" t="s">
        <v>19</v>
      </c>
      <c r="D68" s="6" t="s">
        <v>376</v>
      </c>
      <c r="E68" s="6" t="s">
        <v>378</v>
      </c>
      <c r="F68" s="6" t="s">
        <v>18</v>
      </c>
      <c r="G68" s="6" t="s">
        <v>19</v>
      </c>
      <c r="H68" s="6" t="s">
        <v>376</v>
      </c>
      <c r="I68" s="6" t="s">
        <v>378</v>
      </c>
      <c r="J68" s="6" t="s">
        <v>18</v>
      </c>
      <c r="K68" s="6" t="s">
        <v>19</v>
      </c>
      <c r="L68" s="6" t="s">
        <v>376</v>
      </c>
      <c r="M68" s="6" t="s">
        <v>378</v>
      </c>
      <c r="N68" s="6" t="s">
        <v>18</v>
      </c>
      <c r="O68" s="6" t="s">
        <v>19</v>
      </c>
      <c r="P68" s="6" t="s">
        <v>376</v>
      </c>
      <c r="Q68" s="6" t="s">
        <v>378</v>
      </c>
      <c r="R68" s="6" t="s">
        <v>18</v>
      </c>
      <c r="S68" s="6" t="s">
        <v>19</v>
      </c>
      <c r="T68" s="6" t="s">
        <v>376</v>
      </c>
      <c r="U68" s="6" t="s">
        <v>378</v>
      </c>
      <c r="V68" s="6" t="s">
        <v>18</v>
      </c>
      <c r="W68" s="6" t="s">
        <v>19</v>
      </c>
      <c r="X68" s="6" t="s">
        <v>376</v>
      </c>
      <c r="Y68" s="6" t="s">
        <v>378</v>
      </c>
      <c r="Z68" s="6" t="s">
        <v>18</v>
      </c>
      <c r="AA68" s="6" t="s">
        <v>19</v>
      </c>
      <c r="AB68" s="6" t="s">
        <v>376</v>
      </c>
      <c r="AC68" s="6" t="s">
        <v>378</v>
      </c>
      <c r="AD68" s="6" t="s">
        <v>18</v>
      </c>
      <c r="AE68" s="6" t="s">
        <v>19</v>
      </c>
      <c r="AF68" s="6" t="s">
        <v>376</v>
      </c>
      <c r="AG68" s="6" t="s">
        <v>378</v>
      </c>
      <c r="AH68" s="6" t="s">
        <v>18</v>
      </c>
      <c r="AI68" s="6" t="s">
        <v>19</v>
      </c>
      <c r="AJ68" s="6" t="s">
        <v>376</v>
      </c>
      <c r="AK68" s="6" t="s">
        <v>378</v>
      </c>
      <c r="AL68" s="6" t="s">
        <v>18</v>
      </c>
      <c r="AM68" s="6" t="s">
        <v>19</v>
      </c>
      <c r="AN68" s="6" t="s">
        <v>376</v>
      </c>
      <c r="AO68" s="6" t="s">
        <v>378</v>
      </c>
    </row>
    <row r="69" spans="1:41" s="3" customFormat="1" ht="14.1" customHeight="1">
      <c r="A69" s="39">
        <v>45748</v>
      </c>
      <c r="B69" s="40"/>
      <c r="C69" s="41"/>
      <c r="D69" s="35">
        <f>SUMIFS(SDM_Data!L$2:$L$1348,SDM_Data!$I$2:$I$1348,Data!A69,SDM_Data!$A$2:$A$1348,Data!$A$66,SDM_Data!$D$2:$D$1348,B$67,SDM_Data!$E$2:$E$1348,Data!$D$67)</f>
        <v>-1.6670000000000001E-3</v>
      </c>
      <c r="E69" s="41">
        <f>SUMIFS(SDM_Data!L$2:$L$1348,SDM_Data!$I$2:$I$1348,Data!A69,SDM_Data!$A$2:$A$1348,Data!$A$66,SDM_Data!$D$2:$D$1348,B$67,SDM_Data!$E$2:$E$1348,Data!$D$67)</f>
        <v>-1.6670000000000001E-3</v>
      </c>
      <c r="F69" s="42">
        <f>SUMIFS(SDM_Data!J$2:$J$1348,SDM_Data!$I$2:$I$1348,Data!A69,SDM_Data!$A$2:$A$1348,Data!$A$66,SDM_Data!$D$2:$D$1348,F$67,SDM_Data!$E$2:$E$1348,Data!$I$67)</f>
        <v>2986</v>
      </c>
      <c r="G69" s="42">
        <f>SUMIFS(SDM_Data!K$2:$K$1348,SDM_Data!$I$2:$I$1348,Data!A69,SDM_Data!$A$2:$A$1348,Data!$A$66,SDM_Data!$D$2:$D$1348,F$67,SDM_Data!$E$2:$E$1348,Data!$I$67)</f>
        <v>2793</v>
      </c>
      <c r="H69" s="42">
        <f>SUM(F$69:F69)</f>
        <v>2986</v>
      </c>
      <c r="I69" s="42">
        <f>SUM(G$69:G69)</f>
        <v>2793</v>
      </c>
      <c r="J69" s="65">
        <f>SUMIFS(SDM_Data!J$2:$J$1348,SDM_Data!$I$2:$I$1348,Data!A69,SDM_Data!$A$2:$A$1348,Data!$A$66,SDM_Data!$D$2:$D$1348,J$67,SDM_Data!$E$2:$E$1348,Data!$M$67)</f>
        <v>-80.72</v>
      </c>
      <c r="K69" s="65">
        <f>SUMIFS(SDM_Data!K$2:$K$1348,SDM_Data!$I$2:$I$1348,Data!A69,SDM_Data!$A$2:$A$1348,Data!$A$66,SDM_Data!$D$2:$D$1348,J$67,SDM_Data!$E$2:$E$1348,Data!$M$67)</f>
        <v>-90</v>
      </c>
      <c r="L69" s="65">
        <f>SUM(J$69:J69)</f>
        <v>-80.72</v>
      </c>
      <c r="M69" s="65">
        <f>SUM(K$69:K69)</f>
        <v>-90</v>
      </c>
      <c r="N69" s="24">
        <f>SUMIFS(SDM_Data!J$2:$J$1348,SDM_Data!$I$2:$I$1348,Data!A69,SDM_Data!$A$2:$A$1348,Data!$A$66,SDM_Data!$D$2:$D$1348,N$67,SDM_Data!$E$2:$E$1348,Data!$P$67)</f>
        <v>6</v>
      </c>
      <c r="O69" s="64">
        <f>SUMIFS(SDM_Data!K$2:$K$1348,SDM_Data!$I$2:$I$1348,Data!A69,SDM_Data!$A$2:$A$1348,Data!$A$66,SDM_Data!$D$2:$D$1348,N$67,SDM_Data!$E$2:$E$1348,Data!$P$67)</f>
        <v>5</v>
      </c>
      <c r="P69" s="24">
        <f>SUM(N$69:N69)</f>
        <v>6</v>
      </c>
      <c r="Q69" s="24">
        <f>SUM(O$69:O69)</f>
        <v>5</v>
      </c>
      <c r="R69" s="65">
        <f>SUMIFS(SDM_Data!J$2:$J$1348,SDM_Data!$I$2:$I$1348,Data!A69,SDM_Data!$A$2:$A$1348,Data!$A$66,SDM_Data!$D$2:$D$1348,R$67,SDM_Data!$E$2:$E$1348,Data!$U$67)</f>
        <v>17.827000000000002</v>
      </c>
      <c r="S69" s="43">
        <f>SUMIFS(SDM_Data!K$2:$K$1348,SDM_Data!$I$2:$I$1348,Data!A69,SDM_Data!$A$2:$A$1348,Data!$A$66,SDM_Data!$D$2:$D$1348,R$67,SDM_Data!$E$2:$E$1348,Data!$U$67)</f>
        <v>18.262907999999999</v>
      </c>
      <c r="T69" s="65">
        <f>SUM(R$69:R69)</f>
        <v>17.827000000000002</v>
      </c>
      <c r="U69" s="65">
        <f>SUM(S$69:S69)</f>
        <v>18.262907999999999</v>
      </c>
      <c r="V69" s="65">
        <f>SUMIFS(SDM_Data!J$2:$J$1348,SDM_Data!$I$2:$I$1348,Data!A69,SDM_Data!$A$2:$A$1348,Data!$A$66,SDM_Data!$D$2:$D$1348,V$67,SDM_Data!$E$2:$E$1348,Data!$Y$67)</f>
        <v>23223</v>
      </c>
      <c r="W69" s="65">
        <f>SUMIFS(SDM_Data!K$2:$K$1348,SDM_Data!$I$2:$I$1348,Data!A69,SDM_Data!$A$2:$A$1348,Data!$A$66,SDM_Data!$D$2:$D$1348,V$67,SDM_Data!$E$2:$E$1348,Data!$Y$67)</f>
        <v>18296</v>
      </c>
      <c r="X69" s="65">
        <f>SUM(V$69:V69)</f>
        <v>23223</v>
      </c>
      <c r="Y69" s="65">
        <f>SUM(W$69:W69)</f>
        <v>18296</v>
      </c>
      <c r="Z69" s="85" t="s">
        <v>11</v>
      </c>
      <c r="AA69" s="85" t="s">
        <v>11</v>
      </c>
      <c r="AB69" s="35">
        <f>SUMIFS(SDM_Data!L$2:$L$1348,SDM_Data!$I$2:$I$1348,Data!A69,SDM_Data!$A$2:$A$1348,Data!$A$66,SDM_Data!$D$2:$D$1348,Z$67,SDM_Data!$E$2:$E$1348,Data!$AC$67)</f>
        <v>-8.0000000000000004E-4</v>
      </c>
      <c r="AC69" s="35">
        <f>SUMIFS(SDM_Data!M$2:$M$1348,SDM_Data!$I$2:$I$1348,Data!A69,SDM_Data!$A$2:$A$1348,Data!$A$66,SDM_Data!$D$2:$D$1348,Z$67,SDM_Data!$E$2:$E$1348,Data!$AC$67)</f>
        <v>-0.19689999999999999</v>
      </c>
      <c r="AD69" s="66">
        <f>SUMIFS(SDM_Data!J$2:$J$1348,SDM_Data!$I$2:$I$1348,Data!A69,SDM_Data!$A$2:$A$1348,Data!$A$66,SDM_Data!$D$2:$D$1348,AD$67,SDM_Data!$E$2:$E$1348,Data!$AG$67)</f>
        <v>0.79158600000000001</v>
      </c>
      <c r="AE69" s="7">
        <f>SUMIFS(SDM_Data!K$2:$K$1348,SDM_Data!$I$2:$I$1348,Data!A69,SDM_Data!$A$2:$A$1348,Data!$A$66,SDM_Data!$D$2:$D$1348,AD$67,SDM_Data!$E$2:$E$1348,Data!$AG$67)</f>
        <v>0.57999999999999996</v>
      </c>
      <c r="AF69" s="66">
        <f>SUM(AD$69:AD69)</f>
        <v>0.79158600000000001</v>
      </c>
      <c r="AG69" s="66">
        <f>SUM(AE$69:AE69)</f>
        <v>0.57999999999999996</v>
      </c>
      <c r="AH69" s="70">
        <f>SUMIFS(SDM_Data!J$2:$J$1348,SDM_Data!$I$2:$I$1348,Data!A69,SDM_Data!$A$2:$A$1348,Data!$A$66,SDM_Data!$D$2:$D$1348,AH$67,SDM_Data!$E$2:$E$1348,Data!$AK$67)</f>
        <v>0.19389999999999999</v>
      </c>
      <c r="AI69" s="7">
        <f>SUMIFS(SDM_Data!K$2:$K$1348,SDM_Data!$I$2:$I$1348,Data!A69,SDM_Data!$A$2:$A$1348,Data!$A$66,SDM_Data!$D$2:$D$1348,AH$67,SDM_Data!$E$2:$E$1348,Data!$AK$67)</f>
        <v>0.15820000000000001</v>
      </c>
      <c r="AJ69" s="70">
        <f>SUM(AH$69:AH69)</f>
        <v>0.19389999999999999</v>
      </c>
      <c r="AK69" s="70">
        <f>SUM(AI$69:AI69)</f>
        <v>0.15820000000000001</v>
      </c>
      <c r="AL69" s="71">
        <f>SUMIFS(SDM_Data!J$2:$J$1348,SDM_Data!$I$2:$I$1348,Data!A69,SDM_Data!$A$2:$A$1348,Data!$A$66,SDM_Data!$D$2:$D$1348,AL$67,SDM_Data!$E$2:$E$1348,Data!$AO$67)</f>
        <v>260</v>
      </c>
      <c r="AM69" s="66">
        <f>SUMIFS(SDM_Data!K$2:$K$1348,SDM_Data!$I$2:$I$1348,Data!A69,SDM_Data!$A$2:$A$1348,Data!$A$66,SDM_Data!$D$2:$D$1348,AL$67,SDM_Data!$E$2:$E$1348,Data!$AO$67)</f>
        <v>209.3</v>
      </c>
      <c r="AN69" s="71">
        <f>SUM(AL$69:AL69)</f>
        <v>260</v>
      </c>
      <c r="AO69" s="69">
        <f>SUM(AM$69:AM69)</f>
        <v>209.3</v>
      </c>
    </row>
    <row r="70" spans="1:41" s="3" customFormat="1" ht="14.1" customHeight="1">
      <c r="A70" s="39">
        <v>45778</v>
      </c>
      <c r="B70" s="40"/>
      <c r="C70" s="41"/>
      <c r="D70" s="35">
        <f>SUMIFS(SDM_Data!L$2:$L$1348,SDM_Data!$I$2:$I$1348,Data!A70,SDM_Data!$A$2:$A$1348,Data!$A$66,SDM_Data!$D$2:$D$1348,B$67,SDM_Data!$E$2:$E$1348,Data!$D$67)</f>
        <v>-3.3339999999999997E-3</v>
      </c>
      <c r="E70" s="41">
        <f>SUMIFS(SDM_Data!L$2:$L$1348,SDM_Data!$I$2:$I$1348,Data!A70,SDM_Data!$A$2:$A$1348,Data!$A$66,SDM_Data!$D$2:$D$1348,B$67,SDM_Data!$E$2:$E$1348,Data!$D$67)</f>
        <v>-3.3339999999999997E-3</v>
      </c>
      <c r="F70" s="42">
        <f>SUMIFS(SDM_Data!J$2:$J$1348,SDM_Data!$I$2:$I$1348,Data!A70,SDM_Data!$A$2:$A$1348,Data!$A$66,SDM_Data!$D$2:$D$1348,F$67,SDM_Data!$E$2:$E$1348,Data!$I$67)</f>
        <v>3655</v>
      </c>
      <c r="G70" s="42">
        <f>SUMIFS(SDM_Data!K$2:$K$1348,SDM_Data!$I$2:$I$1348,Data!A70,SDM_Data!$A$2:$A$1348,Data!$A$66,SDM_Data!$D$2:$D$1348,F$67,SDM_Data!$E$2:$E$1348,Data!$I$67)</f>
        <v>3988</v>
      </c>
      <c r="H70" s="42">
        <f>SUM(F$69:F70)</f>
        <v>6641</v>
      </c>
      <c r="I70" s="42">
        <f>SUM(G$69:G70)</f>
        <v>6781</v>
      </c>
      <c r="J70" s="65">
        <f>SUMIFS(SDM_Data!J$2:$J$1348,SDM_Data!$I$2:$I$1348,Data!A70,SDM_Data!$A$2:$A$1348,Data!$A$66,SDM_Data!$D$2:$D$1348,J$67,SDM_Data!$E$2:$E$1348,Data!$M$67)</f>
        <v>-115.72</v>
      </c>
      <c r="K70" s="65">
        <f>SUMIFS(SDM_Data!K$2:$K$1348,SDM_Data!$I$2:$I$1348,Data!A70,SDM_Data!$A$2:$A$1348,Data!$A$66,SDM_Data!$D$2:$D$1348,J$67,SDM_Data!$E$2:$E$1348,Data!$M$67)</f>
        <v>-122.84</v>
      </c>
      <c r="L70" s="65">
        <f>SUM(J$69:J70)</f>
        <v>-196.44</v>
      </c>
      <c r="M70" s="65">
        <f>SUM(K$69:K70)</f>
        <v>-212.84</v>
      </c>
      <c r="N70" s="24">
        <f>SUMIFS(SDM_Data!J$2:$J$1348,SDM_Data!$I$2:$I$1348,Data!A70,SDM_Data!$A$2:$A$1348,Data!$A$66,SDM_Data!$D$2:$D$1348,N$67,SDM_Data!$E$2:$E$1348,Data!$P$67)</f>
        <v>3</v>
      </c>
      <c r="O70" s="64">
        <f>SUMIFS(SDM_Data!K$2:$K$1348,SDM_Data!$I$2:$I$1348,Data!A70,SDM_Data!$A$2:$A$1348,Data!$A$66,SDM_Data!$D$2:$D$1348,N$67,SDM_Data!$E$2:$E$1348,Data!$P$67)</f>
        <v>0</v>
      </c>
      <c r="P70" s="24">
        <f>SUM(N$69:N70)</f>
        <v>9</v>
      </c>
      <c r="Q70" s="24">
        <f>SUM(O$69:O70)</f>
        <v>5</v>
      </c>
      <c r="R70" s="65">
        <f>SUMIFS(SDM_Data!J$2:$J$1348,SDM_Data!$I$2:$I$1348,Data!A70,SDM_Data!$A$2:$A$1348,Data!$A$66,SDM_Data!$D$2:$D$1348,R$67,SDM_Data!$E$2:$E$1348,Data!$U$67)</f>
        <v>21.405999999999999</v>
      </c>
      <c r="S70" s="43">
        <f>SUMIFS(SDM_Data!K$2:$K$1348,SDM_Data!$I$2:$I$1348,Data!A70,SDM_Data!$A$2:$A$1348,Data!$A$66,SDM_Data!$D$2:$D$1348,R$67,SDM_Data!$E$2:$E$1348,Data!$U$67)</f>
        <v>24.117999999999999</v>
      </c>
      <c r="T70" s="65">
        <f>SUM(R$69:R70)</f>
        <v>39.233000000000004</v>
      </c>
      <c r="U70" s="65">
        <f>SUM(S$69:S70)</f>
        <v>42.380907999999998</v>
      </c>
      <c r="V70" s="65">
        <f>SUMIFS(SDM_Data!J$2:$J$1348,SDM_Data!$I$2:$I$1348,Data!A70,SDM_Data!$A$2:$A$1348,Data!$A$66,SDM_Data!$D$2:$D$1348,V$67,SDM_Data!$E$2:$E$1348,Data!$Y$67)</f>
        <v>23337</v>
      </c>
      <c r="W70" s="65">
        <f>SUMIFS(SDM_Data!K$2:$K$1348,SDM_Data!$I$2:$I$1348,Data!A70,SDM_Data!$A$2:$A$1348,Data!$A$66,SDM_Data!$D$2:$D$1348,V$67,SDM_Data!$E$2:$E$1348,Data!$Y$67)</f>
        <v>22866</v>
      </c>
      <c r="X70" s="65">
        <f>SUM(V$69:V70)</f>
        <v>46560</v>
      </c>
      <c r="Y70" s="65">
        <f>SUM(W$69:W70)</f>
        <v>41162</v>
      </c>
      <c r="Z70" s="85" t="s">
        <v>11</v>
      </c>
      <c r="AA70" s="85" t="s">
        <v>11</v>
      </c>
      <c r="AB70" s="35">
        <f>SUMIFS(SDM_Data!L$2:$L$1348,SDM_Data!$I$2:$I$1348,Data!A70,SDM_Data!$A$2:$A$1348,Data!$A$66,SDM_Data!$D$2:$D$1348,Z$67,SDM_Data!$E$2:$E$1348,Data!$AC$67)</f>
        <v>-1.6659999999999999E-3</v>
      </c>
      <c r="AC70" s="35">
        <f>SUMIFS(SDM_Data!M$2:$M$1348,SDM_Data!$I$2:$I$1348,Data!A70,SDM_Data!$A$2:$A$1348,Data!$A$66,SDM_Data!$D$2:$D$1348,Z$67,SDM_Data!$E$2:$E$1348,Data!$AC$67)</f>
        <v>-0.17330000000000001</v>
      </c>
      <c r="AD70" s="66">
        <f>SUMIFS(SDM_Data!J$2:$J$1348,SDM_Data!$I$2:$I$1348,Data!A70,SDM_Data!$A$2:$A$1348,Data!$A$66,SDM_Data!$D$2:$D$1348,AD$67,SDM_Data!$E$2:$E$1348,Data!$AG$67)</f>
        <v>0.82601000000000002</v>
      </c>
      <c r="AE70" s="7">
        <f>SUMIFS(SDM_Data!K$2:$K$1348,SDM_Data!$I$2:$I$1348,Data!A70,SDM_Data!$A$2:$A$1348,Data!$A$66,SDM_Data!$D$2:$D$1348,AD$67,SDM_Data!$E$2:$E$1348,Data!$AG$67)</f>
        <v>0.78700000000000003</v>
      </c>
      <c r="AF70" s="66">
        <f>SUM(AD$69:AD70)</f>
        <v>1.617596</v>
      </c>
      <c r="AG70" s="66">
        <f>SUM(AE$69:AE70)</f>
        <v>1.367</v>
      </c>
      <c r="AH70" s="70">
        <f>SUMIFS(SDM_Data!J$2:$J$1348,SDM_Data!$I$2:$I$1348,Data!A70,SDM_Data!$A$2:$A$1348,Data!$A$66,SDM_Data!$D$2:$D$1348,AH$67,SDM_Data!$E$2:$E$1348,Data!$AK$67)</f>
        <v>0.19389999999999999</v>
      </c>
      <c r="AI70" s="7">
        <f>SUMIFS(SDM_Data!K$2:$K$1348,SDM_Data!$I$2:$I$1348,Data!A70,SDM_Data!$A$2:$A$1348,Data!$A$66,SDM_Data!$D$2:$D$1348,AH$67,SDM_Data!$E$2:$E$1348,Data!$AK$67)</f>
        <v>0.18909999999999999</v>
      </c>
      <c r="AJ70" s="70">
        <f>SUM(AH$69:AH70)</f>
        <v>0.38779999999999998</v>
      </c>
      <c r="AK70" s="70">
        <f>SUM(AI$69:AI70)</f>
        <v>0.3473</v>
      </c>
      <c r="AL70" s="71">
        <f>SUMIFS(SDM_Data!J$2:$J$1348,SDM_Data!$I$2:$I$1348,Data!A70,SDM_Data!$A$2:$A$1348,Data!$A$66,SDM_Data!$D$2:$D$1348,AL$67,SDM_Data!$E$2:$E$1348,Data!$AO$67)</f>
        <v>262</v>
      </c>
      <c r="AM70" s="66">
        <f>SUMIFS(SDM_Data!K$2:$K$1348,SDM_Data!$I$2:$I$1348,Data!A70,SDM_Data!$A$2:$A$1348,Data!$A$66,SDM_Data!$D$2:$D$1348,AL$67,SDM_Data!$E$2:$E$1348,Data!$AO$67)</f>
        <v>296.52999999999997</v>
      </c>
      <c r="AN70" s="71">
        <f>SUM(AL$69:AL70)</f>
        <v>522</v>
      </c>
      <c r="AO70" s="69">
        <f>SUM(AM$69:AM70)</f>
        <v>505.83</v>
      </c>
    </row>
    <row r="71" spans="1:41" s="3" customFormat="1" ht="14.1" customHeight="1">
      <c r="A71" s="39">
        <v>45809</v>
      </c>
      <c r="B71" s="40"/>
      <c r="C71" s="7"/>
      <c r="D71" s="35">
        <f>SUMIFS(SDM_Data!L$2:$L$1348,SDM_Data!$I$2:$I$1348,Data!A71,SDM_Data!$A$2:$A$1348,Data!$A$66,SDM_Data!$D$2:$D$1348,B$67,SDM_Data!$E$2:$E$1348,Data!$D$67)</f>
        <v>-5.0009999999999994E-3</v>
      </c>
      <c r="E71" s="41">
        <f>SUMIFS(SDM_Data!L$2:$L$1348,SDM_Data!$I$2:$I$1348,Data!A71,SDM_Data!$A$2:$A$1348,Data!$A$66,SDM_Data!$D$2:$D$1348,B$67,SDM_Data!$E$2:$E$1348,Data!$D$67)</f>
        <v>-5.0009999999999994E-3</v>
      </c>
      <c r="F71" s="42">
        <f>SUMIFS(SDM_Data!J$2:$J$1348,SDM_Data!$I$2:$I$1348,Data!A71,SDM_Data!$A$2:$A$1348,Data!$A$66,SDM_Data!$D$2:$D$1348,F$67,SDM_Data!$E$2:$E$1348,Data!$I$67)</f>
        <v>3369</v>
      </c>
      <c r="G71" s="42">
        <f>SUMIFS(SDM_Data!K$2:$K$1348,SDM_Data!$I$2:$I$1348,Data!A71,SDM_Data!$A$2:$A$1348,Data!$A$66,SDM_Data!$D$2:$D$1348,F$67,SDM_Data!$E$2:$E$1348,Data!$I$67)</f>
        <v>3709</v>
      </c>
      <c r="H71" s="42">
        <f>SUM(F$69:F71)</f>
        <v>10010</v>
      </c>
      <c r="I71" s="42">
        <f>SUM(G$69:G71)</f>
        <v>10490</v>
      </c>
      <c r="J71" s="65">
        <f>SUMIFS(SDM_Data!J$2:$J$1348,SDM_Data!$I$2:$I$1348,Data!A71,SDM_Data!$A$2:$A$1348,Data!$A$66,SDM_Data!$D$2:$D$1348,J$67,SDM_Data!$E$2:$E$1348,Data!$M$67)</f>
        <v>-169.49</v>
      </c>
      <c r="K71" s="65">
        <f>SUMIFS(SDM_Data!K$2:$K$1348,SDM_Data!$I$2:$I$1348,Data!A71,SDM_Data!$A$2:$A$1348,Data!$A$66,SDM_Data!$D$2:$D$1348,J$67,SDM_Data!$E$2:$E$1348,Data!$M$67)</f>
        <v>-178.58</v>
      </c>
      <c r="L71" s="65">
        <f>SUM(J$69:J71)</f>
        <v>-365.93</v>
      </c>
      <c r="M71" s="65">
        <f>SUM(K$69:K71)</f>
        <v>-391.42</v>
      </c>
      <c r="N71" s="24">
        <f>SUMIFS(SDM_Data!J$2:$J$1348,SDM_Data!$I$2:$I$1348,Data!A71,SDM_Data!$A$2:$A$1348,Data!$A$66,SDM_Data!$D$2:$D$1348,N$67,SDM_Data!$E$2:$E$1348,Data!$P$67)</f>
        <v>3</v>
      </c>
      <c r="O71" s="64">
        <f>SUMIFS(SDM_Data!K$2:$K$1348,SDM_Data!$I$2:$I$1348,Data!A71,SDM_Data!$A$2:$A$1348,Data!$A$66,SDM_Data!$D$2:$D$1348,N$67,SDM_Data!$E$2:$E$1348,Data!$P$67)</f>
        <v>0</v>
      </c>
      <c r="P71" s="24">
        <f>SUM(N$69:N71)</f>
        <v>12</v>
      </c>
      <c r="Q71" s="24">
        <f>SUM(O$69:O71)</f>
        <v>5</v>
      </c>
      <c r="R71" s="65">
        <f>SUMIFS(SDM_Data!J$2:$J$1348,SDM_Data!$I$2:$I$1348,Data!A71,SDM_Data!$A$2:$A$1348,Data!$A$66,SDM_Data!$D$2:$D$1348,R$67,SDM_Data!$E$2:$E$1348,Data!$U$67)</f>
        <v>20.818999999999999</v>
      </c>
      <c r="S71" s="43">
        <f>SUMIFS(SDM_Data!K$2:$K$1348,SDM_Data!$I$2:$I$1348,Data!A71,SDM_Data!$A$2:$A$1348,Data!$A$66,SDM_Data!$D$2:$D$1348,R$67,SDM_Data!$E$2:$E$1348,Data!$U$67)</f>
        <v>23.155000000000001</v>
      </c>
      <c r="T71" s="65">
        <f>SUM(R$69:R71)</f>
        <v>60.052000000000007</v>
      </c>
      <c r="U71" s="65">
        <f>SUM(S$69:S71)</f>
        <v>65.535908000000006</v>
      </c>
      <c r="V71" s="65">
        <f>SUMIFS(SDM_Data!J$2:$J$1348,SDM_Data!$I$2:$I$1348,Data!A71,SDM_Data!$A$2:$A$1348,Data!$A$66,SDM_Data!$D$2:$D$1348,V$67,SDM_Data!$E$2:$E$1348,Data!$Y$67)</f>
        <v>25735</v>
      </c>
      <c r="W71" s="65">
        <f>SUMIFS(SDM_Data!K$2:$K$1348,SDM_Data!$I$2:$I$1348,Data!A71,SDM_Data!$A$2:$A$1348,Data!$A$66,SDM_Data!$D$2:$D$1348,V$67,SDM_Data!$E$2:$E$1348,Data!$Y$67)</f>
        <v>23916</v>
      </c>
      <c r="X71" s="65">
        <f>SUM(V$69:V71)</f>
        <v>72295</v>
      </c>
      <c r="Y71" s="65">
        <f>SUM(W$69:W71)</f>
        <v>65078</v>
      </c>
      <c r="Z71" s="85" t="s">
        <v>11</v>
      </c>
      <c r="AA71" s="85" t="s">
        <v>11</v>
      </c>
      <c r="AB71" s="35">
        <f>SUMIFS(SDM_Data!L$2:$L$1348,SDM_Data!$I$2:$I$1348,Data!A71,SDM_Data!$A$2:$A$1348,Data!$A$66,SDM_Data!$D$2:$D$1348,Z$67,SDM_Data!$E$2:$E$1348,Data!$AC$67)</f>
        <v>-2.4989999999999999E-3</v>
      </c>
      <c r="AC71" s="35">
        <f>SUMIFS(SDM_Data!M$2:$M$1348,SDM_Data!$I$2:$I$1348,Data!A71,SDM_Data!$A$2:$A$1348,Data!$A$66,SDM_Data!$D$2:$D$1348,Z$67,SDM_Data!$E$2:$E$1348,Data!$AC$67)</f>
        <v>-0.15190000000000001</v>
      </c>
      <c r="AD71" s="66">
        <f>SUMIFS(SDM_Data!J$2:$J$1348,SDM_Data!$I$2:$I$1348,Data!A71,SDM_Data!$A$2:$A$1348,Data!$A$66,SDM_Data!$D$2:$D$1348,AD$67,SDM_Data!$E$2:$E$1348,Data!$AG$67)</f>
        <v>0.73975299999999999</v>
      </c>
      <c r="AE71" s="7">
        <f>SUMIFS(SDM_Data!K$2:$K$1348,SDM_Data!$I$2:$I$1348,Data!A71,SDM_Data!$A$2:$A$1348,Data!$A$66,SDM_Data!$D$2:$D$1348,AD$67,SDM_Data!$E$2:$E$1348,Data!$AG$67)</f>
        <v>0.83</v>
      </c>
      <c r="AF71" s="66">
        <f>SUM(AD$69:AD71)</f>
        <v>2.3573490000000001</v>
      </c>
      <c r="AG71" s="66">
        <f>SUM(AE$69:AE71)</f>
        <v>2.1970000000000001</v>
      </c>
      <c r="AH71" s="70">
        <f>SUMIFS(SDM_Data!J$2:$J$1348,SDM_Data!$I$2:$I$1348,Data!A71,SDM_Data!$A$2:$A$1348,Data!$A$66,SDM_Data!$D$2:$D$1348,AH$67,SDM_Data!$E$2:$E$1348,Data!$AK$67)</f>
        <v>0.19370000000000001</v>
      </c>
      <c r="AI71" s="7">
        <f>SUMIFS(SDM_Data!K$2:$K$1348,SDM_Data!$I$2:$I$1348,Data!A71,SDM_Data!$A$2:$A$1348,Data!$A$66,SDM_Data!$D$2:$D$1348,AH$67,SDM_Data!$E$2:$E$1348,Data!$AK$67)</f>
        <v>0.15390000000000001</v>
      </c>
      <c r="AJ71" s="70">
        <f>SUM(AH$69:AH71)</f>
        <v>0.58150000000000002</v>
      </c>
      <c r="AK71" s="70">
        <f>SUM(AI$69:AI71)</f>
        <v>0.50119999999999998</v>
      </c>
      <c r="AL71" s="71">
        <f>SUMIFS(SDM_Data!J$2:$J$1348,SDM_Data!$I$2:$I$1348,Data!A71,SDM_Data!$A$2:$A$1348,Data!$A$66,SDM_Data!$D$2:$D$1348,AL$67,SDM_Data!$E$2:$E$1348,Data!$AO$67)</f>
        <v>289</v>
      </c>
      <c r="AM71" s="66">
        <f>SUMIFS(SDM_Data!K$2:$K$1348,SDM_Data!$I$2:$I$1348,Data!A71,SDM_Data!$A$2:$A$1348,Data!$A$66,SDM_Data!$D$2:$D$1348,AL$67,SDM_Data!$E$2:$E$1348,Data!$AO$67)</f>
        <v>247.77</v>
      </c>
      <c r="AN71" s="71">
        <f>SUM(AL$69:AL71)</f>
        <v>811</v>
      </c>
      <c r="AO71" s="69">
        <f>SUM(AM$69:AM71)</f>
        <v>753.6</v>
      </c>
    </row>
    <row r="72" spans="1:41" s="3" customFormat="1" ht="14.1" customHeight="1">
      <c r="A72" s="39">
        <v>45839</v>
      </c>
      <c r="B72" s="40"/>
      <c r="C72" s="7"/>
      <c r="D72" s="35">
        <f>SUMIFS(SDM_Data!L$2:$L$1348,SDM_Data!$I$2:$I$1348,Data!A72,SDM_Data!$A$2:$A$1348,Data!$A$66,SDM_Data!$D$2:$D$1348,B$67,SDM_Data!$E$2:$E$1348,Data!$D$67)</f>
        <v>-6.6679999999999994E-3</v>
      </c>
      <c r="E72" s="41">
        <f>SUMIFS(SDM_Data!L$2:$L$1348,SDM_Data!$I$2:$I$1348,Data!A72,SDM_Data!$A$2:$A$1348,Data!$A$66,SDM_Data!$D$2:$D$1348,B$67,SDM_Data!$E$2:$E$1348,Data!$D$67)</f>
        <v>-6.6679999999999994E-3</v>
      </c>
      <c r="F72" s="42">
        <f>SUMIFS(SDM_Data!J$2:$J$1348,SDM_Data!$I$2:$I$1348,Data!A72,SDM_Data!$A$2:$A$1348,Data!$A$66,SDM_Data!$D$2:$D$1348,F$67,SDM_Data!$E$2:$E$1348,Data!$I$67)</f>
        <v>3278</v>
      </c>
      <c r="G72" s="42">
        <f>SUMIFS(SDM_Data!K$2:$K$1348,SDM_Data!$I$2:$I$1348,Data!A72,SDM_Data!$A$2:$A$1348,Data!$A$66,SDM_Data!$D$2:$D$1348,F$67,SDM_Data!$E$2:$E$1348,Data!$I$67)</f>
        <v>3564</v>
      </c>
      <c r="H72" s="42">
        <f>SUM(F$69:F72)</f>
        <v>13288</v>
      </c>
      <c r="I72" s="42">
        <f>SUM(G$69:G72)</f>
        <v>14054</v>
      </c>
      <c r="J72" s="65">
        <f>SUMIFS(SDM_Data!J$2:$J$1348,SDM_Data!$I$2:$I$1348,Data!A72,SDM_Data!$A$2:$A$1348,Data!$A$66,SDM_Data!$D$2:$D$1348,J$67,SDM_Data!$E$2:$E$1348,Data!$M$67)</f>
        <v>-165.49</v>
      </c>
      <c r="K72" s="65">
        <f>SUMIFS(SDM_Data!K$2:$K$1348,SDM_Data!$I$2:$I$1348,Data!A72,SDM_Data!$A$2:$A$1348,Data!$A$66,SDM_Data!$D$2:$D$1348,J$67,SDM_Data!$E$2:$E$1348,Data!$M$67)</f>
        <v>-363.44</v>
      </c>
      <c r="L72" s="65">
        <f>SUM(J$69:J72)</f>
        <v>-531.42000000000007</v>
      </c>
      <c r="M72" s="65">
        <f>SUM(K$69:K72)</f>
        <v>-754.86</v>
      </c>
      <c r="N72" s="24">
        <f>SUMIFS(SDM_Data!J$2:$J$1348,SDM_Data!$I$2:$I$1348,Data!A72,SDM_Data!$A$2:$A$1348,Data!$A$66,SDM_Data!$D$2:$D$1348,N$67,SDM_Data!$E$2:$E$1348,Data!$P$67)</f>
        <v>4</v>
      </c>
      <c r="O72" s="64">
        <f>SUMIFS(SDM_Data!K$2:$K$1348,SDM_Data!$I$2:$I$1348,Data!A72,SDM_Data!$A$2:$A$1348,Data!$A$66,SDM_Data!$D$2:$D$1348,N$67,SDM_Data!$E$2:$E$1348,Data!$P$67)</f>
        <v>1</v>
      </c>
      <c r="P72" s="24">
        <f>SUM(N$69:N72)</f>
        <v>16</v>
      </c>
      <c r="Q72" s="24">
        <f>SUM(O$69:O72)</f>
        <v>6</v>
      </c>
      <c r="R72" s="65">
        <f>SUMIFS(SDM_Data!J$2:$J$1348,SDM_Data!$I$2:$I$1348,Data!A72,SDM_Data!$A$2:$A$1348,Data!$A$66,SDM_Data!$D$2:$D$1348,R$67,SDM_Data!$E$2:$E$1348,Data!$U$67)</f>
        <v>20.617999999999999</v>
      </c>
      <c r="S72" s="43">
        <f>SUMIFS(SDM_Data!K$2:$K$1348,SDM_Data!$I$2:$I$1348,Data!A72,SDM_Data!$A$2:$A$1348,Data!$A$66,SDM_Data!$D$2:$D$1348,R$67,SDM_Data!$E$2:$E$1348,Data!$U$67)</f>
        <v>22.053000000000001</v>
      </c>
      <c r="T72" s="65">
        <f>SUM(R$69:R72)</f>
        <v>80.67</v>
      </c>
      <c r="U72" s="65">
        <f>SUM(S$69:S72)</f>
        <v>87.588908000000004</v>
      </c>
      <c r="V72" s="65">
        <f>SUMIFS(SDM_Data!J$2:$J$1348,SDM_Data!$I$2:$I$1348,Data!A72,SDM_Data!$A$2:$A$1348,Data!$A$66,SDM_Data!$D$2:$D$1348,V$67,SDM_Data!$E$2:$E$1348,Data!$Y$67)</f>
        <v>24193</v>
      </c>
      <c r="W72" s="65">
        <f>SUMIFS(SDM_Data!K$2:$K$1348,SDM_Data!$I$2:$I$1348,Data!A72,SDM_Data!$A$2:$A$1348,Data!$A$66,SDM_Data!$D$2:$D$1348,V$67,SDM_Data!$E$2:$E$1348,Data!$Y$67)</f>
        <v>21452</v>
      </c>
      <c r="X72" s="65">
        <f>SUM(V$69:V72)</f>
        <v>96488</v>
      </c>
      <c r="Y72" s="65">
        <f>SUM(W$69:W72)</f>
        <v>86530</v>
      </c>
      <c r="Z72" s="85" t="s">
        <v>11</v>
      </c>
      <c r="AA72" s="85" t="s">
        <v>11</v>
      </c>
      <c r="AB72" s="35">
        <f>SUMIFS(SDM_Data!L$2:$L$1348,SDM_Data!$I$2:$I$1348,Data!A72,SDM_Data!$A$2:$A$1348,Data!$A$66,SDM_Data!$D$2:$D$1348,Z$67,SDM_Data!$E$2:$E$1348,Data!$AC$67)</f>
        <v>-3.3319999999999999E-3</v>
      </c>
      <c r="AC72" s="35">
        <f>SUMIFS(SDM_Data!M$2:$M$1348,SDM_Data!$I$2:$I$1348,Data!A72,SDM_Data!$A$2:$A$1348,Data!$A$66,SDM_Data!$D$2:$D$1348,Z$67,SDM_Data!$E$2:$E$1348,Data!$AC$67)</f>
        <v>-0.16</v>
      </c>
      <c r="AD72" s="66">
        <f>SUMIFS(SDM_Data!J$2:$J$1348,SDM_Data!$I$2:$I$1348,Data!A72,SDM_Data!$A$2:$A$1348,Data!$A$66,SDM_Data!$D$2:$D$1348,AD$67,SDM_Data!$E$2:$E$1348,Data!$AG$67)</f>
        <v>0.72288699999999995</v>
      </c>
      <c r="AE72" s="109">
        <f>SUMIFS(SDM_Data!K$2:$K$1348,SDM_Data!$I$2:$I$1348,Data!A72,SDM_Data!$A$2:$A$1348,Data!$A$66,SDM_Data!$D$2:$D$1348,AD$67,SDM_Data!$E$2:$E$1348,Data!$AG$67)</f>
        <v>0.72744933000000001</v>
      </c>
      <c r="AF72" s="66">
        <f>SUM(AD$69:AD72)</f>
        <v>3.0802360000000002</v>
      </c>
      <c r="AG72" s="66">
        <f>SUM(AE$69:AE72)</f>
        <v>2.9244493299999998</v>
      </c>
      <c r="AH72" s="70">
        <f>SUMIFS(SDM_Data!J$2:$J$1348,SDM_Data!$I$2:$I$1348,Data!A72,SDM_Data!$A$2:$A$1348,Data!$A$66,SDM_Data!$D$2:$D$1348,AH$67,SDM_Data!$E$2:$E$1348,Data!$AK$67)</f>
        <v>0.19350000000000001</v>
      </c>
      <c r="AI72" s="7">
        <f>SUMIFS(SDM_Data!K$2:$K$1348,SDM_Data!$I$2:$I$1348,Data!A72,SDM_Data!$A$2:$A$1348,Data!$A$66,SDM_Data!$D$2:$D$1348,AH$67,SDM_Data!$E$2:$E$1348,Data!$AK$67)</f>
        <v>0.1797</v>
      </c>
      <c r="AJ72" s="70">
        <f>SUM(AH$69:AH72)</f>
        <v>0.77500000000000002</v>
      </c>
      <c r="AK72" s="70">
        <f>SUM(AI$69:AI72)</f>
        <v>0.68089999999999995</v>
      </c>
      <c r="AL72" s="71">
        <f>SUMIFS(SDM_Data!J$2:$J$1348,SDM_Data!$I$2:$I$1348,Data!A72,SDM_Data!$A$2:$A$1348,Data!$A$66,SDM_Data!$D$2:$D$1348,AL$67,SDM_Data!$E$2:$E$1348,Data!$AO$67)</f>
        <v>272</v>
      </c>
      <c r="AM72" s="66">
        <f>SUMIFS(SDM_Data!K$2:$K$1348,SDM_Data!$I$2:$I$1348,Data!A72,SDM_Data!$A$2:$A$1348,Data!$A$66,SDM_Data!$D$2:$D$1348,AL$67,SDM_Data!$E$2:$E$1348,Data!$AO$67)</f>
        <v>274.16000000000003</v>
      </c>
      <c r="AN72" s="71">
        <f>SUM(AL$69:AL72)</f>
        <v>1083</v>
      </c>
      <c r="AO72" s="69">
        <f>SUM(AM$69:AM72)</f>
        <v>1027.76</v>
      </c>
    </row>
    <row r="73" spans="1:41" s="3" customFormat="1" ht="14.1" customHeight="1">
      <c r="A73" s="39">
        <v>45870</v>
      </c>
      <c r="B73" s="40"/>
      <c r="C73" s="7"/>
      <c r="D73" s="35">
        <f>SUMIFS(SDM_Data!L$2:$L$1348,SDM_Data!$I$2:$I$1348,Data!A73,SDM_Data!$A$2:$A$1348,Data!$A$66,SDM_Data!$D$2:$D$1348,B$67,SDM_Data!$E$2:$E$1348,Data!$D$67)</f>
        <v>-8.3349999999999987E-3</v>
      </c>
      <c r="E73" s="41">
        <f>SUMIFS(SDM_Data!L$2:$L$1348,SDM_Data!$I$2:$I$1348,Data!A73,SDM_Data!$A$2:$A$1348,Data!$A$66,SDM_Data!$D$2:$D$1348,B$67,SDM_Data!$E$2:$E$1348,Data!$D$67)</f>
        <v>-8.3349999999999987E-3</v>
      </c>
      <c r="F73" s="42">
        <f>SUMIFS(SDM_Data!J$2:$J$1348,SDM_Data!$I$2:$I$1348,Data!A73,SDM_Data!$A$2:$A$1348,Data!$A$66,SDM_Data!$D$2:$D$1348,F$67,SDM_Data!$E$2:$E$1348,Data!$I$67)</f>
        <v>3527</v>
      </c>
      <c r="G73" s="42">
        <f>SUMIFS(SDM_Data!K$2:$K$1348,SDM_Data!$I$2:$I$1348,Data!A73,SDM_Data!$A$2:$A$1348,Data!$A$66,SDM_Data!$D$2:$D$1348,F$67,SDM_Data!$E$2:$E$1348,Data!$I$67)</f>
        <v>3626</v>
      </c>
      <c r="H73" s="42">
        <f>SUM(F$69:F73)</f>
        <v>16815</v>
      </c>
      <c r="I73" s="42">
        <f>SUM(G$69:G73)</f>
        <v>17680</v>
      </c>
      <c r="J73" s="65">
        <f>SUMIFS(SDM_Data!J$2:$J$1348,SDM_Data!$I$2:$I$1348,Data!A73,SDM_Data!$A$2:$A$1348,Data!$A$66,SDM_Data!$D$2:$D$1348,J$67,SDM_Data!$E$2:$E$1348,Data!$M$67)</f>
        <v>-180.03</v>
      </c>
      <c r="K73" s="65">
        <f>SUMIFS(SDM_Data!K$2:$K$1348,SDM_Data!$I$2:$I$1348,Data!A73,SDM_Data!$A$2:$A$1348,Data!$A$66,SDM_Data!$D$2:$D$1348,J$67,SDM_Data!$E$2:$E$1348,Data!$M$67)</f>
        <v>-191.15</v>
      </c>
      <c r="L73" s="65">
        <f>SUM(J$69:J73)</f>
        <v>-711.45</v>
      </c>
      <c r="M73" s="65">
        <f>SUM(K$69:K73)</f>
        <v>-946.01</v>
      </c>
      <c r="N73" s="24">
        <f>SUMIFS(SDM_Data!J$2:$J$1348,SDM_Data!$I$2:$I$1348,Data!A73,SDM_Data!$A$2:$A$1348,Data!$A$66,SDM_Data!$D$2:$D$1348,N$67,SDM_Data!$E$2:$E$1348,Data!$P$67)</f>
        <v>2</v>
      </c>
      <c r="O73" s="64">
        <f>SUMIFS(SDM_Data!K$2:$K$1348,SDM_Data!$I$2:$I$1348,Data!A73,SDM_Data!$A$2:$A$1348,Data!$A$66,SDM_Data!$D$2:$D$1348,N$67,SDM_Data!$E$2:$E$1348,Data!$P$67)</f>
        <v>0</v>
      </c>
      <c r="P73" s="24">
        <f>SUM(N$69:N73)</f>
        <v>18</v>
      </c>
      <c r="Q73" s="24">
        <f>SUM(O$69:O73)</f>
        <v>6</v>
      </c>
      <c r="R73" s="65">
        <f>SUMIFS(SDM_Data!J$2:$J$1348,SDM_Data!$I$2:$I$1348,Data!A73,SDM_Data!$A$2:$A$1348,Data!$A$66,SDM_Data!$D$2:$D$1348,R$67,SDM_Data!$E$2:$E$1348,Data!$U$67)</f>
        <v>21.396999999999998</v>
      </c>
      <c r="S73" s="43">
        <f>SUMIFS(SDM_Data!K$2:$K$1348,SDM_Data!$I$2:$I$1348,Data!A73,SDM_Data!$A$2:$A$1348,Data!$A$66,SDM_Data!$D$2:$D$1348,R$67,SDM_Data!$E$2:$E$1348,Data!$U$67)</f>
        <v>22.672999999999998</v>
      </c>
      <c r="T73" s="65">
        <f>SUM(R$69:R73)</f>
        <v>102.06700000000001</v>
      </c>
      <c r="U73" s="65">
        <f>SUM(S$69:S73)</f>
        <v>110.26190800000001</v>
      </c>
      <c r="V73" s="65">
        <f>SUMIFS(SDM_Data!J$2:$J$1348,SDM_Data!$I$2:$I$1348,Data!A73,SDM_Data!$A$2:$A$1348,Data!$A$66,SDM_Data!$D$2:$D$1348,V$67,SDM_Data!$E$2:$E$1348,Data!$Y$67)</f>
        <v>25498</v>
      </c>
      <c r="W73" s="65">
        <f>SUMIFS(SDM_Data!K$2:$K$1348,SDM_Data!$I$2:$I$1348,Data!A73,SDM_Data!$A$2:$A$1348,Data!$A$66,SDM_Data!$D$2:$D$1348,V$67,SDM_Data!$E$2:$E$1348,Data!$Y$67)</f>
        <v>22764</v>
      </c>
      <c r="X73" s="65">
        <f>SUM(V$69:V73)</f>
        <v>121986</v>
      </c>
      <c r="Y73" s="65">
        <f>SUM(W$69:W73)</f>
        <v>109294</v>
      </c>
      <c r="Z73" s="85" t="s">
        <v>11</v>
      </c>
      <c r="AA73" s="85" t="s">
        <v>11</v>
      </c>
      <c r="AB73" s="35">
        <f>SUMIFS(SDM_Data!L$2:$L$1348,SDM_Data!$I$2:$I$1348,Data!A73,SDM_Data!$A$2:$A$1348,Data!$A$66,SDM_Data!$D$2:$D$1348,Z$67,SDM_Data!$E$2:$E$1348,Data!$AC$67)</f>
        <v>-4.1650000000000003E-3</v>
      </c>
      <c r="AC73" s="35">
        <f>SUMIFS(SDM_Data!M$2:$M$1348,SDM_Data!$I$2:$I$1348,Data!A73,SDM_Data!$A$2:$A$1348,Data!$A$66,SDM_Data!$D$2:$D$1348,Z$67,SDM_Data!$E$2:$E$1348,Data!$AC$67)</f>
        <v>-0.14610000000000001</v>
      </c>
      <c r="AD73" s="66">
        <f>SUMIFS(SDM_Data!J$2:$J$1348,SDM_Data!$I$2:$I$1348,Data!A73,SDM_Data!$A$2:$A$1348,Data!$A$66,SDM_Data!$D$2:$D$1348,AD$67,SDM_Data!$E$2:$E$1348,Data!$AG$67)</f>
        <v>0.66636799999999996</v>
      </c>
      <c r="AE73" s="7">
        <f>SUMIFS(SDM_Data!K$2:$K$1348,SDM_Data!$I$2:$I$1348,Data!A73,SDM_Data!$A$2:$A$1348,Data!$A$66,SDM_Data!$D$2:$D$1348,AD$67,SDM_Data!$E$2:$E$1348,Data!$AG$67)</f>
        <v>0.78</v>
      </c>
      <c r="AF73" s="66">
        <f>SUM(AD$69:AD73)</f>
        <v>3.746604</v>
      </c>
      <c r="AG73" s="66">
        <f>SUM(AE$69:AE73)</f>
        <v>3.7044493300000001</v>
      </c>
      <c r="AH73" s="70">
        <f>SUMIFS(SDM_Data!J$2:$J$1348,SDM_Data!$I$2:$I$1348,Data!A73,SDM_Data!$A$2:$A$1348,Data!$A$66,SDM_Data!$D$2:$D$1348,AH$67,SDM_Data!$E$2:$E$1348,Data!$AK$67)</f>
        <v>0.1933</v>
      </c>
      <c r="AI73" s="7">
        <f>SUMIFS(SDM_Data!K$2:$K$1348,SDM_Data!$I$2:$I$1348,Data!A73,SDM_Data!$A$2:$A$1348,Data!$A$66,SDM_Data!$D$2:$D$1348,AH$67,SDM_Data!$E$2:$E$1348,Data!$AK$67)</f>
        <v>0.18679999999999999</v>
      </c>
      <c r="AJ73" s="70">
        <f>SUM(AH$69:AH73)</f>
        <v>0.96830000000000005</v>
      </c>
      <c r="AK73" s="70">
        <f>SUM(AI$69:AI73)</f>
        <v>0.86769999999999992</v>
      </c>
      <c r="AL73" s="71">
        <f>SUMIFS(SDM_Data!J$2:$J$1348,SDM_Data!$I$2:$I$1348,Data!A73,SDM_Data!$A$2:$A$1348,Data!$A$66,SDM_Data!$D$2:$D$1348,AL$67,SDM_Data!$E$2:$E$1348,Data!$AO$67)</f>
        <v>287</v>
      </c>
      <c r="AM73" s="66">
        <f>SUMIFS(SDM_Data!K$2:$K$1348,SDM_Data!$I$2:$I$1348,Data!A73,SDM_Data!$A$2:$A$1348,Data!$A$66,SDM_Data!$D$2:$D$1348,AL$67,SDM_Data!$E$2:$E$1348,Data!$AO$67)</f>
        <v>271.08</v>
      </c>
      <c r="AN73" s="71">
        <f>SUM(AL$69:AL73)</f>
        <v>1370</v>
      </c>
      <c r="AO73" s="69">
        <f>SUM(AM$69:AM73)</f>
        <v>1298.8399999999999</v>
      </c>
    </row>
    <row r="74" spans="1:41" s="3" customFormat="1" ht="14.1" customHeight="1">
      <c r="A74" s="39">
        <v>45901</v>
      </c>
      <c r="B74" s="40"/>
      <c r="C74" s="7"/>
      <c r="D74" s="35">
        <f>SUMIFS(SDM_Data!L$2:$L$1348,SDM_Data!$I$2:$I$1348,Data!A74,SDM_Data!$A$2:$A$1348,Data!$A$66,SDM_Data!$D$2:$D$1348,B$67,SDM_Data!$E$2:$E$1348,Data!$D$67)</f>
        <v>-1.0002E-2</v>
      </c>
      <c r="E74" s="41">
        <f>SUMIFS(SDM_Data!L$2:$L$1348,SDM_Data!$I$2:$I$1348,Data!A74,SDM_Data!$A$2:$A$1348,Data!$A$66,SDM_Data!$D$2:$D$1348,B$67,SDM_Data!$E$2:$E$1348,Data!$D$67)</f>
        <v>-1.0002E-2</v>
      </c>
      <c r="F74" s="42">
        <f>SUMIFS(SDM_Data!J$2:$J$1348,SDM_Data!$I$2:$I$1348,Data!A74,SDM_Data!$A$2:$A$1348,Data!$A$66,SDM_Data!$D$2:$D$1348,F$67,SDM_Data!$E$2:$E$1348,Data!$I$67)</f>
        <v>3713</v>
      </c>
      <c r="G74" s="42">
        <f>SUMIFS(SDM_Data!K$2:$K$1348,SDM_Data!$I$2:$I$1348,Data!A74,SDM_Data!$A$2:$A$1348,Data!$A$66,SDM_Data!$D$2:$D$1348,F$67,SDM_Data!$E$2:$E$1348,Data!$I$67)</f>
        <v>3477</v>
      </c>
      <c r="H74" s="42">
        <f>SUM(F$69:F74)</f>
        <v>20528</v>
      </c>
      <c r="I74" s="42">
        <f>SUM(G$69:G74)</f>
        <v>21157</v>
      </c>
      <c r="J74" s="65">
        <f>SUMIFS(SDM_Data!J$2:$J$1348,SDM_Data!$I$2:$I$1348,Data!A74,SDM_Data!$A$2:$A$1348,Data!$A$66,SDM_Data!$D$2:$D$1348,J$67,SDM_Data!$E$2:$E$1348,Data!$M$67)</f>
        <v>-238.97</v>
      </c>
      <c r="K74" s="65">
        <f>SUMIFS(SDM_Data!K$2:$K$1348,SDM_Data!$I$2:$I$1348,Data!A74,SDM_Data!$A$2:$A$1348,Data!$A$66,SDM_Data!$D$2:$D$1348,J$67,SDM_Data!$E$2:$E$1348,Data!$M$67)</f>
        <v>-248.52</v>
      </c>
      <c r="L74" s="65">
        <f>SUM(J$69:J74)</f>
        <v>-950.42000000000007</v>
      </c>
      <c r="M74" s="65">
        <f>SUM(K$69:K74)</f>
        <v>-1194.53</v>
      </c>
      <c r="N74" s="24">
        <f>SUMIFS(SDM_Data!J$2:$J$1348,SDM_Data!$I$2:$I$1348,Data!A74,SDM_Data!$A$2:$A$1348,Data!$A$66,SDM_Data!$D$2:$D$1348,N$67,SDM_Data!$E$2:$E$1348,Data!$P$67)</f>
        <v>2</v>
      </c>
      <c r="O74" s="64">
        <f>SUMIFS(SDM_Data!K$2:$K$1348,SDM_Data!$I$2:$I$1348,Data!A74,SDM_Data!$A$2:$A$1348,Data!$A$66,SDM_Data!$D$2:$D$1348,N$67,SDM_Data!$E$2:$E$1348,Data!$P$67)</f>
        <v>0</v>
      </c>
      <c r="P74" s="24">
        <f>SUM(N$69:N74)</f>
        <v>20</v>
      </c>
      <c r="Q74" s="24">
        <f>SUM(O$69:O74)</f>
        <v>6</v>
      </c>
      <c r="R74" s="65">
        <f>SUMIFS(SDM_Data!J$2:$J$1348,SDM_Data!$I$2:$I$1348,Data!A74,SDM_Data!$A$2:$A$1348,Data!$A$66,SDM_Data!$D$2:$D$1348,R$67,SDM_Data!$E$2:$E$1348,Data!$U$67)</f>
        <v>22.747</v>
      </c>
      <c r="S74" s="43">
        <f>SUMIFS(SDM_Data!K$2:$K$1348,SDM_Data!$I$2:$I$1348,Data!A74,SDM_Data!$A$2:$A$1348,Data!$A$66,SDM_Data!$D$2:$D$1348,R$67,SDM_Data!$E$2:$E$1348,Data!$U$67)</f>
        <v>21.32</v>
      </c>
      <c r="T74" s="65">
        <f>SUM(R$69:R74)</f>
        <v>124.81400000000001</v>
      </c>
      <c r="U74" s="65">
        <f>SUM(S$69:S74)</f>
        <v>131.581908</v>
      </c>
      <c r="V74" s="65">
        <f>SUMIFS(SDM_Data!J$2:$J$1348,SDM_Data!$I$2:$I$1348,Data!A74,SDM_Data!$A$2:$A$1348,Data!$A$66,SDM_Data!$D$2:$D$1348,V$67,SDM_Data!$E$2:$E$1348,Data!$Y$67)</f>
        <v>25271</v>
      </c>
      <c r="W74" s="65">
        <f>SUMIFS(SDM_Data!K$2:$K$1348,SDM_Data!$I$2:$I$1348,Data!A74,SDM_Data!$A$2:$A$1348,Data!$A$66,SDM_Data!$D$2:$D$1348,V$67,SDM_Data!$E$2:$E$1348,Data!$Y$67)</f>
        <v>25515</v>
      </c>
      <c r="X74" s="65">
        <f>SUM(V$69:V74)</f>
        <v>147257</v>
      </c>
      <c r="Y74" s="65">
        <f>SUM(W$69:W74)</f>
        <v>134809</v>
      </c>
      <c r="Z74" s="85" t="s">
        <v>11</v>
      </c>
      <c r="AA74" s="85" t="s">
        <v>11</v>
      </c>
      <c r="AB74" s="35">
        <f>SUMIFS(SDM_Data!L$2:$L$1348,SDM_Data!$I$2:$I$1348,Data!A74,SDM_Data!$A$2:$A$1348,Data!$A$66,SDM_Data!$D$2:$D$1348,Z$67,SDM_Data!$E$2:$E$1348,Data!$AC$67)</f>
        <v>-4.9980000000000007E-3</v>
      </c>
      <c r="AC74" s="35">
        <f>SUMIFS(SDM_Data!M$2:$M$1348,SDM_Data!$I$2:$I$1348,Data!A74,SDM_Data!$A$2:$A$1348,Data!$A$66,SDM_Data!$D$2:$D$1348,Z$67,SDM_Data!$E$2:$E$1348,Data!$AC$67)</f>
        <v>-0.1366</v>
      </c>
      <c r="AD74" s="66">
        <f>SUMIFS(SDM_Data!J$2:$J$1348,SDM_Data!$I$2:$I$1348,Data!A74,SDM_Data!$A$2:$A$1348,Data!$A$66,SDM_Data!$D$2:$D$1348,AD$67,SDM_Data!$E$2:$E$1348,Data!$AG$67)</f>
        <v>0.76175999999999999</v>
      </c>
      <c r="AE74" s="7">
        <f>SUMIFS(SDM_Data!K$2:$K$1348,SDM_Data!$I$2:$I$1348,Data!A74,SDM_Data!$A$2:$A$1348,Data!$A$66,SDM_Data!$D$2:$D$1348,AD$67,SDM_Data!$E$2:$E$1348,Data!$AG$67)</f>
        <v>0.89</v>
      </c>
      <c r="AF74" s="66">
        <f>SUM(AD$69:AD74)</f>
        <v>4.5083640000000003</v>
      </c>
      <c r="AG74" s="66">
        <f>SUM(AE$69:AE74)</f>
        <v>4.5944493299999998</v>
      </c>
      <c r="AH74" s="70">
        <f>SUMIFS(SDM_Data!J$2:$J$1348,SDM_Data!$I$2:$I$1348,Data!A74,SDM_Data!$A$2:$A$1348,Data!$A$66,SDM_Data!$D$2:$D$1348,AH$67,SDM_Data!$E$2:$E$1348,Data!$AK$67)</f>
        <v>0.19309999999999999</v>
      </c>
      <c r="AI74" s="7">
        <f>SUMIFS(SDM_Data!K$2:$K$1348,SDM_Data!$I$2:$I$1348,Data!A74,SDM_Data!$A$2:$A$1348,Data!$A$66,SDM_Data!$D$2:$D$1348,AH$67,SDM_Data!$E$2:$E$1348,Data!$AK$67)</f>
        <v>0.1767</v>
      </c>
      <c r="AJ74" s="70">
        <f>SUM(AH$69:AH74)</f>
        <v>1.1614</v>
      </c>
      <c r="AK74" s="70">
        <f>SUM(AI$69:AI74)</f>
        <v>1.0444</v>
      </c>
      <c r="AL74" s="71">
        <f>SUMIFS(SDM_Data!J$2:$J$1348,SDM_Data!$I$2:$I$1348,Data!A74,SDM_Data!$A$2:$A$1348,Data!$A$66,SDM_Data!$D$2:$D$1348,AL$67,SDM_Data!$E$2:$E$1348,Data!$AO$67)</f>
        <v>284</v>
      </c>
      <c r="AM74" s="66">
        <f>SUMIFS(SDM_Data!K$2:$K$1348,SDM_Data!$I$2:$I$1348,Data!A74,SDM_Data!$A$2:$A$1348,Data!$A$66,SDM_Data!$D$2:$D$1348,AL$67,SDM_Data!$E$2:$E$1348,Data!$AO$67)</f>
        <v>288.85000000000002</v>
      </c>
      <c r="AN74" s="71">
        <f>SUM(AL$69:AL74)</f>
        <v>1654</v>
      </c>
      <c r="AO74" s="69">
        <f>SUM(AM$69:AM74)</f>
        <v>1587.69</v>
      </c>
    </row>
    <row r="75" spans="1:41" s="3" customFormat="1" ht="14.1" customHeight="1">
      <c r="A75" s="39">
        <v>45931</v>
      </c>
      <c r="B75" s="40"/>
      <c r="C75" s="7"/>
      <c r="D75" s="35">
        <f>SUMIFS(SDM_Data!L$2:$L$1348,SDM_Data!$I$2:$I$1348,Data!A75,SDM_Data!$A$2:$A$1348,Data!$A$66,SDM_Data!$D$2:$D$1348,B$67,SDM_Data!$E$2:$E$1348,Data!$D$67)</f>
        <v>-1.1669000000000001E-2</v>
      </c>
      <c r="E75" s="41">
        <f>SUMIFS(SDM_Data!L$2:$L$1348,SDM_Data!$I$2:$I$1348,Data!A75,SDM_Data!$A$2:$A$1348,Data!$A$66,SDM_Data!$D$2:$D$1348,B$67,SDM_Data!$E$2:$E$1348,Data!$D$67)</f>
        <v>-1.1669000000000001E-2</v>
      </c>
      <c r="F75" s="42">
        <f>SUMIFS(SDM_Data!J$2:$J$1348,SDM_Data!$I$2:$I$1348,Data!A75,SDM_Data!$A$2:$A$1348,Data!$A$66,SDM_Data!$D$2:$D$1348,F$67,SDM_Data!$E$2:$E$1348,Data!$I$67)</f>
        <v>3406</v>
      </c>
      <c r="G75" s="42">
        <f>SUMIFS(SDM_Data!K$2:$K$1348,SDM_Data!$I$2:$I$1348,Data!A75,SDM_Data!$A$2:$A$1348,Data!$A$66,SDM_Data!$D$2:$D$1348,F$67,SDM_Data!$E$2:$E$1348,Data!$I$67)</f>
        <v>3204</v>
      </c>
      <c r="H75" s="42">
        <f>SUM(F$69:F75)</f>
        <v>23934</v>
      </c>
      <c r="I75" s="42">
        <f>SUM(G$69:G75)</f>
        <v>24361</v>
      </c>
      <c r="J75" s="65">
        <f>SUMIFS(SDM_Data!J$2:$J$1348,SDM_Data!$I$2:$I$1348,Data!A75,SDM_Data!$A$2:$A$1348,Data!$A$66,SDM_Data!$D$2:$D$1348,J$67,SDM_Data!$E$2:$E$1348,Data!$M$67)</f>
        <v>-328.94</v>
      </c>
      <c r="K75" s="65">
        <f>SUMIFS(SDM_Data!K$2:$K$1348,SDM_Data!$I$2:$I$1348,Data!A75,SDM_Data!$A$2:$A$1348,Data!$A$66,SDM_Data!$D$2:$D$1348,J$67,SDM_Data!$E$2:$E$1348,Data!$M$67)</f>
        <v>-343.67</v>
      </c>
      <c r="L75" s="65">
        <f>SUM(J$69:J75)</f>
        <v>-1279.3600000000001</v>
      </c>
      <c r="M75" s="65">
        <f>SUM(K$69:K75)</f>
        <v>-1538.2</v>
      </c>
      <c r="N75" s="24">
        <f>SUMIFS(SDM_Data!J$2:$J$1348,SDM_Data!$I$2:$I$1348,Data!A75,SDM_Data!$A$2:$A$1348,Data!$A$66,SDM_Data!$D$2:$D$1348,N$67,SDM_Data!$E$2:$E$1348,Data!$P$67)</f>
        <v>3</v>
      </c>
      <c r="O75" s="64">
        <f>SUMIFS(SDM_Data!K$2:$K$1348,SDM_Data!$I$2:$I$1348,Data!A75,SDM_Data!$A$2:$A$1348,Data!$A$66,SDM_Data!$D$2:$D$1348,N$67,SDM_Data!$E$2:$E$1348,Data!$P$67)</f>
        <v>3</v>
      </c>
      <c r="P75" s="24">
        <f>SUM(N$69:N75)</f>
        <v>23</v>
      </c>
      <c r="Q75" s="24">
        <f>SUM(O$69:O75)</f>
        <v>9</v>
      </c>
      <c r="R75" s="65">
        <f>SUMIFS(SDM_Data!J$2:$J$1348,SDM_Data!$I$2:$I$1348,Data!A75,SDM_Data!$A$2:$A$1348,Data!$A$66,SDM_Data!$D$2:$D$1348,R$67,SDM_Data!$E$2:$E$1348,Data!$U$67)</f>
        <v>24.183</v>
      </c>
      <c r="S75" s="43">
        <f>SUMIFS(SDM_Data!K$2:$K$1348,SDM_Data!$I$2:$I$1348,Data!A75,SDM_Data!$A$2:$A$1348,Data!$A$66,SDM_Data!$D$2:$D$1348,R$67,SDM_Data!$E$2:$E$1348,Data!$U$67)</f>
        <v>19.260000000000002</v>
      </c>
      <c r="T75" s="65">
        <f>SUM(R$69:R75)</f>
        <v>148.99700000000001</v>
      </c>
      <c r="U75" s="65">
        <f>SUM(S$69:S75)</f>
        <v>150.84190799999999</v>
      </c>
      <c r="V75" s="65">
        <f>SUMIFS(SDM_Data!J$2:$J$1348,SDM_Data!$I$2:$I$1348,Data!A75,SDM_Data!$A$2:$A$1348,Data!$A$66,SDM_Data!$D$2:$D$1348,V$67,SDM_Data!$E$2:$E$1348,Data!$Y$67)</f>
        <v>27345</v>
      </c>
      <c r="W75" s="65">
        <f>SUMIFS(SDM_Data!K$2:$K$1348,SDM_Data!$I$2:$I$1348,Data!A75,SDM_Data!$A$2:$A$1348,Data!$A$66,SDM_Data!$D$2:$D$1348,V$67,SDM_Data!$E$2:$E$1348,Data!$Y$67)</f>
        <v>26455</v>
      </c>
      <c r="X75" s="65">
        <f>SUM(V$69:V75)</f>
        <v>174602</v>
      </c>
      <c r="Y75" s="65">
        <f>SUM(W$69:W75)</f>
        <v>161264</v>
      </c>
      <c r="Z75" s="85" t="s">
        <v>11</v>
      </c>
      <c r="AA75" s="85" t="s">
        <v>11</v>
      </c>
      <c r="AB75" s="35">
        <f>SUMIFS(SDM_Data!L$2:$L$1348,SDM_Data!$I$2:$I$1348,Data!A75,SDM_Data!$A$2:$A$1348,Data!$A$66,SDM_Data!$D$2:$D$1348,Z$67,SDM_Data!$E$2:$E$1348,Data!$AC$67)</f>
        <v>-5.8310000000000011E-3</v>
      </c>
      <c r="AC75" s="35">
        <f>SUMIFS(SDM_Data!M$2:$M$1348,SDM_Data!$I$2:$I$1348,Data!A75,SDM_Data!$A$2:$A$1348,Data!$A$66,SDM_Data!$D$2:$D$1348,Z$67,SDM_Data!$E$2:$E$1348,Data!$AC$67)</f>
        <v>-0.1169</v>
      </c>
      <c r="AD75" s="66">
        <f>SUMIFS(SDM_Data!J$2:$J$1348,SDM_Data!$I$2:$I$1348,Data!A75,SDM_Data!$A$2:$A$1348,Data!$A$66,SDM_Data!$D$2:$D$1348,AD$67,SDM_Data!$E$2:$E$1348,Data!$AG$67)</f>
        <v>1.034</v>
      </c>
      <c r="AE75" s="7">
        <f>SUMIFS(SDM_Data!K$2:$K$1348,SDM_Data!$I$2:$I$1348,Data!A75,SDM_Data!$A$2:$A$1348,Data!$A$66,SDM_Data!$D$2:$D$1348,AD$67,SDM_Data!$E$2:$E$1348,Data!$AG$67)</f>
        <v>0.94</v>
      </c>
      <c r="AF75" s="66">
        <f>SUM(AD$69:AD75)</f>
        <v>5.5423640000000001</v>
      </c>
      <c r="AG75" s="66">
        <f>SUM(AE$69:AE75)</f>
        <v>5.5344493299999993</v>
      </c>
      <c r="AH75" s="70">
        <f>SUMIFS(SDM_Data!J$2:$J$1348,SDM_Data!$I$2:$I$1348,Data!A75,SDM_Data!$A$2:$A$1348,Data!$A$66,SDM_Data!$D$2:$D$1348,AH$67,SDM_Data!$E$2:$E$1348,Data!$AK$67)</f>
        <v>0.19289999999999999</v>
      </c>
      <c r="AI75" s="7">
        <f>SUMIFS(SDM_Data!K$2:$K$1348,SDM_Data!$I$2:$I$1348,Data!A75,SDM_Data!$A$2:$A$1348,Data!$A$66,SDM_Data!$D$2:$D$1348,AH$67,SDM_Data!$E$2:$E$1348,Data!$AK$67)</f>
        <v>0.19040000000000001</v>
      </c>
      <c r="AJ75" s="70">
        <f>SUM(AH$69:AH75)</f>
        <v>1.3543000000000001</v>
      </c>
      <c r="AK75" s="70">
        <f>SUM(AI$69:AI75)</f>
        <v>1.2347999999999999</v>
      </c>
      <c r="AL75" s="71">
        <f>SUMIFS(SDM_Data!J$2:$J$1348,SDM_Data!$I$2:$I$1348,Data!A75,SDM_Data!$A$2:$A$1348,Data!$A$66,SDM_Data!$D$2:$D$1348,AL$67,SDM_Data!$E$2:$E$1348,Data!$AO$67)</f>
        <v>287</v>
      </c>
      <c r="AM75" s="66">
        <f>SUMIFS(SDM_Data!K$2:$K$1348,SDM_Data!$I$2:$I$1348,Data!A75,SDM_Data!$A$2:$A$1348,Data!$A$66,SDM_Data!$D$2:$D$1348,AL$67,SDM_Data!$E$2:$E$1348,Data!$AO$67)</f>
        <v>284.08999999999997</v>
      </c>
      <c r="AN75" s="71">
        <f>SUM(AL$69:AL75)</f>
        <v>1941</v>
      </c>
      <c r="AO75" s="69">
        <f>SUM(AM$69:AM75)</f>
        <v>1871.78</v>
      </c>
    </row>
    <row r="76" spans="1:41" s="3" customFormat="1" ht="14.1" customHeight="1">
      <c r="A76" s="39">
        <v>45962</v>
      </c>
      <c r="B76" s="40"/>
      <c r="C76" s="7"/>
      <c r="D76" s="35">
        <f>SUMIFS(SDM_Data!L$2:$L$1348,SDM_Data!$I$2:$I$1348,Data!A76,SDM_Data!$A$2:$A$1348,Data!$A$66,SDM_Data!$D$2:$D$1348,B$67,SDM_Data!$E$2:$E$1348,Data!$D$67)</f>
        <v>-1.3336000000000001E-2</v>
      </c>
      <c r="E76" s="41">
        <f>SUMIFS(SDM_Data!L$2:$L$1348,SDM_Data!$I$2:$I$1348,Data!A76,SDM_Data!$A$2:$A$1348,Data!$A$66,SDM_Data!$D$2:$D$1348,B$67,SDM_Data!$E$2:$E$1348,Data!$D$67)</f>
        <v>-1.3336000000000001E-2</v>
      </c>
      <c r="F76" s="42">
        <f>SUMIFS(SDM_Data!J$2:$J$1348,SDM_Data!$I$2:$I$1348,Data!A76,SDM_Data!$A$2:$A$1348,Data!$A$66,SDM_Data!$D$2:$D$1348,F$67,SDM_Data!$E$2:$E$1348,Data!$I$67)</f>
        <v>3664</v>
      </c>
      <c r="G76" s="42">
        <f>SUMIFS(SDM_Data!K$2:$K$1348,SDM_Data!$I$2:$I$1348,Data!A76,SDM_Data!$A$2:$A$1348,Data!$A$66,SDM_Data!$D$2:$D$1348,F$67,SDM_Data!$E$2:$E$1348,Data!$I$67)</f>
        <v>3701</v>
      </c>
      <c r="H76" s="42">
        <f>SUM(F$69:F76)</f>
        <v>27598</v>
      </c>
      <c r="I76" s="42">
        <f>SUM(G$69:G76)</f>
        <v>28062</v>
      </c>
      <c r="J76" s="65">
        <f>SUMIFS(SDM_Data!J$2:$J$1348,SDM_Data!$I$2:$I$1348,Data!A76,SDM_Data!$A$2:$A$1348,Data!$A$66,SDM_Data!$D$2:$D$1348,J$67,SDM_Data!$E$2:$E$1348,Data!$M$67)</f>
        <v>-384.58</v>
      </c>
      <c r="K76" s="65">
        <f>SUMIFS(SDM_Data!K$2:$K$1348,SDM_Data!$I$2:$I$1348,Data!A76,SDM_Data!$A$2:$A$1348,Data!$A$66,SDM_Data!$D$2:$D$1348,J$67,SDM_Data!$E$2:$E$1348,Data!$M$67)</f>
        <v>-394.62</v>
      </c>
      <c r="L76" s="65">
        <f>SUM(J$69:J76)</f>
        <v>-1663.94</v>
      </c>
      <c r="M76" s="65">
        <f>SUM(K$69:K76)</f>
        <v>-1932.8200000000002</v>
      </c>
      <c r="N76" s="24">
        <f>SUMIFS(SDM_Data!J$2:$J$1348,SDM_Data!$I$2:$I$1348,Data!A76,SDM_Data!$A$2:$A$1348,Data!$A$66,SDM_Data!$D$2:$D$1348,N$67,SDM_Data!$E$2:$E$1348,Data!$P$67)</f>
        <v>2</v>
      </c>
      <c r="O76" s="64">
        <f>SUMIFS(SDM_Data!K$2:$K$1348,SDM_Data!$I$2:$I$1348,Data!A76,SDM_Data!$A$2:$A$1348,Data!$A$66,SDM_Data!$D$2:$D$1348,N$67,SDM_Data!$E$2:$E$1348,Data!$P$67)</f>
        <v>2</v>
      </c>
      <c r="P76" s="24">
        <f>SUM(N$69:N76)</f>
        <v>25</v>
      </c>
      <c r="Q76" s="24">
        <f>SUM(O$69:O76)</f>
        <v>11</v>
      </c>
      <c r="R76" s="65">
        <f>SUMIFS(SDM_Data!J$2:$J$1348,SDM_Data!$I$2:$I$1348,Data!A76,SDM_Data!$A$2:$A$1348,Data!$A$66,SDM_Data!$D$2:$D$1348,R$67,SDM_Data!$E$2:$E$1348,Data!$U$67)</f>
        <v>24.183</v>
      </c>
      <c r="S76" s="43">
        <f>SUMIFS(SDM_Data!K$2:$K$1348,SDM_Data!$I$2:$I$1348,Data!A76,SDM_Data!$A$2:$A$1348,Data!$A$66,SDM_Data!$D$2:$D$1348,R$67,SDM_Data!$E$2:$E$1348,Data!$U$67)</f>
        <v>21.635000000000002</v>
      </c>
      <c r="T76" s="65">
        <f>SUM(R$69:R76)</f>
        <v>173.18</v>
      </c>
      <c r="U76" s="65">
        <f>SUM(S$69:S76)</f>
        <v>172.47690799999998</v>
      </c>
      <c r="V76" s="65">
        <f>SUMIFS(SDM_Data!J$2:$J$1348,SDM_Data!$I$2:$I$1348,Data!A76,SDM_Data!$A$2:$A$1348,Data!$A$66,SDM_Data!$D$2:$D$1348,V$67,SDM_Data!$E$2:$E$1348,Data!$Y$67)</f>
        <v>26362</v>
      </c>
      <c r="W76" s="65">
        <f>SUMIFS(SDM_Data!K$2:$K$1348,SDM_Data!$I$2:$I$1348,Data!A76,SDM_Data!$A$2:$A$1348,Data!$A$66,SDM_Data!$D$2:$D$1348,V$67,SDM_Data!$E$2:$E$1348,Data!$Y$67)</f>
        <v>27970</v>
      </c>
      <c r="X76" s="65">
        <f>SUM(V$69:V76)</f>
        <v>200964</v>
      </c>
      <c r="Y76" s="65">
        <f>SUM(W$69:W76)</f>
        <v>189234</v>
      </c>
      <c r="Z76" s="85" t="s">
        <v>11</v>
      </c>
      <c r="AA76" s="85" t="s">
        <v>11</v>
      </c>
      <c r="AB76" s="35">
        <f>SUMIFS(SDM_Data!L$2:$L$1348,SDM_Data!$I$2:$I$1348,Data!A76,SDM_Data!$A$2:$A$1348,Data!$A$66,SDM_Data!$D$2:$D$1348,Z$67,SDM_Data!$E$2:$E$1348,Data!$AC$67)</f>
        <v>-6.6640000000000015E-3</v>
      </c>
      <c r="AC76" s="35">
        <f>SUMIFS(SDM_Data!M$2:$M$1348,SDM_Data!$I$2:$I$1348,Data!A76,SDM_Data!$A$2:$A$1348,Data!$A$66,SDM_Data!$D$2:$D$1348,Z$67,SDM_Data!$E$2:$E$1348,Data!$AC$67)</f>
        <v>-9.5000000000000001E-2</v>
      </c>
      <c r="AD76" s="66">
        <f>SUMIFS(SDM_Data!J$2:$J$1348,SDM_Data!$I$2:$I$1348,Data!A76,SDM_Data!$A$2:$A$1348,Data!$A$66,SDM_Data!$D$2:$D$1348,AD$67,SDM_Data!$E$2:$E$1348,Data!$AG$67)</f>
        <v>1.034</v>
      </c>
      <c r="AE76" s="7">
        <f>SUMIFS(SDM_Data!K$2:$K$1348,SDM_Data!$I$2:$I$1348,Data!A76,SDM_Data!$A$2:$A$1348,Data!$A$66,SDM_Data!$D$2:$D$1348,AD$67,SDM_Data!$E$2:$E$1348,Data!$AG$67)</f>
        <v>1</v>
      </c>
      <c r="AF76" s="66">
        <f>SUM(AD$69:AD76)</f>
        <v>6.5763639999999999</v>
      </c>
      <c r="AG76" s="66">
        <f>SUM(AE$69:AE76)</f>
        <v>6.5344493299999993</v>
      </c>
      <c r="AH76" s="70">
        <f>SUMIFS(SDM_Data!J$2:$J$1348,SDM_Data!$I$2:$I$1348,Data!A76,SDM_Data!$A$2:$A$1348,Data!$A$66,SDM_Data!$D$2:$D$1348,AH$67,SDM_Data!$E$2:$E$1348,Data!$AK$67)</f>
        <v>0.19270000000000001</v>
      </c>
      <c r="AI76" s="7">
        <f>SUMIFS(SDM_Data!K$2:$K$1348,SDM_Data!$I$2:$I$1348,Data!A76,SDM_Data!$A$2:$A$1348,Data!$A$66,SDM_Data!$D$2:$D$1348,AH$67,SDM_Data!$E$2:$E$1348,Data!$AK$67)</f>
        <v>0.15770000000000001</v>
      </c>
      <c r="AJ76" s="70">
        <f>SUM(AH$69:AH76)</f>
        <v>1.5470000000000002</v>
      </c>
      <c r="AK76" s="70">
        <f>SUM(AI$69:AI76)</f>
        <v>1.3924999999999998</v>
      </c>
      <c r="AL76" s="71">
        <f>SUMIFS(SDM_Data!J$2:$J$1348,SDM_Data!$I$2:$I$1348,Data!A76,SDM_Data!$A$2:$A$1348,Data!$A$66,SDM_Data!$D$2:$D$1348,AL$67,SDM_Data!$E$2:$E$1348,Data!$AO$67)</f>
        <v>270</v>
      </c>
      <c r="AM76" s="66">
        <f>SUMIFS(SDM_Data!K$2:$K$1348,SDM_Data!$I$2:$I$1348,Data!A76,SDM_Data!$A$2:$A$1348,Data!$A$66,SDM_Data!$D$2:$D$1348,AL$67,SDM_Data!$E$2:$E$1348,Data!$AO$67)</f>
        <v>242.65</v>
      </c>
      <c r="AN76" s="71">
        <f>SUM(AL$69:AL76)</f>
        <v>2211</v>
      </c>
      <c r="AO76" s="69">
        <f>SUM(AM$69:AM76)</f>
        <v>2114.4299999999998</v>
      </c>
    </row>
    <row r="77" spans="1:41" s="3" customFormat="1" ht="14.1" customHeight="1">
      <c r="A77" s="39">
        <v>45992</v>
      </c>
      <c r="B77" s="40"/>
      <c r="C77" s="7"/>
      <c r="D77" s="35">
        <f>SUMIFS(SDM_Data!L$2:$L$1348,SDM_Data!$I$2:$I$1348,Data!A77,SDM_Data!$A$2:$A$1348,Data!$A$66,SDM_Data!$D$2:$D$1348,B$67,SDM_Data!$E$2:$E$1348,Data!$D$67)</f>
        <v>-1.5003000000000001E-2</v>
      </c>
      <c r="E77" s="41">
        <f>SUMIFS(SDM_Data!L$2:$L$1348,SDM_Data!$I$2:$I$1348,Data!A77,SDM_Data!$A$2:$A$1348,Data!$A$66,SDM_Data!$D$2:$D$1348,B$67,SDM_Data!$E$2:$E$1348,Data!$D$67)</f>
        <v>-1.5003000000000001E-2</v>
      </c>
      <c r="F77" s="42">
        <f>SUMIFS(SDM_Data!J$2:$J$1348,SDM_Data!$I$2:$I$1348,Data!A77,SDM_Data!$A$2:$A$1348,Data!$A$66,SDM_Data!$D$2:$D$1348,F$67,SDM_Data!$E$2:$E$1348,Data!$I$67)</f>
        <v>3099</v>
      </c>
      <c r="G77" s="42">
        <f>SUMIFS(SDM_Data!K$2:$K$1348,SDM_Data!$I$2:$I$1348,Data!A77,SDM_Data!$A$2:$A$1348,Data!$A$66,SDM_Data!$D$2:$D$1348,F$67,SDM_Data!$E$2:$E$1348,Data!$I$67)</f>
        <v>2928</v>
      </c>
      <c r="H77" s="42">
        <f>SUM(F$69:F77)</f>
        <v>30697</v>
      </c>
      <c r="I77" s="42">
        <f>SUM(G$69:G77)</f>
        <v>30990</v>
      </c>
      <c r="J77" s="65">
        <f>SUMIFS(SDM_Data!J$2:$J$1348,SDM_Data!$I$2:$I$1348,Data!A77,SDM_Data!$A$2:$A$1348,Data!$A$66,SDM_Data!$D$2:$D$1348,J$67,SDM_Data!$E$2:$E$1348,Data!$M$67)</f>
        <v>-374.12</v>
      </c>
      <c r="K77" s="65">
        <f>SUMIFS(SDM_Data!K$2:$K$1348,SDM_Data!$I$2:$I$1348,Data!A77,SDM_Data!$A$2:$A$1348,Data!$A$66,SDM_Data!$D$2:$D$1348,J$67,SDM_Data!$E$2:$E$1348,Data!$M$67)</f>
        <v>-381.89</v>
      </c>
      <c r="L77" s="65">
        <f>SUM(J$69:J77)</f>
        <v>-2038.06</v>
      </c>
      <c r="M77" s="65">
        <f>SUM(K$69:K77)</f>
        <v>-2314.71</v>
      </c>
      <c r="N77" s="24">
        <f>SUMIFS(SDM_Data!J$2:$J$1348,SDM_Data!$I$2:$I$1348,Data!A77,SDM_Data!$A$2:$A$1348,Data!$A$66,SDM_Data!$D$2:$D$1348,N$67,SDM_Data!$E$2:$E$1348,Data!$P$67)</f>
        <v>7</v>
      </c>
      <c r="O77" s="64">
        <f>SUMIFS(SDM_Data!K$2:$K$1348,SDM_Data!$I$2:$I$1348,Data!A77,SDM_Data!$A$2:$A$1348,Data!$A$66,SDM_Data!$D$2:$D$1348,N$67,SDM_Data!$E$2:$E$1348,Data!$P$67)</f>
        <v>7</v>
      </c>
      <c r="P77" s="24">
        <f>SUM(N$69:N77)</f>
        <v>32</v>
      </c>
      <c r="Q77" s="24">
        <f>SUM(O$69:O77)</f>
        <v>18</v>
      </c>
      <c r="R77" s="65">
        <f>SUMIFS(SDM_Data!J$2:$J$1348,SDM_Data!$I$2:$I$1348,Data!A77,SDM_Data!$A$2:$A$1348,Data!$A$66,SDM_Data!$D$2:$D$1348,R$67,SDM_Data!$E$2:$E$1348,Data!$U$67)</f>
        <v>21.984000000000002</v>
      </c>
      <c r="S77" s="43">
        <f>SUMIFS(SDM_Data!K$2:$K$1348,SDM_Data!$I$2:$I$1348,Data!A77,SDM_Data!$A$2:$A$1348,Data!$A$66,SDM_Data!$D$2:$D$1348,R$67,SDM_Data!$E$2:$E$1348,Data!$U$67)</f>
        <v>16.527000000000001</v>
      </c>
      <c r="T77" s="65">
        <f>SUM(R$69:R77)</f>
        <v>195.16400000000002</v>
      </c>
      <c r="U77" s="65">
        <f>SUM(S$69:S77)</f>
        <v>189.00390799999997</v>
      </c>
      <c r="V77" s="65">
        <f>SUMIFS(SDM_Data!J$2:$J$1348,SDM_Data!$I$2:$I$1348,Data!A77,SDM_Data!$A$2:$A$1348,Data!$A$66,SDM_Data!$D$2:$D$1348,V$67,SDM_Data!$E$2:$E$1348,Data!$Y$67)</f>
        <v>23721</v>
      </c>
      <c r="W77" s="65">
        <f>SUMIFS(SDM_Data!K$2:$K$1348,SDM_Data!$I$2:$I$1348,Data!A77,SDM_Data!$A$2:$A$1348,Data!$A$66,SDM_Data!$D$2:$D$1348,V$67,SDM_Data!$E$2:$E$1348,Data!$Y$67)</f>
        <v>29490</v>
      </c>
      <c r="X77" s="65">
        <f>SUM(V$69:V77)</f>
        <v>224685</v>
      </c>
      <c r="Y77" s="65">
        <f>SUM(W$69:W77)</f>
        <v>218724</v>
      </c>
      <c r="Z77" s="85" t="s">
        <v>11</v>
      </c>
      <c r="AA77" s="85" t="s">
        <v>11</v>
      </c>
      <c r="AB77" s="35">
        <f>SUMIFS(SDM_Data!L$2:$L$1348,SDM_Data!$I$2:$I$1348,Data!A77,SDM_Data!$A$2:$A$1348,Data!$A$66,SDM_Data!$D$2:$D$1348,Z$67,SDM_Data!$E$2:$E$1348,Data!$AC$67)</f>
        <v>-7.4970000000000019E-3</v>
      </c>
      <c r="AC77" s="35">
        <f>SUMIFS(SDM_Data!M$2:$M$1348,SDM_Data!$I$2:$I$1348,Data!A77,SDM_Data!$A$2:$A$1348,Data!$A$66,SDM_Data!$D$2:$D$1348,Z$67,SDM_Data!$E$2:$E$1348,Data!$AC$67)</f>
        <v>-6.9900000000000004E-2</v>
      </c>
      <c r="AD77" s="66">
        <f>SUMIFS(SDM_Data!J$2:$J$1348,SDM_Data!$I$2:$I$1348,Data!A77,SDM_Data!$A$2:$A$1348,Data!$A$66,SDM_Data!$D$2:$D$1348,AD$67,SDM_Data!$E$2:$E$1348,Data!$AG$67)</f>
        <v>0.94</v>
      </c>
      <c r="AE77" s="7">
        <f>SUMIFS(SDM_Data!K$2:$K$1348,SDM_Data!$I$2:$I$1348,Data!A77,SDM_Data!$A$2:$A$1348,Data!$A$66,SDM_Data!$D$2:$D$1348,AD$67,SDM_Data!$E$2:$E$1348,Data!$AG$67)</f>
        <v>1.08</v>
      </c>
      <c r="AF77" s="66">
        <f>SUM(AD$69:AD77)</f>
        <v>7.5163639999999994</v>
      </c>
      <c r="AG77" s="66">
        <f>SUM(AE$69:AE77)</f>
        <v>7.6144493299999993</v>
      </c>
      <c r="AH77" s="70">
        <f>SUMIFS(SDM_Data!J$2:$J$1348,SDM_Data!$I$2:$I$1348,Data!A77,SDM_Data!$A$2:$A$1348,Data!$A$66,SDM_Data!$D$2:$D$1348,AH$67,SDM_Data!$E$2:$E$1348,Data!$AK$67)</f>
        <v>0.1925</v>
      </c>
      <c r="AI77" s="7">
        <f>SUMIFS(SDM_Data!K$2:$K$1348,SDM_Data!$I$2:$I$1348,Data!A77,SDM_Data!$A$2:$A$1348,Data!$A$66,SDM_Data!$D$2:$D$1348,AH$67,SDM_Data!$E$2:$E$1348,Data!$AK$67)</f>
        <v>0.1792</v>
      </c>
      <c r="AJ77" s="70">
        <f>SUM(AH$69:AH77)</f>
        <v>1.7395</v>
      </c>
      <c r="AK77" s="70">
        <f>SUM(AI$69:AI77)</f>
        <v>1.5716999999999999</v>
      </c>
      <c r="AL77" s="71">
        <f>SUMIFS(SDM_Data!J$2:$J$1348,SDM_Data!$I$2:$I$1348,Data!A77,SDM_Data!$A$2:$A$1348,Data!$A$66,SDM_Data!$D$2:$D$1348,AL$67,SDM_Data!$E$2:$E$1348,Data!$AO$67)</f>
        <v>270</v>
      </c>
      <c r="AM77" s="66">
        <f>SUMIFS(SDM_Data!K$2:$K$1348,SDM_Data!$I$2:$I$1348,Data!A77,SDM_Data!$A$2:$A$1348,Data!$A$66,SDM_Data!$D$2:$D$1348,AL$67,SDM_Data!$E$2:$E$1348,Data!$AO$67)</f>
        <v>271.17</v>
      </c>
      <c r="AN77" s="71">
        <f>SUM(AL$69:AL77)</f>
        <v>2481</v>
      </c>
      <c r="AO77" s="69">
        <f>SUM(AM$69:AM77)</f>
        <v>2385.6</v>
      </c>
    </row>
    <row r="78" spans="1:41" s="3" customFormat="1" ht="14.1" customHeight="1">
      <c r="A78" s="39">
        <v>46023</v>
      </c>
      <c r="B78" s="40"/>
      <c r="C78" s="7"/>
      <c r="D78" s="35">
        <f>SUMIFS(SDM_Data!L$2:$L$1348,SDM_Data!$I$2:$I$1348,Data!A78,SDM_Data!$A$2:$A$1348,Data!$A$66,SDM_Data!$D$2:$D$1348,B$67,SDM_Data!$E$2:$E$1348,Data!$D$67)</f>
        <v>-1.6669999999999997E-2</v>
      </c>
      <c r="E78" s="41">
        <f>SUMIFS(SDM_Data!L$2:$L$1348,SDM_Data!$I$2:$I$1348,Data!A78,SDM_Data!$A$2:$A$1348,Data!$A$66,SDM_Data!$D$2:$D$1348,B$67,SDM_Data!$E$2:$E$1348,Data!$D$67)</f>
        <v>-1.6669999999999997E-2</v>
      </c>
      <c r="F78" s="42">
        <f>SUMIFS(SDM_Data!J$2:$J$1348,SDM_Data!$I$2:$I$1348,Data!A78,SDM_Data!$A$2:$A$1348,Data!$A$66,SDM_Data!$D$2:$D$1348,F$67,SDM_Data!$E$2:$E$1348,Data!$I$67)</f>
        <v>2767</v>
      </c>
      <c r="G78" s="42">
        <f>SUMIFS(SDM_Data!K$2:$K$1348,SDM_Data!$I$2:$I$1348,Data!A78,SDM_Data!$A$2:$A$1348,Data!$A$66,SDM_Data!$D$2:$D$1348,F$67,SDM_Data!$E$2:$E$1348,Data!$I$67)</f>
        <v>2909</v>
      </c>
      <c r="H78" s="42">
        <f>SUM(F$69:F78)</f>
        <v>33464</v>
      </c>
      <c r="I78" s="42">
        <f>SUM(G$69:G78)</f>
        <v>33899</v>
      </c>
      <c r="J78" s="65">
        <f>SUMIFS(SDM_Data!J$2:$J$1348,SDM_Data!$I$2:$I$1348,Data!A78,SDM_Data!$A$2:$A$1348,Data!$A$66,SDM_Data!$D$2:$D$1348,J$67,SDM_Data!$E$2:$E$1348,Data!$M$67)</f>
        <v>-315.24</v>
      </c>
      <c r="K78" s="65">
        <f>SUMIFS(SDM_Data!K$2:$K$1348,SDM_Data!$I$2:$I$1348,Data!A78,SDM_Data!$A$2:$A$1348,Data!$A$66,SDM_Data!$D$2:$D$1348,J$67,SDM_Data!$E$2:$E$1348,Data!$M$67)</f>
        <v>-324.14999999999998</v>
      </c>
      <c r="L78" s="65">
        <f>SUM(J$69:J78)</f>
        <v>-2353.3000000000002</v>
      </c>
      <c r="M78" s="65">
        <f>SUM(K$69:K78)</f>
        <v>-2638.86</v>
      </c>
      <c r="N78" s="24">
        <f>SUMIFS(SDM_Data!J$2:$J$1348,SDM_Data!$I$2:$I$1348,Data!A78,SDM_Data!$A$2:$A$1348,Data!$A$66,SDM_Data!$D$2:$D$1348,N$67,SDM_Data!$E$2:$E$1348,Data!$P$67)</f>
        <v>3</v>
      </c>
      <c r="O78" s="64">
        <f>SUMIFS(SDM_Data!K$2:$K$1348,SDM_Data!$I$2:$I$1348,Data!A78,SDM_Data!$A$2:$A$1348,Data!$A$66,SDM_Data!$D$2:$D$1348,N$67,SDM_Data!$E$2:$E$1348,Data!$P$67)</f>
        <v>3</v>
      </c>
      <c r="P78" s="24">
        <f>SUM(N$69:N78)</f>
        <v>35</v>
      </c>
      <c r="Q78" s="24">
        <f>SUM(O$69:O78)</f>
        <v>21</v>
      </c>
      <c r="R78" s="65">
        <f>SUMIFS(SDM_Data!J$2:$J$1348,SDM_Data!$I$2:$I$1348,Data!A78,SDM_Data!$A$2:$A$1348,Data!$A$66,SDM_Data!$D$2:$D$1348,R$67,SDM_Data!$E$2:$E$1348,Data!$U$67)</f>
        <v>21.984000000000002</v>
      </c>
      <c r="S78" s="43">
        <f>SUMIFS(SDM_Data!K$2:$K$1348,SDM_Data!$I$2:$I$1348,Data!A78,SDM_Data!$A$2:$A$1348,Data!$A$66,SDM_Data!$D$2:$D$1348,R$67,SDM_Data!$E$2:$E$1348,Data!$U$67)</f>
        <v>16.294</v>
      </c>
      <c r="T78" s="65">
        <f>SUM(R$69:R78)</f>
        <v>217.14800000000002</v>
      </c>
      <c r="U78" s="65">
        <f>SUM(S$69:S78)</f>
        <v>205.29790799999998</v>
      </c>
      <c r="V78" s="65">
        <f>SUMIFS(SDM_Data!J$2:$J$1348,SDM_Data!$I$2:$I$1348,Data!A78,SDM_Data!$A$2:$A$1348,Data!$A$66,SDM_Data!$D$2:$D$1348,V$67,SDM_Data!$E$2:$E$1348,Data!$Y$67)</f>
        <v>26274</v>
      </c>
      <c r="W78" s="65">
        <f>SUMIFS(SDM_Data!K$2:$K$1348,SDM_Data!$I$2:$I$1348,Data!A78,SDM_Data!$A$2:$A$1348,Data!$A$66,SDM_Data!$D$2:$D$1348,V$67,SDM_Data!$E$2:$E$1348,Data!$Y$67)</f>
        <v>22398</v>
      </c>
      <c r="X78" s="65">
        <f>SUM(V$69:V78)</f>
        <v>250959</v>
      </c>
      <c r="Y78" s="65">
        <f>SUM(W$69:W78)</f>
        <v>241122</v>
      </c>
      <c r="Z78" s="85" t="s">
        <v>11</v>
      </c>
      <c r="AA78" s="85" t="s">
        <v>11</v>
      </c>
      <c r="AB78" s="35">
        <f>SUMIFS(SDM_Data!L$2:$L$1348,SDM_Data!$I$2:$I$1348,Data!A78,SDM_Data!$A$2:$A$1348,Data!$A$66,SDM_Data!$D$2:$D$1348,Z$67,SDM_Data!$E$2:$E$1348,Data!$AC$67)</f>
        <v>-8.3300000000000023E-3</v>
      </c>
      <c r="AC78" s="35">
        <f>SUMIFS(SDM_Data!M$2:$M$1348,SDM_Data!$I$2:$I$1348,Data!A78,SDM_Data!$A$2:$A$1348,Data!$A$66,SDM_Data!$D$2:$D$1348,Z$67,SDM_Data!$E$2:$E$1348,Data!$AC$67)</f>
        <v>-8.2000000000000003E-2</v>
      </c>
      <c r="AD78" s="66">
        <f>SUMIFS(SDM_Data!J$2:$J$1348,SDM_Data!$I$2:$I$1348,Data!A78,SDM_Data!$A$2:$A$1348,Data!$A$66,SDM_Data!$D$2:$D$1348,AD$67,SDM_Data!$E$2:$E$1348,Data!$AG$67)</f>
        <v>0.94</v>
      </c>
      <c r="AE78" s="7">
        <f>SUMIFS(SDM_Data!K$2:$K$1348,SDM_Data!$I$2:$I$1348,Data!A78,SDM_Data!$A$2:$A$1348,Data!$A$66,SDM_Data!$D$2:$D$1348,AD$67,SDM_Data!$E$2:$E$1348,Data!$AG$67)</f>
        <v>0.78</v>
      </c>
      <c r="AF78" s="66">
        <f>SUM(AD$69:AD78)</f>
        <v>8.4563639999999989</v>
      </c>
      <c r="AG78" s="66">
        <f>SUM(AE$69:AE78)</f>
        <v>8.3944493299999987</v>
      </c>
      <c r="AH78" s="70">
        <f>SUMIFS(SDM_Data!J$2:$J$1348,SDM_Data!$I$2:$I$1348,Data!A78,SDM_Data!$A$2:$A$1348,Data!$A$66,SDM_Data!$D$2:$D$1348,AH$67,SDM_Data!$E$2:$E$1348,Data!$AK$67)</f>
        <v>0.1923</v>
      </c>
      <c r="AI78" s="7">
        <f>SUMIFS(SDM_Data!K$2:$K$1348,SDM_Data!$I$2:$I$1348,Data!A78,SDM_Data!$A$2:$A$1348,Data!$A$66,SDM_Data!$D$2:$D$1348,AH$67,SDM_Data!$E$2:$E$1348,Data!$AK$67)</f>
        <v>0.16850000000000001</v>
      </c>
      <c r="AJ78" s="70">
        <f>SUM(AH$69:AH78)</f>
        <v>1.9318</v>
      </c>
      <c r="AK78" s="70">
        <f>SUM(AI$69:AI78)</f>
        <v>1.7402</v>
      </c>
      <c r="AL78" s="71">
        <f>SUMIFS(SDM_Data!J$2:$J$1348,SDM_Data!$I$2:$I$1348,Data!A78,SDM_Data!$A$2:$A$1348,Data!$A$66,SDM_Data!$D$2:$D$1348,AL$67,SDM_Data!$E$2:$E$1348,Data!$AO$67)</f>
        <v>269</v>
      </c>
      <c r="AM78" s="66">
        <f>SUMIFS(SDM_Data!K$2:$K$1348,SDM_Data!$I$2:$I$1348,Data!A78,SDM_Data!$A$2:$A$1348,Data!$A$66,SDM_Data!$D$2:$D$1348,AL$67,SDM_Data!$E$2:$E$1348,Data!$AO$67)</f>
        <v>269.14999999999998</v>
      </c>
      <c r="AN78" s="71">
        <f>SUM(AL$69:AL78)</f>
        <v>2750</v>
      </c>
      <c r="AO78" s="69">
        <f>SUM(AM$69:AM78)</f>
        <v>2654.75</v>
      </c>
    </row>
    <row r="79" spans="1:41">
      <c r="A79" s="39">
        <v>46054</v>
      </c>
      <c r="B79" s="40"/>
      <c r="C79" s="7"/>
      <c r="D79" s="35">
        <f>SUMIFS(SDM_Data!L$2:$L$1348,SDM_Data!$I$2:$I$1348,Data!A79,SDM_Data!$A$2:$A$1348,Data!$A$66,SDM_Data!$D$2:$D$1348,B$67,SDM_Data!$E$2:$E$1348,Data!$D$67)</f>
        <v>-1.8336999999999996E-2</v>
      </c>
      <c r="E79" s="41">
        <f>SUMIFS(SDM_Data!L$2:$L$1348,SDM_Data!$I$2:$I$1348,Data!A79,SDM_Data!$A$2:$A$1348,Data!$A$66,SDM_Data!$D$2:$D$1348,B$67,SDM_Data!$E$2:$E$1348,Data!$D$67)</f>
        <v>-1.8336999999999996E-2</v>
      </c>
      <c r="F79" s="42">
        <f>SUMIFS(SDM_Data!J$2:$J$1348,SDM_Data!$I$2:$I$1348,Data!A79,SDM_Data!$A$2:$A$1348,Data!$A$66,SDM_Data!$D$2:$D$1348,F$67,SDM_Data!$E$2:$E$1348,Data!$I$67)</f>
        <v>3171</v>
      </c>
      <c r="G79" s="42">
        <f>SUMIFS(SDM_Data!K$2:$K$1348,SDM_Data!$I$2:$I$1348,Data!A79,SDM_Data!$A$2:$A$1348,Data!$A$66,SDM_Data!$D$2:$D$1348,F$67,SDM_Data!$E$2:$E$1348,Data!$I$67)</f>
        <v>3598</v>
      </c>
      <c r="H79" s="42">
        <f>SUM(F$69:F79)</f>
        <v>36635</v>
      </c>
      <c r="I79" s="42">
        <f>SUM(G$69:G79)</f>
        <v>37497</v>
      </c>
      <c r="J79" s="65">
        <f>SUMIFS(SDM_Data!J$2:$J$1348,SDM_Data!$I$2:$I$1348,Data!A79,SDM_Data!$A$2:$A$1348,Data!$A$66,SDM_Data!$D$2:$D$1348,J$67,SDM_Data!$E$2:$E$1348,Data!$M$67)</f>
        <v>-290</v>
      </c>
      <c r="K79" s="65">
        <f>SUMIFS(SDM_Data!K$2:$K$1348,SDM_Data!$I$2:$I$1348,Data!A79,SDM_Data!$A$2:$A$1348,Data!$A$66,SDM_Data!$D$2:$D$1348,J$67,SDM_Data!$E$2:$E$1348,Data!$M$67)</f>
        <v>-299.48</v>
      </c>
      <c r="L79" s="65">
        <f>SUM(J$69:J79)</f>
        <v>-2643.3</v>
      </c>
      <c r="M79" s="65">
        <f>SUM(K$69:K79)</f>
        <v>-2938.34</v>
      </c>
      <c r="N79" s="24">
        <f>SUMIFS(SDM_Data!J$2:$J$1348,SDM_Data!$I$2:$I$1348,Data!A79,SDM_Data!$A$2:$A$1348,Data!$A$66,SDM_Data!$D$2:$D$1348,N$67,SDM_Data!$E$2:$E$1348,Data!$P$67)</f>
        <v>2</v>
      </c>
      <c r="O79" s="64">
        <f>SUMIFS(SDM_Data!K$2:$K$1348,SDM_Data!$I$2:$I$1348,Data!A79,SDM_Data!$A$2:$A$1348,Data!$A$66,SDM_Data!$D$2:$D$1348,N$67,SDM_Data!$E$2:$E$1348,Data!$P$67)</f>
        <v>2</v>
      </c>
      <c r="P79" s="24">
        <f>SUM(N$69:N79)</f>
        <v>37</v>
      </c>
      <c r="Q79" s="24">
        <f>SUM(O$69:O79)</f>
        <v>23</v>
      </c>
      <c r="R79" s="65">
        <f>SUMIFS(SDM_Data!J$2:$J$1348,SDM_Data!$I$2:$I$1348,Data!A79,SDM_Data!$A$2:$A$1348,Data!$A$66,SDM_Data!$D$2:$D$1348,R$67,SDM_Data!$E$2:$E$1348,Data!$U$67)</f>
        <v>20.885000000000002</v>
      </c>
      <c r="S79" s="43">
        <f>SUMIFS(SDM_Data!K$2:$K$1348,SDM_Data!$I$2:$I$1348,Data!A79,SDM_Data!$A$2:$A$1348,Data!$A$66,SDM_Data!$D$2:$D$1348,R$67,SDM_Data!$E$2:$E$1348,Data!$U$67)</f>
        <v>20.795000000000002</v>
      </c>
      <c r="T79" s="65">
        <f>SUM(R$69:R79)</f>
        <v>238.03300000000002</v>
      </c>
      <c r="U79" s="65">
        <f>SUM(S$69:S79)</f>
        <v>226.09290799999997</v>
      </c>
      <c r="V79" s="65">
        <f>SUMIFS(SDM_Data!J$2:$J$1348,SDM_Data!$I$2:$I$1348,Data!A79,SDM_Data!$A$2:$A$1348,Data!$A$66,SDM_Data!$D$2:$D$1348,V$67,SDM_Data!$E$2:$E$1348,Data!$Y$67)</f>
        <v>25286</v>
      </c>
      <c r="W79" s="65">
        <f>SUMIFS(SDM_Data!K$2:$K$1348,SDM_Data!$I$2:$I$1348,Data!A79,SDM_Data!$A$2:$A$1348,Data!$A$66,SDM_Data!$D$2:$D$1348,V$67,SDM_Data!$E$2:$E$1348,Data!$Y$67)</f>
        <v>28677</v>
      </c>
      <c r="X79" s="65">
        <f>SUM(V$69:V79)</f>
        <v>276245</v>
      </c>
      <c r="Y79" s="65">
        <f>SUM(W$69:W79)</f>
        <v>269799</v>
      </c>
      <c r="Z79" s="85" t="s">
        <v>11</v>
      </c>
      <c r="AA79" s="85" t="s">
        <v>11</v>
      </c>
      <c r="AB79" s="35">
        <f>SUMIFS(SDM_Data!L$2:$L$1348,SDM_Data!$I$2:$I$1348,Data!A79,SDM_Data!$A$2:$A$1348,Data!$A$66,SDM_Data!$D$2:$D$1348,Z$67,SDM_Data!$E$2:$E$1348,Data!$AC$67)</f>
        <v>-9.1630000000000027E-3</v>
      </c>
      <c r="AC79" s="35">
        <f>SUMIFS(SDM_Data!M$2:$M$1348,SDM_Data!$I$2:$I$1348,Data!A79,SDM_Data!$A$2:$A$1348,Data!$A$66,SDM_Data!$D$2:$D$1348,Z$67,SDM_Data!$E$2:$E$1348,Data!$AC$67)</f>
        <v>-6.8400000000000002E-2</v>
      </c>
      <c r="AD79" s="66">
        <f>SUMIFS(SDM_Data!J$2:$J$1348,SDM_Data!$I$2:$I$1348,Data!A79,SDM_Data!$A$2:$A$1348,Data!$A$66,SDM_Data!$D$2:$D$1348,AD$67,SDM_Data!$E$2:$E$1348,Data!$AG$67)</f>
        <v>0.89300000000000002</v>
      </c>
      <c r="AE79" s="7">
        <f>SUMIFS(SDM_Data!K$2:$K$1348,SDM_Data!$I$2:$I$1348,Data!A79,SDM_Data!$A$2:$A$1348,Data!$A$66,SDM_Data!$D$2:$D$1348,AD$67,SDM_Data!$E$2:$E$1348,Data!$AG$67)</f>
        <v>1.0489999999999999</v>
      </c>
      <c r="AF79" s="66">
        <f>SUM(AD$69:AD79)</f>
        <v>9.3493639999999996</v>
      </c>
      <c r="AG79" s="66">
        <f>SUM(AE$69:AE79)</f>
        <v>9.4434493299999982</v>
      </c>
      <c r="AH79" s="70">
        <f>SUMIFS(SDM_Data!J$2:$J$1348,SDM_Data!$I$2:$I$1348,Data!A79,SDM_Data!$A$2:$A$1348,Data!$A$66,SDM_Data!$D$2:$D$1348,AH$67,SDM_Data!$E$2:$E$1348,Data!$AK$67)</f>
        <v>0.19220000000000001</v>
      </c>
      <c r="AI79" s="7">
        <f>SUMIFS(SDM_Data!K$2:$K$1348,SDM_Data!$I$2:$I$1348,Data!A79,SDM_Data!$A$2:$A$1348,Data!$A$66,SDM_Data!$D$2:$D$1348,AH$67,SDM_Data!$E$2:$E$1348,Data!$AK$67)</f>
        <v>0.17080000000000001</v>
      </c>
      <c r="AJ79" s="70">
        <f>SUM(AH$69:AH79)</f>
        <v>2.1240000000000001</v>
      </c>
      <c r="AK79" s="70">
        <f>SUM(AI$69:AI79)</f>
        <v>1.911</v>
      </c>
      <c r="AL79" s="71">
        <f>SUMIFS(SDM_Data!J$2:$J$1348,SDM_Data!$I$2:$I$1348,Data!A79,SDM_Data!$A$2:$A$1348,Data!$A$66,SDM_Data!$D$2:$D$1348,AL$67,SDM_Data!$E$2:$E$1348,Data!$AO$67)</f>
        <v>263</v>
      </c>
      <c r="AM79" s="66">
        <f>SUMIFS(SDM_Data!K$2:$K$1348,SDM_Data!$I$2:$I$1348,Data!A79,SDM_Data!$A$2:$A$1348,Data!$A$66,SDM_Data!$D$2:$D$1348,AL$67,SDM_Data!$E$2:$E$1348,Data!$AO$67)</f>
        <v>267.27</v>
      </c>
      <c r="AN79" s="71">
        <f>SUM(AL$69:AL79)</f>
        <v>3013</v>
      </c>
      <c r="AO79" s="69">
        <f>SUM(AM$69:AM79)</f>
        <v>2922.02</v>
      </c>
    </row>
    <row r="80" spans="1:41">
      <c r="A80" s="39">
        <v>46082</v>
      </c>
      <c r="B80" s="40"/>
      <c r="C80" s="2"/>
      <c r="D80" s="35">
        <f>SUMIFS(SDM_Data!L$2:$L$1348,SDM_Data!$I$2:$I$1348,Data!A80,SDM_Data!$A$2:$A$1348,Data!$A$66,SDM_Data!$D$2:$D$1348,B$67,SDM_Data!$E$2:$E$1348,Data!$D$67)</f>
        <v>-2.0003999999999991E-2</v>
      </c>
      <c r="E80" s="41"/>
      <c r="F80" s="42">
        <f>SUMIFS(SDM_Data!J$2:$J$1348,SDM_Data!$I$2:$I$1348,Data!A80,SDM_Data!$A$2:$A$1348,Data!$A$66,SDM_Data!$D$2:$D$1348,F$67,SDM_Data!$E$2:$E$1348,Data!$I$67)</f>
        <v>3609</v>
      </c>
      <c r="G80" s="42"/>
      <c r="H80" s="42">
        <f>SUM(F$69:F80)</f>
        <v>40244</v>
      </c>
      <c r="I80" s="2"/>
      <c r="J80" s="65">
        <f>SUMIFS(SDM_Data!J$2:$J$1348,SDM_Data!$I$2:$I$1348,Data!A80,SDM_Data!$A$2:$A$1348,Data!$A$66,SDM_Data!$D$2:$D$1348,J$67,SDM_Data!$E$2:$E$1348,Data!$M$67)</f>
        <v>-376.7</v>
      </c>
      <c r="K80" s="65"/>
      <c r="L80" s="65">
        <f>SUM(J$69:J80)</f>
        <v>-3020</v>
      </c>
      <c r="M80" s="2"/>
      <c r="N80" s="24">
        <f>SUMIFS(SDM_Data!J$2:$J$1348,SDM_Data!$I$2:$I$1348,Data!A80,SDM_Data!$A$2:$A$1348,Data!$A$66,SDM_Data!$D$2:$D$1348,N$67,SDM_Data!$E$2:$E$1348,Data!$P$67)</f>
        <v>2</v>
      </c>
      <c r="O80" s="64"/>
      <c r="P80" s="24">
        <f>SUM(N$69:N80)</f>
        <v>39</v>
      </c>
      <c r="Q80" s="2"/>
      <c r="R80" s="65">
        <f>SUMIFS(SDM_Data!J$2:$J$1348,SDM_Data!$I$2:$I$1348,Data!A80,SDM_Data!$A$2:$A$1348,Data!$A$66,SDM_Data!$D$2:$D$1348,R$67,SDM_Data!$E$2:$E$1348,Data!$U$67)</f>
        <v>25.280999999999999</v>
      </c>
      <c r="S80" s="2"/>
      <c r="T80" s="65">
        <f>SUM(R$69:R80)</f>
        <v>263.31400000000002</v>
      </c>
      <c r="U80" s="2"/>
      <c r="V80" s="65">
        <f>SUMIFS(SDM_Data!J$2:$J$1348,SDM_Data!$I$2:$I$1348,Data!A80,SDM_Data!$A$2:$A$1348,Data!$A$66,SDM_Data!$D$2:$D$1348,V$67,SDM_Data!$E$2:$E$1348,Data!$Y$67)</f>
        <v>30545</v>
      </c>
      <c r="W80" s="65"/>
      <c r="X80" s="65">
        <f>SUM(V$69:V80)</f>
        <v>306790</v>
      </c>
      <c r="Y80" s="65"/>
      <c r="Z80" s="85" t="s">
        <v>11</v>
      </c>
      <c r="AA80" s="85" t="s">
        <v>11</v>
      </c>
      <c r="AB80" s="35">
        <f>SUMIFS(SDM_Data!L$2:$L$1348,SDM_Data!$I$2:$I$1348,Data!A80,SDM_Data!$A$2:$A$1348,Data!$A$66,SDM_Data!$D$2:$D$1348,Z$67,SDM_Data!$E$2:$E$1348,Data!$AC$67)</f>
        <v>-9.9960000000000031E-3</v>
      </c>
      <c r="AC80" s="35"/>
      <c r="AD80" s="66">
        <f>SUMIFS(SDM_Data!J$2:$J$1348,SDM_Data!$I$2:$I$1348,Data!A80,SDM_Data!$A$2:$A$1348,Data!$A$66,SDM_Data!$D$2:$D$1348,AD$67,SDM_Data!$E$2:$E$1348,Data!$AG$67)</f>
        <v>1.081</v>
      </c>
      <c r="AE80" s="2"/>
      <c r="AF80" s="66">
        <f>SUM(AD$69:AD80)</f>
        <v>10.430363999999999</v>
      </c>
      <c r="AG80" s="2"/>
      <c r="AH80" s="70">
        <f>SUMIFS(SDM_Data!J$2:$J$1348,SDM_Data!$I$2:$I$1348,Data!A80,SDM_Data!$A$2:$A$1348,Data!$A$66,SDM_Data!$D$2:$D$1348,AH$67,SDM_Data!$E$2:$E$1348,Data!$AK$67)</f>
        <v>0.192</v>
      </c>
      <c r="AI80" s="2"/>
      <c r="AJ80" s="70">
        <f>SUM(AH$69:AH80)</f>
        <v>2.3160000000000003</v>
      </c>
      <c r="AK80" s="2"/>
      <c r="AL80" s="71">
        <f>SUMIFS(SDM_Data!J$2:$J$1348,SDM_Data!$I$2:$I$1348,Data!A80,SDM_Data!$A$2:$A$1348,Data!$A$66,SDM_Data!$D$2:$D$1348,AL$67,SDM_Data!$E$2:$E$1348,Data!$AO$67)</f>
        <v>285</v>
      </c>
      <c r="AM80" s="70"/>
      <c r="AN80" s="71">
        <f>SUM(AL$69:AL80)</f>
        <v>3298</v>
      </c>
      <c r="AO80" s="70"/>
    </row>
    <row r="82" spans="1:82" ht="17.399999999999999" thickBot="1">
      <c r="A82" t="s">
        <v>386</v>
      </c>
      <c r="O82" t="s">
        <v>375</v>
      </c>
      <c r="V82" s="86" t="s">
        <v>387</v>
      </c>
      <c r="W82" s="86"/>
      <c r="X82" s="86"/>
      <c r="Y82" s="86"/>
      <c r="Z82" s="86" t="s">
        <v>387</v>
      </c>
      <c r="AA82" s="86"/>
      <c r="AB82" s="86"/>
      <c r="AC82" s="86"/>
      <c r="AD82" s="94" t="s">
        <v>375</v>
      </c>
      <c r="AH82" t="s">
        <v>375</v>
      </c>
    </row>
    <row r="83" spans="1:82" s="3" customFormat="1" ht="14.1" customHeight="1">
      <c r="A83" s="68"/>
      <c r="B83" s="68" t="s">
        <v>89</v>
      </c>
      <c r="C83" s="68"/>
      <c r="D83" s="68" t="s">
        <v>36</v>
      </c>
      <c r="E83" s="68"/>
      <c r="F83" s="68" t="s">
        <v>91</v>
      </c>
      <c r="G83" s="68"/>
      <c r="H83" s="68" t="s">
        <v>36</v>
      </c>
      <c r="I83" s="68"/>
      <c r="J83" s="68" t="s">
        <v>100</v>
      </c>
      <c r="K83" s="68"/>
      <c r="L83" s="68" t="s">
        <v>368</v>
      </c>
      <c r="M83" s="68"/>
      <c r="N83" s="68" t="s">
        <v>101</v>
      </c>
      <c r="O83" s="68"/>
      <c r="P83" s="68" t="s">
        <v>36</v>
      </c>
      <c r="Q83" s="68"/>
      <c r="R83" s="68" t="s">
        <v>102</v>
      </c>
      <c r="S83" s="68"/>
      <c r="T83" s="68" t="s">
        <v>368</v>
      </c>
      <c r="U83" s="68"/>
      <c r="V83" s="101" t="s">
        <v>103</v>
      </c>
      <c r="W83" s="101"/>
      <c r="X83" s="101" t="s">
        <v>73</v>
      </c>
      <c r="Y83" s="101"/>
      <c r="Z83" s="101" t="s">
        <v>104</v>
      </c>
      <c r="AA83" s="101"/>
      <c r="AB83" s="101" t="s">
        <v>73</v>
      </c>
      <c r="AC83" s="101"/>
      <c r="AD83" s="100" t="s">
        <v>103</v>
      </c>
      <c r="AE83" s="100"/>
      <c r="AF83" s="100" t="s">
        <v>73</v>
      </c>
      <c r="AG83" s="100"/>
      <c r="AH83" s="100" t="s">
        <v>191</v>
      </c>
      <c r="AI83" s="100"/>
      <c r="AJ83" s="100" t="s">
        <v>73</v>
      </c>
      <c r="AK83" s="100"/>
      <c r="AL83" s="68" t="s">
        <v>105</v>
      </c>
      <c r="AM83" s="68"/>
      <c r="AN83" s="68" t="s">
        <v>36</v>
      </c>
      <c r="AO83" s="68"/>
      <c r="AP83" s="68" t="s">
        <v>106</v>
      </c>
      <c r="AQ83" s="68"/>
      <c r="AR83" s="68" t="s">
        <v>36</v>
      </c>
      <c r="AS83" s="68"/>
      <c r="AT83" s="68" t="s">
        <v>114</v>
      </c>
      <c r="AU83" s="68" t="s">
        <v>73</v>
      </c>
      <c r="AV83" s="110" t="s">
        <v>114</v>
      </c>
      <c r="AW83" s="110" t="s">
        <v>73</v>
      </c>
      <c r="AX83" s="68" t="s">
        <v>115</v>
      </c>
      <c r="AY83" s="68"/>
      <c r="AZ83" s="68" t="s">
        <v>73</v>
      </c>
      <c r="BA83" s="68"/>
      <c r="BB83" s="68" t="s">
        <v>117</v>
      </c>
      <c r="BC83" s="68"/>
      <c r="BD83" s="68" t="s">
        <v>73</v>
      </c>
      <c r="BE83" s="68"/>
      <c r="BF83" s="68" t="s">
        <v>118</v>
      </c>
      <c r="BG83" s="68"/>
      <c r="BH83" s="68" t="s">
        <v>73</v>
      </c>
      <c r="BI83" s="68"/>
      <c r="BJ83" s="68" t="s">
        <v>119</v>
      </c>
      <c r="BK83" s="68"/>
      <c r="BL83" s="68" t="s">
        <v>73</v>
      </c>
      <c r="BM83" s="68"/>
      <c r="BN83" s="68" t="s">
        <v>127</v>
      </c>
      <c r="BO83" s="68"/>
      <c r="BP83" s="68" t="s">
        <v>36</v>
      </c>
      <c r="BQ83" s="68"/>
      <c r="BR83" s="68" t="s">
        <v>92</v>
      </c>
      <c r="BS83" s="68" t="s">
        <v>86</v>
      </c>
      <c r="BT83" s="68"/>
      <c r="BU83" s="68" t="s">
        <v>95</v>
      </c>
      <c r="BV83" s="68" t="s">
        <v>36</v>
      </c>
      <c r="BW83" s="110" t="s">
        <v>97</v>
      </c>
      <c r="BX83" s="68"/>
      <c r="BY83" s="110" t="s">
        <v>86</v>
      </c>
      <c r="BZ83" s="128"/>
      <c r="CA83" s="110" t="s">
        <v>112</v>
      </c>
      <c r="CB83" s="131"/>
      <c r="CC83" s="131" t="s">
        <v>73</v>
      </c>
      <c r="CD83" s="132"/>
    </row>
    <row r="84" spans="1:82" s="3" customFormat="1" ht="24.6" customHeight="1">
      <c r="A84" s="18" t="s">
        <v>1</v>
      </c>
      <c r="B84" s="6" t="s">
        <v>18</v>
      </c>
      <c r="C84" s="6" t="s">
        <v>19</v>
      </c>
      <c r="D84" s="6" t="s">
        <v>376</v>
      </c>
      <c r="E84" s="6" t="s">
        <v>378</v>
      </c>
      <c r="F84" s="6" t="s">
        <v>18</v>
      </c>
      <c r="G84" s="6" t="s">
        <v>19</v>
      </c>
      <c r="H84" s="6" t="s">
        <v>376</v>
      </c>
      <c r="I84" s="6" t="s">
        <v>378</v>
      </c>
      <c r="J84" s="6" t="s">
        <v>18</v>
      </c>
      <c r="K84" s="99" t="s">
        <v>388</v>
      </c>
      <c r="L84" s="6" t="s">
        <v>376</v>
      </c>
      <c r="M84" s="6" t="s">
        <v>389</v>
      </c>
      <c r="N84" s="6" t="s">
        <v>18</v>
      </c>
      <c r="O84" s="99" t="s">
        <v>390</v>
      </c>
      <c r="P84" s="6" t="s">
        <v>376</v>
      </c>
      <c r="Q84" s="6" t="s">
        <v>391</v>
      </c>
      <c r="R84" s="6" t="s">
        <v>18</v>
      </c>
      <c r="S84" s="99" t="s">
        <v>392</v>
      </c>
      <c r="T84" s="6" t="s">
        <v>376</v>
      </c>
      <c r="U84" s="6" t="s">
        <v>393</v>
      </c>
      <c r="V84" s="102" t="s">
        <v>18</v>
      </c>
      <c r="W84" s="102" t="s">
        <v>19</v>
      </c>
      <c r="X84" s="99" t="s">
        <v>394</v>
      </c>
      <c r="Y84" s="99" t="s">
        <v>395</v>
      </c>
      <c r="Z84" s="102" t="s">
        <v>18</v>
      </c>
      <c r="AA84" s="102" t="s">
        <v>396</v>
      </c>
      <c r="AB84" s="99" t="s">
        <v>397</v>
      </c>
      <c r="AC84" s="99" t="s">
        <v>398</v>
      </c>
      <c r="AD84" s="99" t="s">
        <v>18</v>
      </c>
      <c r="AE84" s="99" t="s">
        <v>399</v>
      </c>
      <c r="AF84" s="99" t="s">
        <v>394</v>
      </c>
      <c r="AG84" s="99" t="s">
        <v>395</v>
      </c>
      <c r="AH84" s="99" t="s">
        <v>400</v>
      </c>
      <c r="AI84" s="99" t="s">
        <v>396</v>
      </c>
      <c r="AJ84" s="99" t="s">
        <v>397</v>
      </c>
      <c r="AK84" s="99" t="s">
        <v>398</v>
      </c>
      <c r="AL84" s="6" t="s">
        <v>18</v>
      </c>
      <c r="AM84" s="6" t="s">
        <v>401</v>
      </c>
      <c r="AN84" s="6" t="s">
        <v>18</v>
      </c>
      <c r="AO84" s="6" t="s">
        <v>402</v>
      </c>
      <c r="AP84" s="6" t="s">
        <v>403</v>
      </c>
      <c r="AQ84" s="6" t="s">
        <v>404</v>
      </c>
      <c r="AR84" s="6" t="s">
        <v>18</v>
      </c>
      <c r="AS84" s="6" t="s">
        <v>405</v>
      </c>
      <c r="AT84" s="99" t="s">
        <v>406</v>
      </c>
      <c r="AU84" s="99" t="s">
        <v>407</v>
      </c>
      <c r="AV84" s="6" t="s">
        <v>408</v>
      </c>
      <c r="AW84" s="6" t="s">
        <v>409</v>
      </c>
      <c r="AX84" s="99" t="s">
        <v>406</v>
      </c>
      <c r="AY84" s="99" t="s">
        <v>407</v>
      </c>
      <c r="AZ84" s="6" t="s">
        <v>408</v>
      </c>
      <c r="BA84" s="6" t="s">
        <v>409</v>
      </c>
      <c r="BB84" s="99" t="s">
        <v>406</v>
      </c>
      <c r="BC84" s="99" t="s">
        <v>407</v>
      </c>
      <c r="BD84" s="6" t="s">
        <v>408</v>
      </c>
      <c r="BE84" s="6" t="s">
        <v>409</v>
      </c>
      <c r="BF84" s="6" t="s">
        <v>18</v>
      </c>
      <c r="BG84" s="6" t="s">
        <v>19</v>
      </c>
      <c r="BH84" s="6" t="s">
        <v>376</v>
      </c>
      <c r="BI84" s="6" t="s">
        <v>378</v>
      </c>
      <c r="BJ84" s="6" t="s">
        <v>18</v>
      </c>
      <c r="BK84" s="6" t="s">
        <v>19</v>
      </c>
      <c r="BL84" s="6" t="s">
        <v>376</v>
      </c>
      <c r="BM84" s="6" t="s">
        <v>378</v>
      </c>
      <c r="BN84" s="6" t="s">
        <v>410</v>
      </c>
      <c r="BO84" s="6" t="s">
        <v>411</v>
      </c>
      <c r="BP84" s="6" t="s">
        <v>412</v>
      </c>
      <c r="BQ84" s="6" t="s">
        <v>413</v>
      </c>
      <c r="BR84" s="6" t="s">
        <v>414</v>
      </c>
      <c r="BS84" s="6" t="s">
        <v>415</v>
      </c>
      <c r="BT84" s="6" t="s">
        <v>416</v>
      </c>
      <c r="BU84" s="6" t="s">
        <v>417</v>
      </c>
      <c r="BV84" s="6" t="s">
        <v>418</v>
      </c>
      <c r="BW84" s="6" t="s">
        <v>18</v>
      </c>
      <c r="BX84" s="6" t="s">
        <v>19</v>
      </c>
      <c r="BY84" s="6" t="s">
        <v>21</v>
      </c>
      <c r="BZ84" s="129" t="s">
        <v>22</v>
      </c>
      <c r="CA84" s="133" t="s">
        <v>18</v>
      </c>
      <c r="CB84" s="6" t="s">
        <v>19</v>
      </c>
      <c r="CC84" s="6" t="s">
        <v>21</v>
      </c>
      <c r="CD84" s="134" t="s">
        <v>22</v>
      </c>
    </row>
    <row r="85" spans="1:82" s="3" customFormat="1" ht="14.1" customHeight="1">
      <c r="A85" s="39">
        <v>45748</v>
      </c>
      <c r="B85" s="64">
        <f>SUMIFS(SDM_Data!J$2:$J$1348,SDM_Data!$I$2:$I$1348,Data!A85,SDM_Data!$A$2:$A$1348,Data!$A$82,SDM_Data!$D$2:$D$1348,B$83,SDM_Data!$E$2:$E$1348,Data!$D$83)</f>
        <v>18</v>
      </c>
      <c r="C85" s="64">
        <f>SUMIFS(SDM_Data!K$2:$K$1348,SDM_Data!$I$2:$I$1348,Data!A85,SDM_Data!$A$2:$A$1348,Data!$A$82,SDM_Data!$D$2:$D$1348,B$83,SDM_Data!$E$2:$E$1348,Data!$D$83)</f>
        <v>17</v>
      </c>
      <c r="D85" s="64">
        <f>SUM(B$85:B85)</f>
        <v>18</v>
      </c>
      <c r="E85" s="64">
        <f>SUM(C$85:C85)</f>
        <v>17</v>
      </c>
      <c r="F85" s="64">
        <f>SUMIFS(SDM_Data!J$2:$J$1348,SDM_Data!$I$2:$I$1348,Data!A85,SDM_Data!$A$2:$A$1348,Data!$A$82,SDM_Data!$D$2:$D$1348,F$83,SDM_Data!$E$2:$E$1348,Data!$D$83)</f>
        <v>16</v>
      </c>
      <c r="G85" s="42">
        <f>SUMIFS(SDM_Data!K$2:$K$1348,SDM_Data!$I$2:$I$1348,Data!A85,SDM_Data!$A$2:$A$1348,Data!$A$82,SDM_Data!$D$2:$D$1348,F$83,SDM_Data!$E$2:$E$1348,Data!$D$83)</f>
        <v>2</v>
      </c>
      <c r="H85" s="64">
        <f>SUM(F$85:F85)</f>
        <v>16</v>
      </c>
      <c r="I85" s="64">
        <f>SUM(G$85:G85)</f>
        <v>2</v>
      </c>
      <c r="J85" s="64">
        <f>SUMIFS(SDM_Data!J$2:$J$1348,SDM_Data!$I$2:$I$1348,Data!A85,SDM_Data!$A$2:$A$1348,Data!$A$82,SDM_Data!$D$2:$D$1348,J$83,SDM_Data!$E$2:$E$1348,Data!$D$83)</f>
        <v>0</v>
      </c>
      <c r="K85" s="98">
        <f>SUMIFS(SKD_data!$M$2:$M$584,Quality[measurment],Data!$J$83,Quality[Month],Data!A85,SKD_data!$E$2:$E$584,Data!$L$83)</f>
        <v>0</v>
      </c>
      <c r="L85" s="64">
        <f>SUM(J$85:J85)</f>
        <v>0</v>
      </c>
      <c r="M85" s="64">
        <f>SUMIFS(SDM_Data!M$2:$M$1348,SDM_Data!$I$2:$I$1348,Data!A85,SDM_Data!$A$2:$A$1348,Data!$A$82,SDM_Data!$D$2:$D$1348,J$83,SDM_Data!$E$2:$E$1348,Data!$L$83)</f>
        <v>88</v>
      </c>
      <c r="N85" s="64">
        <f>SUMIFS(SDM_Data!J$2:$J$1348,SDM_Data!$I$2:$I$1348,Data!A85,SDM_Data!$A$2:$A$1348,Data!$A$82,SDM_Data!$D$2:$D$1348,N$83,SDM_Data!$E$2:$E$1348,Data!$P$83)</f>
        <v>0</v>
      </c>
      <c r="O85" s="42">
        <f>SUMIFS(SKD_data!$M$2:$M$584,Quality[measurment],Data!$N$83,Quality[Month],Data!A85,SKD_data!$E$2:$E$584,Data!$P$83)</f>
        <v>208</v>
      </c>
      <c r="P85" s="64">
        <f>SUM(N$85:N85)</f>
        <v>0</v>
      </c>
      <c r="Q85" s="64">
        <f>SUMIFS(SDM_Data!$M$2:M$1348,SDM_Data!$I$2:$I$1348,Data!A85,SDM_Data!$A$2:$A$1348,Data!$A$82,SDM_Data!$D$2:$D$1348,N$83,SDM_Data!$E$2:$E$1348,Data!$P$83)</f>
        <v>536</v>
      </c>
      <c r="R85" s="64">
        <f>SUMIFS(SDM_Data!J$2:$J$1348,SDM_Data!$I$2:$I$1348,Data!A85,SDM_Data!$A$2:$A$1348,Data!$A$82,SDM_Data!$D$2:$D$1348,N$83,SDM_Data!$E$2:$E$1348,Data!$P$83)</f>
        <v>0</v>
      </c>
      <c r="S85" s="42">
        <f>SUMIFS(SKD_data!$M$2:$M$584,Quality[measurment],Data!$R$83,Quality[Month],Data!A85,SKD_data!$E$2:$E$584,Data!$T$83)</f>
        <v>72</v>
      </c>
      <c r="T85" s="64">
        <f>SUM(R$85:R85)</f>
        <v>0</v>
      </c>
      <c r="U85" s="64">
        <f>SUMIFS(SDM_Data!M$2:$M$1348,SDM_Data!$I$2:$I$1348,Data!A85,SDM_Data!$A$2:$A$1348,Data!$A$82,SDM_Data!$D$2:$D$1348,R$83,SDM_Data!$E$2:$E$1348,Data!$P$83)</f>
        <v>362</v>
      </c>
      <c r="V85" s="64">
        <f>SUMIFS(SDM_Data!J$2:$J$1348,SDM_Data!$I$2:$I$1348,Data!A85,SDM_Data!$A$2:$A$1348,Data!$A$82,SDM_Data!$D$2:$D$1348,V$83,SDM_Data!$E$2:$E$1348,Data!$X$83)</f>
        <v>0</v>
      </c>
      <c r="W85" s="64">
        <f>SUMIFS(SDM_Data!K$2:$K$1348,SDM_Data!$I$2:$I$1348,Data!A85,SDM_Data!$A$2:$A$1348,Data!$A$82,SDM_Data!$D$2:$D$1348,V$83,SDM_Data!$E$2:$E$1348,Data!$X$83)</f>
        <v>0</v>
      </c>
      <c r="X85" s="64">
        <f>SUMIFS(SDM_Data!$L$2:L$1348,SDM_Data!$I$2:$I$1348,Data!A85,SDM_Data!$A$2:$A$1348,Data!$A$82,SDM_Data!$D$2:$D$1348,V$83,SDM_Data!$E$2:$E$1348,Data!$X$83)</f>
        <v>0</v>
      </c>
      <c r="Y85" s="64">
        <f>SUMIFS(SDM_Data!M$2:$M$1348,SDM_Data!$I$2:$I$1348,Data!A85,SDM_Data!$A$2:$A$1348,Data!$A$82,SDM_Data!$D$2:$D$1348,V$83,SDM_Data!$E$2:$E$1348,Data!$X$83)</f>
        <v>92.09</v>
      </c>
      <c r="Z85" s="64">
        <f>SUMIFS(SDM_Data!J$2:$J$1348,SDM_Data!$I$2:$I$1348,Data!A85,SDM_Data!$A$2:$A$1348,Data!$A$82,SDM_Data!$D$2:$D$1348,Z$83,SDM_Data!$E$2:$E$1348,Data!$AB$83)</f>
        <v>0</v>
      </c>
      <c r="AA85" s="42">
        <f>SUMIFS(SDM_Data!K$2:$K$1348,SDM_Data!$I$2:$I$1348,Data!A85,SDM_Data!$A$2:$A$1348,Data!$A$82,SDM_Data!$D$2:$D$1348,Z$83,SDM_Data!$E$2:$E$1348,Data!$AB$83)</f>
        <v>0</v>
      </c>
      <c r="AB85" s="64">
        <f>SUMIFS(SDM_Data!L$2:$L$1348,SDM_Data!$I$2:$I$1348,Data!A85,SDM_Data!$A$2:$A$1348,Data!$A$82,SDM_Data!$D$2:$D$1348,Z$83,SDM_Data!$E$2:$E$1348,Data!$AB$83)</f>
        <v>0</v>
      </c>
      <c r="AC85" s="64">
        <f>SUMIFS(SDM_Data!$M$2:M$1348,SDM_Data!$I$2:$I$1348,Data!A85,SDM_Data!$A$2:$A$1348,Data!$A$82,SDM_Data!$D$2:$D$1348,Z$83,SDM_Data!$E$2:$E$1348,Data!$AB$83)</f>
        <v>12.67</v>
      </c>
      <c r="AD85" s="92">
        <f>SUMIFS(SKD_data!$J$2:$J$584,Quality[measurment],Data!$AD$83,Quality[Month],Data!A85,SKD_data!$E$2:$E$584,Data!$AF$83)</f>
        <v>0</v>
      </c>
      <c r="AE85" s="122">
        <f>SUMIFS(SKD_data!$K$2:$K$584,Quality[measurment],Data!$AD$83,Quality[Month],Data!A85,SKD_data!$E$2:$E$584,Data!$AF$83)</f>
        <v>0</v>
      </c>
      <c r="AF85" s="92">
        <f>SUMIFS(SKD_data!$L$2:$L$584,Quality[measurment],Data!$AD$83,Quality[Month],Data!A85,SKD_data!$E$2:$E$584,Data!$AF$83)</f>
        <v>0</v>
      </c>
      <c r="AG85" s="92">
        <f>SUMIFS(SKD_data!$M$2:$M$584,Quality[measurment],Data!$AD$83,Quality[Month],Data!A85,SKD_data!$E$2:$E$584,Data!$AF$83)</f>
        <v>42.23</v>
      </c>
      <c r="AH85" s="64">
        <f>SUMIFS(SKD_data!$J$2:$J$584,Quality[measurment],Data!$AH$83,Quality[Month],Data!A85,SKD_data!$E$2:$E$584,Data!$AJ$83)</f>
        <v>0</v>
      </c>
      <c r="AI85" s="42">
        <f>SUMIFS(SKD_data!$K$2:$K$584,Quality[measurment],Data!$AH$83,Quality[Month],Data!A85,SKD_data!$E$2:$E$584,Data!$AJ$83)</f>
        <v>0</v>
      </c>
      <c r="AJ85" s="64">
        <f>SUMIFS(SKD_data!$L$2:$L$584,Quality[measurment],Data!$AH$83,Quality[Month],Data!A85,SKD_data!$E$2:$E$584,Data!$AJ$83)</f>
        <v>0</v>
      </c>
      <c r="AK85" s="92">
        <f>SUMIFS(SKD_data!$M$2:$M$584,Quality[measurment],Data!$AH$83,Quality[Month],Data!A85,SKD_data!$E$2:$E$584,Data!$AJ$83)</f>
        <v>21.55</v>
      </c>
      <c r="AL85" s="64">
        <f>SUMIFS(SDM_Data!J$2:$J$1348,SDM_Data!$I$2:$I$1348,Data!A85,SDM_Data!$A$2:$A$1348,Data!$A$82,SDM_Data!$D$2:$D$1348,AL$83,SDM_Data!$E$2:$E$1348,Data!$AN$83)</f>
        <v>0</v>
      </c>
      <c r="AM85" s="42">
        <f>SUMIFS(SKD_data!$M$1:$M$585,SKD_data!$D$1:$D$585,Data!$AL$83,SKD_data!$E$1:$E$585,Data!$AN$83,SKD_data!I1:I585,Data!A85)</f>
        <v>29</v>
      </c>
      <c r="AN85" s="64">
        <f>SUM(AL$85:AL85)</f>
        <v>0</v>
      </c>
      <c r="AO85" s="64">
        <f>SUMIFS(SDM_Data!M$2:$M$1348,SDM_Data!$I$2:$I$1348,Data!A85,SDM_Data!$A$2:$A$1348,Data!$A$82,SDM_Data!$D$2:$D$1348,AL$83,SDM_Data!$E$2:$E$1348,Data!$AN$83)</f>
        <v>639</v>
      </c>
      <c r="AP85" s="64">
        <f>SUMIFS(SDM_Data!J$2:$J$1348,SDM_Data!$I$2:$I$1348,Data!A85,SDM_Data!$A$2:$A$1348,Data!$A$82,SDM_Data!$D$2:$D$1348,AP$83,SDM_Data!$E$2:$E$1348,Data!$AR$83)</f>
        <v>0</v>
      </c>
      <c r="AQ85" s="42">
        <f>SUMIFS(SKD_data!$M$1:$M$585,SKD_data!$D$1:$D$585,Data!$AP$83,SKD_data!$E$1:$E$585,Data!$AN$83,SKD_data!I1:I585,Data!A85)</f>
        <v>168</v>
      </c>
      <c r="AR85" s="64">
        <f>SUM(AP$85:AP85)</f>
        <v>0</v>
      </c>
      <c r="AS85" s="64">
        <f>SUMIFS(SDM_Data!M$2:$M$1348,SDM_Data!$I$2:$I$1348,Data!A85,SDM_Data!$A$2:$A$1348,Data!$A$82,SDM_Data!$D$2:$D$1348,AP$83,SDM_Data!$E$2:$E$1348,Data!$AR$83)</f>
        <v>202</v>
      </c>
      <c r="AT85" s="64"/>
      <c r="AU85" s="42"/>
      <c r="AV85" s="64"/>
      <c r="AW85" s="64"/>
      <c r="AX85" s="64"/>
      <c r="AY85" s="42"/>
      <c r="AZ85" s="64"/>
      <c r="BA85" s="64"/>
      <c r="BB85" s="92"/>
      <c r="BC85" s="92"/>
      <c r="BD85" s="64"/>
      <c r="BE85" s="64"/>
      <c r="BF85" s="64">
        <f>SUMIFS(SDM_Data!J$2:$J$1348,SDM_Data!$I$2:$I$1348,Data!A85,SDM_Data!$A$2:$A$1348,Data!$A$82,SDM_Data!$D$2:$D$1348,BF$83,SDM_Data!$E$2:$E$1348,Data!$BH$83)</f>
        <v>0</v>
      </c>
      <c r="BG85" s="42">
        <f>SUMIFS(SDM_Data!K$2:$K$1348,SDM_Data!$I$2:$I$1348,Data!A85,SDM_Data!$A$2:$A$1348,Data!$A$82,SDM_Data!$D$2:$D$1348,BF$83,SDM_Data!$E$2:$E$1348,Data!$BH$83)</f>
        <v>0</v>
      </c>
      <c r="BH85" s="64">
        <f>SUM(BF$85:BF85)</f>
        <v>0</v>
      </c>
      <c r="BI85" s="64">
        <f>SUM(BG$85:BG85)</f>
        <v>0</v>
      </c>
      <c r="BJ85" s="64">
        <f>SUMIFS(SDM_Data!J$2:$J$1348,SDM_Data!$I$2:$I$1348,Data!A85,SDM_Data!$A$2:$A$1348,Data!$A$82,SDM_Data!$D$2:$D$1348,BJ$83,SDM_Data!$E$2:$E$1348,Data!$BL$83)</f>
        <v>0</v>
      </c>
      <c r="BK85" s="42">
        <f>SUMIFS(SDM_Data!K$2:$K$1348,SDM_Data!$I$2:$I$1348,Data!A85,SDM_Data!$A$2:$A$1348,Data!$A$82,SDM_Data!$D$2:$D$1348,BJ$83,SDM_Data!$E$2:$E$1348,Data!$BL$83)</f>
        <v>0</v>
      </c>
      <c r="BL85" s="64">
        <f>SUM(BJ$85:BJ85)</f>
        <v>0</v>
      </c>
      <c r="BM85" s="64">
        <f>SUM(BK$85:BK85)</f>
        <v>0</v>
      </c>
      <c r="BN85" s="64">
        <f>SUMIFS(SDM_Data!J$2:$J$1348,SDM_Data!$I$2:$I$1348,Data!A85,SDM_Data!$A$2:$A$1348,Data!$A$82,SDM_Data!$B$2:$B$1348,BN$83,SDM_Data!$E$2:$E$1348,Data!$BP$83)</f>
        <v>14</v>
      </c>
      <c r="BO85" s="42">
        <f>SUMIFS(SDM_Data!K$2:$K$1348,SDM_Data!$I$2:$I$1348,Data!A85,SDM_Data!$A$2:$A$1348,Data!$A$82,SDM_Data!$B$2:$B$1348,BN$83,SDM_Data!$E$2:$E$1348,Data!$BP$83)</f>
        <v>13</v>
      </c>
      <c r="BP85" s="64">
        <f>SUM(BN$85:BN85)</f>
        <v>14</v>
      </c>
      <c r="BQ85" s="64">
        <f>SUM(BO$85:BO85)</f>
        <v>13</v>
      </c>
      <c r="BR85" s="64">
        <f>SUMIFS(SDM_Data!J$2:$J$1348,SDM_Data!$I$2:$I$1348,Data!A85,SDM_Data!$A$2:$A$1348,Data!$A$82,SDM_Data!$B$2:$B$1348,BS$83,SDM_Data!$E$2:$E$1348,Data!$BV$83,SDM_Data!$D$2:$D$1348,Data!$BS$83)</f>
        <v>0</v>
      </c>
      <c r="BS85" s="42">
        <f>SUMIFS(SDM_Data!K$2:$K$1348,SDM_Data!$I$2:$I$1348,Data!A85,SDM_Data!$A$2:$A$1348,Data!$A$82,SDM_Data!$B$2:$B$1348,BS$83,SDM_Data!$E$2:$E$1348,Data!$BV$83,SDM_Data!$D$2:$D$1348,Data!$BS$83)</f>
        <v>0</v>
      </c>
      <c r="BT85" s="42">
        <f>BS85</f>
        <v>0</v>
      </c>
      <c r="BU85" s="64">
        <f>SUMIFS(SDM_Data!J$2:$J$1348,SDM_Data!$I$2:$I$1348,Data!A85,SDM_Data!$A$2:$A$1348,Data!$A$82,SDM_Data!$B$2:$B$1348,BR$83,SDM_Data!$E$2:$E$1348,Data!$BV$83,SDM_Data!$D$2:$D$1348,Data!$BU$83)</f>
        <v>0</v>
      </c>
      <c r="BV85" s="64">
        <f>SUMIFS(SDM_Data!K$2:$K$1348,SDM_Data!$I$2:$I$1348,Data!A85,SDM_Data!$A$2:$A$1348,Data!$A$82,SDM_Data!$B$2:$B$1348,BR$83,SDM_Data!$E$2:$E$1348,Data!$BV$83,SDM_Data!$D$2:$D$1348,Data!$BU$83)</f>
        <v>0</v>
      </c>
      <c r="BW85" s="64">
        <f>SUMIFS(SDM_Data!$J$1:$J$1349,SDM_Data!$B$1:$B$1349,Data!$BW$83,SDM_Data!$D$1:$D$1349,Data!$BY$83,SDM_Data!$I$1:$I$1349,Data!A85)</f>
        <v>2.5</v>
      </c>
      <c r="BX85" s="42">
        <f>SUMIFS(SDM_Data!$K$1:$K$1349,SDM_Data!$B$1:$B$1349,Data!$BW$83,SDM_Data!$D$1:$D$1349,Data!$BY$83,SDM_Data!$I$1:$I$1349,Data!A85)</f>
        <v>3</v>
      </c>
      <c r="BY85" s="64">
        <f>SUMIFS(SDM_Data!$L$1:$L$1349,SDM_Data!$B$1:$B$1349,Data!$BW$83,SDM_Data!$D$1:$D$1349,Data!$BY$83,SDM_Data!$I$1:$I$1349,Data!A85)</f>
        <v>2.5</v>
      </c>
      <c r="BZ85" s="130">
        <f>SUMIFS(SDM_Data!$M$1:$M$1349,SDM_Data!$B$1:$B$1349,Data!$BW$83,SDM_Data!$D$1:$D$1349,Data!$BY$83,SDM_Data!$I$1:$I$1349,Data!A85)</f>
        <v>3</v>
      </c>
      <c r="CA85" s="136">
        <f>SUMIFS(SDM_Data!$J$1:$J$1349,SDM_Data!$D$1:$D$1349,Data!$CA$83,SDM_Data!$E$1:$E$1349,Data!$CC$83,SDM_Data!$I$1:$I$1349,Data!A85)</f>
        <v>1.2650274699999999</v>
      </c>
      <c r="CB85" s="47">
        <f>SUMIFS(SDM_Data!$K$1:$K$1349,SDM_Data!$D$1:$D$1349,Data!$CA$83,SDM_Data!$E$1:$E$1349,Data!$CC$83,SDM_Data!$I$1:$I$1349,Data!A85)</f>
        <v>1.30109947</v>
      </c>
      <c r="CC85" s="92">
        <f>SUMIFS(SDM_Data!$L$1:$L$1349,SDM_Data!$D$1:$D$1349,Data!$CA$83,SDM_Data!$E$1:$E$1349,Data!$CC$83,SDM_Data!$I$1:$I$1349,Data!A85)</f>
        <v>1.2650274699999999</v>
      </c>
      <c r="CD85" s="137">
        <f>SUMIFS(SDM_Data!$M$1:$M$1349,SDM_Data!$D$1:$D$1349,Data!$CA$83,SDM_Data!$E$1:$E$1349,Data!$CC$83,SDM_Data!$I$1:$I$1349,Data!A85)</f>
        <v>1.30109947</v>
      </c>
    </row>
    <row r="86" spans="1:82" s="3" customFormat="1" ht="14.1" customHeight="1">
      <c r="A86" s="39">
        <v>45778</v>
      </c>
      <c r="B86" s="64">
        <f>SUMIFS(SDM_Data!J$2:$J$1348,SDM_Data!$I$2:$I$1348,Data!A86,SDM_Data!$A$2:$A$1348,Data!$A$82,SDM_Data!$D$2:$D$1348,B$83,SDM_Data!$E$2:$E$1348,Data!$D$83)</f>
        <v>14</v>
      </c>
      <c r="C86" s="64">
        <f>SUMIFS(SDM_Data!K$2:$K$1348,SDM_Data!$I$2:$I$1348,Data!A86,SDM_Data!$A$2:$A$1348,Data!$A$82,SDM_Data!$D$2:$D$1348,B$83,SDM_Data!$E$2:$E$1348,Data!$D$83)</f>
        <v>15</v>
      </c>
      <c r="D86" s="64">
        <f>SUM(B$85:B86)</f>
        <v>32</v>
      </c>
      <c r="E86" s="64">
        <f>SUM(C$85:C86)</f>
        <v>32</v>
      </c>
      <c r="F86" s="64">
        <f>SUMIFS(SDM_Data!J$2:$J$1348,SDM_Data!$I$2:$I$1348,Data!A86,SDM_Data!$A$2:$A$1348,Data!$A$82,SDM_Data!$D$2:$D$1348,F$83,SDM_Data!$E$2:$E$1348,Data!$D$83)</f>
        <v>13</v>
      </c>
      <c r="G86" s="42">
        <f>SUMIFS(SDM_Data!K$2:$K$1348,SDM_Data!$I$2:$I$1348,Data!A86,SDM_Data!$A$2:$A$1348,Data!$A$82,SDM_Data!$D$2:$D$1348,F$83,SDM_Data!$E$2:$E$1348,Data!$D$83)</f>
        <v>3</v>
      </c>
      <c r="H86" s="64">
        <f>SUM(F$85:F86)</f>
        <v>29</v>
      </c>
      <c r="I86" s="64">
        <f>SUM(G$85:G86)</f>
        <v>5</v>
      </c>
      <c r="J86" s="64">
        <f>SUMIFS(SDM_Data!J$2:$J$1348,SDM_Data!$I$2:$I$1348,Data!A86,SDM_Data!$A$2:$A$1348,Data!$A$82,SDM_Data!$D$2:$D$1348,J$83,SDM_Data!$E$2:$E$1348,Data!$D$83)</f>
        <v>0</v>
      </c>
      <c r="K86" s="98">
        <f>SUMIFS(SKD_data!$M$2:$M$584,Quality[measurment],Data!$J$83,Quality[Month],Data!A86,SKD_data!$E$2:$E$584,Data!$L$83)</f>
        <v>0</v>
      </c>
      <c r="L86" s="64">
        <f>SUM(J$85:J86)</f>
        <v>0</v>
      </c>
      <c r="M86" s="64">
        <f>SUMIFS(SDM_Data!M$2:$M$1348,SDM_Data!$I$2:$I$1348,Data!A86,SDM_Data!$A$2:$A$1348,Data!$A$82,SDM_Data!$D$2:$D$1348,J$83,SDM_Data!$E$2:$E$1348,Data!$L$83)</f>
        <v>88</v>
      </c>
      <c r="N86" s="64">
        <f>SUMIFS(SDM_Data!J$2:$J$1348,SDM_Data!$I$2:$I$1348,Data!A86,SDM_Data!$A$2:$A$1348,Data!$A$82,SDM_Data!$D$2:$D$1348,N$83,SDM_Data!$E$2:$E$1348,Data!$P$83)</f>
        <v>0</v>
      </c>
      <c r="O86" s="42">
        <f>SUMIFS(SKD_data!$M$2:$M$584,Quality[measurment],Data!$N$83,Quality[Month],Data!A86,SKD_data!$E$2:$E$584,Data!$P$83)</f>
        <v>176</v>
      </c>
      <c r="P86" s="64">
        <f>SUM(N$85:N86)</f>
        <v>0</v>
      </c>
      <c r="Q86" s="64">
        <f>SUMIFS(SDM_Data!$M$2:M$1348,SDM_Data!$I$2:$I$1348,Data!A86,SDM_Data!$A$2:$A$1348,Data!$A$82,SDM_Data!$D$2:$D$1348,N$83,SDM_Data!$E$2:$E$1348,Data!$P$83)</f>
        <v>205</v>
      </c>
      <c r="R86" s="64">
        <f>SUMIFS(SDM_Data!J$2:$J$1348,SDM_Data!$I$2:$I$1348,Data!A86,SDM_Data!$A$2:$A$1348,Data!$A$82,SDM_Data!$D$2:$D$1348,N$83,SDM_Data!$E$2:$E$1348,Data!$P$83)</f>
        <v>0</v>
      </c>
      <c r="S86" s="42">
        <f>SUMIFS(SKD_data!$M$2:$M$584,Quality[measurment],Data!$R$83,Quality[Month],Data!A86,SKD_data!$E$2:$E$584,Data!$T$83)</f>
        <v>86</v>
      </c>
      <c r="T86" s="64">
        <f>SUM(R$85:R86)</f>
        <v>0</v>
      </c>
      <c r="U86" s="64">
        <f>SUMIFS(SDM_Data!M$2:$M$1348,SDM_Data!$I$2:$I$1348,Data!A86,SDM_Data!$A$2:$A$1348,Data!$A$82,SDM_Data!$D$2:$D$1348,R$83,SDM_Data!$E$2:$E$1348,Data!$P$83)</f>
        <v>183</v>
      </c>
      <c r="V86" s="64">
        <f>SUMIFS(SDM_Data!J$2:$J$1348,SDM_Data!$I$2:$I$1348,Data!A86,SDM_Data!$A$2:$A$1348,Data!$A$82,SDM_Data!$D$2:$D$1348,V$83,SDM_Data!$E$2:$E$1348,Data!$X$83)</f>
        <v>0</v>
      </c>
      <c r="W86" s="64">
        <f>SUMIFS(SDM_Data!K$2:$K$1348,SDM_Data!$I$2:$I$1348,Data!A86,SDM_Data!$A$2:$A$1348,Data!$A$82,SDM_Data!$D$2:$D$1348,V$83,SDM_Data!$E$2:$E$1348,Data!$X$83)</f>
        <v>0</v>
      </c>
      <c r="X86" s="64">
        <f>SUMIFS(SDM_Data!$L$2:L$1348,SDM_Data!$I$2:$I$1348,Data!A86,SDM_Data!$A$2:$A$1348,Data!$A$82,SDM_Data!$D$2:$D$1348,V$83,SDM_Data!$E$2:$E$1348,Data!$X$83)</f>
        <v>0</v>
      </c>
      <c r="Y86" s="64">
        <f>SUMIFS(SDM_Data!M$2:$M$1348,SDM_Data!$I$2:$I$1348,Data!A86,SDM_Data!$A$2:$A$1348,Data!$A$82,SDM_Data!$D$2:$D$1348,V$83,SDM_Data!$E$2:$E$1348,Data!$X$83)</f>
        <v>85.5</v>
      </c>
      <c r="Z86" s="64">
        <f>SUMIFS(SDM_Data!J$2:$J$1348,SDM_Data!$I$2:$I$1348,Data!A86,SDM_Data!$A$2:$A$1348,Data!$A$82,SDM_Data!$D$2:$D$1348,Z$83,SDM_Data!$E$2:$E$1348,Data!$AB$83)</f>
        <v>0</v>
      </c>
      <c r="AA86" s="42">
        <f>SUMIFS(SDM_Data!K$2:$K$1348,SDM_Data!$I$2:$I$1348,Data!A86,SDM_Data!$A$2:$A$1348,Data!$A$82,SDM_Data!$D$2:$D$1348,Z$83,SDM_Data!$E$2:$E$1348,Data!$AB$83)</f>
        <v>0</v>
      </c>
      <c r="AB86" s="64">
        <f>SUMIFS(SDM_Data!L$2:$L$1348,SDM_Data!$I$2:$I$1348,Data!A86,SDM_Data!$A$2:$A$1348,Data!$A$82,SDM_Data!$D$2:$D$1348,Z$83,SDM_Data!$E$2:$E$1348,Data!$AB$83)</f>
        <v>0</v>
      </c>
      <c r="AC86" s="64">
        <f>SUMIFS(SDM_Data!$M$2:M$1348,SDM_Data!$I$2:$I$1348,Data!A86,SDM_Data!$A$2:$A$1348,Data!$A$82,SDM_Data!$D$2:$D$1348,Z$83,SDM_Data!$E$2:$E$1348,Data!$AB$83)</f>
        <v>21.6</v>
      </c>
      <c r="AD86" s="92">
        <f>SUMIFS(SKD_data!$J$2:$J$584,Quality[measurment],Data!$AD$83,Quality[Month],Data!A86,SKD_data!$E$2:$E$584,Data!$AF$83)</f>
        <v>0</v>
      </c>
      <c r="AE86" s="122">
        <f>SUMIFS(SKD_data!$K$2:$K$584,Quality[measurment],Data!$AD$83,Quality[Month],Data!A86,SKD_data!$E$2:$E$584,Data!$AF$83)</f>
        <v>0</v>
      </c>
      <c r="AF86" s="92">
        <f>SUMIFS(SKD_data!$L$2:$L$584,Quality[measurment],Data!$AD$83,Quality[Month],Data!A86,SKD_data!$E$2:$E$584,Data!$AF$83)</f>
        <v>0</v>
      </c>
      <c r="AG86" s="92">
        <f>SUMIFS(SKD_data!$M$2:$M$584,Quality[measurment],Data!$AD$83,Quality[Month],Data!A86,SKD_data!$E$2:$E$584,Data!$AF$83)</f>
        <v>36.43</v>
      </c>
      <c r="AH86" s="64">
        <f>SUMIFS(SKD_data!$J$2:$J$584,Quality[measurment],Data!$AH$83,Quality[Month],Data!A86,SKD_data!$E$2:$E$584,Data!$AJ$83)</f>
        <v>0</v>
      </c>
      <c r="AI86" s="42">
        <f>SUMIFS(SKD_data!$K$2:$K$584,Quality[measurment],Data!$AH$83,Quality[Month],Data!A86,SKD_data!$E$2:$E$584,Data!$AJ$83)</f>
        <v>0</v>
      </c>
      <c r="AJ86" s="64">
        <f>SUMIFS(SKD_data!$L$2:$L$584,Quality[measurment],Data!$AH$83,Quality[Month],Data!A86,SKD_data!$E$2:$E$584,Data!$AJ$83)</f>
        <v>0</v>
      </c>
      <c r="AK86" s="92">
        <f>SUMIFS(SKD_data!$M$2:$M$584,Quality[measurment],Data!$AH$83,Quality[Month],Data!A86,SKD_data!$E$2:$E$584,Data!$AJ$83)</f>
        <v>23.22</v>
      </c>
      <c r="AL86" s="64">
        <f>SUMIFS(SDM_Data!J$2:$J$1348,SDM_Data!$I$2:$I$1348,Data!A86,SDM_Data!$A$2:$A$1348,Data!$A$82,SDM_Data!$D$2:$D$1348,AL$83,SDM_Data!$E$2:$E$1348,Data!$AN$83)</f>
        <v>0</v>
      </c>
      <c r="AM86" s="42">
        <f>SUMIFS(SKD_data!$M$1:$M$585,SKD_data!$D$1:$D$585,Data!$AL$83,SKD_data!$E$1:$E$585,Data!$AN$83,SKD_data!I2:I586,Data!A86)</f>
        <v>29</v>
      </c>
      <c r="AN86" s="64">
        <f>SUM(AL$85:AL86)</f>
        <v>0</v>
      </c>
      <c r="AO86" s="64">
        <f>SUMIFS(SDM_Data!M$2:$M$1348,SDM_Data!$I$2:$I$1348,Data!A86,SDM_Data!$A$2:$A$1348,Data!$A$82,SDM_Data!$D$2:$D$1348,AL$83,SDM_Data!$E$2:$E$1348,Data!$AN$83)</f>
        <v>168</v>
      </c>
      <c r="AP86" s="64">
        <f>SUMIFS(SDM_Data!J$2:$J$1348,SDM_Data!$I$2:$I$1348,Data!A86,SDM_Data!$A$2:$A$1348,Data!$A$82,SDM_Data!$D$2:$D$1348,AP$83,SDM_Data!$E$2:$E$1348,Data!$AR$83)</f>
        <v>0</v>
      </c>
      <c r="AQ86" s="42">
        <f>SUMIFS(SKD_data!$M$1:$M$585,SKD_data!$D$1:$D$585,Data!$AP$83,SKD_data!$E$1:$E$585,Data!$AN$83,SKD_data!I2:I586,Data!A86)</f>
        <v>0</v>
      </c>
      <c r="AR86" s="64">
        <f>SUM(AP$85:AP86)</f>
        <v>0</v>
      </c>
      <c r="AS86" s="64">
        <f>SUMIFS(SDM_Data!M$2:$M$1348,SDM_Data!$I$2:$I$1348,Data!A86,SDM_Data!$A$2:$A$1348,Data!$A$82,SDM_Data!$D$2:$D$1348,AP$83,SDM_Data!$E$2:$E$1348,Data!$AR$83)</f>
        <v>125</v>
      </c>
      <c r="AT86" s="64"/>
      <c r="AU86" s="42"/>
      <c r="AV86" s="64"/>
      <c r="AW86" s="64"/>
      <c r="AX86" s="64"/>
      <c r="AY86" s="42"/>
      <c r="AZ86" s="64"/>
      <c r="BA86" s="64"/>
      <c r="BB86" s="92"/>
      <c r="BC86" s="92"/>
      <c r="BD86" s="64"/>
      <c r="BE86" s="64"/>
      <c r="BF86" s="64">
        <f>SUMIFS(SDM_Data!J$2:$J$1348,SDM_Data!$I$2:$I$1348,Data!A86,SDM_Data!$A$2:$A$1348,Data!$A$82,SDM_Data!$D$2:$D$1348,BF$83,SDM_Data!$E$2:$E$1348,Data!$BH$83)</f>
        <v>0</v>
      </c>
      <c r="BG86" s="42">
        <f>SUMIFS(SDM_Data!K$2:$K$1348,SDM_Data!$I$2:$I$1348,Data!A86,SDM_Data!$A$2:$A$1348,Data!$A$82,SDM_Data!$D$2:$D$1348,BF$83,SDM_Data!$E$2:$E$1348,Data!$BH$83)</f>
        <v>0</v>
      </c>
      <c r="BH86" s="64">
        <f>SUM(BF$85:BF86)</f>
        <v>0</v>
      </c>
      <c r="BI86" s="64">
        <f>SUM(BG$85:BG86)</f>
        <v>0</v>
      </c>
      <c r="BJ86" s="64">
        <f>SUMIFS(SDM_Data!J$2:$J$1348,SDM_Data!$I$2:$I$1348,Data!A86,SDM_Data!$A$2:$A$1348,Data!$A$82,SDM_Data!$D$2:$D$1348,BJ$83,SDM_Data!$E$2:$E$1348,Data!$BL$83)</f>
        <v>0</v>
      </c>
      <c r="BK86" s="42">
        <f>SUMIFS(SDM_Data!K$2:$K$1348,SDM_Data!$I$2:$I$1348,Data!A86,SDM_Data!$A$2:$A$1348,Data!$A$82,SDM_Data!$D$2:$D$1348,BJ$83,SDM_Data!$E$2:$E$1348,Data!$BL$83)</f>
        <v>0</v>
      </c>
      <c r="BL86" s="64">
        <f>SUM(BJ$85:BJ86)</f>
        <v>0</v>
      </c>
      <c r="BM86" s="64">
        <f>SUM(BK$85:BK86)</f>
        <v>0</v>
      </c>
      <c r="BN86" s="64">
        <f>SUMIFS(SDM_Data!J$2:$J$1348,SDM_Data!$I$2:$I$1348,Data!A86,SDM_Data!$A$2:$A$1348,Data!$A$82,SDM_Data!$B$2:$B$1348,BN$83,SDM_Data!$E$2:$E$1348,Data!$BP$83)</f>
        <v>24</v>
      </c>
      <c r="BO86" s="42">
        <f>SUMIFS(SDM_Data!K$2:$K$1348,SDM_Data!$I$2:$I$1348,Data!A86,SDM_Data!$A$2:$A$1348,Data!$A$82,SDM_Data!$B$2:$B$1348,BN$83,SDM_Data!$E$2:$E$1348,Data!$BP$83)</f>
        <v>17</v>
      </c>
      <c r="BP86" s="64">
        <f>SUM(BN$85:BN86)</f>
        <v>38</v>
      </c>
      <c r="BQ86" s="64">
        <f>SUM(BO$85:BO86)</f>
        <v>30</v>
      </c>
      <c r="BR86" s="64">
        <f>SUMIFS(SDM_Data!J$2:$J$1348,SDM_Data!$I$2:$I$1348,Data!A86,SDM_Data!$A$2:$A$1348,Data!$A$82,SDM_Data!$B$2:$B$1348,BS$83,SDM_Data!$E$2:$E$1348,Data!$BV$83,SDM_Data!$D$2:$D$1348,Data!$BS$83)</f>
        <v>0</v>
      </c>
      <c r="BS86" s="42">
        <f>SUMIFS(SDM_Data!K$2:$K$1348,SDM_Data!$I$2:$I$1348,Data!A86,SDM_Data!$A$2:$A$1348,Data!$A$82,SDM_Data!$B$2:$B$1348,BS$83,SDM_Data!$E$2:$E$1348,Data!$BV$83,SDM_Data!$D$2:$D$1348,Data!$BS$83)</f>
        <v>0</v>
      </c>
      <c r="BT86" s="42">
        <f>BS86+BT85</f>
        <v>0</v>
      </c>
      <c r="BU86" s="64" t="s">
        <v>11</v>
      </c>
      <c r="BV86" s="64" t="s">
        <v>11</v>
      </c>
      <c r="BW86" s="64">
        <f>SUMIFS(SDM_Data!$J$1:$J$1349,SDM_Data!$B$1:$B$1349,Data!$BW$83,SDM_Data!$D$1:$D$1349,Data!$BY$83,SDM_Data!$I$1:$I$1349,Data!A86)</f>
        <v>2.5</v>
      </c>
      <c r="BX86" s="42">
        <f>SUMIFS(SDM_Data!$K$1:$K$1349,SDM_Data!$B$1:$B$1349,Data!$BW$83,SDM_Data!$D$1:$D$1349,Data!$BY$83,SDM_Data!$I$1:$I$1349,Data!A86)</f>
        <v>2</v>
      </c>
      <c r="BY86" s="64">
        <f>SUMIFS(SDM_Data!$L$1:$L$1349,SDM_Data!$B$1:$B$1349,Data!$BW$83,SDM_Data!$D$1:$D$1349,Data!$BY$83,SDM_Data!$I$1:$I$1349,Data!A86)</f>
        <v>5</v>
      </c>
      <c r="BZ86" s="130">
        <f>SUMIFS(SDM_Data!$M$1:$M$1349,SDM_Data!$B$1:$B$1349,Data!$BW$83,SDM_Data!$D$1:$D$1349,Data!$BY$83,SDM_Data!$I$1:$I$1349,Data!A86)</f>
        <v>5</v>
      </c>
      <c r="CA86" s="136">
        <f>SUMIFS(SDM_Data!$J$1:$J$1349,SDM_Data!$D$1:$D$1349,Data!$CA$83,SDM_Data!$E$1:$E$1349,Data!$CC$83,SDM_Data!$I$1:$I$1349,Data!A86)</f>
        <v>1.7869494099999998</v>
      </c>
      <c r="CB86" s="47">
        <f>SUMIFS(SDM_Data!$K$1:$K$1349,SDM_Data!$D$1:$D$1349,Data!$CA$83,SDM_Data!$E$1:$E$1349,Data!$CC$83,SDM_Data!$I$1:$I$1349,Data!A86)</f>
        <v>1.54652104</v>
      </c>
      <c r="CC86" s="92">
        <f>SUMIFS(SDM_Data!$L$1:$L$1349,SDM_Data!$D$1:$D$1349,Data!$CA$83,SDM_Data!$E$1:$E$1349,Data!$CC$83,SDM_Data!$I$1:$I$1349,Data!A86)</f>
        <v>3.0519768799999998</v>
      </c>
      <c r="CD86" s="137">
        <f>SUMIFS(SDM_Data!$M$1:$M$1349,SDM_Data!$D$1:$D$1349,Data!$CA$83,SDM_Data!$E$1:$E$1349,Data!$CC$83,SDM_Data!$I$1:$I$1349,Data!A86)</f>
        <v>2.84762051</v>
      </c>
    </row>
    <row r="87" spans="1:82" s="3" customFormat="1" ht="14.1" customHeight="1">
      <c r="A87" s="39">
        <v>45809</v>
      </c>
      <c r="B87" s="64">
        <f>SUMIFS(SDM_Data!J$2:$J$1348,SDM_Data!$I$2:$I$1348,Data!A87,SDM_Data!$A$2:$A$1348,Data!$A$82,SDM_Data!$D$2:$D$1348,B$83,SDM_Data!$E$2:$E$1348,Data!$D$83)</f>
        <v>12</v>
      </c>
      <c r="C87" s="64">
        <f>SUMIFS(SDM_Data!K$2:$K$1348,SDM_Data!$I$2:$I$1348,Data!A87,SDM_Data!$A$2:$A$1348,Data!$A$82,SDM_Data!$D$2:$D$1348,B$83,SDM_Data!$E$2:$E$1348,Data!$D$83)</f>
        <v>23</v>
      </c>
      <c r="D87" s="64">
        <f>SUM(B$85:B87)</f>
        <v>44</v>
      </c>
      <c r="E87" s="64">
        <f>SUM(C$85:C87)</f>
        <v>55</v>
      </c>
      <c r="F87" s="64">
        <f>SUMIFS(SDM_Data!J$2:$J$1348,SDM_Data!$I$2:$I$1348,Data!A87,SDM_Data!$A$2:$A$1348,Data!$A$82,SDM_Data!$D$2:$D$1348,F$83,SDM_Data!$E$2:$E$1348,Data!$D$83)</f>
        <v>18</v>
      </c>
      <c r="G87" s="42">
        <f>SUMIFS(SDM_Data!K$2:$K$1348,SDM_Data!$I$2:$I$1348,Data!A87,SDM_Data!$A$2:$A$1348,Data!$A$82,SDM_Data!$D$2:$D$1348,F$83,SDM_Data!$E$2:$E$1348,Data!$D$83)</f>
        <v>3</v>
      </c>
      <c r="H87" s="64">
        <f>SUM(F$85:F87)</f>
        <v>47</v>
      </c>
      <c r="I87" s="64">
        <f>SUM(G$85:G87)</f>
        <v>8</v>
      </c>
      <c r="J87" s="64">
        <f>SUMIFS(SDM_Data!J$2:$J$1348,SDM_Data!$I$2:$I$1348,Data!A87,SDM_Data!$A$2:$A$1348,Data!$A$82,SDM_Data!$D$2:$D$1348,J$83,SDM_Data!$E$2:$E$1348,Data!$D$83)</f>
        <v>0</v>
      </c>
      <c r="K87" s="98">
        <f>SUMIFS(SKD_data!$M$2:$M$584,Quality[measurment],Data!$J$83,Quality[Month],Data!A87,SKD_data!$E$2:$E$584,Data!$L$83)</f>
        <v>0</v>
      </c>
      <c r="L87" s="64">
        <f>SUM(J$85:J87)</f>
        <v>0</v>
      </c>
      <c r="M87" s="64">
        <f>SUMIFS(SDM_Data!M$2:$M$1348,SDM_Data!$I$2:$I$1348,Data!A87,SDM_Data!$A$2:$A$1348,Data!$A$82,SDM_Data!$D$2:$D$1348,J$83,SDM_Data!$E$2:$E$1348,Data!$L$83)</f>
        <v>88</v>
      </c>
      <c r="N87" s="64">
        <f>SUMIFS(SDM_Data!J$2:$J$1348,SDM_Data!$I$2:$I$1348,Data!A87,SDM_Data!$A$2:$A$1348,Data!$A$82,SDM_Data!$D$2:$D$1348,N$83,SDM_Data!$E$2:$E$1348,Data!$P$83)</f>
        <v>0</v>
      </c>
      <c r="O87" s="42">
        <f>SUMIFS(SKD_data!$M$2:$M$584,Quality[measurment],Data!$N$83,Quality[Month],Data!A87,SKD_data!$E$2:$E$584,Data!$P$83)</f>
        <v>115</v>
      </c>
      <c r="P87" s="64">
        <f>SUM(N$85:N87)</f>
        <v>0</v>
      </c>
      <c r="Q87" s="64">
        <f>SUMIFS(SDM_Data!$M$2:M$1348,SDM_Data!$I$2:$I$1348,Data!A87,SDM_Data!$A$2:$A$1348,Data!$A$82,SDM_Data!$D$2:$D$1348,N$83,SDM_Data!$E$2:$E$1348,Data!$P$83)</f>
        <v>160</v>
      </c>
      <c r="R87" s="64">
        <f>SUMIFS(SDM_Data!J$2:$J$1348,SDM_Data!$I$2:$I$1348,Data!A87,SDM_Data!$A$2:$A$1348,Data!$A$82,SDM_Data!$D$2:$D$1348,N$83,SDM_Data!$E$2:$E$1348,Data!$P$83)</f>
        <v>0</v>
      </c>
      <c r="S87" s="42">
        <f>SUMIFS(SKD_data!$M$2:$M$584,Quality[measurment],Data!$R$83,Quality[Month],Data!A87,SKD_data!$E$2:$E$584,Data!$T$83)</f>
        <v>108</v>
      </c>
      <c r="T87" s="64">
        <f>SUM(R$85:R87)</f>
        <v>0</v>
      </c>
      <c r="U87" s="64">
        <f>SUMIFS(SDM_Data!M$2:$M$1348,SDM_Data!$I$2:$I$1348,Data!A87,SDM_Data!$A$2:$A$1348,Data!$A$82,SDM_Data!$D$2:$D$1348,R$83,SDM_Data!$E$2:$E$1348,Data!$P$83)</f>
        <v>242</v>
      </c>
      <c r="V87" s="64">
        <f>SUMIFS(SDM_Data!J$2:$J$1348,SDM_Data!$I$2:$I$1348,Data!A87,SDM_Data!$A$2:$A$1348,Data!$A$82,SDM_Data!$D$2:$D$1348,V$83,SDM_Data!$E$2:$E$1348,Data!$X$83)</f>
        <v>0</v>
      </c>
      <c r="W87" s="64">
        <f>SUMIFS(SDM_Data!K$2:$K$1348,SDM_Data!$I$2:$I$1348,Data!A87,SDM_Data!$A$2:$A$1348,Data!$A$82,SDM_Data!$D$2:$D$1348,V$83,SDM_Data!$E$2:$E$1348,Data!$X$83)</f>
        <v>0</v>
      </c>
      <c r="X87" s="64">
        <f>SUMIFS(SDM_Data!$L$2:L$1348,SDM_Data!$I$2:$I$1348,Data!A87,SDM_Data!$A$2:$A$1348,Data!$A$82,SDM_Data!$D$2:$D$1348,V$83,SDM_Data!$E$2:$E$1348,Data!$X$83)</f>
        <v>0</v>
      </c>
      <c r="Y87" s="64">
        <f>SUMIFS(SDM_Data!M$2:$M$1348,SDM_Data!$I$2:$I$1348,Data!A87,SDM_Data!$A$2:$A$1348,Data!$A$82,SDM_Data!$D$2:$D$1348,V$83,SDM_Data!$E$2:$E$1348,Data!$X$83)</f>
        <v>7.7</v>
      </c>
      <c r="Z87" s="64">
        <f>SUMIFS(SDM_Data!J$2:$J$1348,SDM_Data!$I$2:$I$1348,Data!A87,SDM_Data!$A$2:$A$1348,Data!$A$82,SDM_Data!$D$2:$D$1348,Z$83,SDM_Data!$E$2:$E$1348,Data!$AB$83)</f>
        <v>0</v>
      </c>
      <c r="AA87" s="42">
        <f>SUMIFS(SDM_Data!K$2:$K$1348,SDM_Data!$I$2:$I$1348,Data!A87,SDM_Data!$A$2:$A$1348,Data!$A$82,SDM_Data!$D$2:$D$1348,Z$83,SDM_Data!$E$2:$E$1348,Data!$AB$83)</f>
        <v>0</v>
      </c>
      <c r="AB87" s="64">
        <f>SUMIFS(SDM_Data!L$2:$L$1348,SDM_Data!$I$2:$I$1348,Data!A87,SDM_Data!$A$2:$A$1348,Data!$A$82,SDM_Data!$D$2:$D$1348,Z$83,SDM_Data!$E$2:$E$1348,Data!$AB$83)</f>
        <v>0</v>
      </c>
      <c r="AC87" s="64">
        <f>SUMIFS(SDM_Data!$M$2:M$1348,SDM_Data!$I$2:$I$1348,Data!A87,SDM_Data!$A$2:$A$1348,Data!$A$82,SDM_Data!$D$2:$D$1348,Z$83,SDM_Data!$E$2:$E$1348,Data!$AB$83)</f>
        <v>10.5</v>
      </c>
      <c r="AD87" s="92">
        <f>SUMIFS(SKD_data!$J$2:$J$584,Quality[measurment],Data!$AD$83,Quality[Month],Data!A87,SKD_data!$E$2:$E$584,Data!$AF$83)</f>
        <v>0</v>
      </c>
      <c r="AE87" s="122">
        <f>SUMIFS(SKD_data!$K$2:$K$584,Quality[measurment],Data!$AD$83,Quality[Month],Data!A87,SKD_data!$E$2:$E$584,Data!$AF$83)</f>
        <v>0</v>
      </c>
      <c r="AF87" s="92">
        <f>SUMIFS(SKD_data!$L$2:$L$584,Quality[measurment],Data!$AD$83,Quality[Month],Data!A87,SKD_data!$E$2:$E$584,Data!$AF$83)</f>
        <v>0</v>
      </c>
      <c r="AG87" s="92">
        <f>SUMIFS(SKD_data!$M$2:$M$584,Quality[measurment],Data!$AD$83,Quality[Month],Data!A87,SKD_data!$E$2:$E$584,Data!$AF$83)</f>
        <v>25.7</v>
      </c>
      <c r="AH87" s="64">
        <f>SUMIFS(SKD_data!$J$2:$J$584,Quality[measurment],Data!$AH$83,Quality[Month],Data!A87,SKD_data!$E$2:$E$584,Data!$AJ$83)</f>
        <v>0</v>
      </c>
      <c r="AI87" s="42">
        <f>SUMIFS(SKD_data!$K$2:$K$584,Quality[measurment],Data!$AH$83,Quality[Month],Data!A87,SKD_data!$E$2:$E$584,Data!$AJ$83)</f>
        <v>0</v>
      </c>
      <c r="AJ87" s="64">
        <f>SUMIFS(SKD_data!$L$2:$L$584,Quality[measurment],Data!$AH$83,Quality[Month],Data!A87,SKD_data!$E$2:$E$584,Data!$AJ$83)</f>
        <v>0</v>
      </c>
      <c r="AK87" s="92">
        <f>SUMIFS(SKD_data!$M$2:$M$584,Quality[measurment],Data!$AH$83,Quality[Month],Data!A87,SKD_data!$E$2:$E$584,Data!$AJ$83)</f>
        <v>31.85</v>
      </c>
      <c r="AL87" s="64">
        <f>SUMIFS(SDM_Data!J$2:$J$1348,SDM_Data!$I$2:$I$1348,Data!A87,SDM_Data!$A$2:$A$1348,Data!$A$82,SDM_Data!$D$2:$D$1348,AL$83,SDM_Data!$E$2:$E$1348,Data!$AN$83)</f>
        <v>0</v>
      </c>
      <c r="AM87" s="42">
        <f>SUMIFS(SKD_data!$M$1:$M$585,SKD_data!$D$1:$D$585,Data!$AL$83,SKD_data!$E$1:$E$585,Data!$AN$83,SKD_data!I3:I587,Data!A87)</f>
        <v>49</v>
      </c>
      <c r="AN87" s="64">
        <f>SUM(AL$85:AL87)</f>
        <v>0</v>
      </c>
      <c r="AO87" s="64">
        <f>SUMIFS(SDM_Data!M$2:$M$1348,SDM_Data!$I$2:$I$1348,Data!A87,SDM_Data!$A$2:$A$1348,Data!$A$82,SDM_Data!$D$2:$D$1348,AL$83,SDM_Data!$E$2:$E$1348,Data!$AN$83)</f>
        <v>168</v>
      </c>
      <c r="AP87" s="64">
        <f>SUMIFS(SDM_Data!J$2:$J$1348,SDM_Data!$I$2:$I$1348,Data!A87,SDM_Data!$A$2:$A$1348,Data!$A$82,SDM_Data!$D$2:$D$1348,AP$83,SDM_Data!$E$2:$E$1348,Data!$AR$83)</f>
        <v>0</v>
      </c>
      <c r="AQ87" s="42">
        <f>SUMIFS(SKD_data!$M$1:$M$585,SKD_data!$D$1:$D$585,Data!$AP$83,SKD_data!$E$1:$E$585,Data!$AN$83,SKD_data!I3:I587,Data!A87)</f>
        <v>5</v>
      </c>
      <c r="AR87" s="64">
        <f>SUM(AP$85:AP87)</f>
        <v>0</v>
      </c>
      <c r="AS87" s="64">
        <f>SUMIFS(SDM_Data!M$2:$M$1348,SDM_Data!$I$2:$I$1348,Data!A87,SDM_Data!$A$2:$A$1348,Data!$A$82,SDM_Data!$D$2:$D$1348,AP$83,SDM_Data!$E$2:$E$1348,Data!$AR$83)</f>
        <v>82</v>
      </c>
      <c r="AT87" s="64">
        <f>SUMIFS(SKD_data!$L$2:$L$584,Quality[measurment],Data!$AT$83,Quality[Month],Data!A87,SKD_data!$E$2:$E$584,Data!$AU$83)</f>
        <v>0.12</v>
      </c>
      <c r="AU87" s="111">
        <f>SUMIFS(SKD_data!$M$2:$M$584,Quality[measurment],Data!$AT$83,Quality[Month],Data!A87,SKD_data!$E$2:$E$584,Data!$AU$83)</f>
        <v>0.04</v>
      </c>
      <c r="AV87" s="64">
        <f>SUMIFS(SDM_Data!L$2:$L$1348,SDM_Data!$I$2:$I$1348,Data!A87,SDM_Data!$A$2:$A$1348,Data!$A$82,SDM_Data!$D$2:$D$1348,AV$83,SDM_Data!$E$2:$E$1348,Data!$AW$83)</f>
        <v>3.17</v>
      </c>
      <c r="AW87" s="92">
        <f>SUMIFS(SDM_Data!M$2:$M$1348,SDM_Data!$I$2:$I$1348,Data!A87,SDM_Data!$A$2:$A$1348,Data!$A$82,SDM_Data!$D$2:$D$1348,AV$83,SDM_Data!$E$2:$E$1348,Data!$AW$83)</f>
        <v>1.3136653199999999</v>
      </c>
      <c r="AX87" s="92">
        <f>SUMIFS(SKD_data!$L$2:$L$584,Quality[measurment],Data!$AX$83,Quality[Month],Data!A87,SKD_data!$E$2:$E$584,Data!$AZ$83)</f>
        <v>2</v>
      </c>
      <c r="AY87" s="47">
        <f>SUMIFS(SKD_data!$M$2:$M$584,Quality[measurment],Data!$AX$83,Quality[Month],Data!A87,SKD_data!$E$2:$E$584,Data!$AZ$83)</f>
        <v>0.52</v>
      </c>
      <c r="AZ87" s="64">
        <f>SUMIFS(SDM_Data!L$2:$L$1348,SDM_Data!$I$2:$I$1348,Data!A87,SDM_Data!$A$2:$A$1348,Data!$A$82,SDM_Data!$D$2:$D$1348,AX$83,SDM_Data!$E$2:$E$1348,Data!$AZ$83)</f>
        <v>5.84</v>
      </c>
      <c r="BA87" s="92">
        <f>SUMIFS(SDM_Data!M$2:$M$1348,SDM_Data!$I$2:$I$1348,Data!A87,SDM_Data!$A$2:$A$1348,Data!$A$82,SDM_Data!$D$2:$D$1348,AX$83,SDM_Data!$E$2:$E$1348,Data!$AZ$83)</f>
        <v>5.4324015499999998</v>
      </c>
      <c r="BB87" s="92">
        <f>SUMIFS(SKD_data!$L$2:$L$584,Quality[measurment],Data!$BB$83,Quality[Month],Data!A87,SKD_data!$E$2:$E$584,Data!$BD$83)</f>
        <v>32.47</v>
      </c>
      <c r="BC87" s="92">
        <f>SUMIFS(SKD_data!$M$2:$M$584,Quality[measurment],Data!$BB$83,Quality[Month],Data!A87,SKD_data!$E$2:$E$584,Data!$BD$83)</f>
        <v>33</v>
      </c>
      <c r="BD87" s="92">
        <f>SUMIFS(SDM_Data!L$2:$L$1348,SDM_Data!$I$2:$I$1348,Data!A87,SDM_Data!$A$2:$A$1348,Data!$A$82,SDM_Data!$D$2:$D$1348,BB$83,SDM_Data!$E$2:$E$1348,Data!$BD$83)</f>
        <v>171.69750000000002</v>
      </c>
      <c r="BE87" s="92">
        <f>SUMIFS(SDM_Data!$M$2:M$1348,SDM_Data!$I$2:$I$1348,Data!A87,SDM_Data!$A$2:$A$1348,Data!$A$82,SDM_Data!$D$2:$D$1348,BB$83,SDM_Data!$E$2:$E$1348,Data!$BD$83)</f>
        <v>172</v>
      </c>
      <c r="BF87" s="64">
        <f>SUMIFS(SDM_Data!J$2:$J$1348,SDM_Data!$I$2:$I$1348,Data!A87,SDM_Data!$A$2:$A$1348,Data!$A$82,SDM_Data!$D$2:$D$1348,BF$83,SDM_Data!$E$2:$E$1348,Data!$BH$83)</f>
        <v>0</v>
      </c>
      <c r="BG87" s="42">
        <f>SUMIFS(SDM_Data!K$2:$K$1348,SDM_Data!$I$2:$I$1348,Data!A87,SDM_Data!$A$2:$A$1348,Data!$A$82,SDM_Data!$D$2:$D$1348,BF$83,SDM_Data!$E$2:$E$1348,Data!$BH$83)</f>
        <v>0</v>
      </c>
      <c r="BH87" s="64">
        <f>SUM(BF$85:BF87)</f>
        <v>0</v>
      </c>
      <c r="BI87" s="64">
        <f>SUM(BG$85:BG87)</f>
        <v>0</v>
      </c>
      <c r="BJ87" s="64">
        <f>SUMIFS(SDM_Data!J$2:$J$1348,SDM_Data!$I$2:$I$1348,Data!A87,SDM_Data!$A$2:$A$1348,Data!$A$82,SDM_Data!$D$2:$D$1348,BJ$83,SDM_Data!$E$2:$E$1348,Data!$BL$83)</f>
        <v>0</v>
      </c>
      <c r="BK87" s="42">
        <f>SUMIFS(SDM_Data!K$2:$K$1348,SDM_Data!$I$2:$I$1348,Data!A87,SDM_Data!$A$2:$A$1348,Data!$A$82,SDM_Data!$D$2:$D$1348,BJ$83,SDM_Data!$E$2:$E$1348,Data!$BL$83)</f>
        <v>0</v>
      </c>
      <c r="BL87" s="64">
        <f>SUM(BJ$85:BJ87)</f>
        <v>0</v>
      </c>
      <c r="BM87" s="64">
        <f>SUM(BK$85:BK87)</f>
        <v>0</v>
      </c>
      <c r="BN87" s="64">
        <f>SUMIFS(SDM_Data!J$2:$J$1348,SDM_Data!$I$2:$I$1348,Data!A87,SDM_Data!$A$2:$A$1348,Data!$A$82,SDM_Data!$B$2:$B$1348,BN$83,SDM_Data!$E$2:$E$1348,Data!$BP$83)</f>
        <v>27</v>
      </c>
      <c r="BO87" s="42">
        <f>SUMIFS(SDM_Data!K$2:$K$1348,SDM_Data!$I$2:$I$1348,Data!A87,SDM_Data!$A$2:$A$1348,Data!$A$82,SDM_Data!$B$2:$B$1348,BN$83,SDM_Data!$E$2:$E$1348,Data!$BP$83)</f>
        <v>21</v>
      </c>
      <c r="BP87" s="64">
        <f>SUM(BN$85:BN87)</f>
        <v>65</v>
      </c>
      <c r="BQ87" s="64">
        <f>SUM(BO$85:BO87)</f>
        <v>51</v>
      </c>
      <c r="BR87" s="64">
        <f>SUMIFS(SDM_Data!J$2:$J$1348,SDM_Data!$I$2:$I$1348,Data!A87,SDM_Data!$A$2:$A$1348,Data!$A$82,SDM_Data!$B$2:$B$1348,BS$83,SDM_Data!$E$2:$E$1348,Data!$BV$83,SDM_Data!$D$2:$D$1348,Data!$BS$83)</f>
        <v>0</v>
      </c>
      <c r="BS87" s="42">
        <f>SUMIFS(SDM_Data!K$2:$K$1348,SDM_Data!$I$2:$I$1348,Data!A87,SDM_Data!$A$2:$A$1348,Data!$A$82,SDM_Data!$B$2:$B$1348,BS$83,SDM_Data!$E$2:$E$1348,Data!$BV$83,SDM_Data!$D$2:$D$1348,Data!$BS$83)</f>
        <v>0</v>
      </c>
      <c r="BT87" s="42">
        <f t="shared" ref="BT87:BT91" si="22">BS87+BT86</f>
        <v>0</v>
      </c>
      <c r="BU87" s="64">
        <f>SUMIFS(SDM_Data!J$2:$J$1348,SDM_Data!$I$2:$I$1348,Data!A87,SDM_Data!$A$2:$A$1348,Data!$A$82,SDM_Data!$B$2:$B$1348,BR$83,SDM_Data!$E$2:$E$1348,Data!$BV$83,SDM_Data!$D$2:$D$1348,Data!$BU$83)</f>
        <v>2</v>
      </c>
      <c r="BV87" s="64">
        <f>SUMIFS(SDM_Data!K$2:$K$1348,SDM_Data!$I$2:$I$1348,Data!A87,SDM_Data!$A$2:$A$1348,Data!$A$82,SDM_Data!$B$2:$B$1348,BR$83,SDM_Data!$E$2:$E$1348,Data!$BV$83,SDM_Data!$D$2:$D$1348,Data!$BU$83)</f>
        <v>3</v>
      </c>
      <c r="BW87" s="64">
        <f>SUMIFS(SDM_Data!$J$1:$J$1349,SDM_Data!$B$1:$B$1349,Data!$BW$83,SDM_Data!$D$1:$D$1349,Data!$BY$83,SDM_Data!$I$1:$I$1349,Data!A87)</f>
        <v>0</v>
      </c>
      <c r="BX87" s="42">
        <f>SUMIFS(SDM_Data!$K$1:$K$1349,SDM_Data!$B$1:$B$1349,Data!$BW$83,SDM_Data!$D$1:$D$1349,Data!$BY$83,SDM_Data!$I$1:$I$1349,Data!A87)</f>
        <v>7</v>
      </c>
      <c r="BY87" s="64">
        <f>SUMIFS(SDM_Data!$L$1:$L$1349,SDM_Data!$B$1:$B$1349,Data!$BW$83,SDM_Data!$D$1:$D$1349,Data!$BY$83,SDM_Data!$I$1:$I$1349,Data!A87)</f>
        <v>5</v>
      </c>
      <c r="BZ87" s="130">
        <f>SUMIFS(SDM_Data!$M$1:$M$1349,SDM_Data!$B$1:$B$1349,Data!$BW$83,SDM_Data!$D$1:$D$1349,Data!$BY$83,SDM_Data!$I$1:$I$1349,Data!A87)</f>
        <v>12</v>
      </c>
      <c r="CA87" s="136">
        <f>SUMIFS(SDM_Data!$J$1:$J$1349,SDM_Data!$D$1:$D$1349,Data!$CA$83,SDM_Data!$E$1:$E$1349,Data!$CC$83,SDM_Data!$I$1:$I$1349,Data!A87)</f>
        <v>22.057090290000001</v>
      </c>
      <c r="CB87" s="47">
        <f>SUMIFS(SDM_Data!$K$1:$K$1349,SDM_Data!$D$1:$D$1349,Data!$CA$83,SDM_Data!$E$1:$E$1349,Data!$CC$83,SDM_Data!$I$1:$I$1349,Data!A87)</f>
        <v>2.8936533500000001</v>
      </c>
      <c r="CC87" s="92">
        <f>SUMIFS(SDM_Data!$L$1:$L$1349,SDM_Data!$D$1:$D$1349,Data!$CA$83,SDM_Data!$E$1:$E$1349,Data!$CC$83,SDM_Data!$I$1:$I$1349,Data!A87)</f>
        <v>25.109067169999996</v>
      </c>
      <c r="CD87" s="137">
        <f>SUMIFS(SDM_Data!$M$1:$M$1349,SDM_Data!$D$1:$D$1349,Data!$CA$83,SDM_Data!$E$1:$E$1349,Data!$CC$83,SDM_Data!$I$1:$I$1349,Data!A87)</f>
        <v>5.7412738599999997</v>
      </c>
    </row>
    <row r="88" spans="1:82" s="3" customFormat="1" ht="14.1" customHeight="1">
      <c r="A88" s="39">
        <v>45839</v>
      </c>
      <c r="B88" s="64">
        <f>SUMIFS(SDM_Data!J$2:$J$1348,SDM_Data!$I$2:$I$1348,Data!A88,SDM_Data!$A$2:$A$1348,Data!$A$82,SDM_Data!$D$2:$D$1348,B$83,SDM_Data!$E$2:$E$1348,Data!$D$83)</f>
        <v>23</v>
      </c>
      <c r="C88" s="64">
        <f>SUMIFS(SDM_Data!K$2:$K$1348,SDM_Data!$I$2:$I$1348,Data!A88,SDM_Data!$A$2:$A$1348,Data!$A$82,SDM_Data!$D$2:$D$1348,B$83,SDM_Data!$E$2:$E$1348,Data!$D$83)</f>
        <v>22</v>
      </c>
      <c r="D88" s="64">
        <f>SUM(B$85:B88)</f>
        <v>67</v>
      </c>
      <c r="E88" s="64">
        <f>SUM(C$85:C88)</f>
        <v>77</v>
      </c>
      <c r="F88" s="64">
        <f>SUMIFS(SDM_Data!J$2:$J$1348,SDM_Data!$I$2:$I$1348,Data!A88,SDM_Data!$A$2:$A$1348,Data!$A$82,SDM_Data!$D$2:$D$1348,F$83,SDM_Data!$E$2:$E$1348,Data!$D$83)</f>
        <v>23</v>
      </c>
      <c r="G88" s="42">
        <f>SUMIFS(SDM_Data!K$2:$K$1348,SDM_Data!$I$2:$I$1348,Data!A88,SDM_Data!$A$2:$A$1348,Data!$A$82,SDM_Data!$D$2:$D$1348,F$83,SDM_Data!$E$2:$E$1348,Data!$D$83)</f>
        <v>8</v>
      </c>
      <c r="H88" s="64">
        <f>SUM(F$85:F88)</f>
        <v>70</v>
      </c>
      <c r="I88" s="64">
        <f>SUM(G$85:G88)</f>
        <v>16</v>
      </c>
      <c r="J88" s="64">
        <f>SUMIFS(SDM_Data!J$2:$J$1348,SDM_Data!$I$2:$I$1348,Data!A88,SDM_Data!$A$2:$A$1348,Data!$A$82,SDM_Data!$D$2:$D$1348,J$83,SDM_Data!$E$2:$E$1348,Data!$D$83)</f>
        <v>0</v>
      </c>
      <c r="K88" s="98">
        <f>SUMIFS(SKD_data!$M$2:$M$584,Quality[measurment],Data!$J$83,Quality[Month],Data!A88,SKD_data!$E$2:$E$584,Data!$L$83)</f>
        <v>0</v>
      </c>
      <c r="L88" s="64">
        <f>SUM(J$85:J88)</f>
        <v>0</v>
      </c>
      <c r="M88" s="64">
        <f>SUMIFS(SDM_Data!M$2:$M$1348,SDM_Data!$I$2:$I$1348,Data!A88,SDM_Data!$A$2:$A$1348,Data!$A$82,SDM_Data!$D$2:$D$1348,J$83,SDM_Data!$E$2:$E$1348,Data!$L$83)</f>
        <v>88</v>
      </c>
      <c r="N88" s="64">
        <f>SUMIFS(SDM_Data!J$2:$J$1348,SDM_Data!$I$2:$I$1348,Data!A88,SDM_Data!$A$2:$A$1348,Data!$A$82,SDM_Data!$D$2:$D$1348,N$83,SDM_Data!$E$2:$E$1348,Data!$P$83)</f>
        <v>0</v>
      </c>
      <c r="O88" s="42">
        <f>SUMIFS(SKD_data!$M$2:$M$584,Quality[measurment],Data!$N$83,Quality[Month],Data!A88,SKD_data!$E$2:$E$584,Data!$P$83)</f>
        <v>107</v>
      </c>
      <c r="P88" s="64">
        <f>SUM(N$85:N88)</f>
        <v>0</v>
      </c>
      <c r="Q88" s="64">
        <f>SUMIFS(SDM_Data!$M$2:M$1348,SDM_Data!$I$2:$I$1348,Data!A88,SDM_Data!$A$2:$A$1348,Data!$A$82,SDM_Data!$D$2:$D$1348,N$83,SDM_Data!$E$2:$E$1348,Data!$P$83)</f>
        <v>167</v>
      </c>
      <c r="R88" s="64">
        <f>SUMIFS(SDM_Data!J$2:$J$1348,SDM_Data!$I$2:$I$1348,Data!A88,SDM_Data!$A$2:$A$1348,Data!$A$82,SDM_Data!$D$2:$D$1348,N$83,SDM_Data!$E$2:$E$1348,Data!$P$83)</f>
        <v>0</v>
      </c>
      <c r="S88" s="42">
        <f>SUMIFS(SKD_data!$M$2:$M$584,Quality[measurment],Data!$R$83,Quality[Month],Data!A88,SKD_data!$E$2:$E$584,Data!$T$83)</f>
        <v>94</v>
      </c>
      <c r="T88" s="64">
        <f>SUM(R$85:R88)</f>
        <v>0</v>
      </c>
      <c r="U88" s="64">
        <f>SUMIFS(SDM_Data!M$2:$M$1348,SDM_Data!$I$2:$I$1348,Data!A88,SDM_Data!$A$2:$A$1348,Data!$A$82,SDM_Data!$D$2:$D$1348,R$83,SDM_Data!$E$2:$E$1348,Data!$P$83)</f>
        <v>122</v>
      </c>
      <c r="V88" s="64">
        <f>SUMIFS(SDM_Data!J$2:$J$1348,SDM_Data!$I$2:$I$1348,Data!A88,SDM_Data!$A$2:$A$1348,Data!$A$82,SDM_Data!$D$2:$D$1348,V$83,SDM_Data!$E$2:$E$1348,Data!$X$83)</f>
        <v>0</v>
      </c>
      <c r="W88" s="64">
        <f>SUMIFS(SDM_Data!K$2:$K$1348,SDM_Data!$I$2:$I$1348,Data!A88,SDM_Data!$A$2:$A$1348,Data!$A$82,SDM_Data!$D$2:$D$1348,V$83,SDM_Data!$E$2:$E$1348,Data!$X$83)</f>
        <v>0</v>
      </c>
      <c r="X88" s="64">
        <f>SUMIFS(SDM_Data!$L$2:L$1348,SDM_Data!$I$2:$I$1348,Data!A88,SDM_Data!$A$2:$A$1348,Data!$A$82,SDM_Data!$D$2:$D$1348,V$83,SDM_Data!$E$2:$E$1348,Data!$X$83)</f>
        <v>0</v>
      </c>
      <c r="Y88" s="64">
        <f>SUMIFS(SDM_Data!M$2:$M$1348,SDM_Data!$I$2:$I$1348,Data!A88,SDM_Data!$A$2:$A$1348,Data!$A$82,SDM_Data!$D$2:$D$1348,V$83,SDM_Data!$E$2:$E$1348,Data!$X$83)</f>
        <v>6.08</v>
      </c>
      <c r="Z88" s="64">
        <f>SUMIFS(SDM_Data!J$2:$J$1348,SDM_Data!$I$2:$I$1348,Data!A88,SDM_Data!$A$2:$A$1348,Data!$A$82,SDM_Data!$D$2:$D$1348,Z$83,SDM_Data!$E$2:$E$1348,Data!$AB$83)</f>
        <v>0</v>
      </c>
      <c r="AA88" s="42">
        <f>SUMIFS(SDM_Data!K$2:$K$1348,SDM_Data!$I$2:$I$1348,Data!A88,SDM_Data!$A$2:$A$1348,Data!$A$82,SDM_Data!$D$2:$D$1348,Z$83,SDM_Data!$E$2:$E$1348,Data!$AB$83)</f>
        <v>0</v>
      </c>
      <c r="AB88" s="64">
        <f>SUMIFS(SDM_Data!L$2:$L$1348,SDM_Data!$I$2:$I$1348,Data!A88,SDM_Data!$A$2:$A$1348,Data!$A$82,SDM_Data!$D$2:$D$1348,Z$83,SDM_Data!$E$2:$E$1348,Data!$AB$83)</f>
        <v>0</v>
      </c>
      <c r="AC88" s="64">
        <f>SUMIFS(SDM_Data!$M$2:M$1348,SDM_Data!$I$2:$I$1348,Data!A88,SDM_Data!$A$2:$A$1348,Data!$A$82,SDM_Data!$D$2:$D$1348,Z$83,SDM_Data!$E$2:$E$1348,Data!$AB$83)</f>
        <v>9.9</v>
      </c>
      <c r="AD88" s="92">
        <f>SUMIFS(SKD_data!$J$2:$J$584,Quality[measurment],Data!$AD$83,Quality[Month],Data!A88,SKD_data!$E$2:$E$584,Data!$AF$83)</f>
        <v>0</v>
      </c>
      <c r="AE88" s="122">
        <f>SUMIFS(SKD_data!$K$2:$K$584,Quality[measurment],Data!$AD$83,Quality[Month],Data!A88,SKD_data!$E$2:$E$584,Data!$AF$83)</f>
        <v>0</v>
      </c>
      <c r="AF88" s="92">
        <f>SUMIFS(SKD_data!$L$2:$L$584,Quality[measurment],Data!$AD$83,Quality[Month],Data!A88,SKD_data!$E$2:$E$584,Data!$AF$83)</f>
        <v>0</v>
      </c>
      <c r="AG88" s="92">
        <f>SUMIFS(SKD_data!$M$2:$M$584,Quality[measurment],Data!$AD$83,Quality[Month],Data!A88,SKD_data!$E$2:$E$584,Data!$AF$83)</f>
        <v>23.17</v>
      </c>
      <c r="AH88" s="64">
        <f>SUMIFS(SKD_data!$J$2:$J$584,Quality[measurment],Data!$AH$83,Quality[Month],Data!A88,SKD_data!$E$2:$E$584,Data!$AJ$83)</f>
        <v>0</v>
      </c>
      <c r="AI88" s="42">
        <f>SUMIFS(SKD_data!$K$2:$K$584,Quality[measurment],Data!$AH$83,Quality[Month],Data!A88,SKD_data!$E$2:$E$584,Data!$AJ$83)</f>
        <v>0</v>
      </c>
      <c r="AJ88" s="64">
        <f>SUMIFS(SKD_data!$L$2:$L$584,Quality[measurment],Data!$AH$83,Quality[Month],Data!A88,SKD_data!$E$2:$E$584,Data!$AJ$83)</f>
        <v>0</v>
      </c>
      <c r="AK88" s="92">
        <f>SUMIFS(SKD_data!$M$2:$M$584,Quality[measurment],Data!$AH$83,Quality[Month],Data!A88,SKD_data!$E$2:$E$584,Data!$AJ$83)</f>
        <v>30.61</v>
      </c>
      <c r="AL88" s="64">
        <f>SUMIFS(SDM_Data!J$2:$J$1348,SDM_Data!$I$2:$I$1348,Data!A88,SDM_Data!$A$2:$A$1348,Data!$A$82,SDM_Data!$D$2:$D$1348,AL$83,SDM_Data!$E$2:$E$1348,Data!$AN$83)</f>
        <v>0</v>
      </c>
      <c r="AM88" s="42">
        <v>0</v>
      </c>
      <c r="AN88" s="64">
        <f>SUM(AL$85:AL88)</f>
        <v>0</v>
      </c>
      <c r="AO88" s="64">
        <f>SUMIFS(SDM_Data!M$2:$M$1348,SDM_Data!$I$2:$I$1348,Data!A88,SDM_Data!$A$2:$A$1348,Data!$A$82,SDM_Data!$D$2:$D$1348,AL$83,SDM_Data!$E$2:$E$1348,Data!$AN$83)</f>
        <v>32</v>
      </c>
      <c r="AP88" s="64">
        <f>SUMIFS(SDM_Data!J$2:$J$1348,SDM_Data!$I$2:$I$1348,Data!A88,SDM_Data!$A$2:$A$1348,Data!$A$82,SDM_Data!$D$2:$D$1348,AP$83,SDM_Data!$E$2:$E$1348,Data!$AR$83)</f>
        <v>0</v>
      </c>
      <c r="AQ88" s="42">
        <f>SUMIFS(SKD_data!$M$1:$M$585,SKD_data!$D$1:$D$585,Data!$AP$83,SKD_data!$E$1:$E$585,Data!$AN$83,SKD_data!I4:I588,Data!A88)</f>
        <v>5</v>
      </c>
      <c r="AR88" s="64">
        <f>SUM(AP$85:AP88)</f>
        <v>0</v>
      </c>
      <c r="AS88" s="64">
        <f>SUMIFS(SDM_Data!M$2:$M$1348,SDM_Data!$I$2:$I$1348,Data!A88,SDM_Data!$A$2:$A$1348,Data!$A$82,SDM_Data!$D$2:$D$1348,AP$83,SDM_Data!$E$2:$E$1348,Data!$AR$83)</f>
        <v>28</v>
      </c>
      <c r="AT88" s="64"/>
      <c r="AU88" s="111"/>
      <c r="AV88" s="64"/>
      <c r="AW88" s="64"/>
      <c r="AX88" s="64"/>
      <c r="AY88" s="42"/>
      <c r="AZ88" s="64"/>
      <c r="BA88" s="92"/>
      <c r="BB88" s="92"/>
      <c r="BC88" s="92"/>
      <c r="BD88" s="64"/>
      <c r="BE88" s="64"/>
      <c r="BF88" s="64">
        <f>SUMIFS(SDM_Data!J$2:$J$1348,SDM_Data!$I$2:$I$1348,Data!A88,SDM_Data!$A$2:$A$1348,Data!$A$82,SDM_Data!$D$2:$D$1348,BF$83,SDM_Data!$E$2:$E$1348,Data!$BH$83)</f>
        <v>0</v>
      </c>
      <c r="BG88" s="42">
        <f>SUMIFS(SDM_Data!K$2:$K$1348,SDM_Data!$I$2:$I$1348,Data!A88,SDM_Data!$A$2:$A$1348,Data!$A$82,SDM_Data!$D$2:$D$1348,BF$83,SDM_Data!$E$2:$E$1348,Data!$BH$83)</f>
        <v>0</v>
      </c>
      <c r="BH88" s="64">
        <f>SUM(BF$85:BF88)</f>
        <v>0</v>
      </c>
      <c r="BI88" s="64">
        <f>SUM(BG$85:BG88)</f>
        <v>0</v>
      </c>
      <c r="BJ88" s="64">
        <f>SUMIFS(SDM_Data!J$2:$J$1348,SDM_Data!$I$2:$I$1348,Data!A88,SDM_Data!$A$2:$A$1348,Data!$A$82,SDM_Data!$D$2:$D$1348,BJ$83,SDM_Data!$E$2:$E$1348,Data!$BL$83)</f>
        <v>0</v>
      </c>
      <c r="BK88" s="42">
        <f>SUMIFS(SDM_Data!K$2:$K$1348,SDM_Data!$I$2:$I$1348,Data!A88,SDM_Data!$A$2:$A$1348,Data!$A$82,SDM_Data!$D$2:$D$1348,BJ$83,SDM_Data!$E$2:$E$1348,Data!$BL$83)</f>
        <v>0</v>
      </c>
      <c r="BL88" s="64">
        <f>SUM(BJ$85:BJ88)</f>
        <v>0</v>
      </c>
      <c r="BM88" s="64">
        <f>SUM(BK$85:BK88)</f>
        <v>0</v>
      </c>
      <c r="BN88" s="64">
        <f>SUMIFS(SDM_Data!J$2:$J$1348,SDM_Data!$I$2:$I$1348,Data!A88,SDM_Data!$A$2:$A$1348,Data!$A$82,SDM_Data!$B$2:$B$1348,BN$83,SDM_Data!$E$2:$E$1348,Data!$BP$83)</f>
        <v>26</v>
      </c>
      <c r="BO88" s="42">
        <f>SUMIFS(SDM_Data!K$2:$K$1348,SDM_Data!$I$2:$I$1348,Data!A88,SDM_Data!$A$2:$A$1348,Data!$A$82,SDM_Data!$B$2:$B$1348,BN$83,SDM_Data!$E$2:$E$1348,Data!$BP$83)</f>
        <v>23</v>
      </c>
      <c r="BP88" s="64">
        <f>SUM(BN$85:BN88)</f>
        <v>91</v>
      </c>
      <c r="BQ88" s="64">
        <f>SUM(BO$85:BO88)</f>
        <v>74</v>
      </c>
      <c r="BR88" s="64">
        <f>SUMIFS(SDM_Data!J$2:$J$1348,SDM_Data!$I$2:$I$1348,Data!A88,SDM_Data!$A$2:$A$1348,Data!$A$82,SDM_Data!$B$2:$B$1348,BS$83,SDM_Data!$E$2:$E$1348,Data!$BV$83,SDM_Data!$D$2:$D$1348,Data!$BS$83)</f>
        <v>0</v>
      </c>
      <c r="BS88" s="42">
        <f>SUMIFS(SDM_Data!K$2:$K$1348,SDM_Data!$I$2:$I$1348,Data!A88,SDM_Data!$A$2:$A$1348,Data!$A$82,SDM_Data!$B$2:$B$1348,BS$83,SDM_Data!$E$2:$E$1348,Data!$BV$83,SDM_Data!$D$2:$D$1348,Data!$BS$83)</f>
        <v>0</v>
      </c>
      <c r="BT88" s="42">
        <f t="shared" si="22"/>
        <v>0</v>
      </c>
      <c r="BU88" s="64" t="s">
        <v>11</v>
      </c>
      <c r="BV88" s="64" t="s">
        <v>11</v>
      </c>
      <c r="BW88" s="64">
        <f>SUMIFS(SDM_Data!$J$1:$J$1349,SDM_Data!$B$1:$B$1349,Data!$BW$83,SDM_Data!$D$1:$D$1349,Data!$BY$83,SDM_Data!$I$1:$I$1349,Data!A88)</f>
        <v>2.5</v>
      </c>
      <c r="BX88" s="42">
        <f>SUMIFS(SDM_Data!$K$1:$K$1349,SDM_Data!$B$1:$B$1349,Data!$BW$83,SDM_Data!$D$1:$D$1349,Data!$BY$83,SDM_Data!$I$1:$I$1349,Data!A88)</f>
        <v>4</v>
      </c>
      <c r="BY88" s="64">
        <f>SUMIFS(SDM_Data!$L$1:$L$1349,SDM_Data!$B$1:$B$1349,Data!$BW$83,SDM_Data!$D$1:$D$1349,Data!$BY$83,SDM_Data!$I$1:$I$1349,Data!A88)</f>
        <v>7.5</v>
      </c>
      <c r="BZ88" s="130">
        <f>SUMIFS(SDM_Data!$M$1:$M$1349,SDM_Data!$B$1:$B$1349,Data!$BW$83,SDM_Data!$D$1:$D$1349,Data!$BY$83,SDM_Data!$I$1:$I$1349,Data!A88)</f>
        <v>16</v>
      </c>
      <c r="CA88" s="136">
        <f>SUMIFS(SDM_Data!$J$1:$J$1349,SDM_Data!$D$1:$D$1349,Data!$CA$83,SDM_Data!$E$1:$E$1349,Data!$CC$83,SDM_Data!$I$1:$I$1349,Data!A88)</f>
        <v>17.52067044</v>
      </c>
      <c r="CB88" s="47">
        <f>SUMIFS(SDM_Data!$K$1:$K$1349,SDM_Data!$D$1:$D$1349,Data!$CA$83,SDM_Data!$E$1:$E$1349,Data!$CC$83,SDM_Data!$I$1:$I$1349,Data!A88)</f>
        <v>1.6606108700000002</v>
      </c>
      <c r="CC88" s="92">
        <f>SUMIFS(SDM_Data!$L$1:$L$1349,SDM_Data!$D$1:$D$1349,Data!$CA$83,SDM_Data!$E$1:$E$1349,Data!$CC$83,SDM_Data!$I$1:$I$1349,Data!A88)</f>
        <v>42.629737609999992</v>
      </c>
      <c r="CD88" s="137">
        <f>SUMIFS(SDM_Data!$M$1:$M$1349,SDM_Data!$D$1:$D$1349,Data!$CA$83,SDM_Data!$E$1:$E$1349,Data!$CC$83,SDM_Data!$I$1:$I$1349,Data!A88)</f>
        <v>7.4018847299999999</v>
      </c>
    </row>
    <row r="89" spans="1:82" s="3" customFormat="1" ht="14.1" customHeight="1">
      <c r="A89" s="39">
        <v>45870</v>
      </c>
      <c r="B89" s="64">
        <f>SUMIFS(SDM_Data!J$2:$J$1348,SDM_Data!$I$2:$I$1348,Data!A89,SDM_Data!$A$2:$A$1348,Data!$A$82,SDM_Data!$D$2:$D$1348,B$83,SDM_Data!$E$2:$E$1348,Data!$D$83)</f>
        <v>36</v>
      </c>
      <c r="C89" s="64">
        <f>SUMIFS(SDM_Data!K$2:$K$1348,SDM_Data!$I$2:$I$1348,Data!A89,SDM_Data!$A$2:$A$1348,Data!$A$82,SDM_Data!$D$2:$D$1348,B$83,SDM_Data!$E$2:$E$1348,Data!$D$83)</f>
        <v>23</v>
      </c>
      <c r="D89" s="64">
        <f>SUM(B$85:B89)</f>
        <v>103</v>
      </c>
      <c r="E89" s="64">
        <f>SUM(C$85:C89)</f>
        <v>100</v>
      </c>
      <c r="F89" s="64">
        <f>SUMIFS(SDM_Data!J$2:$J$1348,SDM_Data!$I$2:$I$1348,Data!A89,SDM_Data!$A$2:$A$1348,Data!$A$82,SDM_Data!$D$2:$D$1348,F$83,SDM_Data!$E$2:$E$1348,Data!$D$83)</f>
        <v>27</v>
      </c>
      <c r="G89" s="42">
        <f>SUMIFS(SDM_Data!K$2:$K$1348,SDM_Data!$I$2:$I$1348,Data!A89,SDM_Data!$A$2:$A$1348,Data!$A$82,SDM_Data!$D$2:$D$1348,F$83,SDM_Data!$E$2:$E$1348,Data!$D$83)</f>
        <v>12</v>
      </c>
      <c r="H89" s="64">
        <f>SUM(F$85:F89)</f>
        <v>97</v>
      </c>
      <c r="I89" s="64">
        <f>SUM(G$85:G89)</f>
        <v>28</v>
      </c>
      <c r="J89" s="64">
        <f>SUMIFS(SDM_Data!J$2:$J$1348,SDM_Data!$I$2:$I$1348,Data!A89,SDM_Data!$A$2:$A$1348,Data!$A$82,SDM_Data!$D$2:$D$1348,J$83,SDM_Data!$E$2:$E$1348,Data!$D$83)</f>
        <v>0</v>
      </c>
      <c r="K89" s="98">
        <f>SUMIFS(SKD_data!$M$2:$M$584,Quality[measurment],Data!$J$83,Quality[Month],Data!A89,SKD_data!$E$2:$E$584,Data!$L$83)</f>
        <v>0</v>
      </c>
      <c r="L89" s="64">
        <f>SUM(J$85:J89)</f>
        <v>0</v>
      </c>
      <c r="M89" s="64">
        <f>SUMIFS(SDM_Data!M$2:$M$1348,SDM_Data!$I$2:$I$1348,Data!A89,SDM_Data!$A$2:$A$1348,Data!$A$82,SDM_Data!$D$2:$D$1348,J$83,SDM_Data!$E$2:$E$1348,Data!$L$83)</f>
        <v>38</v>
      </c>
      <c r="N89" s="64">
        <f>SUMIFS(SDM_Data!J$2:$J$1348,SDM_Data!$I$2:$I$1348,Data!A89,SDM_Data!$A$2:$A$1348,Data!$A$82,SDM_Data!$D$2:$D$1348,N$83,SDM_Data!$E$2:$E$1348,Data!$P$83)</f>
        <v>0</v>
      </c>
      <c r="O89" s="42">
        <f>SUMIFS(SKD_data!$M$2:$M$584,Quality[measurment],Data!$N$83,Quality[Month],Data!A89,SKD_data!$E$2:$E$584,Data!$P$83)</f>
        <v>74</v>
      </c>
      <c r="P89" s="64">
        <f>SUM(N$85:N89)</f>
        <v>0</v>
      </c>
      <c r="Q89" s="64">
        <f>SUMIFS(SDM_Data!$M$2:M$1348,SDM_Data!$I$2:$I$1348,Data!A89,SDM_Data!$A$2:$A$1348,Data!$A$82,SDM_Data!$D$2:$D$1348,N$83,SDM_Data!$E$2:$E$1348,Data!$P$83)</f>
        <v>183</v>
      </c>
      <c r="R89" s="64">
        <f>SUMIFS(SDM_Data!J$2:$J$1348,SDM_Data!$I$2:$I$1348,Data!A89,SDM_Data!$A$2:$A$1348,Data!$A$82,SDM_Data!$D$2:$D$1348,N$83,SDM_Data!$E$2:$E$1348,Data!$P$83)</f>
        <v>0</v>
      </c>
      <c r="S89" s="42">
        <f>SUMIFS(SKD_data!$M$2:$M$584,Quality[measurment],Data!$R$83,Quality[Month],Data!A89,SKD_data!$E$2:$E$584,Data!$T$83)</f>
        <v>74</v>
      </c>
      <c r="T89" s="64">
        <f>SUM(R$85:R89)</f>
        <v>0</v>
      </c>
      <c r="U89" s="64">
        <f>SUMIFS(SDM_Data!M$2:$M$1348,SDM_Data!$I$2:$I$1348,Data!A89,SDM_Data!$A$2:$A$1348,Data!$A$82,SDM_Data!$D$2:$D$1348,R$83,SDM_Data!$E$2:$E$1348,Data!$P$83)</f>
        <v>148</v>
      </c>
      <c r="V89" s="64">
        <f>SUMIFS(SDM_Data!J$2:$J$1348,SDM_Data!$I$2:$I$1348,Data!A89,SDM_Data!$A$2:$A$1348,Data!$A$82,SDM_Data!$D$2:$D$1348,V$83,SDM_Data!$E$2:$E$1348,Data!$X$83)</f>
        <v>0</v>
      </c>
      <c r="W89" s="64">
        <f>SUMIFS(SDM_Data!K$2:$K$1348,SDM_Data!$I$2:$I$1348,Data!A89,SDM_Data!$A$2:$A$1348,Data!$A$82,SDM_Data!$D$2:$D$1348,V$83,SDM_Data!$E$2:$E$1348,Data!$X$83)</f>
        <v>0</v>
      </c>
      <c r="X89" s="64">
        <f>SUMIFS(SDM_Data!$L$2:L$1348,SDM_Data!$I$2:$I$1348,Data!A89,SDM_Data!$A$2:$A$1348,Data!$A$82,SDM_Data!$D$2:$D$1348,V$83,SDM_Data!$E$2:$E$1348,Data!$X$83)</f>
        <v>0</v>
      </c>
      <c r="Y89" s="64">
        <f>SUMIFS(SDM_Data!M$2:$M$1348,SDM_Data!$I$2:$I$1348,Data!A89,SDM_Data!$A$2:$A$1348,Data!$A$82,SDM_Data!$D$2:$D$1348,V$83,SDM_Data!$E$2:$E$1348,Data!$X$83)</f>
        <v>3.2</v>
      </c>
      <c r="Z89" s="64">
        <f>SUMIFS(SDM_Data!J$2:$J$1348,SDM_Data!$I$2:$I$1348,Data!A89,SDM_Data!$A$2:$A$1348,Data!$A$82,SDM_Data!$D$2:$D$1348,Z$83,SDM_Data!$E$2:$E$1348,Data!$AB$83)</f>
        <v>0</v>
      </c>
      <c r="AA89" s="42">
        <f>SUMIFS(SDM_Data!K$2:$K$1348,SDM_Data!$I$2:$I$1348,Data!A89,SDM_Data!$A$2:$A$1348,Data!$A$82,SDM_Data!$D$2:$D$1348,Z$83,SDM_Data!$E$2:$E$1348,Data!$AB$83)</f>
        <v>0</v>
      </c>
      <c r="AB89" s="64">
        <f>SUMIFS(SDM_Data!L$2:$L$1348,SDM_Data!$I$2:$I$1348,Data!A89,SDM_Data!$A$2:$A$1348,Data!$A$82,SDM_Data!$D$2:$D$1348,Z$83,SDM_Data!$E$2:$E$1348,Data!$AB$83)</f>
        <v>0</v>
      </c>
      <c r="AC89" s="64">
        <f>SUMIFS(SDM_Data!$M$2:M$1348,SDM_Data!$I$2:$I$1348,Data!A89,SDM_Data!$A$2:$A$1348,Data!$A$82,SDM_Data!$D$2:$D$1348,Z$83,SDM_Data!$E$2:$E$1348,Data!$AB$83)</f>
        <v>9.9</v>
      </c>
      <c r="AD89" s="92">
        <f>SUMIFS(SKD_data!$J$2:$J$584,Quality[measurment],Data!$AD$83,Quality[Month],Data!A89,SKD_data!$E$2:$E$584,Data!$AF$83)</f>
        <v>0</v>
      </c>
      <c r="AE89" s="122">
        <f>SUMIFS(SKD_data!$K$2:$K$584,Quality[measurment],Data!$AD$83,Quality[Month],Data!A89,SKD_data!$E$2:$E$584,Data!$AF$83)</f>
        <v>0</v>
      </c>
      <c r="AF89" s="92">
        <f>SUMIFS(SKD_data!$L$2:$L$584,Quality[measurment],Data!$AD$83,Quality[Month],Data!A89,SKD_data!$E$2:$E$584,Data!$AF$83)</f>
        <v>0</v>
      </c>
      <c r="AG89" s="92">
        <f>SUMIFS(SKD_data!$M$2:$M$584,Quality[measurment],Data!$AD$83,Quality[Month],Data!A89,SKD_data!$E$2:$E$584,Data!$AF$83)</f>
        <v>20.059999999999999</v>
      </c>
      <c r="AH89" s="64">
        <f>SUMIFS(SKD_data!$J$2:$J$584,Quality[measurment],Data!$AH$83,Quality[Month],Data!A89,SKD_data!$E$2:$E$584,Data!$AJ$83)</f>
        <v>0</v>
      </c>
      <c r="AI89" s="42">
        <f>SUMIFS(SKD_data!$K$2:$K$584,Quality[measurment],Data!$AH$83,Quality[Month],Data!A89,SKD_data!$E$2:$E$584,Data!$AJ$83)</f>
        <v>0</v>
      </c>
      <c r="AJ89" s="64">
        <f>SUMIFS(SKD_data!$L$2:$L$584,Quality[measurment],Data!$AH$83,Quality[Month],Data!A89,SKD_data!$E$2:$E$584,Data!$AJ$83)</f>
        <v>0</v>
      </c>
      <c r="AK89" s="92">
        <f>SUMIFS(SKD_data!$M$2:$M$584,Quality[measurment],Data!$AH$83,Quality[Month],Data!A89,SKD_data!$E$2:$E$584,Data!$AJ$83)</f>
        <v>47.28</v>
      </c>
      <c r="AL89" s="64">
        <f>SUMIFS(SDM_Data!J$2:$J$1348,SDM_Data!$I$2:$I$1348,Data!A89,SDM_Data!$A$2:$A$1348,Data!$A$82,SDM_Data!$D$2:$D$1348,AL$83,SDM_Data!$E$2:$E$1348,Data!$AN$83)</f>
        <v>0</v>
      </c>
      <c r="AM89" s="42">
        <v>0</v>
      </c>
      <c r="AN89" s="64">
        <f>SUM(AL$85:AL89)</f>
        <v>0</v>
      </c>
      <c r="AO89" s="64">
        <f>SUMIFS(SDM_Data!M$2:$M$1348,SDM_Data!$I$2:$I$1348,Data!A89,SDM_Data!$A$2:$A$1348,Data!$A$82,SDM_Data!$D$2:$D$1348,AL$83,SDM_Data!$E$2:$E$1348,Data!$AN$83)</f>
        <v>4</v>
      </c>
      <c r="AP89" s="64">
        <f>SUMIFS(SDM_Data!J$2:$J$1348,SDM_Data!$I$2:$I$1348,Data!A89,SDM_Data!$A$2:$A$1348,Data!$A$82,SDM_Data!$D$2:$D$1348,AP$83,SDM_Data!$E$2:$E$1348,Data!$AR$83)</f>
        <v>0</v>
      </c>
      <c r="AQ89" s="42">
        <f>SUMIFS(SKD_data!$M$1:$M$585,SKD_data!$D$1:$D$585,Data!$AP$83,SKD_data!$E$1:$E$585,Data!$AN$83,SKD_data!I5:I589,Data!A89)</f>
        <v>0</v>
      </c>
      <c r="AR89" s="64">
        <f>SUM(AP$85:AP89)</f>
        <v>0</v>
      </c>
      <c r="AS89" s="64">
        <f>SUMIFS(SDM_Data!M$2:$M$1348,SDM_Data!$I$2:$I$1348,Data!A89,SDM_Data!$A$2:$A$1348,Data!$A$82,SDM_Data!$D$2:$D$1348,AP$83,SDM_Data!$E$2:$E$1348,Data!$AR$83)</f>
        <v>9</v>
      </c>
      <c r="AT89" s="64"/>
      <c r="AU89" s="111"/>
      <c r="AV89" s="64"/>
      <c r="AW89" s="64"/>
      <c r="AX89" s="64"/>
      <c r="AY89" s="42"/>
      <c r="AZ89" s="64"/>
      <c r="BA89" s="92"/>
      <c r="BB89" s="92"/>
      <c r="BC89" s="92"/>
      <c r="BD89" s="64"/>
      <c r="BE89" s="64"/>
      <c r="BF89" s="64">
        <f>SUMIFS(SDM_Data!J$2:$J$1348,SDM_Data!$I$2:$I$1348,Data!A89,SDM_Data!$A$2:$A$1348,Data!$A$82,SDM_Data!$D$2:$D$1348,BF$83,SDM_Data!$E$2:$E$1348,Data!$BH$83)</f>
        <v>0</v>
      </c>
      <c r="BG89" s="42">
        <f>SUMIFS(SDM_Data!K$2:$K$1348,SDM_Data!$I$2:$I$1348,Data!A89,SDM_Data!$A$2:$A$1348,Data!$A$82,SDM_Data!$D$2:$D$1348,BF$83,SDM_Data!$E$2:$E$1348,Data!$BH$83)</f>
        <v>0</v>
      </c>
      <c r="BH89" s="64">
        <f>SUM(BF$85:BF89)</f>
        <v>0</v>
      </c>
      <c r="BI89" s="64">
        <f>SUM(BG$85:BG89)</f>
        <v>0</v>
      </c>
      <c r="BJ89" s="64">
        <f>SUMIFS(SDM_Data!J$2:$J$1348,SDM_Data!$I$2:$I$1348,Data!A89,SDM_Data!$A$2:$A$1348,Data!$A$82,SDM_Data!$D$2:$D$1348,BJ$83,SDM_Data!$E$2:$E$1348,Data!$BL$83)</f>
        <v>0</v>
      </c>
      <c r="BK89" s="42">
        <f>SUMIFS(SDM_Data!K$2:$K$1348,SDM_Data!$I$2:$I$1348,Data!A89,SDM_Data!$A$2:$A$1348,Data!$A$82,SDM_Data!$D$2:$D$1348,BJ$83,SDM_Data!$E$2:$E$1348,Data!$BL$83)</f>
        <v>0</v>
      </c>
      <c r="BL89" s="64">
        <f>SUM(BJ$85:BJ89)</f>
        <v>0</v>
      </c>
      <c r="BM89" s="64">
        <f>SUM(BK$85:BK89)</f>
        <v>0</v>
      </c>
      <c r="BN89" s="64">
        <f>SUMIFS(SDM_Data!J$2:$J$1348,SDM_Data!$I$2:$I$1348,Data!A89,SDM_Data!$A$2:$A$1348,Data!$A$82,SDM_Data!$B$2:$B$1348,BN$83,SDM_Data!$E$2:$E$1348,Data!$BP$83)</f>
        <v>35</v>
      </c>
      <c r="BO89" s="42">
        <f>SUMIFS(SDM_Data!K$2:$K$1348,SDM_Data!$I$2:$I$1348,Data!A89,SDM_Data!$A$2:$A$1348,Data!$A$82,SDM_Data!$B$2:$B$1348,BN$83,SDM_Data!$E$2:$E$1348,Data!$BP$83)</f>
        <v>32</v>
      </c>
      <c r="BP89" s="64">
        <f>SUM(BN$85:BN89)</f>
        <v>126</v>
      </c>
      <c r="BQ89" s="64">
        <f>SUM(BO$85:BO89)</f>
        <v>106</v>
      </c>
      <c r="BR89" s="64">
        <f>SUMIFS(SDM_Data!J$2:$J$1348,SDM_Data!$I$2:$I$1348,Data!A89,SDM_Data!$A$2:$A$1348,Data!$A$82,SDM_Data!$B$2:$B$1348,BS$83,SDM_Data!$E$2:$E$1348,Data!$BV$83,SDM_Data!$D$2:$D$1348,Data!$BS$83)</f>
        <v>0</v>
      </c>
      <c r="BS89" s="42">
        <f>SUMIFS(SDM_Data!K$2:$K$1348,SDM_Data!$I$2:$I$1348,Data!A89,SDM_Data!$A$2:$A$1348,Data!$A$82,SDM_Data!$B$2:$B$1348,BS$83,SDM_Data!$E$2:$E$1348,Data!$BV$83,SDM_Data!$D$2:$D$1348,Data!$BS$83)</f>
        <v>0</v>
      </c>
      <c r="BT89" s="42">
        <f t="shared" si="22"/>
        <v>0</v>
      </c>
      <c r="BU89" s="64" t="s">
        <v>11</v>
      </c>
      <c r="BV89" s="64" t="s">
        <v>11</v>
      </c>
      <c r="BW89" s="64">
        <f>SUMIFS(SDM_Data!$J$1:$J$1349,SDM_Data!$B$1:$B$1349,Data!$BW$83,SDM_Data!$D$1:$D$1349,Data!$BY$83,SDM_Data!$I$1:$I$1349,Data!A89)</f>
        <v>2.5</v>
      </c>
      <c r="BX89" s="42">
        <f>SUMIFS(SDM_Data!$K$1:$K$1349,SDM_Data!$B$1:$B$1349,Data!$BW$83,SDM_Data!$D$1:$D$1349,Data!$BY$83,SDM_Data!$I$1:$I$1349,Data!A89)</f>
        <v>1</v>
      </c>
      <c r="BY89" s="64">
        <f>SUMIFS(SDM_Data!$L$1:$L$1349,SDM_Data!$B$1:$B$1349,Data!$BW$83,SDM_Data!$D$1:$D$1349,Data!$BY$83,SDM_Data!$I$1:$I$1349,Data!A89)</f>
        <v>10</v>
      </c>
      <c r="BZ89" s="130">
        <f>SUMIFS(SDM_Data!$M$1:$M$1349,SDM_Data!$B$1:$B$1349,Data!$BW$83,SDM_Data!$D$1:$D$1349,Data!$BY$83,SDM_Data!$I$1:$I$1349,Data!A89)</f>
        <v>17</v>
      </c>
      <c r="CA89" s="136">
        <f>SUMIFS(SDM_Data!$J$1:$J$1349,SDM_Data!$D$1:$D$1349,Data!$CA$83,SDM_Data!$E$1:$E$1349,Data!$CC$83,SDM_Data!$I$1:$I$1349,Data!A89)</f>
        <v>25.9207906</v>
      </c>
      <c r="CB89" s="47">
        <f>SUMIFS(SDM_Data!$K$1:$K$1349,SDM_Data!$D$1:$D$1349,Data!$CA$83,SDM_Data!$E$1:$E$1349,Data!$CC$83,SDM_Data!$I$1:$I$1349,Data!A89)</f>
        <v>19.870010069999999</v>
      </c>
      <c r="CC89" s="92">
        <f>SUMIFS(SDM_Data!$L$1:$L$1349,SDM_Data!$D$1:$D$1349,Data!$CA$83,SDM_Data!$E$1:$E$1349,Data!$CC$83,SDM_Data!$I$1:$I$1349,Data!A89)</f>
        <v>68.550528209999996</v>
      </c>
      <c r="CD89" s="137">
        <f>SUMIFS(SDM_Data!$M$1:$M$1349,SDM_Data!$D$1:$D$1349,Data!$CA$83,SDM_Data!$E$1:$E$1349,Data!$CC$83,SDM_Data!$I$1:$I$1349,Data!A89)</f>
        <v>27.271894799999998</v>
      </c>
    </row>
    <row r="90" spans="1:82" s="3" customFormat="1" ht="14.1" customHeight="1">
      <c r="A90" s="39">
        <v>45901</v>
      </c>
      <c r="B90" s="64">
        <f>SUMIFS(SDM_Data!J$2:$J$1348,SDM_Data!$I$2:$I$1348,Data!A90,SDM_Data!$A$2:$A$1348,Data!$A$82,SDM_Data!$D$2:$D$1348,B$83,SDM_Data!$E$2:$E$1348,Data!$D$83)</f>
        <v>23</v>
      </c>
      <c r="C90" s="64">
        <f>SUMIFS(SDM_Data!K$2:$K$1348,SDM_Data!$I$2:$I$1348,Data!A90,SDM_Data!$A$2:$A$1348,Data!$A$82,SDM_Data!$D$2:$D$1348,B$83,SDM_Data!$E$2:$E$1348,Data!$D$83)</f>
        <v>21</v>
      </c>
      <c r="D90" s="64">
        <f>SUM(B$85:B90)</f>
        <v>126</v>
      </c>
      <c r="E90" s="64">
        <f>SUM(C$85:C90)</f>
        <v>121</v>
      </c>
      <c r="F90" s="64">
        <f>SUMIFS(SDM_Data!J$2:$J$1348,SDM_Data!$I$2:$I$1348,Data!A90,SDM_Data!$A$2:$A$1348,Data!$A$82,SDM_Data!$D$2:$D$1348,F$83,SDM_Data!$E$2:$E$1348,Data!$D$83)</f>
        <v>25</v>
      </c>
      <c r="G90" s="42">
        <f>SUMIFS(SDM_Data!K$2:$K$1348,SDM_Data!$I$2:$I$1348,Data!A90,SDM_Data!$A$2:$A$1348,Data!$A$82,SDM_Data!$D$2:$D$1348,F$83,SDM_Data!$E$2:$E$1348,Data!$D$83)</f>
        <v>10</v>
      </c>
      <c r="H90" s="64">
        <f>SUM(F$85:F90)</f>
        <v>122</v>
      </c>
      <c r="I90" s="64">
        <f>SUM(G$85:G90)</f>
        <v>38</v>
      </c>
      <c r="J90" s="64">
        <f>SUMIFS(SDM_Data!J$2:$J$1348,SDM_Data!$I$2:$I$1348,Data!A90,SDM_Data!$A$2:$A$1348,Data!$A$82,SDM_Data!$D$2:$D$1348,J$83,SDM_Data!$E$2:$E$1348,Data!$D$83)</f>
        <v>0</v>
      </c>
      <c r="K90" s="98">
        <f>SUMIFS(SKD_data!$M$2:$M$584,Quality[measurment],Data!$J$83,Quality[Month],Data!A90,SKD_data!$E$2:$E$584,Data!$L$83)</f>
        <v>0</v>
      </c>
      <c r="L90" s="64">
        <f>SUM(J$85:J90)</f>
        <v>0</v>
      </c>
      <c r="M90" s="64">
        <f>SUMIFS(SDM_Data!M$2:$M$1348,SDM_Data!$I$2:$I$1348,Data!A90,SDM_Data!$A$2:$A$1348,Data!$A$82,SDM_Data!$D$2:$D$1348,J$83,SDM_Data!$E$2:$E$1348,Data!$L$83)</f>
        <v>38</v>
      </c>
      <c r="N90" s="64">
        <f>SUMIFS(SDM_Data!J$2:$J$1348,SDM_Data!$I$2:$I$1348,Data!A90,SDM_Data!$A$2:$A$1348,Data!$A$82,SDM_Data!$D$2:$D$1348,N$83,SDM_Data!$E$2:$E$1348,Data!$P$83)</f>
        <v>0</v>
      </c>
      <c r="O90" s="42">
        <f>SUMIFS(SKD_data!$M$2:$M$584,Quality[measurment],Data!$N$83,Quality[Month],Data!A90,SKD_data!$E$2:$E$584,Data!$P$83)</f>
        <v>69</v>
      </c>
      <c r="P90" s="64">
        <f>SUM(N$85:N90)</f>
        <v>0</v>
      </c>
      <c r="Q90" s="64">
        <f>SUMIFS(SDM_Data!$M$2:M$1348,SDM_Data!$I$2:$I$1348,Data!A90,SDM_Data!$A$2:$A$1348,Data!$A$82,SDM_Data!$D$2:$D$1348,N$83,SDM_Data!$E$2:$E$1348,Data!$P$83)</f>
        <v>159</v>
      </c>
      <c r="R90" s="64">
        <f>SUMIFS(SDM_Data!J$2:$J$1348,SDM_Data!$I$2:$I$1348,Data!A90,SDM_Data!$A$2:$A$1348,Data!$A$82,SDM_Data!$D$2:$D$1348,N$83,SDM_Data!$E$2:$E$1348,Data!$P$83)</f>
        <v>0</v>
      </c>
      <c r="S90" s="42">
        <f>SUMIFS(SKD_data!$M$2:$M$584,Quality[measurment],Data!$R$83,Quality[Month],Data!A90,SKD_data!$E$2:$E$584,Data!$T$83)</f>
        <v>69</v>
      </c>
      <c r="T90" s="64">
        <f>SUM(R$85:R90)</f>
        <v>0</v>
      </c>
      <c r="U90" s="64">
        <f>SUMIFS(SDM_Data!M$2:$M$1348,SDM_Data!$I$2:$I$1348,Data!A90,SDM_Data!$A$2:$A$1348,Data!$A$82,SDM_Data!$D$2:$D$1348,R$83,SDM_Data!$E$2:$E$1348,Data!$P$83)</f>
        <v>155</v>
      </c>
      <c r="V90" s="64">
        <f>SUMIFS(SDM_Data!J$2:$J$1348,SDM_Data!$I$2:$I$1348,Data!A90,SDM_Data!$A$2:$A$1348,Data!$A$82,SDM_Data!$D$2:$D$1348,V$83,SDM_Data!$E$2:$E$1348,Data!$X$83)</f>
        <v>0</v>
      </c>
      <c r="W90" s="64">
        <f>SUMIFS(SDM_Data!K$2:$K$1348,SDM_Data!$I$2:$I$1348,Data!A90,SDM_Data!$A$2:$A$1348,Data!$A$82,SDM_Data!$D$2:$D$1348,V$83,SDM_Data!$E$2:$E$1348,Data!$X$83)</f>
        <v>0</v>
      </c>
      <c r="X90" s="64">
        <f>SUMIFS(SDM_Data!$L$2:L$1348,SDM_Data!$I$2:$I$1348,Data!A90,SDM_Data!$A$2:$A$1348,Data!$A$82,SDM_Data!$D$2:$D$1348,V$83,SDM_Data!$E$2:$E$1348,Data!$X$83)</f>
        <v>36.33</v>
      </c>
      <c r="Y90" s="64">
        <f>SUMIFS(SDM_Data!M$2:$M$1348,SDM_Data!$I$2:$I$1348,Data!A90,SDM_Data!$A$2:$A$1348,Data!$A$82,SDM_Data!$D$2:$D$1348,V$83,SDM_Data!$E$2:$E$1348,Data!$X$83)+SUMIFS(SDM_Data!N$2:$N$1348,SDM_Data!$I$2:$I$1348,Data!A90,SDM_Data!$A$2:$A$1348,Data!$A$82,SDM_Data!$D$2:$D$1348,V$83,SDM_Data!$E$2:$E$1348,Data!$X$83)</f>
        <v>13.18</v>
      </c>
      <c r="Z90" s="64">
        <f>SUMIFS(SDM_Data!J$2:$J$1348,SDM_Data!$I$2:$I$1348,Data!A90,SDM_Data!$A$2:$A$1348,Data!$A$82,SDM_Data!$D$2:$D$1348,Z$83,SDM_Data!$E$2:$E$1348,Data!$AB$83)</f>
        <v>0</v>
      </c>
      <c r="AA90" s="42">
        <f>SUMIFS(SDM_Data!K$2:$K$1348,SDM_Data!$I$2:$I$1348,Data!A90,SDM_Data!$A$2:$A$1348,Data!$A$82,SDM_Data!$D$2:$D$1348,Z$83,SDM_Data!$E$2:$E$1348,Data!$AB$83)</f>
        <v>0</v>
      </c>
      <c r="AB90" s="64">
        <f>SUMIFS(SDM_Data!L$2:$L$1348,SDM_Data!$I$2:$I$1348,Data!A90,SDM_Data!$A$2:$A$1348,Data!$A$82,SDM_Data!$D$2:$D$1348,Z$83,SDM_Data!$E$2:$E$1348,Data!$AB$83)</f>
        <v>3.120000000000001</v>
      </c>
      <c r="AC90" s="64">
        <f>SUMIFS(SDM_Data!$M$2:M$1348,SDM_Data!$I$2:$I$1348,Data!A90,SDM_Data!$A$2:$A$1348,Data!$A$82,SDM_Data!$D$2:$D$1348,Z$83,SDM_Data!$E$2:$E$1348,Data!$AB$83)+SUMIFS(SDM_Data!$N$2:N$1348,SDM_Data!$I$2:$I$1348,Data!A90,SDM_Data!$A$2:$A$1348,Data!$A$82,SDM_Data!$D$2:$D$1348,Z$83,SDM_Data!$E$2:$E$1348,Data!$AB$83)</f>
        <v>11.65</v>
      </c>
      <c r="AD90" s="92">
        <f>SUMIFS(SKD_data!$J$2:$J$584,Quality[measurment],Data!$AD$83,Quality[Month],Data!A90,SKD_data!$E$2:$E$584,Data!$AF$83)</f>
        <v>1.75</v>
      </c>
      <c r="AE90" s="122">
        <f>SUMIFS(SKD_data!$K$2:$K$584,Quality[measurment],Data!$AD$83,Quality[Month],Data!A90,SKD_data!$E$2:$E$584,Data!$AF$83)</f>
        <v>0</v>
      </c>
      <c r="AF90" s="92">
        <f>SUMIFS(SKD_data!$L$2:$L$584,Quality[measurment],Data!$AD$83,Quality[Month],Data!A90,SKD_data!$E$2:$E$584,Data!$AF$83)</f>
        <v>5.35</v>
      </c>
      <c r="AG90" s="92">
        <f>SUMIFS(SKD_data!$M$2:$M$584,Quality[measurment],Data!$AD$83,Quality[Month],Data!A90,SKD_data!$E$2:$E$584,Data!$AF$83)+SUMIFS(SKD_data!$N$2:$N$584,Quality[measurment],Data!$AD$83,Quality[Month],Data!A90,SKD_data!$E$2:$E$584,Data!$AF$83)</f>
        <v>3.07</v>
      </c>
      <c r="AH90" s="64">
        <f>SUMIFS(SKD_data!$J$2:$J$584,Quality[measurment],Data!$AH$83,Quality[Month],Data!A90,SKD_data!$E$2:$E$584,Data!$AJ$83)</f>
        <v>0</v>
      </c>
      <c r="AI90" s="42">
        <f>SUMIFS(SKD_data!$K$2:$K$584,Quality[measurment],Data!$AH$83,Quality[Month],Data!A90,SKD_data!$E$2:$E$584,Data!$AJ$83)</f>
        <v>0</v>
      </c>
      <c r="AJ90" s="64">
        <f>AH91+AH92+AH93</f>
        <v>19.96</v>
      </c>
      <c r="AK90" s="92">
        <f>SUMIFS(SKD_data!$M$2:$M$584,Quality[measurment],Data!$AH$83,Quality[Month],Data!A90,SKD_data!$E$2:$E$584,Data!$AJ$83)+SUMIFS(SKD_data!$N$2:$N$584,Quality[measurment],Data!$AH$83,Quality[Month],Data!A90,SKD_data!$E$2:$E$584,Data!$AJ$83)</f>
        <v>34.72</v>
      </c>
      <c r="AL90" s="64">
        <f>SUMIFS(SDM_Data!J$2:$J$1348,SDM_Data!$I$2:$I$1348,Data!A90,SDM_Data!$A$2:$A$1348,Data!$A$82,SDM_Data!$D$2:$D$1348,AL$83,SDM_Data!$E$2:$E$1348,Data!$AN$83)</f>
        <v>0</v>
      </c>
      <c r="AM90" s="42">
        <v>0</v>
      </c>
      <c r="AN90" s="64">
        <f>SUM(AL$85:AL90)</f>
        <v>0</v>
      </c>
      <c r="AO90" s="64">
        <f>SUMIFS(SDM_Data!M$2:$M$1348,SDM_Data!$I$2:$I$1348,Data!A90,SDM_Data!$A$2:$A$1348,Data!$A$82,SDM_Data!$D$2:$D$1348,AL$83,SDM_Data!$E$2:$E$1348,Data!$AN$83)</f>
        <v>0</v>
      </c>
      <c r="AP90" s="64">
        <f>SUMIFS(SDM_Data!J$2:$J$1348,SDM_Data!$I$2:$I$1348,Data!A90,SDM_Data!$A$2:$A$1348,Data!$A$82,SDM_Data!$D$2:$D$1348,AP$83,SDM_Data!$E$2:$E$1348,Data!$AR$83)</f>
        <v>0</v>
      </c>
      <c r="AQ90" s="42">
        <f>SUMIFS(SKD_data!$M$1:$M$585,SKD_data!$D$1:$D$585,Data!$AP$83,SKD_data!$E$1:$E$585,Data!$AN$83,SKD_data!I6:I590,Data!A90)</f>
        <v>0</v>
      </c>
      <c r="AR90" s="64">
        <f>SUM(AP$85:AP90)</f>
        <v>0</v>
      </c>
      <c r="AS90" s="64">
        <f>SUMIFS(SDM_Data!M$2:$M$1348,SDM_Data!$I$2:$I$1348,Data!A90,SDM_Data!$A$2:$A$1348,Data!$A$82,SDM_Data!$D$2:$D$1348,AP$83,SDM_Data!$E$2:$E$1348,Data!$AR$83)</f>
        <v>0</v>
      </c>
      <c r="AT90" s="64">
        <f>SUMIFS(SKD_data!$L$2:$L$584,Quality[measurment],Data!$AT$83,Quality[Month],Data!A90,SKD_data!$E$2:$E$584,Data!$AU$83)</f>
        <v>0.12</v>
      </c>
      <c r="AU90" s="111">
        <f>SUMIFS(SKD_data!$M$2:$M$584,Quality[measurment],Data!$AT$83,Quality[Month],Data!A90,SKD_data!$E$2:$E$584,Data!$AU$83)</f>
        <v>0.04</v>
      </c>
      <c r="AV90" s="64">
        <f>SUMIFS(SDM_Data!L$2:$L$1348,SDM_Data!$I$2:$I$1348,Data!A90,SDM_Data!$A$2:$A$1348,Data!$A$82,SDM_Data!$D$2:$D$1348,AV$83,SDM_Data!$E$2:$E$1348,Data!$AW$83)</f>
        <v>3.17</v>
      </c>
      <c r="AW90" s="92">
        <f>SUMIFS(SDM_Data!M$2:$M$1348,SDM_Data!$I$2:$I$1348,Data!A90,SDM_Data!$A$2:$A$1348,Data!$A$82,SDM_Data!$D$2:$D$1348,AV$83,SDM_Data!$E$2:$E$1348,Data!$AW$83)</f>
        <v>0.69707109</v>
      </c>
      <c r="AX90" s="92">
        <f>SUMIFS(SKD_data!$L$2:$L$584,Quality[measurment],Data!$AX$83,Quality[Month],Data!A90,SKD_data!$E$2:$E$584,Data!$AZ$83)</f>
        <v>2</v>
      </c>
      <c r="AY90" s="47">
        <f>SUMIFS(SKD_data!$M$2:$M$584,Quality[measurment],Data!$AX$83,Quality[Month],Data!A90,SKD_data!$E$2:$E$584,Data!$AZ$83)</f>
        <v>0.88</v>
      </c>
      <c r="AZ90" s="64">
        <f>SUMIFS(SDM_Data!L$2:$L$1348,SDM_Data!$I$2:$I$1348,Data!A90,SDM_Data!$A$2:$A$1348,Data!$A$82,SDM_Data!$D$2:$D$1348,AX$83,SDM_Data!$E$2:$E$1348,Data!$AZ$83)</f>
        <v>5.84</v>
      </c>
      <c r="BA90" s="92">
        <f>SUMIFS(SDM_Data!M$2:$M$1348,SDM_Data!$I$2:$I$1348,Data!A90,SDM_Data!$A$2:$A$1348,Data!$A$82,SDM_Data!$D$2:$D$1348,AX$83,SDM_Data!$E$2:$E$1348,Data!$AZ$83)</f>
        <v>5.5206797600000002</v>
      </c>
      <c r="BB90" s="92">
        <f>SUMIFS(SKD_data!$L$2:$L$584,Quality[measurment],Data!$BB$83,Quality[Month],Data!A90,SKD_data!$E$2:$E$584,Data!$BD$83)</f>
        <v>31.34</v>
      </c>
      <c r="BC90" s="92">
        <f>SUMIFS(SKD_data!$M$2:$M$584,Quality[measurment],Data!$BB$83,Quality[Month],Data!A90,SKD_data!$E$2:$E$584,Data!$BD$83)</f>
        <v>32.200000000000003</v>
      </c>
      <c r="BD90" s="92">
        <f>SUMIFS(SDM_Data!L$2:$L$1348,SDM_Data!$I$2:$I$1348,Data!A90,SDM_Data!$A$2:$A$1348,Data!$A$82,SDM_Data!$D$2:$D$1348,BB$83,SDM_Data!$E$2:$E$1348,Data!$BD$83)</f>
        <v>166.15500000000003</v>
      </c>
      <c r="BE90" s="92">
        <f>SUMIFS(SDM_Data!$M$2:M$1348,SDM_Data!$I$2:$I$1348,Data!A90,SDM_Data!$A$2:$A$1348,Data!$A$82,SDM_Data!$D$2:$D$1348,BB$83,SDM_Data!$E$2:$E$1348,Data!$BD$83)</f>
        <v>165.98</v>
      </c>
      <c r="BF90" s="64">
        <f>SUMIFS(SDM_Data!J$2:$J$1348,SDM_Data!$I$2:$I$1348,Data!A90,SDM_Data!$A$2:$A$1348,Data!$A$82,SDM_Data!$D$2:$D$1348,BF$83,SDM_Data!$E$2:$E$1348,Data!$BH$83)</f>
        <v>0</v>
      </c>
      <c r="BG90" s="42">
        <f>SUMIFS(SDM_Data!K$2:$K$1348,SDM_Data!$I$2:$I$1348,Data!A90,SDM_Data!$A$2:$A$1348,Data!$A$82,SDM_Data!$D$2:$D$1348,BF$83,SDM_Data!$E$2:$E$1348,Data!$BH$83)</f>
        <v>0</v>
      </c>
      <c r="BH90" s="64">
        <f>SUM(BF$85:BF90)</f>
        <v>0</v>
      </c>
      <c r="BI90" s="64">
        <f>SUM(BG$85:BG90)</f>
        <v>0</v>
      </c>
      <c r="BJ90" s="64">
        <f>SUMIFS(SDM_Data!J$2:$J$1348,SDM_Data!$I$2:$I$1348,Data!A90,SDM_Data!$A$2:$A$1348,Data!$A$82,SDM_Data!$D$2:$D$1348,BJ$83,SDM_Data!$E$2:$E$1348,Data!$BL$83)</f>
        <v>0</v>
      </c>
      <c r="BK90" s="42">
        <f>SUMIFS(SDM_Data!K$2:$K$1348,SDM_Data!$I$2:$I$1348,Data!A90,SDM_Data!$A$2:$A$1348,Data!$A$82,SDM_Data!$D$2:$D$1348,BJ$83,SDM_Data!$E$2:$E$1348,Data!$BL$83)</f>
        <v>0</v>
      </c>
      <c r="BL90" s="64">
        <f>SUM(BJ$85:BJ90)</f>
        <v>0</v>
      </c>
      <c r="BM90" s="64">
        <f>SUM(BK$85:BK90)</f>
        <v>0</v>
      </c>
      <c r="BN90" s="64">
        <f>SUMIFS(SDM_Data!J$2:$J$1348,SDM_Data!$I$2:$I$1348,Data!A90,SDM_Data!$A$2:$A$1348,Data!$A$82,SDM_Data!$B$2:$B$1348,BN$83,SDM_Data!$E$2:$E$1348,Data!$BP$83)</f>
        <v>17</v>
      </c>
      <c r="BO90" s="42">
        <f>SUMIFS(SDM_Data!K$2:$K$1348,SDM_Data!$I$2:$I$1348,Data!A90,SDM_Data!$A$2:$A$1348,Data!$A$82,SDM_Data!$B$2:$B$1348,BN$83,SDM_Data!$E$2:$E$1348,Data!$BP$83)</f>
        <v>16</v>
      </c>
      <c r="BP90" s="64">
        <f>SUM(BN$85:BN90)</f>
        <v>143</v>
      </c>
      <c r="BQ90" s="64">
        <f>SUM(BO$85:BO90)</f>
        <v>122</v>
      </c>
      <c r="BR90" s="64">
        <f>SUMIFS(SDM_Data!J$2:$J$1348,SDM_Data!$I$2:$I$1348,Data!A90,SDM_Data!$A$2:$A$1348,Data!$A$82,SDM_Data!$B$2:$B$1348,BS$83,SDM_Data!$E$2:$E$1348,Data!$BV$83,SDM_Data!$D$2:$D$1348,Data!$BS$83)</f>
        <v>0</v>
      </c>
      <c r="BS90" s="42">
        <f>SUMIFS(SDM_Data!K$2:$K$1348,SDM_Data!$I$2:$I$1348,Data!A90,SDM_Data!$A$2:$A$1348,Data!$A$82,SDM_Data!$B$2:$B$1348,BS$83,SDM_Data!$E$2:$E$1348,Data!$BV$83,SDM_Data!$D$2:$D$1348,Data!$BS$83)</f>
        <v>0</v>
      </c>
      <c r="BT90" s="42">
        <f t="shared" si="22"/>
        <v>0</v>
      </c>
      <c r="BU90" s="64">
        <f>SUMIFS(SDM_Data!J$2:$J$1348,SDM_Data!$I$2:$I$1348,Data!A90,SDM_Data!$A$2:$A$1348,Data!$A$82,SDM_Data!$B$2:$B$1348,BR$83,SDM_Data!$E$2:$E$1348,Data!$BV$83,SDM_Data!$D$2:$D$1348,Data!$BU$83)</f>
        <v>0</v>
      </c>
      <c r="BV90" s="64">
        <f>SUMIFS(SDM_Data!K$2:$K$1348,SDM_Data!$I$2:$I$1348,Data!A90,SDM_Data!$A$2:$A$1348,Data!$A$82,SDM_Data!$B$2:$B$1348,BR$83,SDM_Data!$E$2:$E$1348,Data!$BV$83,SDM_Data!$D$2:$D$1348,Data!$BU$83)</f>
        <v>0</v>
      </c>
      <c r="BW90" s="64">
        <f>SUMIFS(SDM_Data!$J$1:$J$1349,SDM_Data!$B$1:$B$1349,Data!$BW$83,SDM_Data!$D$1:$D$1349,Data!$BY$83,SDM_Data!$I$1:$I$1349,Data!A90)</f>
        <v>2.5</v>
      </c>
      <c r="BX90" s="42">
        <f>SUMIFS(SDM_Data!$K$1:$K$1349,SDM_Data!$B$1:$B$1349,Data!$BW$83,SDM_Data!$D$1:$D$1349,Data!$BY$83,SDM_Data!$I$1:$I$1349,Data!A90)</f>
        <v>1</v>
      </c>
      <c r="BY90" s="64">
        <f>SUMIFS(SDM_Data!$L$1:$L$1349,SDM_Data!$B$1:$B$1349,Data!$BW$83,SDM_Data!$D$1:$D$1349,Data!$BY$83,SDM_Data!$I$1:$I$1349,Data!A90)</f>
        <v>12.5</v>
      </c>
      <c r="BZ90" s="130">
        <f>SUMIFS(SDM_Data!$M$1:$M$1349,SDM_Data!$B$1:$B$1349,Data!$BW$83,SDM_Data!$D$1:$D$1349,Data!$BY$83,SDM_Data!$I$1:$I$1349,Data!A90)</f>
        <v>18</v>
      </c>
      <c r="CA90" s="136">
        <f>SUMIFS(SDM_Data!$J$1:$J$1349,SDM_Data!$D$1:$D$1349,Data!$CA$83,SDM_Data!$E$1:$E$1349,Data!$CC$83,SDM_Data!$I$1:$I$1349,Data!A90)</f>
        <v>2.2729146</v>
      </c>
      <c r="CB90" s="47">
        <f>SUMIFS(SDM_Data!$K$1:$K$1349,SDM_Data!$D$1:$D$1349,Data!$CA$83,SDM_Data!$E$1:$E$1349,Data!$CC$83,SDM_Data!$I$1:$I$1349,Data!A90)</f>
        <v>9.4295284400000003</v>
      </c>
      <c r="CC90" s="92">
        <f>SUMIFS(SDM_Data!$L$1:$L$1349,SDM_Data!$D$1:$D$1349,Data!$CA$83,SDM_Data!$E$1:$E$1349,Data!$CC$83,SDM_Data!$I$1:$I$1349,Data!A90)</f>
        <v>70.823442809999989</v>
      </c>
      <c r="CD90" s="137">
        <f>SUMIFS(SDM_Data!$M$1:$M$1349,SDM_Data!$D$1:$D$1349,Data!$CA$83,SDM_Data!$E$1:$E$1349,Data!$CC$83,SDM_Data!$I$1:$I$1349,Data!A90)</f>
        <v>36.701423239999997</v>
      </c>
    </row>
    <row r="91" spans="1:82" s="3" customFormat="1" ht="14.1" customHeight="1">
      <c r="A91" s="39">
        <v>45931</v>
      </c>
      <c r="B91" s="64">
        <f>SUMIFS(SDM_Data!J$2:$J$1348,SDM_Data!$I$2:$I$1348,Data!A91,SDM_Data!$A$2:$A$1348,Data!$A$82,SDM_Data!$D$2:$D$1348,B$83,SDM_Data!$E$2:$E$1348,Data!$D$83)</f>
        <v>33</v>
      </c>
      <c r="C91" s="64">
        <f>SUMIFS(SDM_Data!K$2:$K$1348,SDM_Data!$I$2:$I$1348,Data!A91,SDM_Data!$A$2:$A$1348,Data!$A$82,SDM_Data!$D$2:$D$1348,B$83,SDM_Data!$E$2:$E$1348,Data!$D$83)</f>
        <v>22</v>
      </c>
      <c r="D91" s="64">
        <f>SUM(B$85:B91)</f>
        <v>159</v>
      </c>
      <c r="E91" s="64">
        <f>SUM(C$85:C91)</f>
        <v>143</v>
      </c>
      <c r="F91" s="64">
        <f>SUMIFS(SDM_Data!J$2:$J$1348,SDM_Data!$I$2:$I$1348,Data!A91,SDM_Data!$A$2:$A$1348,Data!$A$82,SDM_Data!$D$2:$D$1348,F$83,SDM_Data!$E$2:$E$1348,Data!$D$83)</f>
        <v>10</v>
      </c>
      <c r="G91" s="42">
        <f>SUMIFS(SDM_Data!K$2:$K$1348,SDM_Data!$I$2:$I$1348,Data!A91,SDM_Data!$A$2:$A$1348,Data!$A$82,SDM_Data!$D$2:$D$1348,F$83,SDM_Data!$E$2:$E$1348,Data!$D$83)</f>
        <v>15</v>
      </c>
      <c r="H91" s="64">
        <f>SUM(F$85:F91)</f>
        <v>132</v>
      </c>
      <c r="I91" s="64">
        <f>SUM(G$85:G91)</f>
        <v>53</v>
      </c>
      <c r="J91" s="64">
        <f>SUMIFS(SDM_Data!J$2:$J$1348,SDM_Data!$I$2:$I$1348,Data!A91,SDM_Data!$A$2:$A$1348,Data!$A$82,SDM_Data!$D$2:$D$1348,J$83,SDM_Data!$E$2:$E$1348,Data!$D$83)</f>
        <v>0</v>
      </c>
      <c r="K91" s="98">
        <f>SUMIFS(SKD_data!$M$2:$M$584,Quality[measurment],Data!$J$83,Quality[Month],Data!A91,SKD_data!$E$2:$E$584,Data!$L$83)</f>
        <v>0</v>
      </c>
      <c r="L91" s="64">
        <f>SUM(J$85:J91)</f>
        <v>0</v>
      </c>
      <c r="M91" s="64">
        <f>SUMIFS(SDM_Data!M$2:$M$1348,SDM_Data!$I$2:$I$1348,Data!A91,SDM_Data!$A$2:$A$1348,Data!$A$82,SDM_Data!$D$2:$D$1348,J$83,SDM_Data!$E$2:$E$1348,Data!$L$83)</f>
        <v>38</v>
      </c>
      <c r="N91" s="64">
        <f>SUMIFS(SDM_Data!J$2:$J$1348,SDM_Data!$I$2:$I$1348,Data!A91,SDM_Data!$A$2:$A$1348,Data!$A$82,SDM_Data!$D$2:$D$1348,N$83,SDM_Data!$E$2:$E$1348,Data!$P$83)</f>
        <v>0</v>
      </c>
      <c r="O91" s="42">
        <f>SUMIFS(SKD_data!$M$2:$M$584,Quality[measurment],Data!$N$83,Quality[Month],Data!A91,SKD_data!$E$2:$E$584,Data!$P$83)</f>
        <v>0</v>
      </c>
      <c r="P91" s="64">
        <f>SUM(N$85:N91)</f>
        <v>0</v>
      </c>
      <c r="Q91" s="64">
        <f>SUMIFS(SDM_Data!$M$2:M$1348,SDM_Data!$I$2:$I$1348,Data!A91,SDM_Data!$A$2:$A$1348,Data!$A$82,SDM_Data!$D$2:$D$1348,N$83,SDM_Data!$E$2:$E$1348,Data!$P$83)</f>
        <v>172</v>
      </c>
      <c r="R91" s="64">
        <f>SUMIFS(SDM_Data!J$2:$J$1348,SDM_Data!$I$2:$I$1348,Data!A91,SDM_Data!$A$2:$A$1348,Data!$A$82,SDM_Data!$D$2:$D$1348,N$83,SDM_Data!$E$2:$E$1348,Data!$P$83)</f>
        <v>0</v>
      </c>
      <c r="S91" s="42">
        <f>SUMIFS(SKD_data!$M$2:$M$584,Quality[measurment],Data!$R$83,Quality[Month],Data!A91,SKD_data!$E$2:$E$584,Data!$T$83)</f>
        <v>69</v>
      </c>
      <c r="T91" s="64">
        <f>SUM(R$85:R91)</f>
        <v>0</v>
      </c>
      <c r="U91" s="64">
        <f>SUMIFS(SDM_Data!M$2:$M$1348,SDM_Data!$I$2:$I$1348,Data!A91,SDM_Data!$A$2:$A$1348,Data!$A$82,SDM_Data!$D$2:$D$1348,R$83,SDM_Data!$E$2:$E$1348,Data!$P$83)</f>
        <v>162</v>
      </c>
      <c r="V91" s="64">
        <f>SUMIFS(SDM_Data!J$2:$J$1348,SDM_Data!$I$2:$I$1348,Data!A91,SDM_Data!$A$2:$A$1348,Data!$A$82,SDM_Data!$D$2:$D$1348,V$83,SDM_Data!$E$2:$E$1348,Data!$X$83)</f>
        <v>0</v>
      </c>
      <c r="W91" s="64">
        <f>SUMIFS(SDM_Data!K$2:$K$1348,SDM_Data!$I$2:$I$1348,Data!A91,SDM_Data!$A$2:$A$1348,Data!$A$82,SDM_Data!$D$2:$D$1348,V$83,SDM_Data!$E$2:$E$1348,Data!$X$83)</f>
        <v>0</v>
      </c>
      <c r="X91" s="64">
        <f>SUMIFS(SDM_Data!$L$2:L$1348,SDM_Data!$I$2:$I$1348,Data!A91,SDM_Data!$A$2:$A$1348,Data!$A$82,SDM_Data!$D$2:$D$1348,V$83,SDM_Data!$E$2:$E$1348,Data!$X$83)</f>
        <v>36.33</v>
      </c>
      <c r="Y91" s="64">
        <f>SUMIFS(SDM_Data!M$2:$M$1348,SDM_Data!$I$2:$I$1348,Data!A91,SDM_Data!$A$2:$A$1348,Data!$A$82,SDM_Data!$D$2:$D$1348,V$83,SDM_Data!$E$2:$E$1348,Data!$X$83)+SUMIFS(SDM_Data!N$2:$N$1348,SDM_Data!$I$2:$I$1348,Data!A91,SDM_Data!$A$2:$A$1348,Data!$A$82,SDM_Data!$D$2:$D$1348,V$83,SDM_Data!$E$2:$E$1348,Data!$X$83)</f>
        <v>38.6</v>
      </c>
      <c r="Z91" s="64">
        <f>SUMIFS(SDM_Data!J$2:$J$1348,SDM_Data!$I$2:$I$1348,Data!A91,SDM_Data!$A$2:$A$1348,Data!$A$82,SDM_Data!$D$2:$D$1348,Z$83,SDM_Data!$E$2:$E$1348,Data!$AB$83)</f>
        <v>0</v>
      </c>
      <c r="AA91" s="42">
        <f>SUMIFS(SDM_Data!K$2:$K$1348,SDM_Data!$I$2:$I$1348,Data!A91,SDM_Data!$A$2:$A$1348,Data!$A$82,SDM_Data!$D$2:$D$1348,Z$83,SDM_Data!$E$2:$E$1348,Data!$AB$83)</f>
        <v>0</v>
      </c>
      <c r="AB91" s="64">
        <f>SUMIFS(SDM_Data!L$2:$L$1348,SDM_Data!$I$2:$I$1348,Data!A91,SDM_Data!$A$2:$A$1348,Data!$A$82,SDM_Data!$D$2:$D$1348,Z$83,SDM_Data!$E$2:$E$1348,Data!$AB$83)</f>
        <v>3.120000000000001</v>
      </c>
      <c r="AC91" s="64">
        <f>SUMIFS(SDM_Data!$M$2:M$1348,SDM_Data!$I$2:$I$1348,Data!A91,SDM_Data!$A$2:$A$1348,Data!$A$82,SDM_Data!$D$2:$D$1348,Z$83,SDM_Data!$E$2:$E$1348,Data!$AB$83)+SUMIFS(SDM_Data!$N$2:N$1348,SDM_Data!$I$2:$I$1348,Data!A91,SDM_Data!$A$2:$A$1348,Data!$A$82,SDM_Data!$D$2:$D$1348,Z$83,SDM_Data!$E$2:$E$1348,Data!$AB$83)</f>
        <v>11.65</v>
      </c>
      <c r="AD91" s="92">
        <f>SUMIFS(SKD_data!$J$2:$J$584,Quality[measurment],Data!$AD$83,Quality[Month],Data!A91,SKD_data!$E$2:$E$584,Data!$AF$83)</f>
        <v>3.45</v>
      </c>
      <c r="AE91" s="122">
        <f>SUMIFS(SKD_data!$K$2:$K$584,Quality[measurment],Data!$AD$83,Quality[Month],Data!A91,SKD_data!$E$2:$E$584,Data!$AF$83)</f>
        <v>3.05</v>
      </c>
      <c r="AF91" s="92">
        <f>SUMIFS(SKD_data!$L$2:$L$584,Quality[measurment],Data!$AD$83,Quality[Month],Data!A91,SKD_data!$E$2:$E$584,Data!$AF$83)</f>
        <v>3.3399999999999994</v>
      </c>
      <c r="AG91" s="92">
        <f>SUMIFS(SKD_data!$M$2:$M$584,Quality[measurment],Data!$AD$83,Quality[Month],Data!A91,SKD_data!$E$2:$E$584,Data!$AF$83)+SUMIFS(SKD_data!$N$2:$N$584,Quality[measurment],Data!$AD$83,Quality[Month],Data!A91,SKD_data!$E$2:$E$584,Data!$AF$83)</f>
        <v>4</v>
      </c>
      <c r="AH91" s="64">
        <f>SUMIFS(SKD_data!$J$2:$J$584,Quality[measurment],Data!$AH$83,Quality[Month],Data!A91,SKD_data!$E$2:$E$584,Data!$AJ$83)</f>
        <v>19.96</v>
      </c>
      <c r="AI91" s="42">
        <f>SUMIFS(SKD_data!$K$2:$K$584,Quality[measurment],Data!$AH$83,Quality[Month],Data!A91,SKD_data!$E$2:$E$584,Data!$AJ$83)</f>
        <v>3.24</v>
      </c>
      <c r="AJ91" s="64">
        <f>AJ90-AH91</f>
        <v>0</v>
      </c>
      <c r="AK91" s="92">
        <f>SUMIFS(SKD_data!$M$2:$M$584,Quality[measurment],Data!$AH$83,Quality[Month],Data!A91,SKD_data!$E$2:$E$584,Data!$AJ$83)+SUMIFS(SKD_data!$N$2:$N$584,Quality[measurment],Data!$AH$83,Quality[Month],Data!A91,SKD_data!$E$2:$E$584,Data!$AJ$83)</f>
        <v>37.96</v>
      </c>
      <c r="AL91" s="64">
        <f>SUMIFS(SDM_Data!J$2:$J$1348,SDM_Data!$I$2:$I$1348,Data!A91,SDM_Data!$A$2:$A$1348,Data!$A$82,SDM_Data!$D$2:$D$1348,AL$83,SDM_Data!$E$2:$E$1348,Data!$AN$83)</f>
        <v>0</v>
      </c>
      <c r="AM91" s="42">
        <v>0</v>
      </c>
      <c r="AN91" s="64">
        <f>SUM(AL$85:AL91)</f>
        <v>0</v>
      </c>
      <c r="AO91" s="64">
        <f>SUMIFS(SDM_Data!M$2:$M$1348,SDM_Data!$I$2:$I$1348,Data!A91,SDM_Data!$A$2:$A$1348,Data!$A$82,SDM_Data!$D$2:$D$1348,AL$83,SDM_Data!$E$2:$E$1348,Data!$AN$83)</f>
        <v>0</v>
      </c>
      <c r="AP91" s="64">
        <f>SUMIFS(SDM_Data!J$2:$J$1348,SDM_Data!$I$2:$I$1348,Data!A91,SDM_Data!$A$2:$A$1348,Data!$A$82,SDM_Data!$D$2:$D$1348,AP$83,SDM_Data!$E$2:$E$1348,Data!$AR$83)</f>
        <v>0</v>
      </c>
      <c r="AQ91" s="42">
        <f>SUMIFS(SKD_data!$M$1:$M$585,SKD_data!$D$1:$D$585,Data!$AP$83,SKD_data!$E$1:$E$585,Data!$AN$83,SKD_data!I7:I591,Data!A91)</f>
        <v>0</v>
      </c>
      <c r="AR91" s="64">
        <f>SUM(AP$85:AP91)</f>
        <v>0</v>
      </c>
      <c r="AS91" s="64">
        <f>SUMIFS(SDM_Data!M$2:$M$1348,SDM_Data!$I$2:$I$1348,Data!A91,SDM_Data!$A$2:$A$1348,Data!$A$82,SDM_Data!$D$2:$D$1348,AP$83,SDM_Data!$E$2:$E$1348,Data!$AR$83)</f>
        <v>0</v>
      </c>
      <c r="AT91" s="64"/>
      <c r="AU91" s="42"/>
      <c r="AV91" s="64"/>
      <c r="AW91" s="64"/>
      <c r="AX91" s="64"/>
      <c r="AY91" s="42"/>
      <c r="AZ91" s="64"/>
      <c r="BA91" s="92"/>
      <c r="BB91" s="92"/>
      <c r="BC91" s="92"/>
      <c r="BD91" s="64"/>
      <c r="BE91" s="64"/>
      <c r="BF91" s="64">
        <f>SUMIFS(SDM_Data!J$2:$J$1348,SDM_Data!$I$2:$I$1348,Data!A91,SDM_Data!$A$2:$A$1348,Data!$A$82,SDM_Data!$D$2:$D$1348,BF$83,SDM_Data!$E$2:$E$1348,Data!$BH$83)</f>
        <v>0</v>
      </c>
      <c r="BG91" s="42">
        <f>SUMIFS(SDM_Data!K$2:$K$1348,SDM_Data!$I$2:$I$1348,Data!A91,SDM_Data!$A$2:$A$1348,Data!$A$82,SDM_Data!$D$2:$D$1348,BF$83,SDM_Data!$E$2:$E$1348,Data!$BH$83)</f>
        <v>0</v>
      </c>
      <c r="BH91" s="64">
        <f>SUM(BF$85:BF91)</f>
        <v>0</v>
      </c>
      <c r="BI91" s="64">
        <f>SUM(BG$85:BG91)</f>
        <v>0</v>
      </c>
      <c r="BJ91" s="64">
        <f>SUMIFS(SDM_Data!J$2:$J$1348,SDM_Data!$I$2:$I$1348,Data!A91,SDM_Data!$A$2:$A$1348,Data!$A$82,SDM_Data!$D$2:$D$1348,BJ$83,SDM_Data!$E$2:$E$1348,Data!$BL$83)</f>
        <v>0</v>
      </c>
      <c r="BK91" s="42">
        <f>SUMIFS(SDM_Data!K$2:$K$1348,SDM_Data!$I$2:$I$1348,Data!A91,SDM_Data!$A$2:$A$1348,Data!$A$82,SDM_Data!$D$2:$D$1348,BJ$83,SDM_Data!$E$2:$E$1348,Data!$BL$83)</f>
        <v>0</v>
      </c>
      <c r="BL91" s="64">
        <f>SUM(BJ$85:BJ91)</f>
        <v>0</v>
      </c>
      <c r="BM91" s="64">
        <f>SUM(BK$85:BK91)</f>
        <v>0</v>
      </c>
      <c r="BN91" s="64">
        <f>SUMIFS(SDM_Data!J$2:$J$1348,SDM_Data!$I$2:$I$1348,Data!A91,SDM_Data!$A$2:$A$1348,Data!$A$82,SDM_Data!$B$2:$B$1348,BN$83,SDM_Data!$E$2:$E$1348,Data!$BP$83)</f>
        <v>21</v>
      </c>
      <c r="BO91" s="42">
        <f>SUMIFS(SDM_Data!K$2:$K$1348,SDM_Data!$I$2:$I$1348,Data!A91,SDM_Data!$A$2:$A$1348,Data!$A$82,SDM_Data!$B$2:$B$1348,BN$83,SDM_Data!$E$2:$E$1348,Data!$BP$83)</f>
        <v>17</v>
      </c>
      <c r="BP91" s="64">
        <f>SUM(BN$85:BN91)</f>
        <v>164</v>
      </c>
      <c r="BQ91" s="64">
        <f>SUM(BO$85:BO91)</f>
        <v>139</v>
      </c>
      <c r="BR91" s="64">
        <f>SUMIFS(SDM_Data!J$2:$J$1348,SDM_Data!$I$2:$I$1348,Data!A91,SDM_Data!$A$2:$A$1348,Data!$A$82,SDM_Data!$B$2:$B$1348,BS$83,SDM_Data!$E$2:$E$1348,Data!$BV$83,SDM_Data!$D$2:$D$1348,Data!$BS$83)</f>
        <v>0</v>
      </c>
      <c r="BS91" s="42">
        <f>SUMIFS(SDM_Data!K$2:$K$1348,SDM_Data!$I$2:$I$1348,Data!A91,SDM_Data!$A$2:$A$1348,Data!$A$82,SDM_Data!$B$2:$B$1348,BS$83,SDM_Data!$E$2:$E$1348,Data!$BV$83,SDM_Data!$D$2:$D$1348,Data!$BS$83)</f>
        <v>0</v>
      </c>
      <c r="BT91" s="42">
        <f t="shared" si="22"/>
        <v>0</v>
      </c>
      <c r="BU91" s="64" t="s">
        <v>11</v>
      </c>
      <c r="BV91" s="64" t="s">
        <v>11</v>
      </c>
      <c r="BW91" s="64">
        <f>SUMIFS(SDM_Data!$J$1:$J$1349,SDM_Data!$B$1:$B$1349,Data!$BW$83,SDM_Data!$D$1:$D$1349,Data!$BY$83,SDM_Data!$I$1:$I$1349,Data!A91)</f>
        <v>2.5</v>
      </c>
      <c r="BX91" s="42">
        <f>SUMIFS(SDM_Data!$K$1:$K$1349,SDM_Data!$B$1:$B$1349,Data!$BW$83,SDM_Data!$D$1:$D$1349,Data!$BY$83,SDM_Data!$I$1:$I$1349,Data!A91)</f>
        <v>1</v>
      </c>
      <c r="BY91" s="64">
        <f>SUMIFS(SDM_Data!$L$1:$L$1349,SDM_Data!$B$1:$B$1349,Data!$BW$83,SDM_Data!$D$1:$D$1349,Data!$BY$83,SDM_Data!$I$1:$I$1349,Data!A91)</f>
        <v>15</v>
      </c>
      <c r="BZ91" s="130">
        <f>SUMIFS(SDM_Data!$M$1:$M$1349,SDM_Data!$B$1:$B$1349,Data!$BW$83,SDM_Data!$D$1:$D$1349,Data!$BY$83,SDM_Data!$I$1:$I$1349,Data!A91)</f>
        <v>19</v>
      </c>
      <c r="CA91" s="136">
        <f>SUMIFS(SDM_Data!$J$1:$J$1349,SDM_Data!$D$1:$D$1349,Data!$CA$83,SDM_Data!$E$1:$E$1349,Data!$CC$83,SDM_Data!$I$1:$I$1349,Data!A91)</f>
        <v>2.2729146</v>
      </c>
      <c r="CB91" s="47">
        <f>SUMIFS(SDM_Data!$K$1:$K$1349,SDM_Data!$D$1:$D$1349,Data!$CA$83,SDM_Data!$E$1:$E$1349,Data!$CC$83,SDM_Data!$I$1:$I$1349,Data!A91)</f>
        <v>6.1844210500000001</v>
      </c>
      <c r="CC91" s="92">
        <f>SUMIFS(SDM_Data!$L$1:$L$1349,SDM_Data!$D$1:$D$1349,Data!$CA$83,SDM_Data!$E$1:$E$1349,Data!$CC$83,SDM_Data!$I$1:$I$1349,Data!A91)</f>
        <v>73.096357409999996</v>
      </c>
      <c r="CD91" s="137">
        <f>SUMIFS(SDM_Data!$M$1:$M$1349,SDM_Data!$D$1:$D$1349,Data!$CA$83,SDM_Data!$E$1:$E$1349,Data!$CC$83,SDM_Data!$I$1:$I$1349,Data!A91)</f>
        <v>42.885844289999994</v>
      </c>
    </row>
    <row r="92" spans="1:82" s="3" customFormat="1" ht="14.1" customHeight="1">
      <c r="A92" s="39">
        <v>45962</v>
      </c>
      <c r="B92" s="64">
        <f>SUMIFS(SDM_Data!J$2:$J$1348,SDM_Data!$I$2:$I$1348,Data!A92,SDM_Data!$A$2:$A$1348,Data!$A$82,SDM_Data!$D$2:$D$1348,B$83,SDM_Data!$E$2:$E$1348,Data!$D$83)</f>
        <v>19</v>
      </c>
      <c r="C92" s="64">
        <f>SUMIFS(SDM_Data!K$2:$K$1348,SDM_Data!$I$2:$I$1348,Data!A92,SDM_Data!$A$2:$A$1348,Data!$A$82,SDM_Data!$D$2:$D$1348,B$83,SDM_Data!$E$2:$E$1348,Data!$D$83)</f>
        <v>12</v>
      </c>
      <c r="D92" s="64">
        <f>SUM(B$85:B92)</f>
        <v>178</v>
      </c>
      <c r="E92" s="64">
        <f>SUM(C$85:C92)</f>
        <v>155</v>
      </c>
      <c r="F92" s="64">
        <f>SUMIFS(SDM_Data!J$2:$J$1348,SDM_Data!$I$2:$I$1348,Data!A92,SDM_Data!$A$2:$A$1348,Data!$A$82,SDM_Data!$D$2:$D$1348,F$83,SDM_Data!$E$2:$E$1348,Data!$D$83)</f>
        <v>8</v>
      </c>
      <c r="G92" s="42">
        <f>SUMIFS(SDM_Data!K$2:$K$1348,SDM_Data!$I$2:$I$1348,Data!A92,SDM_Data!$A$2:$A$1348,Data!$A$82,SDM_Data!$D$2:$D$1348,F$83,SDM_Data!$E$2:$E$1348,Data!$D$83)</f>
        <v>4</v>
      </c>
      <c r="H92" s="64">
        <f>SUM(F$85:F92)</f>
        <v>140</v>
      </c>
      <c r="I92" s="64">
        <f>SUM(G$85:G92)</f>
        <v>57</v>
      </c>
      <c r="J92" s="64">
        <f>SUMIFS(SDM_Data!J$2:$J$1348,SDM_Data!$I$2:$I$1348,Data!A92,SDM_Data!$A$2:$A$1348,Data!$A$82,SDM_Data!$D$2:$D$1348,J$83,SDM_Data!$E$2:$E$1348,Data!$D$83)</f>
        <v>0</v>
      </c>
      <c r="K92" s="98">
        <f>SUMIFS(SKD_data!$M$2:$M$584,Quality[measurment],Data!$J$83,Quality[Month],Data!A92,SKD_data!$E$2:$E$584,Data!$L$83)</f>
        <v>0</v>
      </c>
      <c r="L92" s="64">
        <f>SUM(J$85:J92)</f>
        <v>0</v>
      </c>
      <c r="M92" s="64">
        <f>SUMIFS(SDM_Data!M$2:$M$1348,SDM_Data!$I$2:$I$1348,Data!A92,SDM_Data!$A$2:$A$1348,Data!$A$82,SDM_Data!$D$2:$D$1348,J$83,SDM_Data!$E$2:$E$1348,Data!$L$83)</f>
        <v>38</v>
      </c>
      <c r="N92" s="64">
        <f>SUMIFS(SDM_Data!J$2:$J$1348,SDM_Data!$I$2:$I$1348,Data!A92,SDM_Data!$A$2:$A$1348,Data!$A$82,SDM_Data!$D$2:$D$1348,N$83,SDM_Data!$E$2:$E$1348,Data!$P$83)</f>
        <v>0</v>
      </c>
      <c r="O92" s="42">
        <f>SUMIFS(SKD_data!$M$2:$M$584,Quality[measurment],Data!$N$83,Quality[Month],Data!A92,SKD_data!$E$2:$E$584,Data!$P$83)</f>
        <v>73</v>
      </c>
      <c r="P92" s="64">
        <f>SUM(N$85:N92)</f>
        <v>0</v>
      </c>
      <c r="Q92" s="64">
        <f>SUMIFS(SDM_Data!$M$2:M$1348,SDM_Data!$I$2:$I$1348,Data!A92,SDM_Data!$A$2:$A$1348,Data!$A$82,SDM_Data!$D$2:$D$1348,N$83,SDM_Data!$E$2:$E$1348,Data!$P$83)</f>
        <v>122</v>
      </c>
      <c r="R92" s="64">
        <f>SUMIFS(SDM_Data!J$2:$J$1348,SDM_Data!$I$2:$I$1348,Data!A92,SDM_Data!$A$2:$A$1348,Data!$A$82,SDM_Data!$D$2:$D$1348,N$83,SDM_Data!$E$2:$E$1348,Data!$P$83)</f>
        <v>0</v>
      </c>
      <c r="S92" s="42">
        <f>SUMIFS(SKD_data!$M$2:$M$584,Quality[measurment],Data!$R$83,Quality[Month],Data!A92,SKD_data!$E$2:$E$584,Data!$T$83)</f>
        <v>50</v>
      </c>
      <c r="T92" s="64">
        <f>SUM(R$85:R92)</f>
        <v>0</v>
      </c>
      <c r="U92" s="64">
        <f>SUMIFS(SDM_Data!M$2:$M$1348,SDM_Data!$I$2:$I$1348,Data!A92,SDM_Data!$A$2:$A$1348,Data!$A$82,SDM_Data!$D$2:$D$1348,R$83,SDM_Data!$E$2:$E$1348,Data!$P$83)</f>
        <v>120</v>
      </c>
      <c r="V92" s="64">
        <f>SUMIFS(SDM_Data!J$2:$J$1348,SDM_Data!$I$2:$I$1348,Data!A92,SDM_Data!$A$2:$A$1348,Data!$A$82,SDM_Data!$D$2:$D$1348,V$83,SDM_Data!$E$2:$E$1348,Data!$X$83)</f>
        <v>0</v>
      </c>
      <c r="W92" s="64">
        <f>SUMIFS(SDM_Data!K$2:$K$1348,SDM_Data!$I$2:$I$1348,Data!A92,SDM_Data!$A$2:$A$1348,Data!$A$82,SDM_Data!$D$2:$D$1348,V$83,SDM_Data!$E$2:$E$1348,Data!$X$83)</f>
        <v>1.61</v>
      </c>
      <c r="X92" s="64">
        <f>SUMIFS(SDM_Data!$L$2:L$1348,SDM_Data!$I$2:$I$1348,Data!A92,SDM_Data!$A$2:$A$1348,Data!$A$82,SDM_Data!$D$2:$D$1348,V$83,SDM_Data!$E$2:$E$1348,Data!$X$83)</f>
        <v>36.33</v>
      </c>
      <c r="Y92" s="64">
        <f>SUMIFS(SDM_Data!M$2:$M$1348,SDM_Data!$I$2:$I$1348,Data!A92,SDM_Data!$A$2:$A$1348,Data!$A$82,SDM_Data!$D$2:$D$1348,V$83,SDM_Data!$E$2:$E$1348,Data!$X$83)+SUMIFS(SDM_Data!N$2:$N$1348,SDM_Data!$I$2:$I$1348,Data!A92,SDM_Data!$A$2:$A$1348,Data!$A$82,SDM_Data!$D$2:$D$1348,V$83,SDM_Data!$E$2:$E$1348,Data!$X$83)</f>
        <v>36.82</v>
      </c>
      <c r="Z92" s="64">
        <f>SUMIFS(SDM_Data!J$2:$J$1348,SDM_Data!$I$2:$I$1348,Data!A92,SDM_Data!$A$2:$A$1348,Data!$A$82,SDM_Data!$D$2:$D$1348,Z$83,SDM_Data!$E$2:$E$1348,Data!$AB$83)</f>
        <v>0.39</v>
      </c>
      <c r="AA92" s="42">
        <f>SUMIFS(SDM_Data!K$2:$K$1348,SDM_Data!$I$2:$I$1348,Data!A92,SDM_Data!$A$2:$A$1348,Data!$A$82,SDM_Data!$D$2:$D$1348,Z$83,SDM_Data!$E$2:$E$1348,Data!$AB$83)</f>
        <v>1.4900000000000002</v>
      </c>
      <c r="AB92" s="64">
        <f>SUMIFS(SDM_Data!L$2:$L$1348,SDM_Data!$I$2:$I$1348,Data!A92,SDM_Data!$A$2:$A$1348,Data!$A$82,SDM_Data!$D$2:$D$1348,Z$83,SDM_Data!$E$2:$E$1348,Data!$AB$83)</f>
        <v>2.7300000000000009</v>
      </c>
      <c r="AC92" s="64">
        <f>SUMIFS(SDM_Data!$M$2:M$1348,SDM_Data!$I$2:$I$1348,Data!A92,SDM_Data!$A$2:$A$1348,Data!$A$82,SDM_Data!$D$2:$D$1348,Z$83,SDM_Data!$E$2:$E$1348,Data!$AB$83)+SUMIFS(SDM_Data!$N$2:N$1348,SDM_Data!$I$2:$I$1348,Data!A92,SDM_Data!$A$2:$A$1348,Data!$A$82,SDM_Data!$D$2:$D$1348,Z$83,SDM_Data!$E$2:$E$1348,Data!$AB$83)</f>
        <v>10.09</v>
      </c>
      <c r="AD92" s="92">
        <f>SUMIFS(SKD_data!$J$2:$J$584,Quality[measurment],Data!$AD$83,Quality[Month],Data!A92,SKD_data!$E$2:$E$584,Data!$AF$83)</f>
        <v>0.6</v>
      </c>
      <c r="AE92" s="122">
        <f>SUMIFS(SKD_data!$K$2:$K$584,Quality[measurment],Data!$AD$83,Quality[Month],Data!A92,SKD_data!$E$2:$E$584,Data!$AF$83)</f>
        <v>0</v>
      </c>
      <c r="AF92" s="92">
        <f>SUMIFS(SKD_data!$L$2:$L$584,Quality[measurment],Data!$AD$83,Quality[Month],Data!A92,SKD_data!$E$2:$E$584,Data!$AF$83)</f>
        <v>5.7599999999999989</v>
      </c>
      <c r="AG92" s="92">
        <f>SUMIFS(SKD_data!$M$2:$M$584,Quality[measurment],Data!$AD$83,Quality[Month],Data!A92,SKD_data!$E$2:$E$584,Data!$AF$83)+SUMIFS(SKD_data!$N$2:$N$584,Quality[measurment],Data!$AD$83,Quality[Month],Data!A92,SKD_data!$E$2:$E$584,Data!$AF$83)</f>
        <v>8.14</v>
      </c>
      <c r="AH92" s="64">
        <f>SUMIFS(SKD_data!$J$2:$J$584,Quality[measurment],Data!$AH$83,Quality[Month],Data!A92,SKD_data!$E$2:$E$584,Data!$AJ$83)</f>
        <v>0</v>
      </c>
      <c r="AI92" s="42">
        <f>SUMIFS(SKD_data!$K$2:$K$584,Quality[measurment],Data!$AH$83,Quality[Month],Data!A92,SKD_data!$E$2:$E$584,Data!$AJ$83)</f>
        <v>0</v>
      </c>
      <c r="AJ92" s="64">
        <f>AJ91-AH92</f>
        <v>0</v>
      </c>
      <c r="AK92" s="92">
        <f>SUMIFS(SKD_data!$M$2:$M$584,Quality[measurment],Data!$AH$83,Quality[Month],Data!A92,SKD_data!$E$2:$E$584,Data!$AJ$83)+SUMIFS(SKD_data!$N$2:$N$584,Quality[measurment],Data!$AH$83,Quality[Month],Data!A92,SKD_data!$E$2:$E$584,Data!$AJ$83)</f>
        <v>31.5</v>
      </c>
      <c r="AL92" s="64">
        <f>SUMIFS(SDM_Data!J$2:$J$1348,SDM_Data!$I$2:$I$1348,Data!A92,SDM_Data!$A$2:$A$1348,Data!$A$82,SDM_Data!$D$2:$D$1348,AL$83,SDM_Data!$E$2:$E$1348,Data!$AN$83)</f>
        <v>0</v>
      </c>
      <c r="AM92" s="42">
        <v>0</v>
      </c>
      <c r="AN92" s="64">
        <f>SUM(AL$85:AL92)</f>
        <v>0</v>
      </c>
      <c r="AO92" s="64">
        <f>SUMIFS(SDM_Data!M$2:$M$1348,SDM_Data!$I$2:$I$1348,Data!A92,SDM_Data!$A$2:$A$1348,Data!$A$82,SDM_Data!$D$2:$D$1348,AL$83,SDM_Data!$E$2:$E$1348,Data!$AN$83)</f>
        <v>0</v>
      </c>
      <c r="AP92" s="64">
        <f>SUMIFS(SDM_Data!J$2:$J$1348,SDM_Data!$I$2:$I$1348,Data!A92,SDM_Data!$A$2:$A$1348,Data!$A$82,SDM_Data!$D$2:$D$1348,AP$83,SDM_Data!$E$2:$E$1348,Data!$AR$83)</f>
        <v>0</v>
      </c>
      <c r="AQ92" s="42">
        <f>SUMIFS(SKD_data!$M$1:$M$585,SKD_data!$D$1:$D$585,Data!$AP$83,SKD_data!$E$1:$E$585,Data!$AN$83,SKD_data!I8:I592,Data!A92)</f>
        <v>0</v>
      </c>
      <c r="AR92" s="64">
        <f>SUM(AP$85:AP92)</f>
        <v>0</v>
      </c>
      <c r="AS92" s="64">
        <f>SUMIFS(SDM_Data!M$2:$M$1348,SDM_Data!$I$2:$I$1348,Data!A92,SDM_Data!$A$2:$A$1348,Data!$A$82,SDM_Data!$D$2:$D$1348,AP$83,SDM_Data!$E$2:$E$1348,Data!$AR$83)</f>
        <v>0</v>
      </c>
      <c r="AT92" s="64"/>
      <c r="AU92" s="42"/>
      <c r="AV92" s="64"/>
      <c r="AW92" s="64"/>
      <c r="AX92" s="64"/>
      <c r="AY92" s="42"/>
      <c r="AZ92" s="64"/>
      <c r="BA92" s="92"/>
      <c r="BB92" s="92"/>
      <c r="BC92" s="92"/>
      <c r="BD92" s="64"/>
      <c r="BE92" s="64"/>
      <c r="BF92" s="64">
        <f>SUMIFS(SDM_Data!J$2:$J$1348,SDM_Data!$I$2:$I$1348,Data!A92,SDM_Data!$A$2:$A$1348,Data!$A$82,SDM_Data!$D$2:$D$1348,BF$83,SDM_Data!$E$2:$E$1348,Data!$BH$83)</f>
        <v>0</v>
      </c>
      <c r="BG92" s="42">
        <f>SUMIFS(SDM_Data!K$2:$K$1348,SDM_Data!$I$2:$I$1348,Data!A92,SDM_Data!$A$2:$A$1348,Data!$A$82,SDM_Data!$D$2:$D$1348,BF$83,SDM_Data!$E$2:$E$1348,Data!$BH$83)</f>
        <v>0</v>
      </c>
      <c r="BH92" s="64">
        <f>SUM(BF$85:BF92)</f>
        <v>0</v>
      </c>
      <c r="BI92" s="64">
        <f>SUM(BG$85:BG92)</f>
        <v>0</v>
      </c>
      <c r="BJ92" s="64">
        <f>SUMIFS(SDM_Data!J$2:$J$1348,SDM_Data!$I$2:$I$1348,Data!A92,SDM_Data!$A$2:$A$1348,Data!$A$82,SDM_Data!$D$2:$D$1348,BJ$83,SDM_Data!$E$2:$E$1348,Data!$BL$83)</f>
        <v>0</v>
      </c>
      <c r="BK92" s="42">
        <f>SUMIFS(SDM_Data!K$2:$K$1348,SDM_Data!$I$2:$I$1348,Data!A92,SDM_Data!$A$2:$A$1348,Data!$A$82,SDM_Data!$D$2:$D$1348,BJ$83,SDM_Data!$E$2:$E$1348,Data!$BL$83)</f>
        <v>0</v>
      </c>
      <c r="BL92" s="64">
        <f>SUM(BJ$85:BJ92)</f>
        <v>0</v>
      </c>
      <c r="BM92" s="64">
        <f>SUM(BK$85:BK92)</f>
        <v>0</v>
      </c>
      <c r="BN92" s="64">
        <f>SUMIFS(SDM_Data!J$2:$J$1348,SDM_Data!$I$2:$I$1348,Data!A92,SDM_Data!$A$2:$A$1348,Data!$A$82,SDM_Data!$B$2:$B$1348,BN$83,SDM_Data!$E$2:$E$1348,Data!$BP$83)</f>
        <v>30</v>
      </c>
      <c r="BO92" s="42">
        <f>SUMIFS(SDM_Data!K$2:$K$1348,SDM_Data!$I$2:$I$1348,Data!A92,SDM_Data!$A$2:$A$1348,Data!$A$82,SDM_Data!$B$2:$B$1348,BN$83,SDM_Data!$E$2:$E$1348,Data!$BP$83)</f>
        <v>22</v>
      </c>
      <c r="BP92" s="64">
        <f>SUM(BN$85:BN92)</f>
        <v>194</v>
      </c>
      <c r="BQ92" s="64">
        <f>SUM(BO$85:BO92)</f>
        <v>161</v>
      </c>
      <c r="BR92" s="64">
        <f>SUMIFS(SDM_Data!J$2:$J$1348,SDM_Data!$I$2:$I$1348,Data!A92,SDM_Data!$A$2:$A$1348,Data!$A$82,SDM_Data!$B$2:$B$1348,BS$83,SDM_Data!$E$2:$E$1348,Data!$BV$83,SDM_Data!$D$2:$D$1348,Data!$BS$83)</f>
        <v>0</v>
      </c>
      <c r="BS92" s="42">
        <v>1</v>
      </c>
      <c r="BT92" s="42">
        <v>1</v>
      </c>
      <c r="BU92" s="64" t="s">
        <v>11</v>
      </c>
      <c r="BV92" s="64" t="s">
        <v>11</v>
      </c>
      <c r="BW92" s="64">
        <f>SUMIFS(SDM_Data!$J$1:$J$1349,SDM_Data!$B$1:$B$1349,Data!$BW$83,SDM_Data!$D$1:$D$1349,Data!$BY$83,SDM_Data!$I$1:$I$1349,Data!A92)</f>
        <v>2.5</v>
      </c>
      <c r="BX92" s="42">
        <f>SUMIFS(SDM_Data!$K$1:$K$1349,SDM_Data!$B$1:$B$1349,Data!$BW$83,SDM_Data!$D$1:$D$1349,Data!$BY$83,SDM_Data!$I$1:$I$1349,Data!A92)</f>
        <v>0</v>
      </c>
      <c r="BY92" s="64">
        <f>SUMIFS(SDM_Data!$L$1:$L$1349,SDM_Data!$B$1:$B$1349,Data!$BW$83,SDM_Data!$D$1:$D$1349,Data!$BY$83,SDM_Data!$I$1:$I$1349,Data!A92)</f>
        <v>17.5</v>
      </c>
      <c r="BZ92" s="130">
        <f>SUMIFS(SDM_Data!$M$1:$M$1349,SDM_Data!$B$1:$B$1349,Data!$BW$83,SDM_Data!$D$1:$D$1349,Data!$BY$83,SDM_Data!$I$1:$I$1349,Data!A92)</f>
        <v>19</v>
      </c>
      <c r="CA92" s="136">
        <f>SUMIFS(SDM_Data!$J$1:$J$1349,SDM_Data!$D$1:$D$1349,Data!$CA$83,SDM_Data!$E$1:$E$1349,Data!$CC$83,SDM_Data!$I$1:$I$1349,Data!A92)</f>
        <v>2.39071005</v>
      </c>
      <c r="CB92" s="47">
        <f>SUMIFS(SDM_Data!$K$1:$K$1349,SDM_Data!$D$1:$D$1349,Data!$CA$83,SDM_Data!$E$1:$E$1349,Data!$CC$83,SDM_Data!$I$1:$I$1349,Data!A92)</f>
        <v>5.5363383700000002</v>
      </c>
      <c r="CC92" s="92">
        <f>SUMIFS(SDM_Data!$L$1:$L$1349,SDM_Data!$D$1:$D$1349,Data!$CA$83,SDM_Data!$E$1:$E$1349,Data!$CC$83,SDM_Data!$I$1:$I$1349,Data!A92)</f>
        <v>75.487067460000006</v>
      </c>
      <c r="CD92" s="137">
        <f>SUMIFS(SDM_Data!$M$1:$M$1349,SDM_Data!$D$1:$D$1349,Data!$CA$83,SDM_Data!$E$1:$E$1349,Data!$CC$83,SDM_Data!$I$1:$I$1349,Data!A92)</f>
        <v>48.422182659999997</v>
      </c>
    </row>
    <row r="93" spans="1:82" s="3" customFormat="1" ht="14.1" customHeight="1">
      <c r="A93" s="39">
        <v>45992</v>
      </c>
      <c r="B93" s="64">
        <f>SUMIFS(SDM_Data!J$2:$J$1348,SDM_Data!$I$2:$I$1348,Data!A93,SDM_Data!$A$2:$A$1348,Data!$A$82,SDM_Data!$D$2:$D$1348,B$83,SDM_Data!$E$2:$E$1348,Data!$D$83)</f>
        <v>27</v>
      </c>
      <c r="C93" s="64">
        <f>SUMIFS(SDM_Data!K$2:$K$1348,SDM_Data!$I$2:$I$1348,Data!A93,SDM_Data!$A$2:$A$1348,Data!$A$82,SDM_Data!$D$2:$D$1348,B$83,SDM_Data!$E$2:$E$1348,Data!$D$83)</f>
        <v>26</v>
      </c>
      <c r="D93" s="64">
        <f>SUM(B$85:B93)</f>
        <v>205</v>
      </c>
      <c r="E93" s="64">
        <f>SUM(C$85:C93)</f>
        <v>181</v>
      </c>
      <c r="F93" s="64">
        <f>SUMIFS(SDM_Data!J$2:$J$1348,SDM_Data!$I$2:$I$1348,Data!A93,SDM_Data!$A$2:$A$1348,Data!$A$82,SDM_Data!$D$2:$D$1348,F$83,SDM_Data!$E$2:$E$1348,Data!$D$83)</f>
        <v>16</v>
      </c>
      <c r="G93" s="42">
        <f>SUMIFS(SDM_Data!K$2:$K$1348,SDM_Data!$I$2:$I$1348,Data!A93,SDM_Data!$A$2:$A$1348,Data!$A$82,SDM_Data!$D$2:$D$1348,F$83,SDM_Data!$E$2:$E$1348,Data!$D$83)</f>
        <v>4</v>
      </c>
      <c r="H93" s="64">
        <f>SUM(F$85:F93)</f>
        <v>156</v>
      </c>
      <c r="I93" s="64">
        <f>SUM(G$85:G93)</f>
        <v>61</v>
      </c>
      <c r="J93" s="64">
        <f>SUMIFS(SDM_Data!J$2:$J$1348,SDM_Data!$I$2:$I$1348,Data!A93,SDM_Data!$A$2:$A$1348,Data!$A$82,SDM_Data!$D$2:$D$1348,J$83,SDM_Data!$E$2:$E$1348,Data!$D$83)</f>
        <v>0</v>
      </c>
      <c r="K93" s="98">
        <f>SUMIFS(SKD_data!$M$2:$M$584,Quality[measurment],Data!$J$83,Quality[Month],Data!A93,SKD_data!$E$2:$E$584,Data!$L$83)</f>
        <v>0</v>
      </c>
      <c r="L93" s="64">
        <f>SUM(J$85:J93)</f>
        <v>0</v>
      </c>
      <c r="M93" s="64">
        <f>SUMIFS(SDM_Data!M$2:$M$1348,SDM_Data!$I$2:$I$1348,Data!A93,SDM_Data!$A$2:$A$1348,Data!$A$82,SDM_Data!$D$2:$D$1348,J$83,SDM_Data!$E$2:$E$1348,Data!$L$83)</f>
        <v>38</v>
      </c>
      <c r="N93" s="64">
        <f>SUMIFS(SDM_Data!J$2:$J$1348,SDM_Data!$I$2:$I$1348,Data!A93,SDM_Data!$A$2:$A$1348,Data!$A$82,SDM_Data!$D$2:$D$1348,N$83,SDM_Data!$E$2:$E$1348,Data!$P$83)</f>
        <v>0</v>
      </c>
      <c r="O93" s="42">
        <f>SUMIFS(SKD_data!$M$2:$M$584,Quality[measurment],Data!$N$83,Quality[Month],Data!A93,SKD_data!$E$2:$E$584,Data!$P$83)</f>
        <v>83</v>
      </c>
      <c r="P93" s="64">
        <f>SUM(N$85:N93)</f>
        <v>0</v>
      </c>
      <c r="Q93" s="64">
        <f>SUMIFS(SDM_Data!$M$2:M$1348,SDM_Data!$I$2:$I$1348,Data!A93,SDM_Data!$A$2:$A$1348,Data!$A$82,SDM_Data!$D$2:$D$1348,N$83,SDM_Data!$E$2:$E$1348,Data!$P$83)</f>
        <v>137</v>
      </c>
      <c r="R93" s="64">
        <f>SUMIFS(SDM_Data!J$2:$J$1348,SDM_Data!$I$2:$I$1348,Data!A93,SDM_Data!$A$2:$A$1348,Data!$A$82,SDM_Data!$D$2:$D$1348,N$83,SDM_Data!$E$2:$E$1348,Data!$P$83)</f>
        <v>0</v>
      </c>
      <c r="S93" s="42">
        <f>SUMIFS(SKD_data!$M$2:$M$584,Quality[measurment],Data!$R$83,Quality[Month],Data!A93,SKD_data!$E$2:$E$584,Data!$T$83)</f>
        <v>84</v>
      </c>
      <c r="T93" s="64">
        <f>SUM(R$85:R93)</f>
        <v>0</v>
      </c>
      <c r="U93" s="64">
        <f>SUMIFS(SDM_Data!M$2:$M$1348,SDM_Data!$I$2:$I$1348,Data!A93,SDM_Data!$A$2:$A$1348,Data!$A$82,SDM_Data!$D$2:$D$1348,R$83,SDM_Data!$E$2:$E$1348,Data!$P$83)</f>
        <v>155</v>
      </c>
      <c r="V93" s="64">
        <f>SUMIFS(SDM_Data!J$2:$J$1348,SDM_Data!$I$2:$I$1348,Data!A93,SDM_Data!$A$2:$A$1348,Data!$A$82,SDM_Data!$D$2:$D$1348,V$83,SDM_Data!$E$2:$E$1348,Data!$X$83)</f>
        <v>1.8899999999999997</v>
      </c>
      <c r="W93" s="64">
        <f>SUMIFS(SDM_Data!K$2:$K$1348,SDM_Data!$I$2:$I$1348,Data!A93,SDM_Data!$A$2:$A$1348,Data!$A$82,SDM_Data!$D$2:$D$1348,V$83,SDM_Data!$E$2:$E$1348,Data!$X$83)</f>
        <v>2.25</v>
      </c>
      <c r="X93" s="64">
        <f>SUMIFS(SDM_Data!$L$2:L$1348,SDM_Data!$I$2:$I$1348,Data!A93,SDM_Data!$A$2:$A$1348,Data!$A$82,SDM_Data!$D$2:$D$1348,V$83,SDM_Data!$E$2:$E$1348,Data!$X$83)</f>
        <v>34.44</v>
      </c>
      <c r="Y93" s="64">
        <f>SUMIFS(SDM_Data!M$2:$M$1348,SDM_Data!$I$2:$I$1348,Data!A93,SDM_Data!$A$2:$A$1348,Data!$A$82,SDM_Data!$D$2:$D$1348,V$83,SDM_Data!$E$2:$E$1348,Data!$X$83)+SUMIFS(SDM_Data!N$2:$N$1348,SDM_Data!$I$2:$I$1348,Data!A93,SDM_Data!$A$2:$A$1348,Data!$A$82,SDM_Data!$D$2:$D$1348,V$83,SDM_Data!$E$2:$E$1348,Data!$X$83)</f>
        <v>34.090000000000003</v>
      </c>
      <c r="Z93" s="64">
        <f>SUMIFS(SDM_Data!J$2:$J$1348,SDM_Data!$I$2:$I$1348,Data!A93,SDM_Data!$A$2:$A$1348,Data!$A$82,SDM_Data!$D$2:$D$1348,Z$83,SDM_Data!$E$2:$E$1348,Data!$AB$83)</f>
        <v>1.0500000000000007</v>
      </c>
      <c r="AA93" s="42">
        <f>SUMIFS(SDM_Data!K$2:$K$1348,SDM_Data!$I$2:$I$1348,Data!A93,SDM_Data!$A$2:$A$1348,Data!$A$82,SDM_Data!$D$2:$D$1348,Z$83,SDM_Data!$E$2:$E$1348,Data!$AB$83)</f>
        <v>1.05</v>
      </c>
      <c r="AB93" s="64">
        <f>SUMIFS(SDM_Data!L$2:$L$1348,SDM_Data!$I$2:$I$1348,Data!A93,SDM_Data!$A$2:$A$1348,Data!$A$82,SDM_Data!$D$2:$D$1348,Z$83,SDM_Data!$E$2:$E$1348,Data!$AB$83)</f>
        <v>1.6800000000000002</v>
      </c>
      <c r="AC93" s="64">
        <f>SUMIFS(SDM_Data!$M$2:M$1348,SDM_Data!$I$2:$I$1348,Data!A93,SDM_Data!$A$2:$A$1348,Data!$A$82,SDM_Data!$D$2:$D$1348,Z$83,SDM_Data!$E$2:$E$1348,Data!$AB$83)+SUMIFS(SDM_Data!$N$2:N$1348,SDM_Data!$I$2:$I$1348,Data!A93,SDM_Data!$A$2:$A$1348,Data!$A$82,SDM_Data!$D$2:$D$1348,Z$83,SDM_Data!$E$2:$E$1348,Data!$AB$83)</f>
        <v>1.3499999999999996</v>
      </c>
      <c r="AD93" s="92">
        <f>SUMIFS(SKD_data!$J$2:$J$584,Quality[measurment],Data!$AD$83,Quality[Month],Data!A93,SKD_data!$E$2:$E$584,Data!$AF$83)</f>
        <v>1.6</v>
      </c>
      <c r="AE93" s="122">
        <f>SUMIFS(SKD_data!$K$2:$K$584,Quality[measurment],Data!$AD$83,Quality[Month],Data!A93,SKD_data!$E$2:$E$584,Data!$AF$83)</f>
        <v>0</v>
      </c>
      <c r="AF93" s="92">
        <f>SUMIFS(SKD_data!$L$2:$L$584,Quality[measurment],Data!$AD$83,Quality[Month],Data!A93,SKD_data!$E$2:$E$584,Data!$AF$83)</f>
        <v>4.1599999999999984</v>
      </c>
      <c r="AG93" s="92">
        <f>SUMIFS(SKD_data!$M$2:$M$584,Quality[measurment],Data!$AD$83,Quality[Month],Data!A93,SKD_data!$E$2:$E$584,Data!$AF$83)+SUMIFS(SKD_data!$N$2:$N$584,Quality[measurment],Data!$AD$83,Quality[Month],Data!A93,SKD_data!$E$2:$E$584,Data!$AF$83)</f>
        <v>6.7600000000000007</v>
      </c>
      <c r="AH93" s="64">
        <f>SUMIFS(SKD_data!$J$2:$J$584,Quality[measurment],Data!$AH$83,Quality[Month],Data!A93,SKD_data!$E$2:$E$584,Data!$AJ$83)</f>
        <v>0</v>
      </c>
      <c r="AI93" s="42">
        <f>SUMIFS(SKD_data!$K$2:$K$584,Quality[measurment],Data!$AH$83,Quality[Month],Data!A93,SKD_data!$E$2:$E$584,Data!$AJ$83)</f>
        <v>1.55</v>
      </c>
      <c r="AJ93" s="64">
        <f>AJ92-AH93</f>
        <v>0</v>
      </c>
      <c r="AK93" s="92">
        <f>SUMIFS(SKD_data!$M$2:$M$584,Quality[measurment],Data!$AH$83,Quality[Month],Data!A93,SKD_data!$E$2:$E$584,Data!$AJ$83)+SUMIFS(SKD_data!$N$2:$N$584,Quality[measurment],Data!$AH$83,Quality[Month],Data!A93,SKD_data!$E$2:$E$584,Data!$AJ$83)</f>
        <v>1.7600000000000016</v>
      </c>
      <c r="AL93" s="64">
        <f>SUMIFS(SDM_Data!J$2:$J$1348,SDM_Data!$I$2:$I$1348,Data!A93,SDM_Data!$A$2:$A$1348,Data!$A$82,SDM_Data!$D$2:$D$1348,AL$83,SDM_Data!$E$2:$E$1348,Data!$AN$83)</f>
        <v>0</v>
      </c>
      <c r="AM93" s="42">
        <f>SUMIFS(SKD_data!$M$1:$M$585,SKD_data!$D$1:$D$585,Data!$AL$83,SKD_data!$E$1:$E$585,Data!$AN$83,SKD_data!I9:I593,Data!A93)</f>
        <v>10</v>
      </c>
      <c r="AN93" s="64">
        <f>SUM(AL$85:AL93)</f>
        <v>0</v>
      </c>
      <c r="AO93" s="64">
        <f>SUMIFS(SDM_Data!M$2:$M$1348,SDM_Data!$I$2:$I$1348,Data!A93,SDM_Data!$A$2:$A$1348,Data!$A$82,SDM_Data!$D$2:$D$1348,AL$83,SDM_Data!$E$2:$E$1348,Data!$AN$83)</f>
        <v>174</v>
      </c>
      <c r="AP93" s="64">
        <f>SUMIFS(SDM_Data!J$2:$J$1348,SDM_Data!$I$2:$I$1348,Data!A93,SDM_Data!$A$2:$A$1348,Data!$A$82,SDM_Data!$D$2:$D$1348,AP$83,SDM_Data!$E$2:$E$1348,Data!$AR$83)</f>
        <v>0</v>
      </c>
      <c r="AQ93" s="42">
        <f>SUMIFS(SKD_data!$M$1:$M$585,SKD_data!$D$1:$D$585,Data!$AP$83,SKD_data!$E$1:$E$585,Data!$AN$83,SKD_data!I9:I593,Data!A93)</f>
        <v>47</v>
      </c>
      <c r="AR93" s="64">
        <f>SUM(AP$85:AP93)</f>
        <v>0</v>
      </c>
      <c r="AS93" s="64">
        <f>SUMIFS(SDM_Data!M$2:$M$1348,SDM_Data!$I$2:$I$1348,Data!A93,SDM_Data!$A$2:$A$1348,Data!$A$82,SDM_Data!$D$2:$D$1348,AP$83,SDM_Data!$E$2:$E$1348,Data!$AR$83)</f>
        <v>109</v>
      </c>
      <c r="AT93" s="64">
        <f>SUMIFS(SKD_data!$L$2:$L$584,Quality[measurment],Data!$AT$83,Quality[Month],Data!A93,SKD_data!$E$2:$E$584,Data!$AU$83)</f>
        <v>0.12</v>
      </c>
      <c r="AU93" s="111">
        <f>SUMIFS(SKD_data!$M$2:$M$584,Quality[measurment],Data!$AT$83,Quality[Month],Data!A93,SKD_data!$E$2:$E$584,Data!$AU$83)</f>
        <v>0.4</v>
      </c>
      <c r="AV93" s="64">
        <f>SUMIFS(SDM_Data!L$2:$L$1348,SDM_Data!$I$2:$I$1348,Data!A93,SDM_Data!$A$2:$A$1348,Data!$A$82,SDM_Data!$D$2:$D$1348,AV$83,SDM_Data!$E$2:$E$1348,Data!$AW$83)</f>
        <v>3.17</v>
      </c>
      <c r="AW93" s="92">
        <f>SUMIFS(SDM_Data!M$2:$M$1348,SDM_Data!$I$2:$I$1348,Data!A93,SDM_Data!$A$2:$A$1348,Data!$A$82,SDM_Data!$D$2:$D$1348,AV$83,SDM_Data!$E$2:$E$1348,Data!$AW$83)</f>
        <v>0.77</v>
      </c>
      <c r="AX93" s="92">
        <f>SUMIFS(SKD_data!$L$2:$L$584,Quality[measurment],Data!$AX$83,Quality[Month],Data!A93,SKD_data!$E$2:$E$584,Data!$AZ$83)</f>
        <v>2</v>
      </c>
      <c r="AY93" s="47">
        <f>SUMIFS(SKD_data!$M$2:$M$584,Quality[measurment],Data!$AX$83,Quality[Month],Data!A93,SKD_data!$E$2:$E$584,Data!$AZ$83)</f>
        <v>0.9</v>
      </c>
      <c r="AZ93" s="64">
        <f>SUMIFS(SDM_Data!L$2:$L$1348,SDM_Data!$I$2:$I$1348,Data!A93,SDM_Data!$A$2:$A$1348,Data!$A$82,SDM_Data!$D$2:$D$1348,AX$83,SDM_Data!$E$2:$E$1348,Data!$AZ$83)</f>
        <v>5.84</v>
      </c>
      <c r="BA93" s="92">
        <f>SUMIFS(SDM_Data!M$2:$M$1348,SDM_Data!$I$2:$I$1348,Data!A93,SDM_Data!$A$2:$A$1348,Data!$A$82,SDM_Data!$D$2:$D$1348,AX$83,SDM_Data!$E$2:$E$1348,Data!$AZ$83)</f>
        <v>5.25</v>
      </c>
      <c r="BB93" s="92">
        <f>SUMIFS(SKD_data!$L$2:$L$584,Quality[measurment],Data!$BB$83,Quality[Month],Data!A93,SKD_data!$E$2:$E$584,Data!$BD$83)</f>
        <v>30.2</v>
      </c>
      <c r="BC93" s="92">
        <f>SUMIFS(SKD_data!$M$2:$M$584,Quality[measurment],Data!$BB$83,Quality[Month],Data!A93,SKD_data!$E$2:$E$584,Data!$BD$83)</f>
        <v>31.9</v>
      </c>
      <c r="BD93" s="92">
        <f>SUMIFS(SDM_Data!L$2:$L$1348,SDM_Data!$I$2:$I$1348,Data!A93,SDM_Data!$A$2:$A$1348,Data!$A$82,SDM_Data!$D$2:$D$1348,BB$83,SDM_Data!$E$2:$E$1348,Data!$BD$83)</f>
        <v>160.61250000000004</v>
      </c>
      <c r="BE93" s="92">
        <f>SUMIFS(SDM_Data!$M$2:M$1348,SDM_Data!$I$2:$I$1348,Data!A93,SDM_Data!$A$2:$A$1348,Data!$A$82,SDM_Data!$D$2:$D$1348,BB$83,SDM_Data!$E$2:$E$1348,Data!$BD$83)</f>
        <v>148.69999999999999</v>
      </c>
      <c r="BF93" s="64">
        <f>SUMIFS(SDM_Data!J$2:$J$1348,SDM_Data!$I$2:$I$1348,Data!A93,SDM_Data!$A$2:$A$1348,Data!$A$82,SDM_Data!$D$2:$D$1348,BF$83,SDM_Data!$E$2:$E$1348,Data!$BH$83)</f>
        <v>0</v>
      </c>
      <c r="BG93" s="42">
        <f>SUMIFS(SDM_Data!K$2:$K$1348,SDM_Data!$I$2:$I$1348,Data!A93,SDM_Data!$A$2:$A$1348,Data!$A$82,SDM_Data!$D$2:$D$1348,BF$83,SDM_Data!$E$2:$E$1348,Data!$BH$83)</f>
        <v>0</v>
      </c>
      <c r="BH93" s="64">
        <f>SUM(BF$85:BF93)</f>
        <v>0</v>
      </c>
      <c r="BI93" s="64">
        <f>SUM(BG$85:BG93)</f>
        <v>0</v>
      </c>
      <c r="BJ93" s="64">
        <f>SUMIFS(SDM_Data!J$2:$J$1348,SDM_Data!$I$2:$I$1348,Data!A93,SDM_Data!$A$2:$A$1348,Data!$A$82,SDM_Data!$D$2:$D$1348,BJ$83,SDM_Data!$E$2:$E$1348,Data!$BL$83)</f>
        <v>0</v>
      </c>
      <c r="BK93" s="42">
        <f>SUMIFS(SDM_Data!K$2:$K$1348,SDM_Data!$I$2:$I$1348,Data!A93,SDM_Data!$A$2:$A$1348,Data!$A$82,SDM_Data!$D$2:$D$1348,BJ$83,SDM_Data!$E$2:$E$1348,Data!$BL$83)</f>
        <v>0</v>
      </c>
      <c r="BL93" s="64">
        <f>SUM(BJ$85:BJ93)</f>
        <v>0</v>
      </c>
      <c r="BM93" s="64">
        <f>SUM(BK$85:BK93)</f>
        <v>0</v>
      </c>
      <c r="BN93" s="64">
        <f>SUMIFS(SDM_Data!J$2:$J$1348,SDM_Data!$I$2:$I$1348,Data!A93,SDM_Data!$A$2:$A$1348,Data!$A$82,SDM_Data!$B$2:$B$1348,BN$83,SDM_Data!$E$2:$E$1348,Data!$BP$83)</f>
        <v>27</v>
      </c>
      <c r="BO93" s="42">
        <f>SUMIFS(SDM_Data!K$2:$K$1348,SDM_Data!$I$2:$I$1348,Data!A93,SDM_Data!$A$2:$A$1348,Data!$A$82,SDM_Data!$B$2:$B$1348,BN$83,SDM_Data!$E$2:$E$1348,Data!$BP$83)</f>
        <v>24</v>
      </c>
      <c r="BP93" s="64">
        <f>SUM(BN$85:BN93)</f>
        <v>221</v>
      </c>
      <c r="BQ93" s="64">
        <f>SUM(BO$85:BO93)</f>
        <v>185</v>
      </c>
      <c r="BR93" s="64">
        <f>SUMIFS(SDM_Data!J$2:$J$1348,SDM_Data!$I$2:$I$1348,Data!A93,SDM_Data!$A$2:$A$1348,Data!$A$82,SDM_Data!$B$2:$B$1348,BS$83,SDM_Data!$E$2:$E$1348,Data!$BV$83,SDM_Data!$D$2:$D$1348,Data!$BS$83)</f>
        <v>0</v>
      </c>
      <c r="BS93" s="42">
        <f>SUMIFS(SDM_Data!K$2:$K$1348,SDM_Data!$I$2:$I$1348,Data!A93,SDM_Data!$A$2:$A$1348,Data!$A$82,SDM_Data!$B$2:$B$1348,BS$83,SDM_Data!$E$2:$E$1348,Data!$BV$83,SDM_Data!$D$2:$D$1348,Data!$BS$83)</f>
        <v>0</v>
      </c>
      <c r="BT93" s="42">
        <f t="shared" ref="BT93" si="23">BS93+BT92</f>
        <v>1</v>
      </c>
      <c r="BU93" s="64">
        <f>SUMIFS(SDM_Data!J$2:$J$1348,SDM_Data!$I$2:$I$1348,Data!A93,SDM_Data!$A$2:$A$1348,Data!$A$82,SDM_Data!$B$2:$B$1348,BR$83,SDM_Data!$E$2:$E$1348,Data!$BV$83,SDM_Data!$D$2:$D$1348,Data!$BU$83)</f>
        <v>1</v>
      </c>
      <c r="BV93" s="64">
        <f>SUMIFS(SDM_Data!K$2:$K$1348,SDM_Data!$I$2:$I$1348,Data!A93,SDM_Data!$A$2:$A$1348,Data!$A$82,SDM_Data!$B$2:$B$1348,BR$83,SDM_Data!$E$2:$E$1348,Data!$BV$83,SDM_Data!$D$2:$D$1348,Data!$BU$83)</f>
        <v>0</v>
      </c>
      <c r="BW93" s="64">
        <f>SUMIFS(SDM_Data!$J$1:$J$1349,SDM_Data!$B$1:$B$1349,Data!$BW$83,SDM_Data!$D$1:$D$1349,Data!$BY$83,SDM_Data!$I$1:$I$1349,Data!A93)</f>
        <v>2.5</v>
      </c>
      <c r="BX93" s="42">
        <f>SUMIFS(SDM_Data!$K$1:$K$1349,SDM_Data!$B$1:$B$1349,Data!$BW$83,SDM_Data!$D$1:$D$1349,Data!$BY$83,SDM_Data!$I$1:$I$1349,Data!A93)</f>
        <v>5</v>
      </c>
      <c r="BY93" s="64">
        <f>SUMIFS(SDM_Data!$L$1:$L$1349,SDM_Data!$B$1:$B$1349,Data!$BW$83,SDM_Data!$D$1:$D$1349,Data!$BY$83,SDM_Data!$I$1:$I$1349,Data!A93)</f>
        <v>20</v>
      </c>
      <c r="BZ93" s="130">
        <f>SUMIFS(SDM_Data!$M$1:$M$1349,SDM_Data!$B$1:$B$1349,Data!$BW$83,SDM_Data!$D$1:$D$1349,Data!$BY$83,SDM_Data!$I$1:$I$1349,Data!A93)</f>
        <v>24</v>
      </c>
      <c r="CA93" s="136">
        <f>SUMIFS(SDM_Data!$J$1:$J$1349,SDM_Data!$D$1:$D$1349,Data!$CA$83,SDM_Data!$E$1:$E$1349,Data!$CC$83,SDM_Data!$I$1:$I$1349,Data!A93)</f>
        <v>2.2729146</v>
      </c>
      <c r="CB93" s="47">
        <f>SUMIFS(SDM_Data!$K$1:$K$1349,SDM_Data!$D$1:$D$1349,Data!$CA$83,SDM_Data!$E$1:$E$1349,Data!$CC$83,SDM_Data!$I$1:$I$1349,Data!A93)</f>
        <v>27.38224744</v>
      </c>
      <c r="CC93" s="92">
        <f>SUMIFS(SDM_Data!$L$1:$L$1349,SDM_Data!$D$1:$D$1349,Data!$CA$83,SDM_Data!$E$1:$E$1349,Data!$CC$83,SDM_Data!$I$1:$I$1349,Data!A93)</f>
        <v>77.759982059999999</v>
      </c>
      <c r="CD93" s="137">
        <f>SUMIFS(SDM_Data!$M$1:$M$1349,SDM_Data!$D$1:$D$1349,Data!$CA$83,SDM_Data!$E$1:$E$1349,Data!$CC$83,SDM_Data!$I$1:$I$1349,Data!A93)</f>
        <v>75.80443009999999</v>
      </c>
    </row>
    <row r="94" spans="1:82" s="3" customFormat="1" ht="14.1" customHeight="1">
      <c r="A94" s="39">
        <v>46023</v>
      </c>
      <c r="B94" s="64">
        <f>SUMIFS(SDM_Data!J$2:$J$1348,SDM_Data!$I$2:$I$1348,Data!A94,SDM_Data!$A$2:$A$1348,Data!$A$82,SDM_Data!$D$2:$D$1348,B$83,SDM_Data!$E$2:$E$1348,Data!$D$83)</f>
        <v>10</v>
      </c>
      <c r="C94" s="64">
        <f>SUMIFS(SDM_Data!K$2:$K$1348,SDM_Data!$I$2:$I$1348,Data!A94,SDM_Data!$A$2:$A$1348,Data!$A$82,SDM_Data!$D$2:$D$1348,B$83,SDM_Data!$E$2:$E$1348,Data!$D$83)</f>
        <v>10</v>
      </c>
      <c r="D94" s="64">
        <f>SUM(B$85:B94)</f>
        <v>215</v>
      </c>
      <c r="E94" s="64">
        <f>SUM(C$85:C94)</f>
        <v>191</v>
      </c>
      <c r="F94" s="64">
        <f>SUMIFS(SDM_Data!J$2:$J$1348,SDM_Data!$I$2:$I$1348,Data!A94,SDM_Data!$A$2:$A$1348,Data!$A$82,SDM_Data!$D$2:$D$1348,F$83,SDM_Data!$E$2:$E$1348,Data!$D$83)</f>
        <v>8</v>
      </c>
      <c r="G94" s="42">
        <f>SUMIFS(SDM_Data!K$2:$K$1348,SDM_Data!$I$2:$I$1348,Data!A94,SDM_Data!$A$2:$A$1348,Data!$A$82,SDM_Data!$D$2:$D$1348,F$83,SDM_Data!$E$2:$E$1348,Data!$D$83)</f>
        <v>3</v>
      </c>
      <c r="H94" s="64">
        <f>SUM(F$85:F94)</f>
        <v>164</v>
      </c>
      <c r="I94" s="64">
        <f>SUM(G$85:G94)</f>
        <v>64</v>
      </c>
      <c r="J94" s="64">
        <f>SUMIFS(SDM_Data!J$2:$J$1348,SDM_Data!$I$2:$I$1348,Data!A94,SDM_Data!$A$2:$A$1348,Data!$A$82,SDM_Data!$D$2:$D$1348,J$83,SDM_Data!$E$2:$E$1348,Data!$D$83)</f>
        <v>0</v>
      </c>
      <c r="K94" s="98">
        <f>SUMIFS(SKD_data!$M$2:$M$584,Quality[measurment],Data!$J$83,Quality[Month],Data!A94,SKD_data!$E$2:$E$584,Data!$L$83)</f>
        <v>0</v>
      </c>
      <c r="L94" s="64">
        <f>SUM(J$85:J94)</f>
        <v>0</v>
      </c>
      <c r="M94" s="64">
        <f>SUMIFS(SDM_Data!M$2:$M$1348,SDM_Data!$I$2:$I$1348,Data!A94,SDM_Data!$A$2:$A$1348,Data!$A$82,SDM_Data!$D$2:$D$1348,J$83,SDM_Data!$E$2:$E$1348,Data!$L$83)</f>
        <v>8</v>
      </c>
      <c r="N94" s="64">
        <f>SUMIFS(SDM_Data!J$2:$J$1348,SDM_Data!$I$2:$I$1348,Data!A94,SDM_Data!$A$2:$A$1348,Data!$A$82,SDM_Data!$D$2:$D$1348,N$83,SDM_Data!$E$2:$E$1348,Data!$P$83)</f>
        <v>0</v>
      </c>
      <c r="O94" s="42">
        <f>SUMIFS(SKD_data!$M$2:$M$584,Quality[measurment],Data!$N$83,Quality[Month],Data!A94,SKD_data!$E$2:$E$584,Data!$P$83)</f>
        <v>74</v>
      </c>
      <c r="P94" s="64">
        <f>SUM(N$85:N94)</f>
        <v>0</v>
      </c>
      <c r="Q94" s="64">
        <f>SUMIFS(SDM_Data!$M$2:M$1348,SDM_Data!$I$2:$I$1348,Data!A94,SDM_Data!$A$2:$A$1348,Data!$A$82,SDM_Data!$D$2:$D$1348,N$83,SDM_Data!$E$2:$E$1348,Data!$P$83)</f>
        <v>116</v>
      </c>
      <c r="R94" s="64">
        <f>SUMIFS(SDM_Data!J$2:$J$1348,SDM_Data!$I$2:$I$1348,Data!A94,SDM_Data!$A$2:$A$1348,Data!$A$82,SDM_Data!$D$2:$D$1348,N$83,SDM_Data!$E$2:$E$1348,Data!$P$83)</f>
        <v>0</v>
      </c>
      <c r="S94" s="42">
        <f>SUMIFS(SKD_data!$M$2:$M$584,Quality[measurment],Data!$R$83,Quality[Month],Data!A94,SKD_data!$E$2:$E$584,Data!$T$83)</f>
        <v>54</v>
      </c>
      <c r="T94" s="64">
        <f>SUM(R$85:R94)</f>
        <v>0</v>
      </c>
      <c r="U94" s="64">
        <f>SUMIFS(SDM_Data!M$2:$M$1348,SDM_Data!$I$2:$I$1348,Data!A94,SDM_Data!$A$2:$A$1348,Data!$A$82,SDM_Data!$D$2:$D$1348,R$83,SDM_Data!$E$2:$E$1348,Data!$P$83)</f>
        <v>178</v>
      </c>
      <c r="V94" s="64">
        <f>SUMIFS(SDM_Data!J$2:$J$1348,SDM_Data!$I$2:$I$1348,Data!A94,SDM_Data!$A$2:$A$1348,Data!$A$82,SDM_Data!$D$2:$D$1348,V$83,SDM_Data!$E$2:$E$1348,Data!$X$83)</f>
        <v>0.79</v>
      </c>
      <c r="W94" s="64">
        <f>SUMIFS(SDM_Data!K$2:$K$1348,SDM_Data!$I$2:$I$1348,Data!A94,SDM_Data!$A$2:$A$1348,Data!$A$82,SDM_Data!$D$2:$D$1348,V$83,SDM_Data!$E$2:$E$1348,Data!$X$83)</f>
        <v>27.36</v>
      </c>
      <c r="X94" s="64">
        <f>SUMIFS(SDM_Data!$L$2:L$1348,SDM_Data!$I$2:$I$1348,Data!A94,SDM_Data!$A$2:$A$1348,Data!$A$82,SDM_Data!$D$2:$D$1348,V$83,SDM_Data!$E$2:$E$1348,Data!$X$83)</f>
        <v>33.65</v>
      </c>
      <c r="Y94" s="64">
        <f>SUMIFS(SDM_Data!M$2:$M$1348,SDM_Data!$I$2:$I$1348,Data!A94,SDM_Data!$A$2:$A$1348,Data!$A$82,SDM_Data!$D$2:$D$1348,V$83,SDM_Data!$E$2:$E$1348,Data!$X$83)+SUMIFS(SDM_Data!N$2:$N$1348,SDM_Data!$I$2:$I$1348,Data!A94,SDM_Data!$A$2:$A$1348,Data!$A$82,SDM_Data!$D$2:$D$1348,V$83,SDM_Data!$E$2:$E$1348,Data!$X$83)</f>
        <v>6.3</v>
      </c>
      <c r="Z94" s="64">
        <f>SUMIFS(SDM_Data!J$2:$J$1348,SDM_Data!$I$2:$I$1348,Data!A94,SDM_Data!$A$2:$A$1348,Data!$A$82,SDM_Data!$D$2:$D$1348,Z$83,SDM_Data!$E$2:$E$1348,Data!$AB$83)</f>
        <v>0</v>
      </c>
      <c r="AA94" s="42">
        <f>SUMIFS(SDM_Data!K$2:$K$1348,SDM_Data!$I$2:$I$1348,Data!A94,SDM_Data!$A$2:$A$1348,Data!$A$82,SDM_Data!$D$2:$D$1348,Z$83,SDM_Data!$E$2:$E$1348,Data!$AB$83)</f>
        <v>1.35</v>
      </c>
      <c r="AB94" s="64">
        <f>SUMIFS(SDM_Data!L$2:$L$1348,SDM_Data!$I$2:$I$1348,Data!A94,SDM_Data!$A$2:$A$1348,Data!$A$82,SDM_Data!$D$2:$D$1348,Z$83,SDM_Data!$E$2:$E$1348,Data!$AB$83)</f>
        <v>1.6800000000000002</v>
      </c>
      <c r="AC94" s="64">
        <f>SUMIFS(SDM_Data!$M$2:M$1348,SDM_Data!$I$2:$I$1348,Data!A94,SDM_Data!$A$2:$A$1348,Data!$A$82,SDM_Data!$D$2:$D$1348,Z$83,SDM_Data!$E$2:$E$1348,Data!$AB$83)+SUMIFS(SDM_Data!$N$2:N$1348,SDM_Data!$I$2:$I$1348,Data!A94,SDM_Data!$A$2:$A$1348,Data!$A$82,SDM_Data!$D$2:$D$1348,Z$83,SDM_Data!$E$2:$E$1348,Data!$AB$83)</f>
        <v>0</v>
      </c>
      <c r="AD94" s="92">
        <f>SUMIFS(SKD_data!$J$2:$J$584,Quality[measurment],Data!$AD$83,Quality[Month],Data!A94,SKD_data!$E$2:$E$584,Data!$AF$83)</f>
        <v>1.44</v>
      </c>
      <c r="AE94" s="122">
        <f>SUMIFS(SKD_data!$K$2:$K$584,Quality[measurment],Data!$AD$83,Quality[Month],Data!A94,SKD_data!$E$2:$E$584,Data!$AF$83)</f>
        <v>2.2999999999999998</v>
      </c>
      <c r="AF94" s="92">
        <f>SUMIFS(SKD_data!$L$2:$L$584,Quality[measurment],Data!$AD$83,Quality[Month],Data!A94,SKD_data!$E$2:$E$584,Data!$AF$83)</f>
        <v>6.14</v>
      </c>
      <c r="AG94" s="92">
        <f>SUMIFS(SKD_data!$M$2:$M$584,Quality[measurment],Data!$AD$83,Quality[Month],Data!A94,SKD_data!$E$2:$E$584,Data!$AF$83)+SUMIFS(SKD_data!$N$2:$N$584,Quality[measurment],Data!$AD$83,Quality[Month],Data!A94,SKD_data!$E$2:$E$584,Data!$AF$83)</f>
        <v>4.5</v>
      </c>
      <c r="AH94" s="64">
        <f>SUMIFS(SKD_data!$J$2:$J$584,Quality[measurment],Data!$AH$83,Quality[Month],Data!A94,SKD_data!$E$2:$E$584,Data!$AJ$83)</f>
        <v>0</v>
      </c>
      <c r="AI94" s="42">
        <f>SUMIFS(SKD_data!$K$2:$K$584,Quality[measurment],Data!$AH$83,Quality[Month],Data!A94,SKD_data!$E$2:$E$584,Data!$AJ$83)</f>
        <v>0</v>
      </c>
      <c r="AJ94" s="64">
        <f>AJ93-AH94</f>
        <v>0</v>
      </c>
      <c r="AK94" s="92">
        <f>SUMIFS(SKD_data!$M$2:$M$584,Quality[measurment],Data!$AH$83,Quality[Month],Data!A94,SKD_data!$E$2:$E$584,Data!$AJ$83)+SUMIFS(SKD_data!$N$2:$N$584,Quality[measurment],Data!$AH$83,Quality[Month],Data!A94,SKD_data!$E$2:$E$584,Data!$AJ$83)</f>
        <v>1.76</v>
      </c>
      <c r="AL94" s="64">
        <f>SUMIFS(SDM_Data!J$2:$J$1348,SDM_Data!$I$2:$I$1348,Data!A94,SDM_Data!$A$2:$A$1348,Data!$A$82,SDM_Data!$D$2:$D$1348,AL$83,SDM_Data!$E$2:$E$1348,Data!$AN$83)</f>
        <v>0</v>
      </c>
      <c r="AM94" s="42">
        <f>SUMIFS(SKD_data!$M$1:$M$585,SKD_data!$D$1:$D$585,Data!$AL$83,SKD_data!$E$1:$E$585,Data!$AN$83,SKD_data!I10:I594,Data!A94)</f>
        <v>9</v>
      </c>
      <c r="AN94" s="64">
        <f>SUM(AL$85:AL94)</f>
        <v>0</v>
      </c>
      <c r="AO94" s="64">
        <f>SUMIFS(SDM_Data!M$2:$M$1348,SDM_Data!$I$2:$I$1348,Data!A94,SDM_Data!$A$2:$A$1348,Data!$A$82,SDM_Data!$D$2:$D$1348,AL$83,SDM_Data!$E$2:$E$1348,Data!$AN$83)</f>
        <v>132</v>
      </c>
      <c r="AP94" s="64">
        <f>SUMIFS(SDM_Data!J$2:$J$1348,SDM_Data!$I$2:$I$1348,Data!A94,SDM_Data!$A$2:$A$1348,Data!$A$82,SDM_Data!$D$2:$D$1348,AP$83,SDM_Data!$E$2:$E$1348,Data!$AR$83)</f>
        <v>0</v>
      </c>
      <c r="AQ94" s="42">
        <f>SUMIFS(SKD_data!$M$1:$M$585,SKD_data!$D$1:$D$585,Data!$AP$83,SKD_data!$E$1:$E$585,Data!$AN$83,SKD_data!I10:I594,Data!A94)</f>
        <v>39</v>
      </c>
      <c r="AR94" s="64">
        <f>SUM(AP$85:AP94)</f>
        <v>0</v>
      </c>
      <c r="AS94" s="64">
        <f>SUMIFS(SDM_Data!M$2:$M$1348,SDM_Data!$I$2:$I$1348,Data!A94,SDM_Data!$A$2:$A$1348,Data!$A$82,SDM_Data!$D$2:$D$1348,AP$83,SDM_Data!$E$2:$E$1348,Data!$AR$83)</f>
        <v>98</v>
      </c>
      <c r="AT94" s="64"/>
      <c r="AU94" s="42"/>
      <c r="AV94" s="64"/>
      <c r="AW94" s="64"/>
      <c r="AX94" s="64"/>
      <c r="AY94" s="42"/>
      <c r="AZ94" s="64"/>
      <c r="BA94" s="92"/>
      <c r="BB94" s="92"/>
      <c r="BC94" s="92"/>
      <c r="BD94" s="64"/>
      <c r="BE94" s="64"/>
      <c r="BF94" s="64">
        <f>SUMIFS(SDM_Data!J$2:$J$1348,SDM_Data!$I$2:$I$1348,Data!A94,SDM_Data!$A$2:$A$1348,Data!$A$82,SDM_Data!$D$2:$D$1348,BF$83,SDM_Data!$E$2:$E$1348,Data!$BH$83)</f>
        <v>0</v>
      </c>
      <c r="BG94" s="42">
        <f>SUMIFS(SDM_Data!K$2:$K$1348,SDM_Data!$I$2:$I$1348,Data!A94,SDM_Data!$A$2:$A$1348,Data!$A$82,SDM_Data!$D$2:$D$1348,BF$83,SDM_Data!$E$2:$E$1348,Data!$BH$83)</f>
        <v>0</v>
      </c>
      <c r="BH94" s="64">
        <f>SUM(BF$85:BF94)</f>
        <v>0</v>
      </c>
      <c r="BI94" s="64">
        <f>SUM(BG$85:BG94)</f>
        <v>0</v>
      </c>
      <c r="BJ94" s="64">
        <f>SUMIFS(SDM_Data!J$2:$J$1348,SDM_Data!$I$2:$I$1348,Data!A94,SDM_Data!$A$2:$A$1348,Data!$A$82,SDM_Data!$D$2:$D$1348,BJ$83,SDM_Data!$E$2:$E$1348,Data!$BL$83)</f>
        <v>0</v>
      </c>
      <c r="BK94" s="42">
        <f>SUMIFS(SDM_Data!K$2:$K$1348,SDM_Data!$I$2:$I$1348,Data!A94,SDM_Data!$A$2:$A$1348,Data!$A$82,SDM_Data!$D$2:$D$1348,BJ$83,SDM_Data!$E$2:$E$1348,Data!$BL$83)</f>
        <v>0</v>
      </c>
      <c r="BL94" s="64">
        <f>SUM(BJ$85:BJ94)</f>
        <v>0</v>
      </c>
      <c r="BM94" s="64">
        <f>SUM(BK$85:BK94)</f>
        <v>0</v>
      </c>
      <c r="BN94" s="64">
        <f>SUMIFS(SDM_Data!J$2:$J$1348,SDM_Data!$I$2:$I$1348,Data!A94,SDM_Data!$A$2:$A$1348,Data!$A$82,SDM_Data!$B$2:$B$1348,BN$83,SDM_Data!$E$2:$E$1348,Data!$BP$83)</f>
        <v>20</v>
      </c>
      <c r="BO94" s="42">
        <f>SUMIFS(SDM_Data!K$2:$K$1348,SDM_Data!$I$2:$I$1348,Data!A94,SDM_Data!$A$2:$A$1348,Data!$A$82,SDM_Data!$B$2:$B$1348,BN$83,SDM_Data!$E$2:$E$1348,Data!$BP$83)</f>
        <v>13</v>
      </c>
      <c r="BP94" s="64">
        <f>SUM(BN$85:BN94)</f>
        <v>241</v>
      </c>
      <c r="BQ94" s="64">
        <f>SUM(BO$85:BO94)</f>
        <v>198</v>
      </c>
      <c r="BR94" s="64">
        <f>SUMIFS(SDM_Data!J$2:$J$1348,SDM_Data!$I$2:$I$1348,Data!A94,SDM_Data!$A$2:$A$1348,Data!$A$82,SDM_Data!$B$2:$B$1348,BS$83,SDM_Data!$E$2:$E$1348,Data!$BV$83,SDM_Data!$D$2:$D$1348,Data!$BS$83)</f>
        <v>0</v>
      </c>
      <c r="BS94" s="42">
        <f>SUMIFS(SDM_Data!K$2:$K$1348,SDM_Data!$I$2:$I$1348,Data!A94,SDM_Data!$A$2:$A$1348,Data!$A$82,SDM_Data!$B$2:$B$1348,BS$83,SDM_Data!$E$2:$E$1348,Data!$BV$83,SDM_Data!$D$2:$D$1348,Data!$BS$83)</f>
        <v>0</v>
      </c>
      <c r="BT94" s="42">
        <f t="shared" ref="BT94" si="24">BS94+BT93</f>
        <v>1</v>
      </c>
      <c r="BU94" s="64"/>
      <c r="BV94" s="64"/>
      <c r="BW94" s="64">
        <f>SUMIFS(SDM_Data!$J$1:$J$1349,SDM_Data!$B$1:$B$1349,Data!$BW$83,SDM_Data!$D$1:$D$1349,Data!$BY$83,SDM_Data!$I$1:$I$1349,Data!A94)</f>
        <v>2.5</v>
      </c>
      <c r="BX94" s="42">
        <f>SUMIFS(SDM_Data!$K$1:$K$1349,SDM_Data!$B$1:$B$1349,Data!$BW$83,SDM_Data!$D$1:$D$1349,Data!$BY$83,SDM_Data!$I$1:$I$1349,Data!A94)</f>
        <v>3</v>
      </c>
      <c r="BY94" s="64">
        <f>SUMIFS(SDM_Data!$L$1:$L$1349,SDM_Data!$B$1:$B$1349,Data!$BW$83,SDM_Data!$D$1:$D$1349,Data!$BY$83,SDM_Data!$I$1:$I$1349,Data!A94)</f>
        <v>22.5</v>
      </c>
      <c r="BZ94" s="130">
        <f>SUMIFS(SDM_Data!$M$1:$M$1349,SDM_Data!$B$1:$B$1349,Data!$BW$83,SDM_Data!$D$1:$D$1349,Data!$BY$83,SDM_Data!$I$1:$I$1349,Data!A94)</f>
        <v>27</v>
      </c>
      <c r="CA94" s="136">
        <f>SUMIFS(SDM_Data!$J$1:$J$1349,SDM_Data!$D$1:$D$1349,Data!$CA$83,SDM_Data!$E$1:$E$1349,Data!$CC$83,SDM_Data!$I$1:$I$1349,Data!A94)</f>
        <v>2.2729146</v>
      </c>
      <c r="CB94" s="47">
        <f>SUMIFS(SDM_Data!$K$1:$K$1349,SDM_Data!$D$1:$D$1349,Data!$CA$83,SDM_Data!$E$1:$E$1349,Data!$CC$83,SDM_Data!$I$1:$I$1349,Data!A94)</f>
        <v>7.0435394100000002</v>
      </c>
      <c r="CC94" s="92">
        <f>SUMIFS(SDM_Data!$L$1:$L$1349,SDM_Data!$D$1:$D$1349,Data!$CA$83,SDM_Data!$E$1:$E$1349,Data!$CC$83,SDM_Data!$I$1:$I$1349,Data!A94)</f>
        <v>80.032896660000006</v>
      </c>
      <c r="CD94" s="137">
        <f>SUMIFS(SDM_Data!$M$1:$M$1349,SDM_Data!$D$1:$D$1349,Data!$CA$83,SDM_Data!$E$1:$E$1349,Data!$CC$83,SDM_Data!$I$1:$I$1349,Data!A94)</f>
        <v>82.847969509999984</v>
      </c>
    </row>
    <row r="95" spans="1:82">
      <c r="A95" s="39">
        <v>46054</v>
      </c>
      <c r="B95" s="64">
        <f>SUMIFS(SDM_Data!J$2:$J$1348,SDM_Data!$I$2:$I$1348,Data!A95,SDM_Data!$A$2:$A$1348,Data!$A$82,SDM_Data!$D$2:$D$1348,B$83,SDM_Data!$E$2:$E$1348,Data!$D$83)</f>
        <v>18</v>
      </c>
      <c r="C95" s="64">
        <f>SUMIFS(SDM_Data!K$2:$K$1348,SDM_Data!$I$2:$I$1348,Data!A95,SDM_Data!$A$2:$A$1348,Data!$A$82,SDM_Data!$D$2:$D$1348,B$83,SDM_Data!$E$2:$E$1348,Data!$D$83)</f>
        <v>6</v>
      </c>
      <c r="D95" s="64">
        <f>SUM(B$85:B95)</f>
        <v>233</v>
      </c>
      <c r="E95" s="64">
        <f>SUM(C$85:C95)</f>
        <v>197</v>
      </c>
      <c r="F95" s="64">
        <f>SUMIFS(SDM_Data!J$2:$J$1348,SDM_Data!$I$2:$I$1348,Data!A95,SDM_Data!$A$2:$A$1348,Data!$A$82,SDM_Data!$D$2:$D$1348,F$83,SDM_Data!$E$2:$E$1348,Data!$D$83)</f>
        <v>8</v>
      </c>
      <c r="G95" s="42">
        <f>SUMIFS(SDM_Data!K$2:$K$1348,SDM_Data!$I$2:$I$1348,Data!A95,SDM_Data!$A$2:$A$1348,Data!$A$82,SDM_Data!$D$2:$D$1348,F$83,SDM_Data!$E$2:$E$1348,Data!$D$83)</f>
        <v>8</v>
      </c>
      <c r="H95" s="64">
        <f>SUM(F$85:F95)</f>
        <v>172</v>
      </c>
      <c r="I95" s="64">
        <f>SUM(G$85:G95)</f>
        <v>72</v>
      </c>
      <c r="J95" s="64">
        <f>SUMIFS(SDM_Data!J$2:$J$1348,SDM_Data!$I$2:$I$1348,Data!A95,SDM_Data!$A$2:$A$1348,Data!$A$82,SDM_Data!$D$2:$D$1348,J$83,SDM_Data!$E$2:$E$1348,Data!$D$83)</f>
        <v>0</v>
      </c>
      <c r="K95" s="98">
        <f>SUMIFS(SKD_data!$M$2:$M$584,Quality[measurment],Data!$J$83,Quality[Month],Data!A95,SKD_data!$E$2:$E$584,Data!$L$83)</f>
        <v>0</v>
      </c>
      <c r="L95" s="64">
        <f>SUM(J$85:J95)</f>
        <v>0</v>
      </c>
      <c r="M95" s="64">
        <f>SUMIFS(SDM_Data!M$2:$M$1348,SDM_Data!$I$2:$I$1348,Data!A95,SDM_Data!$A$2:$A$1348,Data!$A$82,SDM_Data!$D$2:$D$1348,J$83,SDM_Data!$E$2:$E$1348,Data!$L$83)</f>
        <v>40</v>
      </c>
      <c r="N95" s="64">
        <f>SUMIFS(SDM_Data!J$2:$J$1348,SDM_Data!$I$2:$I$1348,Data!A95,SDM_Data!$A$2:$A$1348,Data!$A$82,SDM_Data!$D$2:$D$1348,N$83,SDM_Data!$E$2:$E$1348,Data!$P$83)</f>
        <v>0</v>
      </c>
      <c r="O95" s="42">
        <f>SUMIFS(SKD_data!$M$2:$M$584,Quality[measurment],Data!$N$83,Quality[Month],Data!A95,SKD_data!$E$2:$E$584,Data!$P$83)</f>
        <v>28</v>
      </c>
      <c r="P95" s="64">
        <f>SUM(N$85:N95)</f>
        <v>0</v>
      </c>
      <c r="Q95" s="64">
        <f>SUMIFS(SDM_Data!$M$2:M$1348,SDM_Data!$I$2:$I$1348,Data!A95,SDM_Data!$A$2:$A$1348,Data!$A$82,SDM_Data!$D$2:$D$1348,N$83,SDM_Data!$E$2:$E$1348,Data!$P$83)</f>
        <v>134</v>
      </c>
      <c r="R95" s="64">
        <f>SUMIFS(SDM_Data!J$2:$J$1348,SDM_Data!$I$2:$I$1348,Data!A95,SDM_Data!$A$2:$A$1348,Data!$A$82,SDM_Data!$D$2:$D$1348,N$83,SDM_Data!$E$2:$E$1348,Data!$P$83)</f>
        <v>0</v>
      </c>
      <c r="S95" s="42">
        <f>SUMIFS(SKD_data!$M$2:$M$584,Quality[measurment],Data!$R$83,Quality[Month],Data!A95,SKD_data!$E$2:$E$584,Data!$T$83)</f>
        <v>19</v>
      </c>
      <c r="T95" s="64">
        <f>SUM(R$85:R95)</f>
        <v>0</v>
      </c>
      <c r="U95" s="64">
        <f>SUMIFS(SDM_Data!M$2:$M$1348,SDM_Data!$I$2:$I$1348,Data!A95,SDM_Data!$A$2:$A$1348,Data!$A$82,SDM_Data!$D$2:$D$1348,R$83,SDM_Data!$E$2:$E$1348,Data!$P$83)</f>
        <v>188</v>
      </c>
      <c r="V95" s="64">
        <f>SUMIFS(SDM_Data!J$2:$J$1348,SDM_Data!$I$2:$I$1348,Data!A95,SDM_Data!$A$2:$A$1348,Data!$A$82,SDM_Data!$D$2:$D$1348,V$83,SDM_Data!$E$2:$E$1348,Data!$X$83)</f>
        <v>32.53</v>
      </c>
      <c r="W95" s="64">
        <f>SUMIFS(SDM_Data!K$2:$K$1348,SDM_Data!$I$2:$I$1348,Data!A95,SDM_Data!$A$2:$A$1348,Data!$A$82,SDM_Data!$D$2:$D$1348,V$83,SDM_Data!$E$2:$E$1348,Data!$X$83)</f>
        <v>5.7</v>
      </c>
      <c r="X95" s="64">
        <f>SUMIFS(SDM_Data!$L$2:L$1348,SDM_Data!$I$2:$I$1348,Data!A95,SDM_Data!$A$2:$A$1348,Data!$A$82,SDM_Data!$D$2:$D$1348,V$83,SDM_Data!$E$2:$E$1348,Data!$X$83)</f>
        <v>1.1199999999999974</v>
      </c>
      <c r="Y95" s="64">
        <f>SUMIFS(SDM_Data!M$2:$M$1348,SDM_Data!$I$2:$I$1348,Data!A95,SDM_Data!$A$2:$A$1348,Data!$A$82,SDM_Data!$D$2:$D$1348,V$83,SDM_Data!$E$2:$E$1348,Data!$X$83)+SUMIFS(SDM_Data!N$2:$N$1348,SDM_Data!$I$2:$I$1348,Data!A95,SDM_Data!$A$2:$A$1348,Data!$A$82,SDM_Data!$D$2:$D$1348,V$83,SDM_Data!$E$2:$E$1348,Data!$X$83)</f>
        <v>0.6</v>
      </c>
      <c r="Z95" s="64">
        <f>SUMIFS(SDM_Data!J$2:$J$1348,SDM_Data!$I$2:$I$1348,Data!A95,SDM_Data!$A$2:$A$1348,Data!$A$82,SDM_Data!$D$2:$D$1348,Z$83,SDM_Data!$E$2:$E$1348,Data!$AB$83)</f>
        <v>1.35</v>
      </c>
      <c r="AA95" s="42">
        <f>SUMIFS(SDM_Data!K$2:$K$1348,SDM_Data!$I$2:$I$1348,Data!A95,SDM_Data!$A$2:$A$1348,Data!$A$82,SDM_Data!$D$2:$D$1348,Z$83,SDM_Data!$E$2:$E$1348,Data!$AB$83)</f>
        <v>0</v>
      </c>
      <c r="AB95" s="64">
        <f>SUMIFS(SDM_Data!L$2:$L$1348,SDM_Data!$I$2:$I$1348,Data!A95,SDM_Data!$A$2:$A$1348,Data!$A$82,SDM_Data!$D$2:$D$1348,Z$83,SDM_Data!$E$2:$E$1348,Data!$AB$83)</f>
        <v>0.33000000000000007</v>
      </c>
      <c r="AC95" s="64">
        <f>SUMIFS(SDM_Data!$M$2:M$1348,SDM_Data!$I$2:$I$1348,Data!A95,SDM_Data!$A$2:$A$1348,Data!$A$82,SDM_Data!$D$2:$D$1348,Z$83,SDM_Data!$E$2:$E$1348,Data!$AB$83)+SUMIFS(SDM_Data!$N$2:N$1348,SDM_Data!$I$2:$I$1348,Data!A95,SDM_Data!$A$2:$A$1348,Data!$A$82,SDM_Data!$D$2:$D$1348,Z$83,SDM_Data!$E$2:$E$1348,Data!$AB$83)</f>
        <v>0</v>
      </c>
      <c r="AD95" s="92">
        <f>SUMIFS(SKD_data!$J$2:$J$584,Quality[measurment],Data!$AD$83,Quality[Month],Data!A95,SKD_data!$E$2:$E$584,Data!$AF$83)</f>
        <v>2.6399999999999997</v>
      </c>
      <c r="AE95" s="122">
        <f>SUMIFS(SKD_data!$K$2:$K$584,Quality[measurment],Data!$AD$83,Quality[Month],Data!A95,SKD_data!$E$2:$E$584,Data!$AF$83)</f>
        <v>0</v>
      </c>
      <c r="AF95" s="92">
        <f>SUMIFS(SKD_data!$L$2:$L$584,Quality[measurment],Data!$AD$83,Quality[Month],Data!A95,SKD_data!$E$2:$E$584,Data!$AF$83)</f>
        <v>3.5</v>
      </c>
      <c r="AG95" s="92">
        <f>SUMIFS(SKD_data!$M$2:$M$584,Quality[measurment],Data!$AD$83,Quality[Month],Data!A95,SKD_data!$E$2:$E$584,Data!$AF$83)+SUMIFS(SKD_data!$N$2:$N$584,Quality[measurment],Data!$AD$83,Quality[Month],Data!A95,SKD_data!$E$2:$E$584,Data!$AF$83)</f>
        <v>4.5</v>
      </c>
      <c r="AH95" s="64">
        <f>SUMIFS(SKD_data!$J$2:$J$584,Quality[measurment],Data!$AH$83,Quality[Month],Data!A95,SKD_data!$E$2:$E$584,Data!$AJ$83)</f>
        <v>1.76</v>
      </c>
      <c r="AI95" s="42">
        <f>SUMIFS(SKD_data!$K$2:$K$584,Quality[measurment],Data!$AH$83,Quality[Month],Data!A95,SKD_data!$E$2:$E$584,Data!$AJ$83)</f>
        <v>1.06</v>
      </c>
      <c r="AJ95" s="64">
        <f>AJ94-AH95</f>
        <v>-1.76</v>
      </c>
      <c r="AK95" s="92">
        <f>SUMIFS(SKD_data!$M$2:$M$584,Quality[measurment],Data!$AH$83,Quality[Month],Data!A95,SKD_data!$E$2:$E$584,Data!$AJ$83)+SUMIFS(SKD_data!$N$2:$N$584,Quality[measurment],Data!$AH$83,Quality[Month],Data!A95,SKD_data!$E$2:$E$584,Data!$AJ$83)</f>
        <v>1.76</v>
      </c>
      <c r="AL95" s="64">
        <f>SUMIFS(SDM_Data!J$2:$J$1348,SDM_Data!$I$2:$I$1348,Data!A95,SDM_Data!$A$2:$A$1348,Data!$A$82,SDM_Data!$D$2:$D$1348,AL$83,SDM_Data!$E$2:$E$1348,Data!$AN$83)</f>
        <v>0</v>
      </c>
      <c r="AM95" s="42">
        <f>SUMIFS(SKD_data!$M$1:$M$585,SKD_data!$D$1:$D$585,Data!$AL$83,SKD_data!$E$1:$E$585,Data!$AN$83,SKD_data!I11:I595,Data!A95)</f>
        <v>13</v>
      </c>
      <c r="AN95" s="64">
        <f>SUM(AL$85:AL95)</f>
        <v>0</v>
      </c>
      <c r="AO95" s="64">
        <f>SUMIFS(SDM_Data!M$2:$M$1348,SDM_Data!$I$2:$I$1348,Data!A95,SDM_Data!$A$2:$A$1348,Data!$A$82,SDM_Data!$D$2:$D$1348,AL$83,SDM_Data!$E$2:$E$1348,Data!$AN$83)</f>
        <v>137</v>
      </c>
      <c r="AP95" s="64">
        <f>SUMIFS(SDM_Data!J$2:$J$1348,SDM_Data!$I$2:$I$1348,Data!A95,SDM_Data!$A$2:$A$1348,Data!$A$82,SDM_Data!$D$2:$D$1348,AP$83,SDM_Data!$E$2:$E$1348,Data!$AR$83)</f>
        <v>0</v>
      </c>
      <c r="AQ95" s="42">
        <f>SUMIFS(SKD_data!$M$1:$M$585,SKD_data!$D$1:$D$585,Data!$AP$83,SKD_data!$E$1:$E$585,Data!$AN$83,SKD_data!I11:I595,Data!A95)</f>
        <v>37</v>
      </c>
      <c r="AR95" s="64">
        <f>SUM(AP$85:AP95)</f>
        <v>0</v>
      </c>
      <c r="AS95" s="64">
        <f>SUMIFS(SDM_Data!M$2:$M$1348,SDM_Data!$I$2:$I$1348,Data!A95,SDM_Data!$A$2:$A$1348,Data!$A$82,SDM_Data!$D$2:$D$1348,AP$83,SDM_Data!$E$2:$E$1348,Data!$AR$83)</f>
        <v>98</v>
      </c>
      <c r="AT95" s="64"/>
      <c r="AU95" s="42"/>
      <c r="AV95" s="64"/>
      <c r="AW95" s="64"/>
      <c r="AX95" s="64"/>
      <c r="AY95" s="42"/>
      <c r="AZ95" s="64"/>
      <c r="BA95" s="92"/>
      <c r="BB95" s="92"/>
      <c r="BC95" s="92"/>
      <c r="BD95" s="64"/>
      <c r="BE95" s="64"/>
      <c r="BF95" s="64">
        <f>SUMIFS(SDM_Data!J$2:$J$1348,SDM_Data!$I$2:$I$1348,Data!A95,SDM_Data!$A$2:$A$1348,Data!$A$82,SDM_Data!$D$2:$D$1348,BF$83,SDM_Data!$E$2:$E$1348,Data!$BH$83)</f>
        <v>0</v>
      </c>
      <c r="BG95" s="42">
        <f>SUMIFS(SDM_Data!K$2:$K$1348,SDM_Data!$I$2:$I$1348,Data!A95,SDM_Data!$A$2:$A$1348,Data!$A$82,SDM_Data!$D$2:$D$1348,BF$83,SDM_Data!$E$2:$E$1348,Data!$BH$83)</f>
        <v>0</v>
      </c>
      <c r="BH95" s="64">
        <f>SUM(BF$85:BF95)</f>
        <v>0</v>
      </c>
      <c r="BI95" s="64">
        <f>SUM(BG$85:BG95)</f>
        <v>0</v>
      </c>
      <c r="BJ95" s="64">
        <f>SUMIFS(SDM_Data!J$2:$J$1348,SDM_Data!$I$2:$I$1348,Data!A95,SDM_Data!$A$2:$A$1348,Data!$A$82,SDM_Data!$D$2:$D$1348,BJ$83,SDM_Data!$E$2:$E$1348,Data!$BL$83)</f>
        <v>3</v>
      </c>
      <c r="BK95" s="42">
        <f>SUMIFS(SDM_Data!K$2:$K$1348,SDM_Data!$I$2:$I$1348,Data!A95,SDM_Data!$A$2:$A$1348,Data!$A$82,SDM_Data!$D$2:$D$1348,BJ$83,SDM_Data!$E$2:$E$1348,Data!$BL$83)</f>
        <v>3.47</v>
      </c>
      <c r="BL95" s="64">
        <f>SUM(BJ$85:BJ95)</f>
        <v>3</v>
      </c>
      <c r="BM95" s="64">
        <f>SUM(BK$85:BK95)</f>
        <v>3.47</v>
      </c>
      <c r="BN95" s="64">
        <f>SUMIFS(SDM_Data!J$2:$J$1348,SDM_Data!$I$2:$I$1348,Data!A95,SDM_Data!$A$2:$A$1348,Data!$A$82,SDM_Data!$B$2:$B$1348,BN$83,SDM_Data!$E$2:$E$1348,Data!$BP$83)</f>
        <v>30</v>
      </c>
      <c r="BO95" s="42">
        <f>SUMIFS(SDM_Data!K$2:$K$1348,SDM_Data!$I$2:$I$1348,Data!A95,SDM_Data!$A$2:$A$1348,Data!$A$82,SDM_Data!$B$2:$B$1348,BN$83,SDM_Data!$E$2:$E$1348,Data!$BP$83)</f>
        <v>25</v>
      </c>
      <c r="BP95" s="64">
        <f>SUM(BN$85:BN95)</f>
        <v>271</v>
      </c>
      <c r="BQ95" s="64">
        <f>SUM(BO$85:BO95)</f>
        <v>223</v>
      </c>
      <c r="BR95" s="64">
        <f>SUMIFS(SDM_Data!J$2:$J$1348,SDM_Data!$I$2:$I$1348,Data!A95,SDM_Data!$A$2:$A$1348,Data!$A$82,SDM_Data!$B$2:$B$1348,BS$83,SDM_Data!$E$2:$E$1348,Data!$BV$83,SDM_Data!$D$2:$D$1348,Data!$BS$83)</f>
        <v>0</v>
      </c>
      <c r="BS95" s="42">
        <f>SUMIFS(SDM_Data!K$2:$K$1348,SDM_Data!$I$2:$I$1348,Data!A95,SDM_Data!$A$2:$A$1348,Data!$A$82,SDM_Data!$B$2:$B$1348,BS$83,SDM_Data!$E$2:$E$1348,Data!$BV$83,SDM_Data!$D$2:$D$1348,Data!$BS$83)</f>
        <v>0</v>
      </c>
      <c r="BT95" s="42">
        <f t="shared" ref="BT95" si="25">BS95+BT94</f>
        <v>1</v>
      </c>
      <c r="BU95" s="64"/>
      <c r="BV95" s="64"/>
      <c r="BW95" s="64">
        <f>SUMIFS(SDM_Data!$J$1:$J$1349,SDM_Data!$B$1:$B$1349,Data!$BW$83,SDM_Data!$D$1:$D$1349,Data!$BY$83,SDM_Data!$I$1:$I$1349,Data!A95)</f>
        <v>2.5</v>
      </c>
      <c r="BX95" s="42">
        <f>SUMIFS(SDM_Data!$K$1:$K$1349,SDM_Data!$B$1:$B$1349,Data!$BW$83,SDM_Data!$D$1:$D$1349,Data!$BY$83,SDM_Data!$I$1:$I$1349,Data!A95)</f>
        <v>1</v>
      </c>
      <c r="BY95" s="64">
        <f>SUMIFS(SDM_Data!$L$1:$L$1349,SDM_Data!$B$1:$B$1349,Data!$BW$83,SDM_Data!$D$1:$D$1349,Data!$BY$83,SDM_Data!$I$1:$I$1349,Data!A95)</f>
        <v>25</v>
      </c>
      <c r="BZ95" s="130">
        <f>SUMIFS(SDM_Data!$M$1:$M$1349,SDM_Data!$B$1:$B$1349,Data!$BW$83,SDM_Data!$D$1:$D$1349,Data!$BY$83,SDM_Data!$I$1:$I$1349,Data!A95)</f>
        <v>28</v>
      </c>
      <c r="CA95" s="136">
        <f>SUMIFS(SDM_Data!$J$1:$J$1349,SDM_Data!$D$1:$D$1349,Data!$CA$83,SDM_Data!$E$1:$E$1349,Data!$CC$83,SDM_Data!$I$1:$I$1349,Data!A95)</f>
        <v>2.2729146</v>
      </c>
      <c r="CB95" s="47">
        <f>SUMIFS(SDM_Data!$K$1:$K$1349,SDM_Data!$D$1:$D$1349,Data!$CA$83,SDM_Data!$E$1:$E$1349,Data!$CC$83,SDM_Data!$I$1:$I$1349,Data!A95)</f>
        <v>6.5564865700000006</v>
      </c>
      <c r="CC95" s="92">
        <f>SUMIFS(SDM_Data!$L$1:$L$1349,SDM_Data!$D$1:$D$1349,Data!$CA$83,SDM_Data!$E$1:$E$1349,Data!$CC$83,SDM_Data!$I$1:$I$1349,Data!A95)</f>
        <v>82.305811260000013</v>
      </c>
      <c r="CD95" s="137">
        <f>SUMIFS(SDM_Data!$M$1:$M$1349,SDM_Data!$D$1:$D$1349,Data!$CA$83,SDM_Data!$E$1:$E$1349,Data!$CC$83,SDM_Data!$I$1:$I$1349,Data!A95)</f>
        <v>89.404456079999989</v>
      </c>
    </row>
    <row r="96" spans="1:82" ht="17.399999999999999" thickBot="1">
      <c r="A96" s="39">
        <v>46082</v>
      </c>
      <c r="B96" s="64">
        <f>SUMIFS(SDM_Data!J$2:$J$1348,SDM_Data!$I$2:$I$1348,Data!A96,SDM_Data!$A$2:$A$1348,Data!$A$82,SDM_Data!$D$2:$D$1348,B$83,SDM_Data!$E$2:$E$1348,Data!$D$83)</f>
        <v>45</v>
      </c>
      <c r="C96" s="2"/>
      <c r="D96" s="64">
        <f>SUM(B$85:B96)</f>
        <v>278</v>
      </c>
      <c r="E96" s="64"/>
      <c r="F96" s="64">
        <f>SUMIFS(SDM_Data!J$2:$J$1348,SDM_Data!$I$2:$I$1348,Data!A96,SDM_Data!$A$2:$A$1348,Data!$A$82,SDM_Data!$D$2:$D$1348,F$83,SDM_Data!$E$2:$E$1348,Data!$D$83)</f>
        <v>23</v>
      </c>
      <c r="G96" s="42"/>
      <c r="H96" s="64">
        <f>SUM(F$85:F96)</f>
        <v>195</v>
      </c>
      <c r="I96" s="64"/>
      <c r="J96" s="64">
        <f>SUMIFS(SDM_Data!J$2:$J$1348,SDM_Data!$I$2:$I$1348,Data!A96,SDM_Data!$A$2:$A$1348,Data!$A$82,SDM_Data!$D$2:$D$1348,J$83,SDM_Data!$E$2:$E$1348,Data!$D$83)</f>
        <v>0</v>
      </c>
      <c r="K96" s="65"/>
      <c r="L96" s="64">
        <f>SUM(J$85:J96)</f>
        <v>0</v>
      </c>
      <c r="M96" s="2"/>
      <c r="N96" s="64">
        <f>SUMIFS(SDM_Data!J$2:$J$1348,SDM_Data!$I$2:$I$1348,Data!A96,SDM_Data!$A$2:$A$1348,Data!$A$82,SDM_Data!$D$2:$D$1348,N$83,SDM_Data!$E$2:$E$1348,Data!$P$83)</f>
        <v>0</v>
      </c>
      <c r="O96" s="42"/>
      <c r="P96" s="64">
        <f>SUM(N$85:N96)</f>
        <v>0</v>
      </c>
      <c r="Q96" s="64"/>
      <c r="R96" s="64">
        <f>SUMIFS(SDM_Data!J$2:$J$1348,SDM_Data!$I$2:$I$1348,Data!A96,SDM_Data!$A$2:$A$1348,Data!$A$82,SDM_Data!$D$2:$D$1348,N$83,SDM_Data!$E$2:$E$1348,Data!$P$83)</f>
        <v>0</v>
      </c>
      <c r="S96" s="2"/>
      <c r="T96" s="64">
        <f>SUM(R$85:R96)</f>
        <v>0</v>
      </c>
      <c r="U96" s="2"/>
      <c r="V96" s="64">
        <f>SUMIFS(SDM_Data!J$2:$J$1348,SDM_Data!$I$2:$I$1348,Data!A96,SDM_Data!$A$2:$A$1348,Data!$A$82,SDM_Data!$D$2:$D$1348,V$83,SDM_Data!$E$2:$E$1348,Data!$X$83)</f>
        <v>1.1200000000000001</v>
      </c>
      <c r="W96" s="42"/>
      <c r="X96" s="64">
        <v>0</v>
      </c>
      <c r="Y96" s="64"/>
      <c r="Z96" s="64">
        <f>SUMIFS(SDM_Data!J$2:$J$1348,SDM_Data!$I$2:$I$1348,Data!A96,SDM_Data!$A$2:$A$1348,Data!$A$82,SDM_Data!$D$2:$D$1348,Z$83,SDM_Data!$E$2:$E$1348,Data!$AB$83)</f>
        <v>0.33</v>
      </c>
      <c r="AA96" s="42"/>
      <c r="AB96" s="64">
        <f>SUMIFS(SDM_Data!L$2:$L$1348,SDM_Data!$I$2:$I$1348,Data!A96,SDM_Data!$A$2:$A$1348,Data!$A$82,SDM_Data!$D$2:$D$1348,Z$83,SDM_Data!$E$2:$E$1348,Data!$AB$83)</f>
        <v>0</v>
      </c>
      <c r="AC96" s="64"/>
      <c r="AD96" s="92">
        <f>SUMIFS(SKD_data!$J$2:$J$584,Quality[measurment],Data!$AD$83,Quality[Month],Data!A96,SKD_data!$E$2:$E$584,Data!$AF$83)</f>
        <v>3.5</v>
      </c>
      <c r="AE96" s="42"/>
      <c r="AF96" s="92">
        <f>SUMIFS(SKD_data!$L$2:$L$584,Quality[measurment],Data!$AD$83,Quality[Month],Data!A96,SKD_data!$E$2:$E$584,Data!$AF$83)</f>
        <v>0</v>
      </c>
      <c r="AG96" s="64"/>
      <c r="AH96" s="64">
        <f>SUMIFS(SKD_data!$J$2:$J$584,Quality[measurment],Data!$AH$83,Quality[Month],Data!A96,SKD_data!$E$2:$E$584,Data!$AJ$83)</f>
        <v>1.5500000000000005</v>
      </c>
      <c r="AI96" s="42"/>
      <c r="AJ96" s="64">
        <f>SUMIFS(SKD_data!$L$2:$L$584,Quality[measurment],Data!$AH$83,Quality[Month],Data!A96,SKD_data!$E$2:$E$584,Data!$AJ$83)</f>
        <v>0</v>
      </c>
      <c r="AK96" s="64"/>
      <c r="AL96" s="64">
        <f>SUMIFS(SDM_Data!J$2:$J$1348,SDM_Data!$I$2:$I$1348,Data!A96,SDM_Data!$A$2:$A$1348,Data!$A$82,SDM_Data!$D$2:$D$1348,AL$83,SDM_Data!$E$2:$E$1348,Data!$AN$83)</f>
        <v>0</v>
      </c>
      <c r="AM96" s="42">
        <f>SUMIFS(SKD_data!$M$1:$M$585,SKD_data!$D$1:$D$585,Data!$AL$83,SKD_data!$E$1:$E$585,Data!$AN$83,SKD_data!I12:I596,Data!A96)</f>
        <v>0</v>
      </c>
      <c r="AN96" s="64">
        <f>SUM(AL$85:AL96)</f>
        <v>0</v>
      </c>
      <c r="AO96" s="2"/>
      <c r="AP96" s="64">
        <f>SUMIFS(SDM_Data!J$2:$J$1348,SDM_Data!$I$2:$I$1348,Data!A96,SDM_Data!$A$2:$A$1348,Data!$A$82,SDM_Data!$D$2:$D$1348,AP$83,SDM_Data!$E$2:$E$1348,Data!$AR$83)</f>
        <v>0</v>
      </c>
      <c r="AQ96" s="2"/>
      <c r="AR96" s="64">
        <f>SUM(AP$85:AP96)</f>
        <v>0</v>
      </c>
      <c r="AS96" s="2"/>
      <c r="AT96" s="64">
        <f>SUMIFS(SKD_data!$L$2:$L$584,Quality[measurment],Data!$AT$83,Quality[Month],Data!A96,SKD_data!$E$2:$E$584,Data!$AU$83)</f>
        <v>0.12</v>
      </c>
      <c r="AU96" s="42"/>
      <c r="AV96" s="64">
        <f>SUMIFS(SDM_Data!L$2:$L$1348,SDM_Data!$I$2:$I$1348,Data!A96,SDM_Data!$A$2:$A$1348,Data!$A$82,SDM_Data!$D$2:$D$1348,AV$83,SDM_Data!$E$2:$E$1348,Data!$AW$83)</f>
        <v>82.305811260000013</v>
      </c>
      <c r="AW96" s="92"/>
      <c r="AX96" s="92">
        <f>SUMIFS(SKD_data!$L$2:$L$584,Quality[measurment],Data!$AX$83,Quality[Month],Data!A96,SKD_data!$E$2:$E$584,Data!$AZ$83)</f>
        <v>2</v>
      </c>
      <c r="AY96" s="42"/>
      <c r="AZ96" s="64">
        <f>SUMIFS(SDM_Data!L$2:$L$1348,SDM_Data!$I$2:$I$1348,Data!A96,SDM_Data!$A$2:$A$1348,Data!$A$82,SDM_Data!$D$2:$D$1348,AX$83,SDM_Data!$E$2:$E$1348,Data!$AZ$83)</f>
        <v>3.17</v>
      </c>
      <c r="BA96" s="92"/>
      <c r="BB96" s="92">
        <f>SUMIFS(SKD_data!$L$2:$L$584,Quality[measurment],Data!$BB$83,Quality[Month],Data!A96,SKD_data!$E$2:$E$584,Data!$BD$83)</f>
        <v>32.47</v>
      </c>
      <c r="BC96" s="92"/>
      <c r="BD96" s="92">
        <f>SUMIFS(SDM_Data!L$2:$L$1348,SDM_Data!$I$2:$I$1348,Data!A96,SDM_Data!$A$2:$A$1348,Data!$A$82,SDM_Data!$D$2:$D$1348,BB$83,SDM_Data!$E$2:$E$1348,Data!$BD$83)</f>
        <v>0</v>
      </c>
      <c r="BE96" s="64"/>
      <c r="BF96" s="64">
        <f>SUMIFS(SDM_Data!J$2:$J$1348,SDM_Data!$I$2:$I$1348,Data!A96,SDM_Data!$A$2:$A$1348,Data!$A$82,SDM_Data!$D$2:$D$1348,BF$83,SDM_Data!$E$2:$E$1348,Data!$BH$83)</f>
        <v>0</v>
      </c>
      <c r="BG96" s="42"/>
      <c r="BH96" s="64"/>
      <c r="BI96" s="64"/>
      <c r="BJ96" s="64">
        <f>SUMIFS(SDM_Data!J$2:$J$1348,SDM_Data!$I$2:$I$1348,Data!A96,SDM_Data!$A$2:$A$1348,Data!$A$82,SDM_Data!$D$2:$D$1348,BJ$83,SDM_Data!$E$2:$E$1348,Data!$BL$83)</f>
        <v>3</v>
      </c>
      <c r="BK96" s="42"/>
      <c r="BL96" s="64">
        <f>SUM(BJ$85:BJ96)</f>
        <v>6</v>
      </c>
      <c r="BM96" s="64"/>
      <c r="BN96" s="64"/>
      <c r="BO96" s="42"/>
      <c r="BP96" s="64"/>
      <c r="BQ96" s="64"/>
      <c r="BR96" s="64">
        <f>SUMIFS(SDM_Data!J$2:$J$1348,SDM_Data!$I$2:$I$1348,Data!A96,SDM_Data!$A$2:$A$1348,Data!$A$82,SDM_Data!$B$2:$B$1348,BS$83,SDM_Data!$E$2:$E$1348,Data!$BV$83,SDM_Data!$D$2:$D$1348,Data!$BS$83)</f>
        <v>0</v>
      </c>
      <c r="BS96" s="42"/>
      <c r="BT96" s="42"/>
      <c r="BU96" s="64">
        <f>SUMIFS(SDM_Data!J$2:$J$1348,SDM_Data!$I$2:$I$1348,Data!A96,SDM_Data!$A$2:$A$1348,Data!$A$82,SDM_Data!$B$2:$B$1348,BR$83,SDM_Data!$E$2:$E$1348,Data!$BV$83,SDM_Data!$D$2:$D$1348,Data!$BU$83)</f>
        <v>1</v>
      </c>
      <c r="BV96" s="64"/>
      <c r="BW96" s="64">
        <f>SUMIFS(SDM_Data!$J$1:$J$1349,SDM_Data!$B$1:$B$1349,Data!$BW$83,SDM_Data!$D$1:$D$1349,Data!$BY$83,SDM_Data!$I$1:$I$1349,Data!A96)</f>
        <v>2.5</v>
      </c>
      <c r="BX96" s="42"/>
      <c r="BY96" s="64"/>
      <c r="BZ96" s="130"/>
      <c r="CA96" s="136">
        <f>SUMIFS(SDM_Data!$J$1:$J$1349,SDM_Data!$D$1:$D$1349,Data!$CA$83,SDM_Data!$E$1:$E$1349,Data!$CC$83,SDM_Data!$I$1:$I$1349,Data!A96)</f>
        <v>2.2729146</v>
      </c>
      <c r="CB96" s="47"/>
      <c r="CC96" s="92">
        <f>SUMIFS(SDM_Data!$L$1:$L$1349,SDM_Data!$D$1:$D$1349,Data!$CA$83,SDM_Data!$E$1:$E$1349,Data!$CC$83,SDM_Data!$I$1:$I$1349,Data!A96)</f>
        <v>84.57872586000002</v>
      </c>
      <c r="CD96" s="135"/>
    </row>
    <row r="97" spans="1:53">
      <c r="A97" s="72"/>
      <c r="B97" s="72"/>
      <c r="C97" s="72"/>
      <c r="D97" s="72"/>
      <c r="E97" s="72"/>
      <c r="F97" s="72"/>
      <c r="G97" s="72"/>
      <c r="H97" s="72"/>
      <c r="I97" s="72"/>
      <c r="J97" s="72"/>
      <c r="K97" s="72"/>
      <c r="L97" s="72"/>
      <c r="N97" s="73"/>
      <c r="O97" s="74"/>
      <c r="P97" s="73"/>
      <c r="R97" s="72"/>
      <c r="T97" s="72"/>
      <c r="V97" s="72"/>
      <c r="W97" s="72"/>
      <c r="X97" s="72"/>
      <c r="Y97" s="72"/>
      <c r="Z97" s="75"/>
      <c r="AA97" s="76"/>
      <c r="AB97" s="75"/>
      <c r="AD97" s="77"/>
      <c r="AF97" s="77"/>
      <c r="AH97" s="78"/>
      <c r="AJ97" s="78"/>
      <c r="AL97" s="79"/>
      <c r="AM97" s="78"/>
      <c r="AN97" s="79"/>
      <c r="AO97" s="78"/>
      <c r="BA97" s="30"/>
    </row>
    <row r="98" spans="1:53">
      <c r="A98" s="72"/>
      <c r="B98" s="72"/>
      <c r="C98" s="72"/>
      <c r="D98" s="72"/>
      <c r="E98" s="72"/>
      <c r="F98" s="72"/>
      <c r="G98" s="72">
        <f>280/12</f>
        <v>23.333333333333332</v>
      </c>
      <c r="H98" s="72"/>
      <c r="I98" s="72"/>
      <c r="J98" s="72"/>
      <c r="K98" s="72"/>
      <c r="L98" s="72"/>
      <c r="N98" s="73"/>
      <c r="O98" s="74"/>
      <c r="P98" s="73"/>
      <c r="R98" s="72"/>
      <c r="T98" s="72"/>
      <c r="V98" s="72"/>
      <c r="W98" s="72"/>
      <c r="X98" s="72"/>
      <c r="Y98" s="72"/>
      <c r="Z98" s="75"/>
      <c r="AA98" s="76"/>
      <c r="AB98" s="75"/>
      <c r="AD98" s="77"/>
      <c r="AF98" s="77"/>
      <c r="AH98" s="78"/>
      <c r="AJ98" s="78"/>
      <c r="AL98" s="79"/>
      <c r="AM98" s="78"/>
      <c r="AN98" s="79"/>
      <c r="AO98" s="78"/>
    </row>
    <row r="99" spans="1:53">
      <c r="A99" s="72"/>
      <c r="B99" s="72"/>
      <c r="C99" s="72"/>
      <c r="D99" s="72"/>
      <c r="E99" s="72"/>
      <c r="F99" s="72"/>
      <c r="G99" s="72"/>
      <c r="H99" s="72"/>
      <c r="I99" s="72"/>
      <c r="J99" s="72"/>
      <c r="K99" s="72"/>
      <c r="L99" s="72"/>
      <c r="N99" s="73"/>
      <c r="O99" s="74"/>
      <c r="P99" s="73"/>
      <c r="R99" s="72"/>
      <c r="T99" s="72"/>
      <c r="V99" s="72"/>
      <c r="W99" s="72"/>
      <c r="X99" s="72"/>
      <c r="Y99" s="72"/>
      <c r="Z99" s="75"/>
      <c r="AA99" s="76"/>
      <c r="AB99" s="75"/>
      <c r="AD99" s="77"/>
      <c r="AF99" s="77"/>
      <c r="AH99" s="78"/>
      <c r="AJ99" s="78"/>
      <c r="AL99" s="79"/>
      <c r="AM99" s="78"/>
      <c r="AN99" s="79"/>
      <c r="AO99" s="78"/>
    </row>
    <row r="100" spans="1:53">
      <c r="A100" s="114"/>
      <c r="B100" s="114" t="s">
        <v>147</v>
      </c>
      <c r="C100" s="114"/>
      <c r="D100" s="114"/>
      <c r="E100" s="114"/>
      <c r="F100" s="114" t="s">
        <v>144</v>
      </c>
      <c r="G100" s="114"/>
      <c r="H100" s="114"/>
      <c r="I100" s="114"/>
      <c r="J100" s="72"/>
      <c r="K100" s="72"/>
      <c r="L100" s="72"/>
      <c r="N100" s="73"/>
      <c r="O100" s="74"/>
      <c r="P100" s="73"/>
      <c r="R100" s="72"/>
      <c r="T100" s="72"/>
      <c r="V100" s="72"/>
      <c r="W100" s="72"/>
      <c r="X100" s="72"/>
      <c r="Y100" s="72"/>
      <c r="AA100" s="76"/>
      <c r="AB100" s="75"/>
      <c r="AD100" s="75" t="s">
        <v>375</v>
      </c>
      <c r="AF100" s="77"/>
      <c r="AH100" s="78"/>
      <c r="AJ100" s="78"/>
      <c r="AL100" s="79"/>
      <c r="AM100" s="78"/>
      <c r="AN100" s="79"/>
      <c r="AO100" s="78"/>
    </row>
    <row r="101" spans="1:53">
      <c r="A101" s="115" t="s">
        <v>1</v>
      </c>
      <c r="B101" s="116" t="s">
        <v>18</v>
      </c>
      <c r="C101" s="116" t="s">
        <v>19</v>
      </c>
      <c r="D101" s="116" t="s">
        <v>376</v>
      </c>
      <c r="E101" s="116" t="s">
        <v>378</v>
      </c>
      <c r="F101" s="116" t="s">
        <v>18</v>
      </c>
      <c r="G101" s="116" t="s">
        <v>19</v>
      </c>
      <c r="H101" s="116" t="s">
        <v>376</v>
      </c>
      <c r="I101" s="116" t="s">
        <v>378</v>
      </c>
      <c r="V101" s="101" t="s">
        <v>103</v>
      </c>
      <c r="W101" s="101"/>
      <c r="X101" s="101" t="s">
        <v>73</v>
      </c>
      <c r="Y101" s="101"/>
      <c r="Z101" s="101" t="s">
        <v>191</v>
      </c>
      <c r="AA101" s="101"/>
      <c r="AB101" s="101" t="s">
        <v>73</v>
      </c>
      <c r="AC101" s="101"/>
      <c r="AD101" s="100" t="s">
        <v>103</v>
      </c>
      <c r="AE101" s="100"/>
      <c r="AF101" s="100" t="s">
        <v>73</v>
      </c>
      <c r="AG101" s="100"/>
      <c r="AH101" s="100" t="s">
        <v>191</v>
      </c>
      <c r="AI101" s="100"/>
      <c r="AJ101" s="100" t="s">
        <v>73</v>
      </c>
      <c r="AK101" s="100"/>
    </row>
    <row r="102" spans="1:53" ht="34.200000000000003">
      <c r="A102" s="117">
        <v>45748</v>
      </c>
      <c r="B102" s="119">
        <f>SUMIFS(SDM_Data!$J$2:$J$1177,SDM_Data!$I$2:$I$1177,Data!A102,SDM_Data!$D$2:$D$1177,Data!$B$100)</f>
        <v>350</v>
      </c>
      <c r="C102" s="118">
        <f>SUMIFS(SDM_Data!$K$2:$K$1177,SDM_Data!$I$2:$I$1177,Data!A102,SDM_Data!$D$2:$D$1177,Data!$B$100)</f>
        <v>150</v>
      </c>
      <c r="D102" s="118">
        <f>B102</f>
        <v>350</v>
      </c>
      <c r="E102" s="118">
        <f>SUM(C$102:C102)</f>
        <v>150</v>
      </c>
      <c r="F102" s="120">
        <f>SUMIFS(SDM_Data!$J$2:$J$1177,SDM_Data!$I$2:$I$1177,Data!A102,SDM_Data!$D$2:$D$1177,Data!$F$100)</f>
        <v>0</v>
      </c>
      <c r="G102" s="121">
        <f>SUMIFS(SDM_Data!$K$2:$K$1177,SDM_Data!$I$2:$I$1177,Data!A102,SDM_Data!$D$2:$D$1177,Data!$F$100)</f>
        <v>0</v>
      </c>
      <c r="H102" s="118">
        <f>SUMIFS(SDM_Data!$J$2:$J$1177,SDM_Data!$I$2:$I$1177,Data!A102,SDM_Data!$D$2:$D$1177,Data!$F$100)</f>
        <v>0</v>
      </c>
      <c r="I102" s="118">
        <f>G102</f>
        <v>0</v>
      </c>
      <c r="V102" s="102" t="s">
        <v>18</v>
      </c>
      <c r="W102" s="102" t="s">
        <v>19</v>
      </c>
      <c r="X102" s="102" t="s">
        <v>394</v>
      </c>
      <c r="Y102" s="102" t="s">
        <v>395</v>
      </c>
      <c r="Z102" s="102" t="s">
        <v>18</v>
      </c>
      <c r="AA102" s="102" t="s">
        <v>19</v>
      </c>
      <c r="AB102" s="102" t="s">
        <v>419</v>
      </c>
      <c r="AC102" s="102" t="s">
        <v>398</v>
      </c>
      <c r="AD102" s="99" t="s">
        <v>18</v>
      </c>
      <c r="AE102" s="99" t="s">
        <v>19</v>
      </c>
      <c r="AF102" s="99" t="s">
        <v>420</v>
      </c>
      <c r="AG102" s="99" t="s">
        <v>395</v>
      </c>
      <c r="AH102" s="99" t="s">
        <v>18</v>
      </c>
      <c r="AI102" s="99" t="s">
        <v>19</v>
      </c>
      <c r="AJ102" s="99" t="s">
        <v>419</v>
      </c>
      <c r="AK102" s="99" t="s">
        <v>398</v>
      </c>
    </row>
    <row r="103" spans="1:53">
      <c r="A103" s="117">
        <v>45778</v>
      </c>
      <c r="B103" s="119">
        <f>SUMIFS(SDM_Data!$J$2:$J$1177,SDM_Data!$I$2:$I$1177,Data!A103,SDM_Data!$D$2:$D$1177,Data!$B$100)</f>
        <v>500</v>
      </c>
      <c r="C103" s="118">
        <f>SUMIFS(SDM_Data!$K$2:$K$1177,SDM_Data!$I$2:$I$1177,Data!A103,SDM_Data!$D$2:$D$1177,Data!$B$100)</f>
        <v>500</v>
      </c>
      <c r="D103" s="118">
        <f>D102+B103</f>
        <v>850</v>
      </c>
      <c r="E103" s="118">
        <f>SUM(C$102:C103)</f>
        <v>650</v>
      </c>
      <c r="F103" s="120">
        <f>SUMIFS(SDM_Data!$J$2:$J$1177,SDM_Data!$I$2:$I$1177,Data!A103,SDM_Data!$D$2:$D$1177,Data!$F$100)</f>
        <v>0</v>
      </c>
      <c r="G103" s="121">
        <f>SUMIFS(SDM_Data!$K$2:$K$1177,SDM_Data!$I$2:$I$1177,Data!A103,SDM_Data!$D$2:$D$1177,Data!$F$100)</f>
        <v>0</v>
      </c>
      <c r="H103" s="118">
        <f>SUM(F$102:F103)</f>
        <v>0</v>
      </c>
      <c r="I103" s="118">
        <f>I102+G103</f>
        <v>0</v>
      </c>
      <c r="U103" s="39">
        <v>45870</v>
      </c>
      <c r="V103" s="64">
        <f>V89</f>
        <v>0</v>
      </c>
      <c r="W103" s="64">
        <f t="shared" ref="W103:AB103" si="26">W89</f>
        <v>0</v>
      </c>
      <c r="X103" s="64">
        <f>X90</f>
        <v>36.33</v>
      </c>
      <c r="Y103" s="64">
        <f t="shared" si="26"/>
        <v>3.2</v>
      </c>
      <c r="Z103" s="64">
        <f t="shared" si="26"/>
        <v>0</v>
      </c>
      <c r="AA103" s="64">
        <f t="shared" si="26"/>
        <v>0</v>
      </c>
      <c r="AB103" s="64">
        <f t="shared" si="26"/>
        <v>0</v>
      </c>
      <c r="AC103" s="64">
        <f>AC104</f>
        <v>11.65</v>
      </c>
      <c r="AD103" s="92">
        <f>AD89</f>
        <v>0</v>
      </c>
      <c r="AE103" s="92">
        <f t="shared" ref="AE103:AG103" si="27">AE89</f>
        <v>0</v>
      </c>
      <c r="AF103" s="92">
        <f t="shared" si="27"/>
        <v>0</v>
      </c>
      <c r="AG103" s="92">
        <f t="shared" si="27"/>
        <v>20.059999999999999</v>
      </c>
      <c r="AH103" s="64">
        <f>AH89</f>
        <v>0</v>
      </c>
      <c r="AI103" s="64">
        <f t="shared" ref="AI103:AK103" si="28">AI89</f>
        <v>0</v>
      </c>
      <c r="AJ103" s="64">
        <f t="shared" si="28"/>
        <v>0</v>
      </c>
      <c r="AK103" s="64">
        <f t="shared" si="28"/>
        <v>47.28</v>
      </c>
    </row>
    <row r="104" spans="1:53">
      <c r="A104" s="117">
        <v>45809</v>
      </c>
      <c r="B104" s="119">
        <f>SUMIFS(SDM_Data!$J$2:$J$1177,SDM_Data!$I$2:$I$1177,Data!A104,SDM_Data!$D$2:$D$1177,Data!$B$100)</f>
        <v>1000</v>
      </c>
      <c r="C104" s="118">
        <f>SUMIFS(SDM_Data!$K$2:$K$1177,SDM_Data!$I$2:$I$1177,Data!A104,SDM_Data!$D$2:$D$1177,Data!$B$100)</f>
        <v>1500</v>
      </c>
      <c r="D104" s="118">
        <f t="shared" ref="D104:D113" si="29">D103+B104</f>
        <v>1850</v>
      </c>
      <c r="E104" s="118">
        <f>SUM(C$102:C104)</f>
        <v>2150</v>
      </c>
      <c r="F104" s="120">
        <f>SUMIFS(SDM_Data!$J$2:$J$1177,SDM_Data!$I$2:$I$1177,Data!A104,SDM_Data!$D$2:$D$1177,Data!$F$100)</f>
        <v>0</v>
      </c>
      <c r="G104" s="121">
        <f>SUMIFS(SDM_Data!$K$2:$K$1177,SDM_Data!$I$2:$I$1177,Data!A104,SDM_Data!$D$2:$D$1177,Data!$F$100)</f>
        <v>0</v>
      </c>
      <c r="H104" s="118">
        <f>SUM(F$102:F104)</f>
        <v>0</v>
      </c>
      <c r="I104" s="118">
        <f t="shared" ref="I104:I108" si="30">I103+G104</f>
        <v>0</v>
      </c>
      <c r="U104" s="39">
        <v>45901</v>
      </c>
      <c r="V104" s="64">
        <f t="shared" ref="V104" si="31">V90</f>
        <v>0</v>
      </c>
      <c r="W104" s="64">
        <f t="shared" ref="W104:AK104" si="32">W90</f>
        <v>0</v>
      </c>
      <c r="X104" s="64">
        <f t="shared" si="32"/>
        <v>36.33</v>
      </c>
      <c r="Y104" s="64">
        <f t="shared" si="32"/>
        <v>13.18</v>
      </c>
      <c r="Z104" s="64">
        <f t="shared" si="32"/>
        <v>0</v>
      </c>
      <c r="AA104" s="64">
        <f t="shared" si="32"/>
        <v>0</v>
      </c>
      <c r="AB104" s="64">
        <f t="shared" si="32"/>
        <v>3.120000000000001</v>
      </c>
      <c r="AC104" s="64">
        <f t="shared" si="32"/>
        <v>11.65</v>
      </c>
      <c r="AD104" s="92">
        <f t="shared" si="32"/>
        <v>1.75</v>
      </c>
      <c r="AE104" s="92">
        <f t="shared" si="32"/>
        <v>0</v>
      </c>
      <c r="AF104" s="92">
        <f t="shared" si="32"/>
        <v>5.35</v>
      </c>
      <c r="AG104" s="92">
        <f t="shared" si="32"/>
        <v>3.07</v>
      </c>
      <c r="AH104" s="64">
        <f t="shared" si="32"/>
        <v>0</v>
      </c>
      <c r="AI104" s="64">
        <f t="shared" si="32"/>
        <v>0</v>
      </c>
      <c r="AJ104" s="64">
        <f t="shared" si="32"/>
        <v>19.96</v>
      </c>
      <c r="AK104" s="64">
        <f t="shared" si="32"/>
        <v>34.72</v>
      </c>
    </row>
    <row r="105" spans="1:53">
      <c r="A105" s="117">
        <v>45839</v>
      </c>
      <c r="B105" s="119">
        <f>SUMIFS(SDM_Data!$J$2:$J$1177,SDM_Data!$I$2:$I$1177,Data!A105,SDM_Data!$D$2:$D$1177,Data!$B$100)</f>
        <v>1500</v>
      </c>
      <c r="C105" s="118">
        <f>SUMIFS(SDM_Data!$K$2:$K$1177,SDM_Data!$I$2:$I$1177,Data!A105,SDM_Data!$D$2:$D$1177,Data!$B$100)</f>
        <v>1650</v>
      </c>
      <c r="D105" s="118">
        <f t="shared" si="29"/>
        <v>3350</v>
      </c>
      <c r="E105" s="118">
        <f>SUM(C$102:C105)</f>
        <v>3800</v>
      </c>
      <c r="F105" s="120">
        <f>SUMIFS(SDM_Data!$J$2:$J$1177,SDM_Data!$I$2:$I$1177,Data!A105,SDM_Data!$D$2:$D$1177,Data!$F$100)</f>
        <v>0</v>
      </c>
      <c r="G105" s="121">
        <f>SUMIFS(SDM_Data!$K$2:$K$1177,SDM_Data!$I$2:$I$1177,Data!A105,SDM_Data!$D$2:$D$1177,Data!$F$100)</f>
        <v>0</v>
      </c>
      <c r="H105" s="118">
        <f>SUM(F$102:F105)</f>
        <v>0</v>
      </c>
      <c r="I105" s="118">
        <f t="shared" si="30"/>
        <v>0</v>
      </c>
      <c r="U105" s="39">
        <v>45931</v>
      </c>
      <c r="V105" s="64">
        <f t="shared" ref="V105" si="33">V91</f>
        <v>0</v>
      </c>
      <c r="W105" s="64">
        <f t="shared" ref="W105:AK106" si="34">W91</f>
        <v>0</v>
      </c>
      <c r="X105" s="64">
        <f t="shared" si="34"/>
        <v>36.33</v>
      </c>
      <c r="Y105" s="64">
        <f t="shared" si="34"/>
        <v>38.6</v>
      </c>
      <c r="Z105" s="64">
        <f t="shared" si="34"/>
        <v>0</v>
      </c>
      <c r="AA105" s="64">
        <f t="shared" si="34"/>
        <v>0</v>
      </c>
      <c r="AB105" s="64">
        <f t="shared" si="34"/>
        <v>3.120000000000001</v>
      </c>
      <c r="AC105" s="64">
        <f t="shared" si="34"/>
        <v>11.65</v>
      </c>
      <c r="AD105" s="92">
        <f t="shared" si="34"/>
        <v>3.45</v>
      </c>
      <c r="AE105" s="92">
        <f t="shared" si="34"/>
        <v>3.05</v>
      </c>
      <c r="AF105" s="92">
        <f t="shared" si="34"/>
        <v>3.3399999999999994</v>
      </c>
      <c r="AG105" s="92">
        <f t="shared" si="34"/>
        <v>4</v>
      </c>
      <c r="AH105" s="64">
        <f t="shared" si="34"/>
        <v>19.96</v>
      </c>
      <c r="AI105" s="64">
        <f t="shared" si="34"/>
        <v>3.24</v>
      </c>
      <c r="AJ105" s="64">
        <f>AJ104-AI105</f>
        <v>16.72</v>
      </c>
      <c r="AK105" s="64">
        <f t="shared" si="34"/>
        <v>37.96</v>
      </c>
    </row>
    <row r="106" spans="1:53">
      <c r="A106" s="117">
        <v>45870</v>
      </c>
      <c r="B106" s="119">
        <f>SUMIFS(SDM_Data!$J$2:$J$1177,SDM_Data!$I$2:$I$1177,Data!A106,SDM_Data!$D$2:$D$1177,Data!$B$100)</f>
        <v>2000</v>
      </c>
      <c r="C106" s="118">
        <f>SUMIFS(SDM_Data!$K$2:$K$1177,SDM_Data!$I$2:$I$1177,Data!A106,SDM_Data!$D$2:$D$1177,Data!$B$100)</f>
        <v>1740</v>
      </c>
      <c r="D106" s="118">
        <f t="shared" si="29"/>
        <v>5350</v>
      </c>
      <c r="E106" s="118">
        <f>SUM(C$102:C106)</f>
        <v>5540</v>
      </c>
      <c r="F106" s="120">
        <f>SUMIFS(SDM_Data!$J$2:$J$1177,SDM_Data!$I$2:$I$1177,Data!A106,SDM_Data!$D$2:$D$1177,Data!$F$100)</f>
        <v>15.45</v>
      </c>
      <c r="G106" s="121">
        <f>SUMIFS(SDM_Data!$K$2:$K$1177,SDM_Data!$I$2:$I$1177,Data!A106,SDM_Data!$D$2:$D$1177,Data!$F$100)</f>
        <v>131.4</v>
      </c>
      <c r="H106" s="118">
        <f>SUM(F$102:F106)</f>
        <v>15.45</v>
      </c>
      <c r="I106" s="118">
        <f t="shared" si="30"/>
        <v>131.4</v>
      </c>
      <c r="U106" s="39">
        <v>45962</v>
      </c>
      <c r="V106" s="64">
        <f t="shared" ref="V106" si="35">V92</f>
        <v>0</v>
      </c>
      <c r="W106" s="64">
        <f t="shared" si="34"/>
        <v>1.61</v>
      </c>
      <c r="X106" s="64">
        <f t="shared" ref="X106:AB106" si="36">X92</f>
        <v>36.33</v>
      </c>
      <c r="Y106" s="64">
        <f t="shared" si="34"/>
        <v>36.82</v>
      </c>
      <c r="Z106" s="64">
        <f t="shared" si="36"/>
        <v>0.39</v>
      </c>
      <c r="AA106" s="64">
        <f t="shared" si="34"/>
        <v>1.4900000000000002</v>
      </c>
      <c r="AB106" s="64">
        <f t="shared" si="36"/>
        <v>2.7300000000000009</v>
      </c>
      <c r="AC106" s="64">
        <f t="shared" si="34"/>
        <v>10.09</v>
      </c>
      <c r="AD106" s="92">
        <f t="shared" si="34"/>
        <v>0.6</v>
      </c>
      <c r="AE106" s="92">
        <f t="shared" si="34"/>
        <v>0</v>
      </c>
      <c r="AF106" s="92">
        <f t="shared" si="34"/>
        <v>5.7599999999999989</v>
      </c>
      <c r="AG106" s="92">
        <f t="shared" si="34"/>
        <v>8.14</v>
      </c>
      <c r="AH106" s="64">
        <f t="shared" si="34"/>
        <v>0</v>
      </c>
      <c r="AI106" s="64">
        <f t="shared" si="34"/>
        <v>0</v>
      </c>
      <c r="AJ106" s="64">
        <f>AJ105-AI106</f>
        <v>16.72</v>
      </c>
      <c r="AK106" s="64">
        <f t="shared" si="34"/>
        <v>31.5</v>
      </c>
    </row>
    <row r="107" spans="1:53">
      <c r="A107" s="117">
        <v>45901</v>
      </c>
      <c r="B107" s="119">
        <f>SUMIFS(SDM_Data!$J$2:$J$1177,SDM_Data!$I$2:$I$1177,Data!A107,SDM_Data!$D$2:$D$1177,Data!$B$100)</f>
        <v>4000</v>
      </c>
      <c r="C107" s="118">
        <f>SUMIFS(SDM_Data!$K$2:$K$1177,SDM_Data!$I$2:$I$1177,Data!A107,SDM_Data!$D$2:$D$1177,Data!$B$100)</f>
        <v>2044</v>
      </c>
      <c r="D107" s="118">
        <f t="shared" si="29"/>
        <v>9350</v>
      </c>
      <c r="E107" s="118">
        <f>SUM(C$102:C107)</f>
        <v>7584</v>
      </c>
      <c r="F107" s="120">
        <f>SUMIFS(SDM_Data!$J$2:$J$1177,SDM_Data!$I$2:$I$1177,Data!A107,SDM_Data!$D$2:$D$1177,Data!$F$100)</f>
        <v>245.35</v>
      </c>
      <c r="G107" s="121">
        <f>SUMIFS(SDM_Data!$K$2:$K$1177,SDM_Data!$I$2:$I$1177,Data!A107,SDM_Data!$D$2:$D$1177,Data!$F$100)</f>
        <v>100</v>
      </c>
      <c r="H107" s="118">
        <f>SUM(F$102:F107)</f>
        <v>260.8</v>
      </c>
      <c r="I107" s="118">
        <f t="shared" si="30"/>
        <v>231.4</v>
      </c>
      <c r="U107" s="39">
        <v>45992</v>
      </c>
      <c r="V107" s="64">
        <f t="shared" ref="V107:W107" si="37">V93</f>
        <v>1.8899999999999997</v>
      </c>
      <c r="W107" s="64">
        <f t="shared" si="37"/>
        <v>2.25</v>
      </c>
      <c r="X107" s="64">
        <f t="shared" ref="X107:AK107" si="38">X93</f>
        <v>34.44</v>
      </c>
      <c r="Y107" s="64">
        <f t="shared" si="38"/>
        <v>34.090000000000003</v>
      </c>
      <c r="Z107" s="64">
        <f t="shared" si="38"/>
        <v>1.0500000000000007</v>
      </c>
      <c r="AA107" s="64">
        <f t="shared" si="38"/>
        <v>1.05</v>
      </c>
      <c r="AB107" s="64">
        <f t="shared" si="38"/>
        <v>1.6800000000000002</v>
      </c>
      <c r="AC107" s="64">
        <f t="shared" si="38"/>
        <v>1.3499999999999996</v>
      </c>
      <c r="AD107" s="92">
        <f t="shared" si="38"/>
        <v>1.6</v>
      </c>
      <c r="AE107" s="92">
        <f t="shared" si="38"/>
        <v>0</v>
      </c>
      <c r="AF107" s="92">
        <f t="shared" si="38"/>
        <v>4.1599999999999984</v>
      </c>
      <c r="AG107" s="92">
        <f t="shared" si="38"/>
        <v>6.7600000000000007</v>
      </c>
      <c r="AH107" s="64">
        <f t="shared" si="38"/>
        <v>0</v>
      </c>
      <c r="AI107" s="64">
        <f t="shared" si="38"/>
        <v>1.55</v>
      </c>
      <c r="AJ107" s="64">
        <f>AJ106-AI107</f>
        <v>15.169999999999998</v>
      </c>
      <c r="AK107" s="64">
        <f t="shared" si="38"/>
        <v>1.7600000000000016</v>
      </c>
    </row>
    <row r="108" spans="1:53">
      <c r="A108" s="117">
        <v>45931</v>
      </c>
      <c r="B108" s="119">
        <f>SUMIFS(SDM_Data!$J$2:$J$1177,SDM_Data!$I$2:$I$1177,Data!A108,SDM_Data!$D$2:$D$1177,Data!$B$100)</f>
        <v>4500</v>
      </c>
      <c r="C108" s="118">
        <f>SUMIFS(SDM_Data!$K$2:$K$1177,SDM_Data!$I$2:$I$1177,Data!A108,SDM_Data!$D$2:$D$1177,Data!$B$100)</f>
        <v>3670</v>
      </c>
      <c r="D108" s="118">
        <f t="shared" si="29"/>
        <v>13850</v>
      </c>
      <c r="E108" s="118">
        <f>SUM(C$102:C108)</f>
        <v>11254</v>
      </c>
      <c r="F108" s="120">
        <f>SUMIFS(SDM_Data!$J$2:$J$1177,SDM_Data!$I$2:$I$1177,Data!A108,SDM_Data!$D$2:$D$1177,Data!$F$100)</f>
        <v>509.16</v>
      </c>
      <c r="G108" s="121">
        <f>SUMIFS(SDM_Data!$K$2:$K$1177,SDM_Data!$I$2:$I$1177,Data!A108,SDM_Data!$D$2:$D$1177,Data!$F$100)</f>
        <v>810</v>
      </c>
      <c r="H108" s="118">
        <f>SUM(F$102:F108)</f>
        <v>769.96</v>
      </c>
      <c r="I108" s="118">
        <f t="shared" si="30"/>
        <v>1041.4000000000001</v>
      </c>
      <c r="U108" s="39">
        <v>46023</v>
      </c>
      <c r="V108" s="64">
        <f t="shared" ref="V108:W108" si="39">V94</f>
        <v>0.79</v>
      </c>
      <c r="W108" s="64">
        <f t="shared" si="39"/>
        <v>27.36</v>
      </c>
      <c r="X108" s="64">
        <f t="shared" ref="X108:AK108" si="40">X94</f>
        <v>33.65</v>
      </c>
      <c r="Y108" s="64">
        <f t="shared" si="40"/>
        <v>6.3</v>
      </c>
      <c r="Z108" s="64">
        <f t="shared" si="40"/>
        <v>0</v>
      </c>
      <c r="AA108" s="64">
        <f t="shared" si="40"/>
        <v>1.35</v>
      </c>
      <c r="AB108" s="64">
        <f t="shared" si="40"/>
        <v>1.6800000000000002</v>
      </c>
      <c r="AC108" s="64">
        <f t="shared" si="40"/>
        <v>0</v>
      </c>
      <c r="AD108" s="92">
        <f t="shared" si="40"/>
        <v>1.44</v>
      </c>
      <c r="AE108" s="92">
        <f t="shared" si="40"/>
        <v>2.2999999999999998</v>
      </c>
      <c r="AF108" s="92">
        <f t="shared" si="40"/>
        <v>6.14</v>
      </c>
      <c r="AG108" s="92">
        <f t="shared" si="40"/>
        <v>4.5</v>
      </c>
      <c r="AH108" s="64">
        <f t="shared" si="40"/>
        <v>0</v>
      </c>
      <c r="AI108" s="64">
        <f t="shared" si="40"/>
        <v>0</v>
      </c>
      <c r="AJ108" s="64">
        <f t="shared" si="40"/>
        <v>0</v>
      </c>
      <c r="AK108" s="64">
        <f t="shared" si="40"/>
        <v>1.76</v>
      </c>
    </row>
    <row r="109" spans="1:53">
      <c r="A109" s="117">
        <v>45962</v>
      </c>
      <c r="B109" s="119">
        <f>SUMIFS(SDM_Data!$J$2:$J$1177,SDM_Data!$I$2:$I$1177,Data!A109,SDM_Data!$D$2:$D$1177,Data!$B$100)</f>
        <v>5000</v>
      </c>
      <c r="C109" s="118">
        <f>SUMIFS(SDM_Data!$K$2:$K$1177,SDM_Data!$I$2:$I$1177,Data!A109,SDM_Data!$D$2:$D$1177,Data!$B$100)</f>
        <v>3076</v>
      </c>
      <c r="D109" s="118">
        <f t="shared" ref="D109" si="41">D108+B109</f>
        <v>18850</v>
      </c>
      <c r="E109" s="118">
        <f>SUM(C$102:C109)</f>
        <v>14330</v>
      </c>
      <c r="F109" s="120">
        <f>SUMIFS(SDM_Data!$J$2:$J$1177,SDM_Data!$I$2:$I$1177,Data!A109,SDM_Data!$D$2:$D$1177,Data!$F$100)</f>
        <v>338.12</v>
      </c>
      <c r="G109" s="121">
        <f>SUMIFS(SDM_Data!$K$2:$K$1177,SDM_Data!$I$2:$I$1177,Data!A109,SDM_Data!$D$2:$D$1177,Data!$F$100)</f>
        <v>346.2</v>
      </c>
      <c r="H109" s="118">
        <f>SUM(F$102:F109)</f>
        <v>1108.08</v>
      </c>
      <c r="I109" s="118">
        <f t="shared" ref="I109" si="42">I108+G109</f>
        <v>1387.6000000000001</v>
      </c>
      <c r="U109" s="39">
        <v>46054</v>
      </c>
      <c r="V109" s="64">
        <f t="shared" ref="V109" si="43">V95</f>
        <v>32.53</v>
      </c>
      <c r="W109" s="64"/>
      <c r="X109" s="64">
        <f t="shared" ref="X109:AB109" si="44">X95</f>
        <v>1.1199999999999974</v>
      </c>
      <c r="Y109" s="64"/>
      <c r="Z109" s="64">
        <f t="shared" si="44"/>
        <v>1.35</v>
      </c>
      <c r="AA109" s="64"/>
      <c r="AB109" s="64">
        <f t="shared" si="44"/>
        <v>0.33000000000000007</v>
      </c>
      <c r="AC109" s="64"/>
      <c r="AD109" s="92">
        <f t="shared" ref="AD109:AF109" si="45">AD95</f>
        <v>2.6399999999999997</v>
      </c>
      <c r="AE109" s="92"/>
      <c r="AF109" s="92">
        <f t="shared" si="45"/>
        <v>3.5</v>
      </c>
      <c r="AG109" s="92"/>
      <c r="AH109" s="64">
        <f t="shared" ref="AH109:AJ109" si="46">AH95</f>
        <v>1.76</v>
      </c>
      <c r="AI109" s="64"/>
      <c r="AJ109" s="64">
        <f t="shared" si="46"/>
        <v>-1.76</v>
      </c>
      <c r="AK109" s="64"/>
    </row>
    <row r="110" spans="1:53">
      <c r="A110" s="117">
        <v>45992</v>
      </c>
      <c r="B110" s="119">
        <f>SUMIFS(SDM_Data!$J$2:$J$1177,SDM_Data!$I$2:$I$1177,Data!A110,SDM_Data!$D$2:$D$1177,Data!$B$100)</f>
        <v>5000</v>
      </c>
      <c r="C110" s="118">
        <f>SUMIFS(SDM_Data!$K$2:$K$1177,SDM_Data!$I$2:$I$1177,Data!A110,SDM_Data!$D$2:$D$1177,Data!$B$100)</f>
        <v>5941</v>
      </c>
      <c r="D110" s="118">
        <f t="shared" ref="D110" si="47">D109+B110</f>
        <v>23850</v>
      </c>
      <c r="E110" s="118">
        <f>SUM(C$102:C110)</f>
        <v>20271</v>
      </c>
      <c r="F110" s="120">
        <f>SUMIFS(SDM_Data!$J$2:$J$1177,SDM_Data!$I$2:$I$1177,Data!A110,SDM_Data!$D$2:$D$1177,Data!$F$100)</f>
        <v>418.73</v>
      </c>
      <c r="G110" s="121">
        <f>SUMIFS(SDM_Data!$K$2:$K$1177,SDM_Data!$I$2:$I$1177,Data!A110,SDM_Data!$D$2:$D$1177,Data!$F$100)</f>
        <v>419.12</v>
      </c>
      <c r="H110" s="118">
        <f>SUM(F$102:F110)</f>
        <v>1526.81</v>
      </c>
      <c r="I110" s="118">
        <f t="shared" ref="I110" si="48">I109+G110</f>
        <v>1806.7200000000003</v>
      </c>
      <c r="U110" s="39">
        <v>46082</v>
      </c>
      <c r="V110" s="64">
        <f t="shared" ref="V110" si="49">V96</f>
        <v>1.1200000000000001</v>
      </c>
      <c r="W110" s="64"/>
      <c r="X110" s="64">
        <f t="shared" ref="X110:AB110" si="50">X96</f>
        <v>0</v>
      </c>
      <c r="Y110" s="64"/>
      <c r="Z110" s="64">
        <f t="shared" si="50"/>
        <v>0.33</v>
      </c>
      <c r="AA110" s="64"/>
      <c r="AB110" s="64">
        <f t="shared" si="50"/>
        <v>0</v>
      </c>
      <c r="AC110" s="64"/>
      <c r="AD110" s="92">
        <f t="shared" ref="AD110:AF110" si="51">AD96</f>
        <v>3.5</v>
      </c>
      <c r="AE110" s="92"/>
      <c r="AF110" s="92">
        <f t="shared" si="51"/>
        <v>0</v>
      </c>
      <c r="AG110" s="92"/>
      <c r="AH110" s="64">
        <f t="shared" ref="AH110:AJ110" si="52">AH96</f>
        <v>1.5500000000000005</v>
      </c>
      <c r="AI110" s="64"/>
      <c r="AJ110" s="64">
        <f t="shared" si="52"/>
        <v>0</v>
      </c>
      <c r="AK110" s="64"/>
    </row>
    <row r="111" spans="1:53">
      <c r="A111" s="117">
        <v>46023</v>
      </c>
      <c r="B111" s="119">
        <f>SUMIFS(SDM_Data!$J$2:$J$1177,SDM_Data!$I$2:$I$1177,Data!A111,SDM_Data!$D$2:$D$1177,Data!$B$100)</f>
        <v>5000</v>
      </c>
      <c r="C111" s="118">
        <f>SUMIFS(SDM_Data!$K$2:$K$1177,SDM_Data!$I$2:$I$1177,Data!A111,SDM_Data!$D$2:$D$1177,Data!$B$100)</f>
        <v>4632</v>
      </c>
      <c r="D111" s="118">
        <f t="shared" ref="D111" si="53">D110+B111</f>
        <v>28850</v>
      </c>
      <c r="E111" s="118">
        <f>SUM(C$102:C111)</f>
        <v>24903</v>
      </c>
      <c r="F111" s="120">
        <f>SUMIFS(SDM_Data!$J$2:$J$1177,SDM_Data!$I$2:$I$1177,Data!A111,SDM_Data!$D$2:$D$1177,Data!$F$100)</f>
        <v>379.54</v>
      </c>
      <c r="G111" s="121">
        <f>SUMIFS(SDM_Data!$K$2:$K$1177,SDM_Data!$I$2:$I$1177,Data!A111,SDM_Data!$D$2:$D$1177,Data!$F$100)</f>
        <v>379.7</v>
      </c>
      <c r="H111" s="118">
        <f>SUM(F$102:F111)</f>
        <v>1906.35</v>
      </c>
      <c r="I111" s="118">
        <f t="shared" ref="I111" si="54">I110+G111</f>
        <v>2186.42</v>
      </c>
    </row>
    <row r="112" spans="1:53">
      <c r="A112" s="117">
        <v>46054</v>
      </c>
      <c r="B112" s="119">
        <f>SUMIFS(SDM_Data!$J$2:$J$1177,SDM_Data!$I$2:$I$1177,Data!A112,SDM_Data!$D$2:$D$1177,Data!$B$100)</f>
        <v>6500</v>
      </c>
      <c r="C112" s="118">
        <f>SUMIFS(SDM_Data!$K$2:$K$1177,SDM_Data!$I$2:$I$1177,Data!A112,SDM_Data!$D$2:$D$1177,Data!$B$100)</f>
        <v>6320</v>
      </c>
      <c r="D112" s="118">
        <f t="shared" ref="D112" si="55">D111+B112</f>
        <v>35350</v>
      </c>
      <c r="E112" s="118">
        <f>SUM(C$102:C112)</f>
        <v>31223</v>
      </c>
      <c r="F112" s="120">
        <f>SUMIFS(SDM_Data!$J$2:$J$1177,SDM_Data!$I$2:$I$1177,Data!A112,SDM_Data!$D$2:$D$1177,Data!$F$100)</f>
        <v>1122.77</v>
      </c>
      <c r="G112" s="121">
        <f>SUMIFS(SDM_Data!$K$2:$K$1177,SDM_Data!$I$2:$I$1177,Data!A112,SDM_Data!$D$2:$D$1177,Data!$F$100)</f>
        <v>401.33</v>
      </c>
      <c r="H112" s="118">
        <f>SUM(F$102:F112)</f>
        <v>3029.12</v>
      </c>
      <c r="I112" s="118">
        <f t="shared" ref="I112" si="56">I111+G112</f>
        <v>2587.75</v>
      </c>
    </row>
    <row r="113" spans="1:9">
      <c r="A113" s="117">
        <v>46082</v>
      </c>
      <c r="B113" s="119">
        <f>SUMIFS(SDM_Data!$J$2:$J$1177,SDM_Data!$I$2:$I$1177,Data!A113,SDM_Data!$D$2:$D$1177,Data!$B$100)</f>
        <v>7000</v>
      </c>
      <c r="C113" s="118"/>
      <c r="D113" s="118">
        <f t="shared" si="29"/>
        <v>42350</v>
      </c>
      <c r="E113" s="118"/>
      <c r="F113" s="120">
        <f>SUMIFS(SDM_Data!$J$2:$J$1177,SDM_Data!$I$2:$I$1177,Data!A113,SDM_Data!$D$2:$D$1177,Data!$F$100)</f>
        <v>621.70000000000005</v>
      </c>
      <c r="G113" s="118"/>
      <c r="H113" s="118">
        <f>SUM(F$102:F113)</f>
        <v>3650.8199999999997</v>
      </c>
      <c r="I113" s="118"/>
    </row>
  </sheetData>
  <mergeCells count="3">
    <mergeCell ref="B17:I17"/>
    <mergeCell ref="J17:Q17"/>
    <mergeCell ref="R17:Y17"/>
  </mergeCells>
  <phoneticPr fontId="17"/>
  <conditionalFormatting sqref="L38:M48 L49">
    <cfRule type="expression" dxfId="18" priority="2">
      <formula>$J38="X"</formula>
    </cfRule>
  </conditionalFormatting>
  <pageMargins left="0.7" right="0.7" top="0.75" bottom="0.75" header="0.3" footer="0.3"/>
  <pageSetup orientation="portrait" r:id="rId1"/>
  <headerFooter>
    <oddHeader>&amp;C&amp;"Calibri"&amp;10&amp;KFF0000 CONFIDENTIAL&amp;1#_x000D_</oddHeader>
  </headerFooter>
  <legacy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2D800C-DAEE-41BF-A4B0-729479E7EDD0}">
  <sheetPr codeName="Sheet12"/>
  <dimension ref="A1:U584"/>
  <sheetViews>
    <sheetView zoomScale="77" zoomScaleNormal="85" workbookViewId="0">
      <selection activeCell="G390" sqref="G390"/>
    </sheetView>
  </sheetViews>
  <sheetFormatPr defaultRowHeight="16.8"/>
  <cols>
    <col min="1" max="2" width="8.69921875" bestFit="1" customWidth="1"/>
    <col min="3" max="3" width="6.09765625" bestFit="1" customWidth="1"/>
    <col min="4" max="4" width="8.69921875" bestFit="1" customWidth="1"/>
    <col min="5" max="5" width="7.69921875" bestFit="1" customWidth="1"/>
    <col min="6" max="6" width="8.19921875" bestFit="1" customWidth="1"/>
    <col min="7" max="21" width="8.69921875" bestFit="1" customWidth="1"/>
  </cols>
  <sheetData>
    <row r="1" spans="1:21">
      <c r="A1" t="s">
        <v>421</v>
      </c>
      <c r="B1" t="s">
        <v>264</v>
      </c>
      <c r="C1" t="s">
        <v>422</v>
      </c>
      <c r="D1" t="s">
        <v>423</v>
      </c>
      <c r="E1" t="s">
        <v>16</v>
      </c>
      <c r="F1" t="s">
        <v>424</v>
      </c>
      <c r="G1" t="s">
        <v>425</v>
      </c>
      <c r="H1" t="s">
        <v>17</v>
      </c>
      <c r="I1" t="s">
        <v>1</v>
      </c>
      <c r="J1" t="s">
        <v>18</v>
      </c>
      <c r="K1" t="s">
        <v>19</v>
      </c>
      <c r="L1" t="s">
        <v>426</v>
      </c>
      <c r="M1" t="s">
        <v>427</v>
      </c>
      <c r="N1" t="s">
        <v>428</v>
      </c>
      <c r="O1" t="s">
        <v>197</v>
      </c>
      <c r="P1" t="s">
        <v>198</v>
      </c>
      <c r="Q1" t="s">
        <v>429</v>
      </c>
      <c r="R1" t="s">
        <v>430</v>
      </c>
      <c r="S1" t="s">
        <v>431</v>
      </c>
      <c r="T1" t="s">
        <v>432</v>
      </c>
      <c r="U1" t="s">
        <v>433</v>
      </c>
    </row>
    <row r="2" spans="1:21" hidden="1">
      <c r="A2" t="s">
        <v>263</v>
      </c>
      <c r="B2" t="s">
        <v>57</v>
      </c>
      <c r="C2">
        <v>1</v>
      </c>
      <c r="D2" t="s">
        <v>58</v>
      </c>
      <c r="E2" t="s">
        <v>36</v>
      </c>
      <c r="F2" t="s">
        <v>434</v>
      </c>
      <c r="G2" t="s">
        <v>435</v>
      </c>
      <c r="H2">
        <v>0</v>
      </c>
      <c r="I2" s="97">
        <v>45748</v>
      </c>
      <c r="J2">
        <v>0</v>
      </c>
      <c r="K2">
        <v>0</v>
      </c>
      <c r="L2">
        <v>0</v>
      </c>
      <c r="M2">
        <v>0</v>
      </c>
      <c r="O2" t="s">
        <v>11</v>
      </c>
      <c r="P2" t="s">
        <v>11</v>
      </c>
      <c r="Q2" t="s">
        <v>11</v>
      </c>
      <c r="R2" t="s">
        <v>11</v>
      </c>
      <c r="S2" t="s">
        <v>11</v>
      </c>
    </row>
    <row r="3" spans="1:21" hidden="1">
      <c r="A3" t="s">
        <v>263</v>
      </c>
      <c r="B3" t="s">
        <v>57</v>
      </c>
      <c r="C3">
        <v>2</v>
      </c>
      <c r="D3" t="s">
        <v>59</v>
      </c>
      <c r="E3" t="s">
        <v>36</v>
      </c>
      <c r="F3" t="s">
        <v>434</v>
      </c>
      <c r="G3" t="s">
        <v>435</v>
      </c>
      <c r="H3">
        <v>1</v>
      </c>
      <c r="I3" s="97">
        <v>45748</v>
      </c>
      <c r="J3">
        <v>0</v>
      </c>
      <c r="K3">
        <v>0</v>
      </c>
      <c r="L3">
        <v>0</v>
      </c>
      <c r="M3">
        <v>0</v>
      </c>
      <c r="O3" t="s">
        <v>11</v>
      </c>
      <c r="P3" t="s">
        <v>11</v>
      </c>
      <c r="Q3" t="s">
        <v>11</v>
      </c>
      <c r="R3" t="s">
        <v>11</v>
      </c>
      <c r="S3" t="s">
        <v>11</v>
      </c>
    </row>
    <row r="4" spans="1:21" hidden="1">
      <c r="A4" t="s">
        <v>263</v>
      </c>
      <c r="B4" t="s">
        <v>57</v>
      </c>
      <c r="C4">
        <v>3</v>
      </c>
      <c r="D4" t="s">
        <v>62</v>
      </c>
      <c r="E4" t="s">
        <v>36</v>
      </c>
      <c r="F4" t="s">
        <v>434</v>
      </c>
      <c r="G4" t="s">
        <v>435</v>
      </c>
      <c r="H4">
        <v>1</v>
      </c>
      <c r="I4" s="97">
        <v>45748</v>
      </c>
      <c r="J4">
        <v>0</v>
      </c>
      <c r="K4">
        <v>0</v>
      </c>
      <c r="L4">
        <v>0</v>
      </c>
      <c r="M4">
        <v>0</v>
      </c>
      <c r="O4" t="s">
        <v>11</v>
      </c>
      <c r="P4" t="s">
        <v>11</v>
      </c>
      <c r="Q4" t="s">
        <v>11</v>
      </c>
      <c r="R4" t="s">
        <v>11</v>
      </c>
      <c r="S4" t="s">
        <v>11</v>
      </c>
    </row>
    <row r="5" spans="1:21" hidden="1">
      <c r="A5" t="s">
        <v>263</v>
      </c>
      <c r="B5" t="s">
        <v>69</v>
      </c>
      <c r="C5">
        <v>5</v>
      </c>
      <c r="D5" t="s">
        <v>70</v>
      </c>
      <c r="E5" t="s">
        <v>71</v>
      </c>
      <c r="F5" t="s">
        <v>436</v>
      </c>
      <c r="G5" t="s">
        <v>437</v>
      </c>
      <c r="H5">
        <v>4.8715405624621608E-3</v>
      </c>
      <c r="I5" s="97">
        <v>45748</v>
      </c>
      <c r="J5">
        <v>5.1700000000000001E-3</v>
      </c>
      <c r="K5">
        <v>4.7699999999999999E-3</v>
      </c>
      <c r="L5">
        <v>5.1700000000000001E-3</v>
      </c>
      <c r="M5">
        <v>4.7699999999999999E-3</v>
      </c>
      <c r="O5" t="s">
        <v>11</v>
      </c>
      <c r="P5" t="s">
        <v>11</v>
      </c>
      <c r="Q5" t="s">
        <v>11</v>
      </c>
      <c r="R5" t="s">
        <v>11</v>
      </c>
      <c r="S5" t="s">
        <v>11</v>
      </c>
    </row>
    <row r="6" spans="1:21" hidden="1">
      <c r="A6" t="s">
        <v>263</v>
      </c>
      <c r="B6" t="s">
        <v>69</v>
      </c>
      <c r="C6">
        <v>6</v>
      </c>
      <c r="D6" t="s">
        <v>70</v>
      </c>
      <c r="E6" t="s">
        <v>73</v>
      </c>
      <c r="F6" t="s">
        <v>436</v>
      </c>
      <c r="G6" t="s">
        <v>437</v>
      </c>
      <c r="H6">
        <v>4.8715405624621608E-3</v>
      </c>
      <c r="I6" s="97">
        <v>45748</v>
      </c>
      <c r="J6">
        <v>3.24</v>
      </c>
      <c r="K6">
        <v>2.92</v>
      </c>
      <c r="L6">
        <v>3.24</v>
      </c>
      <c r="M6">
        <v>2.92</v>
      </c>
      <c r="O6" t="s">
        <v>11</v>
      </c>
      <c r="P6" t="s">
        <v>11</v>
      </c>
      <c r="Q6" t="s">
        <v>11</v>
      </c>
      <c r="R6" t="s">
        <v>11</v>
      </c>
      <c r="S6" t="s">
        <v>11</v>
      </c>
    </row>
    <row r="7" spans="1:21" hidden="1">
      <c r="A7" t="s">
        <v>263</v>
      </c>
      <c r="B7" t="s">
        <v>57</v>
      </c>
      <c r="C7">
        <v>1</v>
      </c>
      <c r="D7" t="s">
        <v>58</v>
      </c>
      <c r="E7" t="s">
        <v>36</v>
      </c>
      <c r="F7" t="s">
        <v>434</v>
      </c>
      <c r="G7" t="s">
        <v>435</v>
      </c>
      <c r="H7">
        <v>4.8715405624621608E-3</v>
      </c>
      <c r="I7" s="97">
        <v>45778</v>
      </c>
      <c r="J7">
        <v>0</v>
      </c>
      <c r="K7">
        <v>0</v>
      </c>
      <c r="L7">
        <v>0</v>
      </c>
      <c r="M7">
        <v>0</v>
      </c>
      <c r="N7">
        <v>0</v>
      </c>
      <c r="O7" t="s">
        <v>11</v>
      </c>
      <c r="P7" t="s">
        <v>11</v>
      </c>
      <c r="Q7" t="s">
        <v>11</v>
      </c>
      <c r="R7" t="s">
        <v>11</v>
      </c>
      <c r="S7" t="s">
        <v>11</v>
      </c>
    </row>
    <row r="8" spans="1:21" hidden="1">
      <c r="A8" t="s">
        <v>263</v>
      </c>
      <c r="B8" t="s">
        <v>57</v>
      </c>
      <c r="C8">
        <v>2</v>
      </c>
      <c r="D8" t="s">
        <v>59</v>
      </c>
      <c r="E8" t="s">
        <v>36</v>
      </c>
      <c r="F8" t="s">
        <v>434</v>
      </c>
      <c r="G8" t="s">
        <v>435</v>
      </c>
      <c r="H8">
        <v>4.8715405624621608E-3</v>
      </c>
      <c r="I8" s="97">
        <v>45778</v>
      </c>
      <c r="J8">
        <v>0</v>
      </c>
      <c r="K8">
        <v>0</v>
      </c>
      <c r="L8">
        <v>0</v>
      </c>
      <c r="M8">
        <v>0</v>
      </c>
      <c r="N8">
        <v>0</v>
      </c>
      <c r="O8" t="s">
        <v>11</v>
      </c>
      <c r="P8" t="s">
        <v>11</v>
      </c>
      <c r="Q8" t="s">
        <v>11</v>
      </c>
      <c r="R8" t="s">
        <v>11</v>
      </c>
      <c r="S8" t="s">
        <v>11</v>
      </c>
    </row>
    <row r="9" spans="1:21" hidden="1">
      <c r="A9" t="s">
        <v>263</v>
      </c>
      <c r="B9" t="s">
        <v>57</v>
      </c>
      <c r="C9">
        <v>3</v>
      </c>
      <c r="D9" t="s">
        <v>62</v>
      </c>
      <c r="E9" t="s">
        <v>36</v>
      </c>
      <c r="F9" t="s">
        <v>434</v>
      </c>
      <c r="G9" t="s">
        <v>435</v>
      </c>
      <c r="H9">
        <v>4.8715405624621608E-3</v>
      </c>
      <c r="I9" s="97">
        <v>45778</v>
      </c>
      <c r="J9">
        <v>0</v>
      </c>
      <c r="K9">
        <v>0</v>
      </c>
      <c r="L9">
        <v>0</v>
      </c>
      <c r="M9">
        <v>0</v>
      </c>
      <c r="N9">
        <v>0</v>
      </c>
      <c r="O9" t="s">
        <v>11</v>
      </c>
      <c r="P9" t="s">
        <v>11</v>
      </c>
      <c r="Q9" t="s">
        <v>11</v>
      </c>
      <c r="R9" t="s">
        <v>11</v>
      </c>
      <c r="S9" t="s">
        <v>11</v>
      </c>
    </row>
    <row r="10" spans="1:21" hidden="1">
      <c r="A10" t="s">
        <v>263</v>
      </c>
      <c r="B10" t="s">
        <v>69</v>
      </c>
      <c r="C10">
        <v>5</v>
      </c>
      <c r="D10" t="s">
        <v>70</v>
      </c>
      <c r="E10" t="s">
        <v>71</v>
      </c>
      <c r="F10" t="s">
        <v>436</v>
      </c>
      <c r="G10" t="s">
        <v>437</v>
      </c>
      <c r="H10">
        <v>4.8715405624621608E-3</v>
      </c>
      <c r="I10" s="97">
        <v>45778</v>
      </c>
      <c r="J10">
        <v>5.0595431984934635E-3</v>
      </c>
      <c r="K10">
        <v>4.720631661828437E-3</v>
      </c>
      <c r="L10">
        <v>5.1145515597881093E-3</v>
      </c>
      <c r="M10">
        <v>4.7400000000000003E-3</v>
      </c>
      <c r="N10">
        <v>5.1000000000000004E-3</v>
      </c>
      <c r="O10" t="s">
        <v>11</v>
      </c>
      <c r="P10" t="s">
        <v>11</v>
      </c>
      <c r="Q10" t="s">
        <v>11</v>
      </c>
      <c r="R10" t="s">
        <v>11</v>
      </c>
      <c r="S10" t="s">
        <v>11</v>
      </c>
    </row>
    <row r="11" spans="1:21" hidden="1">
      <c r="A11" t="s">
        <v>263</v>
      </c>
      <c r="B11" t="s">
        <v>69</v>
      </c>
      <c r="C11">
        <v>6</v>
      </c>
      <c r="D11" t="s">
        <v>70</v>
      </c>
      <c r="E11" t="s">
        <v>73</v>
      </c>
      <c r="F11" t="s">
        <v>436</v>
      </c>
      <c r="G11" t="s">
        <v>437</v>
      </c>
      <c r="H11">
        <v>4.8715405624621608E-3</v>
      </c>
      <c r="I11" s="97">
        <v>45778</v>
      </c>
      <c r="J11">
        <v>4.3899999999999997</v>
      </c>
      <c r="K11">
        <v>3.84</v>
      </c>
      <c r="L11">
        <v>7.63</v>
      </c>
      <c r="M11">
        <v>6.76</v>
      </c>
      <c r="N11">
        <v>0.875</v>
      </c>
      <c r="O11" t="s">
        <v>11</v>
      </c>
      <c r="P11" t="s">
        <v>11</v>
      </c>
      <c r="Q11" t="s">
        <v>11</v>
      </c>
      <c r="R11" t="s">
        <v>11</v>
      </c>
      <c r="S11" t="s">
        <v>11</v>
      </c>
    </row>
    <row r="12" spans="1:21" hidden="1">
      <c r="A12" t="s">
        <v>263</v>
      </c>
      <c r="B12" t="s">
        <v>57</v>
      </c>
      <c r="C12">
        <v>1</v>
      </c>
      <c r="D12" t="s">
        <v>58</v>
      </c>
      <c r="E12" t="s">
        <v>36</v>
      </c>
      <c r="F12" t="s">
        <v>434</v>
      </c>
      <c r="G12" t="s">
        <v>435</v>
      </c>
      <c r="H12">
        <v>4.8715405624621608E-3</v>
      </c>
      <c r="I12" s="97">
        <v>45809</v>
      </c>
      <c r="J12">
        <v>0</v>
      </c>
      <c r="K12">
        <v>0</v>
      </c>
      <c r="L12">
        <v>0</v>
      </c>
      <c r="M12">
        <v>0</v>
      </c>
      <c r="N12">
        <v>0</v>
      </c>
      <c r="O12" t="s">
        <v>11</v>
      </c>
      <c r="P12" t="s">
        <v>11</v>
      </c>
      <c r="Q12" t="s">
        <v>11</v>
      </c>
      <c r="R12" t="s">
        <v>11</v>
      </c>
      <c r="S12" t="s">
        <v>11</v>
      </c>
    </row>
    <row r="13" spans="1:21" hidden="1">
      <c r="A13" t="s">
        <v>263</v>
      </c>
      <c r="B13" t="s">
        <v>57</v>
      </c>
      <c r="C13">
        <v>2</v>
      </c>
      <c r="D13" t="s">
        <v>59</v>
      </c>
      <c r="E13" t="s">
        <v>36</v>
      </c>
      <c r="F13" t="s">
        <v>434</v>
      </c>
      <c r="G13" t="s">
        <v>435</v>
      </c>
      <c r="H13">
        <v>4.8715405624621608E-3</v>
      </c>
      <c r="I13" s="97">
        <v>45809</v>
      </c>
      <c r="J13">
        <v>1</v>
      </c>
      <c r="K13">
        <v>0</v>
      </c>
      <c r="L13">
        <v>1</v>
      </c>
      <c r="M13">
        <v>0</v>
      </c>
      <c r="N13">
        <v>0</v>
      </c>
      <c r="O13" t="s">
        <v>11</v>
      </c>
      <c r="P13" t="s">
        <v>11</v>
      </c>
      <c r="Q13" t="s">
        <v>11</v>
      </c>
      <c r="R13" t="s">
        <v>11</v>
      </c>
      <c r="S13" t="s">
        <v>11</v>
      </c>
    </row>
    <row r="14" spans="1:21" hidden="1">
      <c r="A14" t="s">
        <v>263</v>
      </c>
      <c r="B14" t="s">
        <v>57</v>
      </c>
      <c r="C14">
        <v>3</v>
      </c>
      <c r="D14" t="s">
        <v>62</v>
      </c>
      <c r="E14" t="s">
        <v>36</v>
      </c>
      <c r="F14" t="s">
        <v>434</v>
      </c>
      <c r="G14" t="s">
        <v>435</v>
      </c>
      <c r="H14">
        <v>4.8715405624621608E-3</v>
      </c>
      <c r="I14" s="97">
        <v>45809</v>
      </c>
      <c r="J14">
        <v>1</v>
      </c>
      <c r="K14">
        <v>0</v>
      </c>
      <c r="L14">
        <v>1</v>
      </c>
      <c r="M14">
        <v>0</v>
      </c>
      <c r="N14">
        <v>0</v>
      </c>
      <c r="O14" t="s">
        <v>11</v>
      </c>
      <c r="P14" t="s">
        <v>11</v>
      </c>
      <c r="Q14" t="s">
        <v>11</v>
      </c>
      <c r="R14" t="s">
        <v>11</v>
      </c>
      <c r="S14" t="s">
        <v>11</v>
      </c>
    </row>
    <row r="15" spans="1:21" hidden="1">
      <c r="A15" t="s">
        <v>263</v>
      </c>
      <c r="B15" t="s">
        <v>69</v>
      </c>
      <c r="C15">
        <v>5</v>
      </c>
      <c r="D15" t="s">
        <v>70</v>
      </c>
      <c r="E15" t="s">
        <v>71</v>
      </c>
      <c r="F15" t="s">
        <v>436</v>
      </c>
      <c r="G15" t="s">
        <v>437</v>
      </c>
      <c r="H15">
        <v>4.8715405624621608E-3</v>
      </c>
      <c r="I15" s="97">
        <v>45809</v>
      </c>
      <c r="J15">
        <v>5.098633498185224E-3</v>
      </c>
      <c r="K15">
        <v>5.2062547212695662E-3</v>
      </c>
      <c r="L15">
        <v>5.1089320837958002E-3</v>
      </c>
      <c r="M15">
        <v>4.9091357850490677E-3</v>
      </c>
      <c r="O15" t="s">
        <v>438</v>
      </c>
      <c r="P15" t="s">
        <v>439</v>
      </c>
      <c r="Q15" t="s">
        <v>440</v>
      </c>
      <c r="R15" t="s">
        <v>441</v>
      </c>
      <c r="S15" t="s">
        <v>11</v>
      </c>
    </row>
    <row r="16" spans="1:21" hidden="1">
      <c r="A16" t="s">
        <v>263</v>
      </c>
      <c r="B16" t="s">
        <v>69</v>
      </c>
      <c r="C16">
        <v>6</v>
      </c>
      <c r="D16" t="s">
        <v>70</v>
      </c>
      <c r="E16" t="s">
        <v>73</v>
      </c>
      <c r="F16" t="s">
        <v>436</v>
      </c>
      <c r="G16" t="s">
        <v>437</v>
      </c>
      <c r="H16">
        <v>4.8715405624621608E-3</v>
      </c>
      <c r="I16" s="97">
        <v>45809</v>
      </c>
      <c r="J16">
        <v>4.1399999999999997</v>
      </c>
      <c r="K16">
        <v>4.1139219999999996</v>
      </c>
      <c r="L16">
        <v>11.77</v>
      </c>
      <c r="M16">
        <v>10.873922</v>
      </c>
      <c r="P16" t="s">
        <v>11</v>
      </c>
      <c r="Q16" t="s">
        <v>11</v>
      </c>
      <c r="R16" t="s">
        <v>441</v>
      </c>
      <c r="S16" t="s">
        <v>11</v>
      </c>
    </row>
    <row r="17" spans="1:19" hidden="1">
      <c r="A17" t="s">
        <v>263</v>
      </c>
      <c r="B17" t="s">
        <v>57</v>
      </c>
      <c r="C17">
        <v>1</v>
      </c>
      <c r="D17" t="s">
        <v>58</v>
      </c>
      <c r="E17" t="s">
        <v>36</v>
      </c>
      <c r="F17" t="s">
        <v>434</v>
      </c>
      <c r="G17" t="s">
        <v>435</v>
      </c>
      <c r="H17">
        <v>4.8715405624621608E-3</v>
      </c>
      <c r="I17" s="97">
        <v>45839</v>
      </c>
      <c r="J17">
        <v>0</v>
      </c>
      <c r="K17">
        <v>0</v>
      </c>
      <c r="L17">
        <v>0</v>
      </c>
      <c r="M17">
        <v>0</v>
      </c>
      <c r="N17">
        <v>0</v>
      </c>
      <c r="O17" t="s">
        <v>11</v>
      </c>
      <c r="P17" t="s">
        <v>11</v>
      </c>
      <c r="Q17" t="s">
        <v>11</v>
      </c>
      <c r="R17" t="s">
        <v>11</v>
      </c>
      <c r="S17" t="s">
        <v>11</v>
      </c>
    </row>
    <row r="18" spans="1:19" hidden="1">
      <c r="A18" t="s">
        <v>263</v>
      </c>
      <c r="B18" t="s">
        <v>57</v>
      </c>
      <c r="C18">
        <v>2</v>
      </c>
      <c r="D18" t="s">
        <v>59</v>
      </c>
      <c r="E18" t="s">
        <v>36</v>
      </c>
      <c r="F18" t="s">
        <v>434</v>
      </c>
      <c r="G18" t="s">
        <v>435</v>
      </c>
      <c r="H18">
        <v>4.8715405624621608E-3</v>
      </c>
      <c r="I18" s="97">
        <v>45839</v>
      </c>
      <c r="J18">
        <v>0</v>
      </c>
      <c r="K18">
        <v>0</v>
      </c>
      <c r="L18">
        <v>1</v>
      </c>
      <c r="M18">
        <v>0</v>
      </c>
      <c r="N18">
        <v>0</v>
      </c>
      <c r="O18" t="s">
        <v>11</v>
      </c>
      <c r="P18" t="s">
        <v>11</v>
      </c>
      <c r="Q18" t="s">
        <v>11</v>
      </c>
      <c r="R18" t="s">
        <v>11</v>
      </c>
      <c r="S18" t="s">
        <v>11</v>
      </c>
    </row>
    <row r="19" spans="1:19" hidden="1">
      <c r="A19" t="s">
        <v>263</v>
      </c>
      <c r="B19" t="s">
        <v>57</v>
      </c>
      <c r="C19">
        <v>3</v>
      </c>
      <c r="D19" t="s">
        <v>62</v>
      </c>
      <c r="E19" t="s">
        <v>36</v>
      </c>
      <c r="F19" t="s">
        <v>434</v>
      </c>
      <c r="G19" t="s">
        <v>435</v>
      </c>
      <c r="H19">
        <v>4.8715405624621608E-3</v>
      </c>
      <c r="I19" s="97">
        <v>45839</v>
      </c>
      <c r="J19">
        <v>0</v>
      </c>
      <c r="K19">
        <v>0</v>
      </c>
      <c r="L19">
        <v>1</v>
      </c>
      <c r="M19">
        <v>0</v>
      </c>
      <c r="N19">
        <v>0</v>
      </c>
      <c r="O19" t="s">
        <v>11</v>
      </c>
      <c r="P19" t="s">
        <v>11</v>
      </c>
      <c r="Q19" t="s">
        <v>11</v>
      </c>
      <c r="R19" t="s">
        <v>11</v>
      </c>
      <c r="S19" t="s">
        <v>11</v>
      </c>
    </row>
    <row r="20" spans="1:19" hidden="1">
      <c r="A20" t="s">
        <v>263</v>
      </c>
      <c r="B20" t="s">
        <v>69</v>
      </c>
      <c r="C20">
        <v>5</v>
      </c>
      <c r="D20" t="s">
        <v>70</v>
      </c>
      <c r="E20" t="s">
        <v>71</v>
      </c>
      <c r="F20" t="s">
        <v>436</v>
      </c>
      <c r="G20" t="s">
        <v>437</v>
      </c>
      <c r="H20">
        <v>4.8715405624621608E-3</v>
      </c>
      <c r="I20" s="97">
        <v>45839</v>
      </c>
      <c r="J20">
        <v>4.9955336114168719E-3</v>
      </c>
      <c r="K20">
        <v>5.4918486009180104E-3</v>
      </c>
      <c r="L20">
        <v>5.0806390628767321E-3</v>
      </c>
      <c r="M20">
        <v>5.0559688664096212E-3</v>
      </c>
      <c r="O20" t="s">
        <v>442</v>
      </c>
      <c r="P20" t="s">
        <v>443</v>
      </c>
      <c r="Q20">
        <v>5.2100000000000002E-3</v>
      </c>
      <c r="R20" t="s">
        <v>444</v>
      </c>
      <c r="S20" t="s">
        <v>11</v>
      </c>
    </row>
    <row r="21" spans="1:19" hidden="1">
      <c r="A21" t="s">
        <v>263</v>
      </c>
      <c r="B21" t="s">
        <v>69</v>
      </c>
      <c r="C21">
        <v>6</v>
      </c>
      <c r="D21" t="s">
        <v>70</v>
      </c>
      <c r="E21" t="s">
        <v>73</v>
      </c>
      <c r="F21" t="s">
        <v>436</v>
      </c>
      <c r="G21" t="s">
        <v>437</v>
      </c>
      <c r="H21">
        <v>4.8715405624621608E-3</v>
      </c>
      <c r="I21" s="97">
        <v>45839</v>
      </c>
      <c r="J21">
        <v>3.71</v>
      </c>
      <c r="K21">
        <v>4.1048690299999997</v>
      </c>
      <c r="L21">
        <v>15.48</v>
      </c>
      <c r="M21">
        <v>14.97879103</v>
      </c>
      <c r="O21" t="s">
        <v>445</v>
      </c>
      <c r="P21" t="s">
        <v>446</v>
      </c>
      <c r="Q21">
        <v>4</v>
      </c>
      <c r="R21" t="s">
        <v>447</v>
      </c>
    </row>
    <row r="22" spans="1:19" hidden="1">
      <c r="A22" t="s">
        <v>263</v>
      </c>
      <c r="B22" t="s">
        <v>57</v>
      </c>
      <c r="C22">
        <v>1</v>
      </c>
      <c r="D22" t="s">
        <v>58</v>
      </c>
      <c r="E22" t="s">
        <v>36</v>
      </c>
      <c r="F22" t="s">
        <v>434</v>
      </c>
      <c r="G22" t="s">
        <v>435</v>
      </c>
      <c r="H22">
        <v>4.8715405624621608E-3</v>
      </c>
      <c r="I22" s="97">
        <v>45870</v>
      </c>
      <c r="J22">
        <v>0</v>
      </c>
      <c r="K22">
        <v>0</v>
      </c>
      <c r="L22">
        <v>0</v>
      </c>
      <c r="M22">
        <v>0</v>
      </c>
      <c r="N22">
        <v>0</v>
      </c>
      <c r="O22" t="s">
        <v>11</v>
      </c>
      <c r="P22" t="s">
        <v>11</v>
      </c>
      <c r="Q22" t="s">
        <v>11</v>
      </c>
      <c r="R22" t="s">
        <v>11</v>
      </c>
      <c r="S22" t="s">
        <v>11</v>
      </c>
    </row>
    <row r="23" spans="1:19" hidden="1">
      <c r="A23" t="s">
        <v>263</v>
      </c>
      <c r="B23" t="s">
        <v>57</v>
      </c>
      <c r="C23">
        <v>2</v>
      </c>
      <c r="D23" t="s">
        <v>59</v>
      </c>
      <c r="E23" t="s">
        <v>36</v>
      </c>
      <c r="F23" t="s">
        <v>434</v>
      </c>
      <c r="G23" t="s">
        <v>435</v>
      </c>
      <c r="H23">
        <v>4.8715405624621608E-3</v>
      </c>
      <c r="I23" s="97">
        <v>45870</v>
      </c>
      <c r="J23">
        <v>0</v>
      </c>
      <c r="K23">
        <v>0</v>
      </c>
      <c r="L23">
        <v>1</v>
      </c>
      <c r="M23">
        <v>0</v>
      </c>
      <c r="N23">
        <v>0</v>
      </c>
      <c r="O23" t="s">
        <v>11</v>
      </c>
      <c r="P23" t="s">
        <v>11</v>
      </c>
      <c r="Q23" t="s">
        <v>11</v>
      </c>
      <c r="R23" t="s">
        <v>11</v>
      </c>
      <c r="S23" t="s">
        <v>11</v>
      </c>
    </row>
    <row r="24" spans="1:19" hidden="1">
      <c r="A24" t="s">
        <v>263</v>
      </c>
      <c r="B24" t="s">
        <v>57</v>
      </c>
      <c r="C24">
        <v>3</v>
      </c>
      <c r="D24" t="s">
        <v>62</v>
      </c>
      <c r="E24" t="s">
        <v>36</v>
      </c>
      <c r="F24" t="s">
        <v>434</v>
      </c>
      <c r="G24" t="s">
        <v>435</v>
      </c>
      <c r="H24">
        <v>4.8715405624621608E-3</v>
      </c>
      <c r="I24" s="97">
        <v>45870</v>
      </c>
      <c r="J24">
        <v>0</v>
      </c>
      <c r="K24">
        <v>0</v>
      </c>
      <c r="L24">
        <v>1</v>
      </c>
      <c r="M24">
        <v>0</v>
      </c>
      <c r="N24">
        <v>0</v>
      </c>
      <c r="O24" t="s">
        <v>11</v>
      </c>
      <c r="P24" t="s">
        <v>11</v>
      </c>
      <c r="Q24" t="s">
        <v>11</v>
      </c>
      <c r="R24" t="s">
        <v>11</v>
      </c>
      <c r="S24" t="s">
        <v>11</v>
      </c>
    </row>
    <row r="25" spans="1:19" hidden="1">
      <c r="A25" t="s">
        <v>263</v>
      </c>
      <c r="B25" t="s">
        <v>69</v>
      </c>
      <c r="C25">
        <v>5</v>
      </c>
      <c r="D25" t="s">
        <v>70</v>
      </c>
      <c r="E25" t="s">
        <v>71</v>
      </c>
      <c r="F25" t="s">
        <v>436</v>
      </c>
      <c r="G25" t="s">
        <v>437</v>
      </c>
      <c r="H25">
        <v>4.8715405624621608E-3</v>
      </c>
      <c r="I25" s="97">
        <v>45870</v>
      </c>
      <c r="J25">
        <v>5.0995922118194535E-3</v>
      </c>
      <c r="K25">
        <v>5.2100000000000002E-3</v>
      </c>
      <c r="L25">
        <v>5.0845583901384748E-3</v>
      </c>
      <c r="M25">
        <v>5.0400000000000002E-3</v>
      </c>
      <c r="O25" t="s">
        <v>448</v>
      </c>
      <c r="P25" t="s">
        <v>449</v>
      </c>
      <c r="Q25">
        <v>4.3999999999999994E-3</v>
      </c>
      <c r="R25" t="s">
        <v>450</v>
      </c>
      <c r="S25" t="s">
        <v>11</v>
      </c>
    </row>
    <row r="26" spans="1:19" hidden="1">
      <c r="A26" t="s">
        <v>263</v>
      </c>
      <c r="B26" t="s">
        <v>69</v>
      </c>
      <c r="C26">
        <v>6</v>
      </c>
      <c r="D26" t="s">
        <v>70</v>
      </c>
      <c r="E26" t="s">
        <v>73</v>
      </c>
      <c r="F26" t="s">
        <v>436</v>
      </c>
      <c r="G26" t="s">
        <v>437</v>
      </c>
      <c r="H26">
        <v>4.8715405624621608E-3</v>
      </c>
      <c r="I26" s="97">
        <v>45870</v>
      </c>
      <c r="J26">
        <v>3.77</v>
      </c>
      <c r="K26">
        <v>4.62</v>
      </c>
      <c r="L26">
        <v>19.25</v>
      </c>
      <c r="M26">
        <v>19.598791030000001</v>
      </c>
      <c r="O26" t="s">
        <v>451</v>
      </c>
      <c r="P26" t="s">
        <v>449</v>
      </c>
      <c r="Q26">
        <v>4</v>
      </c>
      <c r="R26" t="s">
        <v>452</v>
      </c>
      <c r="S26" t="s">
        <v>11</v>
      </c>
    </row>
    <row r="27" spans="1:19" hidden="1">
      <c r="A27" t="s">
        <v>263</v>
      </c>
      <c r="B27" t="s">
        <v>57</v>
      </c>
      <c r="C27">
        <v>1</v>
      </c>
      <c r="D27" t="s">
        <v>58</v>
      </c>
      <c r="E27" t="s">
        <v>36</v>
      </c>
      <c r="F27" t="s">
        <v>434</v>
      </c>
      <c r="G27" t="s">
        <v>435</v>
      </c>
      <c r="H27">
        <v>4.8715405624621608E-3</v>
      </c>
      <c r="I27" s="97">
        <v>45901</v>
      </c>
      <c r="J27">
        <v>0</v>
      </c>
      <c r="K27">
        <v>0</v>
      </c>
      <c r="L27">
        <v>0</v>
      </c>
      <c r="M27">
        <v>0</v>
      </c>
      <c r="N27">
        <v>0</v>
      </c>
      <c r="O27" t="s">
        <v>11</v>
      </c>
      <c r="P27" t="s">
        <v>11</v>
      </c>
      <c r="Q27" t="s">
        <v>11</v>
      </c>
      <c r="R27" t="s">
        <v>11</v>
      </c>
      <c r="S27" t="s">
        <v>11</v>
      </c>
    </row>
    <row r="28" spans="1:19" hidden="1">
      <c r="A28" t="s">
        <v>263</v>
      </c>
      <c r="B28" t="s">
        <v>57</v>
      </c>
      <c r="C28">
        <v>2</v>
      </c>
      <c r="D28" t="s">
        <v>59</v>
      </c>
      <c r="E28" t="s">
        <v>36</v>
      </c>
      <c r="F28" t="s">
        <v>434</v>
      </c>
      <c r="G28" t="s">
        <v>435</v>
      </c>
      <c r="H28">
        <v>4.8715405624621608E-3</v>
      </c>
      <c r="I28" s="97">
        <v>45901</v>
      </c>
      <c r="J28">
        <v>0</v>
      </c>
      <c r="K28">
        <v>0</v>
      </c>
      <c r="L28">
        <v>1</v>
      </c>
      <c r="M28">
        <v>0</v>
      </c>
      <c r="N28">
        <v>0</v>
      </c>
      <c r="O28" t="s">
        <v>11</v>
      </c>
      <c r="P28" t="s">
        <v>11</v>
      </c>
      <c r="Q28" t="s">
        <v>11</v>
      </c>
      <c r="R28" t="s">
        <v>11</v>
      </c>
      <c r="S28" t="s">
        <v>11</v>
      </c>
    </row>
    <row r="29" spans="1:19" hidden="1">
      <c r="A29" t="s">
        <v>263</v>
      </c>
      <c r="B29" t="s">
        <v>57</v>
      </c>
      <c r="C29">
        <v>3</v>
      </c>
      <c r="D29" t="s">
        <v>62</v>
      </c>
      <c r="E29" t="s">
        <v>36</v>
      </c>
      <c r="F29" t="s">
        <v>434</v>
      </c>
      <c r="G29" t="s">
        <v>435</v>
      </c>
      <c r="H29">
        <v>4.8715405624621608E-3</v>
      </c>
      <c r="I29" s="97">
        <v>45901</v>
      </c>
      <c r="J29">
        <v>0</v>
      </c>
      <c r="K29">
        <v>0</v>
      </c>
      <c r="L29">
        <v>1</v>
      </c>
      <c r="M29">
        <v>0</v>
      </c>
      <c r="N29">
        <v>0</v>
      </c>
      <c r="O29" t="s">
        <v>11</v>
      </c>
      <c r="P29" t="s">
        <v>11</v>
      </c>
      <c r="Q29" t="s">
        <v>11</v>
      </c>
      <c r="R29" t="s">
        <v>11</v>
      </c>
      <c r="S29" t="s">
        <v>11</v>
      </c>
    </row>
    <row r="30" spans="1:19" hidden="1">
      <c r="A30" t="s">
        <v>263</v>
      </c>
      <c r="B30" t="s">
        <v>69</v>
      </c>
      <c r="C30">
        <v>5</v>
      </c>
      <c r="D30" t="s">
        <v>70</v>
      </c>
      <c r="E30" t="s">
        <v>71</v>
      </c>
      <c r="F30" t="s">
        <v>436</v>
      </c>
      <c r="G30" t="s">
        <v>437</v>
      </c>
      <c r="H30">
        <v>4.8715405624621608E-3</v>
      </c>
      <c r="I30" s="97">
        <v>45901</v>
      </c>
      <c r="J30">
        <v>4.9894575256577397E-3</v>
      </c>
      <c r="K30">
        <v>5.6899999999999997E-3</v>
      </c>
      <c r="L30">
        <v>5.0679559052047478E-3</v>
      </c>
      <c r="M30">
        <v>5.3800000000000002E-3</v>
      </c>
      <c r="O30" t="s">
        <v>453</v>
      </c>
      <c r="P30" t="s">
        <v>11</v>
      </c>
      <c r="Q30">
        <v>4.8199999999999996E-3</v>
      </c>
      <c r="R30" t="s">
        <v>454</v>
      </c>
      <c r="S30" t="s">
        <v>11</v>
      </c>
    </row>
    <row r="31" spans="1:19" hidden="1">
      <c r="A31" t="s">
        <v>263</v>
      </c>
      <c r="B31" t="s">
        <v>69</v>
      </c>
      <c r="C31">
        <v>6</v>
      </c>
      <c r="D31" t="s">
        <v>70</v>
      </c>
      <c r="E31" t="s">
        <v>73</v>
      </c>
      <c r="F31" t="s">
        <v>436</v>
      </c>
      <c r="G31" t="s">
        <v>437</v>
      </c>
      <c r="H31">
        <v>4.8715405624621608E-3</v>
      </c>
      <c r="I31" s="97">
        <v>45901</v>
      </c>
      <c r="J31">
        <v>4.1399999999999997</v>
      </c>
      <c r="K31">
        <v>4.2640000000000002</v>
      </c>
      <c r="L31">
        <v>23.39</v>
      </c>
      <c r="M31">
        <v>23.86279103</v>
      </c>
      <c r="O31" t="s">
        <v>455</v>
      </c>
      <c r="P31" t="s">
        <v>11</v>
      </c>
      <c r="Q31">
        <v>426</v>
      </c>
      <c r="R31" t="s">
        <v>454</v>
      </c>
      <c r="S31" t="s">
        <v>11</v>
      </c>
    </row>
    <row r="32" spans="1:19" hidden="1">
      <c r="A32" t="s">
        <v>263</v>
      </c>
      <c r="B32" t="s">
        <v>57</v>
      </c>
      <c r="C32">
        <v>1</v>
      </c>
      <c r="D32" t="s">
        <v>58</v>
      </c>
      <c r="E32" t="s">
        <v>36</v>
      </c>
      <c r="F32" t="s">
        <v>434</v>
      </c>
      <c r="G32" t="s">
        <v>435</v>
      </c>
      <c r="H32">
        <v>4.8715405624621608E-3</v>
      </c>
      <c r="I32" s="97">
        <v>45931</v>
      </c>
      <c r="J32">
        <v>0</v>
      </c>
      <c r="K32">
        <v>0</v>
      </c>
      <c r="L32">
        <v>0</v>
      </c>
      <c r="M32">
        <v>0</v>
      </c>
      <c r="N32">
        <v>0</v>
      </c>
      <c r="O32" t="s">
        <v>11</v>
      </c>
      <c r="P32" t="s">
        <v>11</v>
      </c>
      <c r="Q32" t="s">
        <v>11</v>
      </c>
      <c r="R32" t="s">
        <v>11</v>
      </c>
      <c r="S32" t="s">
        <v>11</v>
      </c>
    </row>
    <row r="33" spans="1:19" hidden="1">
      <c r="A33" t="s">
        <v>263</v>
      </c>
      <c r="B33" t="s">
        <v>57</v>
      </c>
      <c r="C33">
        <v>2</v>
      </c>
      <c r="D33" t="s">
        <v>59</v>
      </c>
      <c r="E33" t="s">
        <v>36</v>
      </c>
      <c r="F33" t="s">
        <v>434</v>
      </c>
      <c r="G33" t="s">
        <v>435</v>
      </c>
      <c r="H33">
        <v>4.8715405624621608E-3</v>
      </c>
      <c r="I33" s="97">
        <v>45931</v>
      </c>
      <c r="J33">
        <v>0</v>
      </c>
      <c r="K33">
        <v>0</v>
      </c>
      <c r="L33">
        <v>1</v>
      </c>
      <c r="M33">
        <v>0</v>
      </c>
      <c r="N33">
        <v>0</v>
      </c>
      <c r="O33" t="s">
        <v>11</v>
      </c>
      <c r="P33" t="s">
        <v>11</v>
      </c>
      <c r="Q33" t="s">
        <v>11</v>
      </c>
      <c r="R33" t="s">
        <v>11</v>
      </c>
      <c r="S33" t="s">
        <v>11</v>
      </c>
    </row>
    <row r="34" spans="1:19" hidden="1">
      <c r="A34" t="s">
        <v>263</v>
      </c>
      <c r="B34" t="s">
        <v>57</v>
      </c>
      <c r="C34">
        <v>3</v>
      </c>
      <c r="D34" t="s">
        <v>62</v>
      </c>
      <c r="E34" t="s">
        <v>36</v>
      </c>
      <c r="F34" t="s">
        <v>434</v>
      </c>
      <c r="G34" t="s">
        <v>435</v>
      </c>
      <c r="H34">
        <v>4.8715405624621608E-3</v>
      </c>
      <c r="I34" s="97">
        <v>45931</v>
      </c>
      <c r="J34">
        <v>0</v>
      </c>
      <c r="K34">
        <v>0</v>
      </c>
      <c r="L34">
        <v>1</v>
      </c>
      <c r="M34">
        <v>0</v>
      </c>
      <c r="N34">
        <v>0</v>
      </c>
      <c r="O34" t="s">
        <v>11</v>
      </c>
      <c r="P34" t="s">
        <v>11</v>
      </c>
      <c r="Q34" t="s">
        <v>11</v>
      </c>
      <c r="R34" t="s">
        <v>11</v>
      </c>
      <c r="S34" t="s">
        <v>11</v>
      </c>
    </row>
    <row r="35" spans="1:19" hidden="1">
      <c r="A35" t="s">
        <v>263</v>
      </c>
      <c r="B35" t="s">
        <v>69</v>
      </c>
      <c r="C35">
        <v>5</v>
      </c>
      <c r="D35" t="s">
        <v>70</v>
      </c>
      <c r="E35" t="s">
        <v>71</v>
      </c>
      <c r="F35" t="s">
        <v>436</v>
      </c>
      <c r="G35" t="s">
        <v>437</v>
      </c>
      <c r="H35">
        <v>4.8715405624621608E-3</v>
      </c>
      <c r="I35" s="97">
        <v>45931</v>
      </c>
      <c r="J35">
        <v>4.8205207491416003E-3</v>
      </c>
      <c r="K35">
        <v>4.8500000000000001E-3</v>
      </c>
      <c r="L35">
        <v>5.0312135933951001E-3</v>
      </c>
      <c r="M35">
        <v>5.2199999999999998E-3</v>
      </c>
      <c r="O35" t="s">
        <v>456</v>
      </c>
      <c r="P35" t="s">
        <v>457</v>
      </c>
      <c r="Q35">
        <v>4.7000000000000002E-3</v>
      </c>
      <c r="R35" t="s">
        <v>458</v>
      </c>
      <c r="S35" t="s">
        <v>11</v>
      </c>
    </row>
    <row r="36" spans="1:19" hidden="1">
      <c r="A36" t="s">
        <v>263</v>
      </c>
      <c r="B36" t="s">
        <v>69</v>
      </c>
      <c r="C36">
        <v>6</v>
      </c>
      <c r="D36" t="s">
        <v>70</v>
      </c>
      <c r="E36" t="s">
        <v>73</v>
      </c>
      <c r="F36" t="s">
        <v>436</v>
      </c>
      <c r="G36" t="s">
        <v>437</v>
      </c>
      <c r="H36">
        <v>4.8715405624621608E-3</v>
      </c>
      <c r="I36" s="97">
        <v>45931</v>
      </c>
      <c r="J36">
        <v>3.57</v>
      </c>
      <c r="K36">
        <v>3.65</v>
      </c>
      <c r="L36">
        <v>26.96</v>
      </c>
      <c r="M36">
        <v>27.512791029999999</v>
      </c>
      <c r="O36" t="s">
        <v>459</v>
      </c>
      <c r="P36" t="s">
        <v>457</v>
      </c>
      <c r="Q36" t="s">
        <v>460</v>
      </c>
      <c r="R36" t="s">
        <v>458</v>
      </c>
      <c r="S36" t="s">
        <v>11</v>
      </c>
    </row>
    <row r="37" spans="1:19" hidden="1">
      <c r="A37" t="s">
        <v>263</v>
      </c>
      <c r="B37" t="s">
        <v>57</v>
      </c>
      <c r="C37">
        <v>1</v>
      </c>
      <c r="D37" t="s">
        <v>58</v>
      </c>
      <c r="E37" t="s">
        <v>36</v>
      </c>
      <c r="F37" t="s">
        <v>434</v>
      </c>
      <c r="G37" t="s">
        <v>435</v>
      </c>
      <c r="H37">
        <v>4.8715405624621608E-3</v>
      </c>
      <c r="I37" s="97">
        <v>45962</v>
      </c>
      <c r="J37">
        <v>0</v>
      </c>
      <c r="K37">
        <v>0</v>
      </c>
      <c r="L37">
        <v>0</v>
      </c>
      <c r="M37">
        <v>0</v>
      </c>
      <c r="N37">
        <v>0</v>
      </c>
      <c r="O37" t="s">
        <v>11</v>
      </c>
      <c r="P37" t="s">
        <v>11</v>
      </c>
      <c r="Q37" t="s">
        <v>11</v>
      </c>
      <c r="R37" t="s">
        <v>11</v>
      </c>
      <c r="S37" t="s">
        <v>11</v>
      </c>
    </row>
    <row r="38" spans="1:19" hidden="1">
      <c r="A38" t="s">
        <v>263</v>
      </c>
      <c r="B38" t="s">
        <v>57</v>
      </c>
      <c r="C38">
        <v>2</v>
      </c>
      <c r="D38" t="s">
        <v>59</v>
      </c>
      <c r="E38" t="s">
        <v>36</v>
      </c>
      <c r="F38" t="s">
        <v>434</v>
      </c>
      <c r="G38" t="s">
        <v>435</v>
      </c>
      <c r="H38">
        <v>4.8715405624621608E-3</v>
      </c>
      <c r="I38" s="97">
        <v>45962</v>
      </c>
      <c r="J38">
        <v>0</v>
      </c>
      <c r="K38">
        <v>0</v>
      </c>
      <c r="L38">
        <v>1</v>
      </c>
      <c r="M38">
        <v>0</v>
      </c>
      <c r="N38">
        <v>0</v>
      </c>
      <c r="O38" t="s">
        <v>11</v>
      </c>
      <c r="P38" t="s">
        <v>11</v>
      </c>
      <c r="Q38" t="s">
        <v>11</v>
      </c>
      <c r="R38" t="s">
        <v>11</v>
      </c>
      <c r="S38" t="s">
        <v>11</v>
      </c>
    </row>
    <row r="39" spans="1:19" hidden="1">
      <c r="A39" t="s">
        <v>263</v>
      </c>
      <c r="B39" t="s">
        <v>57</v>
      </c>
      <c r="C39">
        <v>3</v>
      </c>
      <c r="D39" t="s">
        <v>62</v>
      </c>
      <c r="E39" t="s">
        <v>36</v>
      </c>
      <c r="F39" t="s">
        <v>434</v>
      </c>
      <c r="G39" t="s">
        <v>435</v>
      </c>
      <c r="H39">
        <v>4.8715405624621608E-3</v>
      </c>
      <c r="I39" s="97">
        <v>45962</v>
      </c>
      <c r="J39">
        <v>0</v>
      </c>
      <c r="K39">
        <v>0</v>
      </c>
      <c r="L39">
        <v>1</v>
      </c>
      <c r="M39">
        <v>0</v>
      </c>
      <c r="N39">
        <v>0</v>
      </c>
      <c r="O39" t="s">
        <v>11</v>
      </c>
      <c r="P39" t="s">
        <v>11</v>
      </c>
      <c r="Q39" t="s">
        <v>11</v>
      </c>
      <c r="R39" t="s">
        <v>11</v>
      </c>
      <c r="S39" t="s">
        <v>11</v>
      </c>
    </row>
    <row r="40" spans="1:19" hidden="1">
      <c r="A40" t="s">
        <v>263</v>
      </c>
      <c r="B40" t="s">
        <v>69</v>
      </c>
      <c r="C40">
        <v>5</v>
      </c>
      <c r="D40" t="s">
        <v>70</v>
      </c>
      <c r="E40" t="s">
        <v>71</v>
      </c>
      <c r="F40" t="s">
        <v>436</v>
      </c>
      <c r="G40" t="s">
        <v>437</v>
      </c>
      <c r="H40">
        <v>4.8715405624621608E-3</v>
      </c>
      <c r="I40" s="97">
        <v>45962</v>
      </c>
      <c r="J40">
        <v>4.6470583264320506E-3</v>
      </c>
      <c r="K40">
        <v>4.1399999999999996E-3</v>
      </c>
      <c r="L40">
        <v>4.9837512854905798E-3</v>
      </c>
      <c r="M40">
        <v>5.0800000000000003E-3</v>
      </c>
      <c r="N40">
        <v>4.7000000000000002E-3</v>
      </c>
      <c r="O40" t="s">
        <v>461</v>
      </c>
      <c r="P40" t="s">
        <v>462</v>
      </c>
      <c r="Q40">
        <v>4.6699999999999997E-3</v>
      </c>
      <c r="R40" t="s">
        <v>11</v>
      </c>
      <c r="S40" t="s">
        <v>11</v>
      </c>
    </row>
    <row r="41" spans="1:19" hidden="1">
      <c r="A41" t="s">
        <v>263</v>
      </c>
      <c r="B41" t="s">
        <v>69</v>
      </c>
      <c r="C41">
        <v>6</v>
      </c>
      <c r="D41" t="s">
        <v>70</v>
      </c>
      <c r="E41" t="s">
        <v>73</v>
      </c>
      <c r="F41" t="s">
        <v>436</v>
      </c>
      <c r="G41" t="s">
        <v>437</v>
      </c>
      <c r="H41">
        <v>4.8715405624621608E-3</v>
      </c>
      <c r="I41" s="97">
        <v>45962</v>
      </c>
      <c r="J41">
        <v>3.7</v>
      </c>
      <c r="K41">
        <v>3.28</v>
      </c>
      <c r="L41">
        <v>30.66</v>
      </c>
      <c r="M41">
        <v>30.79</v>
      </c>
      <c r="N41">
        <v>3.14</v>
      </c>
      <c r="O41" t="s">
        <v>463</v>
      </c>
      <c r="Q41" t="s">
        <v>464</v>
      </c>
      <c r="R41" t="s">
        <v>11</v>
      </c>
      <c r="S41" t="s">
        <v>11</v>
      </c>
    </row>
    <row r="42" spans="1:19" hidden="1">
      <c r="A42" t="s">
        <v>263</v>
      </c>
      <c r="B42" t="s">
        <v>57</v>
      </c>
      <c r="C42">
        <v>1</v>
      </c>
      <c r="D42" t="s">
        <v>58</v>
      </c>
      <c r="E42" t="s">
        <v>36</v>
      </c>
      <c r="F42" t="s">
        <v>434</v>
      </c>
      <c r="G42" t="s">
        <v>435</v>
      </c>
      <c r="H42">
        <v>4.8715405624621608E-3</v>
      </c>
      <c r="I42" s="97">
        <v>45992</v>
      </c>
      <c r="J42">
        <v>0</v>
      </c>
      <c r="K42">
        <v>0</v>
      </c>
      <c r="L42">
        <v>0</v>
      </c>
      <c r="M42">
        <v>0</v>
      </c>
      <c r="N42">
        <v>0</v>
      </c>
      <c r="O42" t="s">
        <v>11</v>
      </c>
      <c r="P42" t="s">
        <v>11</v>
      </c>
      <c r="Q42" t="s">
        <v>11</v>
      </c>
      <c r="R42" t="s">
        <v>11</v>
      </c>
      <c r="S42" t="s">
        <v>11</v>
      </c>
    </row>
    <row r="43" spans="1:19" hidden="1">
      <c r="A43" t="s">
        <v>263</v>
      </c>
      <c r="B43" t="s">
        <v>57</v>
      </c>
      <c r="C43">
        <v>2</v>
      </c>
      <c r="D43" t="s">
        <v>59</v>
      </c>
      <c r="E43" t="s">
        <v>36</v>
      </c>
      <c r="F43" t="s">
        <v>434</v>
      </c>
      <c r="G43" t="s">
        <v>435</v>
      </c>
      <c r="H43">
        <v>4.8715405624621608E-3</v>
      </c>
      <c r="I43" s="97">
        <v>45992</v>
      </c>
      <c r="J43">
        <v>0</v>
      </c>
      <c r="K43">
        <v>0</v>
      </c>
      <c r="L43">
        <v>1</v>
      </c>
      <c r="M43">
        <v>0</v>
      </c>
      <c r="N43">
        <v>0</v>
      </c>
      <c r="O43" t="s">
        <v>11</v>
      </c>
      <c r="P43" t="s">
        <v>11</v>
      </c>
      <c r="Q43" t="s">
        <v>11</v>
      </c>
      <c r="R43" t="s">
        <v>11</v>
      </c>
      <c r="S43" t="s">
        <v>11</v>
      </c>
    </row>
    <row r="44" spans="1:19" hidden="1">
      <c r="A44" t="s">
        <v>263</v>
      </c>
      <c r="B44" t="s">
        <v>57</v>
      </c>
      <c r="C44">
        <v>3</v>
      </c>
      <c r="D44" t="s">
        <v>62</v>
      </c>
      <c r="E44" t="s">
        <v>36</v>
      </c>
      <c r="F44" t="s">
        <v>434</v>
      </c>
      <c r="G44" t="s">
        <v>435</v>
      </c>
      <c r="H44">
        <v>4.8715405624621608E-3</v>
      </c>
      <c r="I44" s="97">
        <v>45992</v>
      </c>
      <c r="J44">
        <v>0</v>
      </c>
      <c r="K44">
        <v>0</v>
      </c>
      <c r="L44">
        <v>1</v>
      </c>
      <c r="M44">
        <v>0</v>
      </c>
      <c r="N44">
        <v>0</v>
      </c>
      <c r="O44" t="s">
        <v>11</v>
      </c>
      <c r="P44" t="s">
        <v>11</v>
      </c>
      <c r="Q44" t="s">
        <v>11</v>
      </c>
      <c r="R44" t="s">
        <v>11</v>
      </c>
      <c r="S44" t="s">
        <v>11</v>
      </c>
    </row>
    <row r="45" spans="1:19" hidden="1">
      <c r="A45" t="s">
        <v>263</v>
      </c>
      <c r="B45" t="s">
        <v>69</v>
      </c>
      <c r="C45">
        <v>5</v>
      </c>
      <c r="D45" t="s">
        <v>70</v>
      </c>
      <c r="E45" t="s">
        <v>71</v>
      </c>
      <c r="F45" t="s">
        <v>436</v>
      </c>
      <c r="G45" t="s">
        <v>437</v>
      </c>
      <c r="H45">
        <v>4.8715405624621608E-3</v>
      </c>
      <c r="I45" s="97">
        <v>45992</v>
      </c>
      <c r="J45">
        <v>4.7240178057488865E-3</v>
      </c>
      <c r="K45">
        <v>4.4999999999999997E-3</v>
      </c>
      <c r="L45">
        <v>4.9553359799046114E-3</v>
      </c>
      <c r="M45">
        <v>5.0200000000000002E-3</v>
      </c>
      <c r="O45" t="s">
        <v>465</v>
      </c>
      <c r="P45" t="s">
        <v>462</v>
      </c>
      <c r="Q45">
        <v>4.8999999999999998E-3</v>
      </c>
      <c r="R45" t="s">
        <v>11</v>
      </c>
      <c r="S45" t="s">
        <v>11</v>
      </c>
    </row>
    <row r="46" spans="1:19" hidden="1">
      <c r="A46" t="s">
        <v>263</v>
      </c>
      <c r="B46" t="s">
        <v>69</v>
      </c>
      <c r="C46">
        <v>6</v>
      </c>
      <c r="D46" t="s">
        <v>70</v>
      </c>
      <c r="E46" t="s">
        <v>73</v>
      </c>
      <c r="F46" t="s">
        <v>436</v>
      </c>
      <c r="G46" t="s">
        <v>437</v>
      </c>
      <c r="H46">
        <v>4.8715405624621608E-3</v>
      </c>
      <c r="I46" s="97">
        <v>45992</v>
      </c>
      <c r="J46">
        <v>3.2552791438830182</v>
      </c>
      <c r="K46">
        <v>3.056</v>
      </c>
      <c r="L46">
        <v>33.915279143883019</v>
      </c>
      <c r="M46">
        <v>33.845999999999997</v>
      </c>
      <c r="O46" t="s">
        <v>466</v>
      </c>
      <c r="Q46" t="s">
        <v>467</v>
      </c>
      <c r="R46" t="s">
        <v>11</v>
      </c>
      <c r="S46" t="s">
        <v>11</v>
      </c>
    </row>
    <row r="47" spans="1:19" hidden="1">
      <c r="A47" t="s">
        <v>263</v>
      </c>
      <c r="B47" t="s">
        <v>57</v>
      </c>
      <c r="C47">
        <v>1</v>
      </c>
      <c r="D47" t="s">
        <v>58</v>
      </c>
      <c r="E47" t="s">
        <v>36</v>
      </c>
      <c r="F47" t="s">
        <v>434</v>
      </c>
      <c r="G47" t="s">
        <v>435</v>
      </c>
      <c r="H47">
        <v>4.8715405624621608E-3</v>
      </c>
      <c r="I47" s="97">
        <v>46023</v>
      </c>
      <c r="J47">
        <v>0</v>
      </c>
      <c r="K47">
        <v>0</v>
      </c>
      <c r="L47">
        <v>0</v>
      </c>
      <c r="M47">
        <v>0</v>
      </c>
      <c r="N47">
        <v>0</v>
      </c>
      <c r="O47" t="s">
        <v>11</v>
      </c>
      <c r="P47" t="s">
        <v>11</v>
      </c>
      <c r="Q47" t="s">
        <v>11</v>
      </c>
      <c r="R47" t="s">
        <v>11</v>
      </c>
      <c r="S47" t="s">
        <v>11</v>
      </c>
    </row>
    <row r="48" spans="1:19" hidden="1">
      <c r="A48" t="s">
        <v>263</v>
      </c>
      <c r="B48" t="s">
        <v>57</v>
      </c>
      <c r="C48">
        <v>2</v>
      </c>
      <c r="D48" t="s">
        <v>59</v>
      </c>
      <c r="E48" t="s">
        <v>36</v>
      </c>
      <c r="F48" t="s">
        <v>434</v>
      </c>
      <c r="G48" t="s">
        <v>435</v>
      </c>
      <c r="H48">
        <v>4.8715405624621608E-3</v>
      </c>
      <c r="I48" s="97">
        <v>46023</v>
      </c>
      <c r="J48">
        <v>0</v>
      </c>
      <c r="K48">
        <v>0</v>
      </c>
      <c r="L48">
        <v>1</v>
      </c>
      <c r="M48">
        <v>0</v>
      </c>
      <c r="N48">
        <v>0</v>
      </c>
      <c r="O48" t="s">
        <v>11</v>
      </c>
      <c r="P48" t="s">
        <v>11</v>
      </c>
      <c r="Q48" t="s">
        <v>11</v>
      </c>
      <c r="R48" t="s">
        <v>11</v>
      </c>
      <c r="S48" t="s">
        <v>11</v>
      </c>
    </row>
    <row r="49" spans="1:20" hidden="1">
      <c r="A49" t="s">
        <v>263</v>
      </c>
      <c r="B49" t="s">
        <v>57</v>
      </c>
      <c r="C49">
        <v>3</v>
      </c>
      <c r="D49" t="s">
        <v>62</v>
      </c>
      <c r="E49" t="s">
        <v>36</v>
      </c>
      <c r="F49" t="s">
        <v>434</v>
      </c>
      <c r="G49" t="s">
        <v>435</v>
      </c>
      <c r="H49">
        <v>4.8715405624621608E-3</v>
      </c>
      <c r="I49" s="97">
        <v>46023</v>
      </c>
      <c r="J49">
        <v>0</v>
      </c>
      <c r="K49">
        <v>0</v>
      </c>
      <c r="L49">
        <v>1</v>
      </c>
      <c r="M49">
        <v>0</v>
      </c>
      <c r="N49">
        <v>0</v>
      </c>
      <c r="O49" t="s">
        <v>11</v>
      </c>
      <c r="P49" t="s">
        <v>11</v>
      </c>
      <c r="Q49" t="s">
        <v>11</v>
      </c>
      <c r="R49" t="s">
        <v>11</v>
      </c>
      <c r="S49" t="s">
        <v>11</v>
      </c>
    </row>
    <row r="50" spans="1:20" hidden="1">
      <c r="A50" t="s">
        <v>263</v>
      </c>
      <c r="B50" t="s">
        <v>69</v>
      </c>
      <c r="C50">
        <v>5</v>
      </c>
      <c r="D50" t="s">
        <v>70</v>
      </c>
      <c r="E50" t="s">
        <v>71</v>
      </c>
      <c r="F50" t="s">
        <v>436</v>
      </c>
      <c r="G50" t="s">
        <v>437</v>
      </c>
      <c r="H50">
        <v>4.8715405624621608E-3</v>
      </c>
      <c r="I50" s="97">
        <v>46023</v>
      </c>
      <c r="J50">
        <v>4.6269202630418969E-3</v>
      </c>
      <c r="K50">
        <v>4.4999999999999997E-3</v>
      </c>
      <c r="L50">
        <v>4.9228594682917941E-3</v>
      </c>
      <c r="M50">
        <v>5.1999999999999998E-3</v>
      </c>
      <c r="O50" t="s">
        <v>468</v>
      </c>
      <c r="P50" t="s">
        <v>469</v>
      </c>
      <c r="Q50">
        <v>4.4000000000000003E-3</v>
      </c>
      <c r="R50" t="s">
        <v>11</v>
      </c>
      <c r="S50" t="s">
        <v>11</v>
      </c>
    </row>
    <row r="51" spans="1:20" hidden="1">
      <c r="A51" t="s">
        <v>263</v>
      </c>
      <c r="B51" t="s">
        <v>69</v>
      </c>
      <c r="C51">
        <v>6</v>
      </c>
      <c r="D51" t="s">
        <v>70</v>
      </c>
      <c r="E51" t="s">
        <v>73</v>
      </c>
      <c r="F51" t="s">
        <v>436</v>
      </c>
      <c r="G51" t="s">
        <v>437</v>
      </c>
      <c r="H51">
        <v>4.8715405624621608E-3</v>
      </c>
      <c r="I51" s="97">
        <v>46023</v>
      </c>
      <c r="J51">
        <v>3.8889999999999998</v>
      </c>
      <c r="K51">
        <v>3.5550000000000002</v>
      </c>
      <c r="L51">
        <v>37.804279143883022</v>
      </c>
      <c r="M51">
        <v>37.401000000000003</v>
      </c>
      <c r="O51" t="s">
        <v>470</v>
      </c>
      <c r="Q51">
        <v>3.48</v>
      </c>
      <c r="R51" t="s">
        <v>11</v>
      </c>
      <c r="S51" t="s">
        <v>11</v>
      </c>
    </row>
    <row r="52" spans="1:20">
      <c r="A52" t="s">
        <v>263</v>
      </c>
      <c r="B52" t="s">
        <v>57</v>
      </c>
      <c r="C52">
        <v>1</v>
      </c>
      <c r="D52" t="s">
        <v>58</v>
      </c>
      <c r="E52" t="s">
        <v>36</v>
      </c>
      <c r="F52" t="s">
        <v>434</v>
      </c>
      <c r="G52" t="s">
        <v>435</v>
      </c>
      <c r="H52">
        <v>4.8715405624621608E-3</v>
      </c>
      <c r="I52" s="97">
        <v>46054</v>
      </c>
      <c r="J52">
        <v>0</v>
      </c>
      <c r="K52">
        <v>0</v>
      </c>
      <c r="L52">
        <v>0</v>
      </c>
      <c r="M52">
        <v>0</v>
      </c>
      <c r="N52">
        <v>0</v>
      </c>
      <c r="O52" t="s">
        <v>11</v>
      </c>
      <c r="P52" t="s">
        <v>11</v>
      </c>
      <c r="Q52" t="s">
        <v>11</v>
      </c>
      <c r="R52" t="s">
        <v>11</v>
      </c>
      <c r="S52" t="s">
        <v>11</v>
      </c>
    </row>
    <row r="53" spans="1:20">
      <c r="A53" t="s">
        <v>263</v>
      </c>
      <c r="B53" t="s">
        <v>57</v>
      </c>
      <c r="C53">
        <v>2</v>
      </c>
      <c r="D53" t="s">
        <v>59</v>
      </c>
      <c r="E53" t="s">
        <v>36</v>
      </c>
      <c r="F53" t="s">
        <v>434</v>
      </c>
      <c r="G53" t="s">
        <v>435</v>
      </c>
      <c r="H53">
        <v>4.8715405624621608E-3</v>
      </c>
      <c r="I53" s="97">
        <v>46054</v>
      </c>
      <c r="J53">
        <v>0</v>
      </c>
      <c r="K53">
        <v>0</v>
      </c>
      <c r="L53">
        <v>1</v>
      </c>
      <c r="M53">
        <v>0</v>
      </c>
      <c r="N53">
        <v>0</v>
      </c>
      <c r="O53" t="s">
        <v>11</v>
      </c>
      <c r="P53" t="s">
        <v>11</v>
      </c>
      <c r="Q53" t="s">
        <v>11</v>
      </c>
      <c r="R53" t="s">
        <v>11</v>
      </c>
      <c r="S53" t="s">
        <v>11</v>
      </c>
    </row>
    <row r="54" spans="1:20">
      <c r="A54" t="s">
        <v>263</v>
      </c>
      <c r="B54" t="s">
        <v>57</v>
      </c>
      <c r="C54">
        <v>3</v>
      </c>
      <c r="D54" t="s">
        <v>62</v>
      </c>
      <c r="E54" t="s">
        <v>36</v>
      </c>
      <c r="F54" t="s">
        <v>434</v>
      </c>
      <c r="G54" t="s">
        <v>435</v>
      </c>
      <c r="H54">
        <v>4.8715405624621608E-3</v>
      </c>
      <c r="I54" s="97">
        <v>46054</v>
      </c>
      <c r="J54">
        <v>0</v>
      </c>
      <c r="K54">
        <v>0</v>
      </c>
      <c r="L54">
        <v>1</v>
      </c>
      <c r="M54">
        <v>0</v>
      </c>
      <c r="N54">
        <v>0</v>
      </c>
      <c r="O54" t="s">
        <v>11</v>
      </c>
      <c r="P54" t="s">
        <v>11</v>
      </c>
      <c r="Q54" t="s">
        <v>11</v>
      </c>
      <c r="R54" t="s">
        <v>11</v>
      </c>
      <c r="S54" t="s">
        <v>11</v>
      </c>
    </row>
    <row r="55" spans="1:20">
      <c r="A55" t="s">
        <v>263</v>
      </c>
      <c r="B55" t="s">
        <v>69</v>
      </c>
      <c r="C55">
        <v>5</v>
      </c>
      <c r="D55" t="s">
        <v>70</v>
      </c>
      <c r="E55" t="s">
        <v>71</v>
      </c>
      <c r="F55" t="s">
        <v>436</v>
      </c>
      <c r="G55" t="s">
        <v>437</v>
      </c>
      <c r="H55">
        <v>4.8715405624621608E-3</v>
      </c>
      <c r="I55" s="97">
        <v>46054</v>
      </c>
      <c r="J55">
        <v>4.7233270827416593E-3</v>
      </c>
      <c r="K55">
        <v>5.3200000000000001E-3</v>
      </c>
      <c r="L55">
        <v>4.9055796026024915E-3</v>
      </c>
      <c r="M55">
        <v>5.0099999999999997E-3</v>
      </c>
      <c r="O55" t="s">
        <v>189</v>
      </c>
      <c r="P55" t="s">
        <v>471</v>
      </c>
      <c r="Q55">
        <v>4.7999999999999996E-3</v>
      </c>
      <c r="R55" t="s">
        <v>11</v>
      </c>
      <c r="S55" t="s">
        <v>11</v>
      </c>
    </row>
    <row r="56" spans="1:20">
      <c r="A56" t="s">
        <v>263</v>
      </c>
      <c r="B56" t="s">
        <v>69</v>
      </c>
      <c r="C56">
        <v>6</v>
      </c>
      <c r="D56" t="s">
        <v>70</v>
      </c>
      <c r="E56" t="s">
        <v>73</v>
      </c>
      <c r="F56" t="s">
        <v>436</v>
      </c>
      <c r="G56" t="s">
        <v>437</v>
      </c>
      <c r="H56">
        <v>4.8715405624621608E-3</v>
      </c>
      <c r="I56" s="97">
        <v>46054</v>
      </c>
      <c r="J56">
        <v>3.13031890583619</v>
      </c>
      <c r="K56">
        <v>3.8</v>
      </c>
      <c r="L56">
        <v>41.67</v>
      </c>
      <c r="M56">
        <v>41.2</v>
      </c>
      <c r="O56" t="s">
        <v>472</v>
      </c>
      <c r="Q56">
        <v>4.3</v>
      </c>
      <c r="R56" t="s">
        <v>11</v>
      </c>
      <c r="S56" t="s">
        <v>11</v>
      </c>
    </row>
    <row r="57" spans="1:20" hidden="1">
      <c r="A57" t="s">
        <v>263</v>
      </c>
      <c r="B57" t="s">
        <v>57</v>
      </c>
      <c r="C57">
        <v>1</v>
      </c>
      <c r="D57" t="s">
        <v>58</v>
      </c>
      <c r="E57" t="s">
        <v>36</v>
      </c>
      <c r="F57" t="s">
        <v>434</v>
      </c>
      <c r="G57" t="s">
        <v>435</v>
      </c>
      <c r="H57">
        <v>4.8715405624621608E-3</v>
      </c>
      <c r="I57" s="97">
        <v>46082</v>
      </c>
      <c r="J57">
        <v>0</v>
      </c>
      <c r="L57">
        <v>0</v>
      </c>
      <c r="M57">
        <v>0</v>
      </c>
      <c r="N57">
        <v>0</v>
      </c>
      <c r="O57" t="s">
        <v>11</v>
      </c>
      <c r="P57" t="s">
        <v>11</v>
      </c>
      <c r="Q57" t="s">
        <v>11</v>
      </c>
      <c r="R57" t="s">
        <v>11</v>
      </c>
      <c r="S57" t="s">
        <v>11</v>
      </c>
    </row>
    <row r="58" spans="1:20" hidden="1">
      <c r="A58" t="s">
        <v>263</v>
      </c>
      <c r="B58" t="s">
        <v>57</v>
      </c>
      <c r="C58">
        <v>2</v>
      </c>
      <c r="D58" t="s">
        <v>59</v>
      </c>
      <c r="E58" t="s">
        <v>36</v>
      </c>
      <c r="F58" t="s">
        <v>434</v>
      </c>
      <c r="G58" t="s">
        <v>435</v>
      </c>
      <c r="H58">
        <v>4.8715405624621608E-3</v>
      </c>
      <c r="I58" s="97">
        <v>46082</v>
      </c>
      <c r="J58">
        <v>0</v>
      </c>
      <c r="L58">
        <v>1</v>
      </c>
      <c r="M58">
        <v>0</v>
      </c>
      <c r="N58">
        <v>0</v>
      </c>
      <c r="O58" t="s">
        <v>11</v>
      </c>
      <c r="P58" t="s">
        <v>11</v>
      </c>
      <c r="Q58" t="s">
        <v>11</v>
      </c>
      <c r="R58" t="s">
        <v>11</v>
      </c>
      <c r="S58" t="s">
        <v>11</v>
      </c>
    </row>
    <row r="59" spans="1:20" hidden="1">
      <c r="A59" t="s">
        <v>263</v>
      </c>
      <c r="B59" t="s">
        <v>57</v>
      </c>
      <c r="C59">
        <v>3</v>
      </c>
      <c r="D59" t="s">
        <v>62</v>
      </c>
      <c r="E59" t="s">
        <v>36</v>
      </c>
      <c r="F59" t="s">
        <v>434</v>
      </c>
      <c r="G59" t="s">
        <v>435</v>
      </c>
      <c r="H59">
        <v>4.8715405624621608E-3</v>
      </c>
      <c r="I59" s="97">
        <v>46082</v>
      </c>
      <c r="J59">
        <v>0</v>
      </c>
      <c r="L59">
        <v>1</v>
      </c>
      <c r="M59">
        <v>0</v>
      </c>
      <c r="N59">
        <v>0</v>
      </c>
      <c r="O59" t="s">
        <v>11</v>
      </c>
      <c r="P59" t="s">
        <v>11</v>
      </c>
      <c r="Q59" t="s">
        <v>11</v>
      </c>
      <c r="R59" t="s">
        <v>11</v>
      </c>
      <c r="S59" t="s">
        <v>11</v>
      </c>
    </row>
    <row r="60" spans="1:20" hidden="1">
      <c r="A60" t="s">
        <v>263</v>
      </c>
      <c r="B60" t="s">
        <v>69</v>
      </c>
      <c r="C60">
        <v>5</v>
      </c>
      <c r="D60" t="s">
        <v>70</v>
      </c>
      <c r="E60" t="s">
        <v>71</v>
      </c>
      <c r="F60" t="s">
        <v>436</v>
      </c>
      <c r="G60" t="s">
        <v>437</v>
      </c>
      <c r="H60">
        <v>4.8715405624621608E-3</v>
      </c>
      <c r="I60" s="97">
        <v>46082</v>
      </c>
      <c r="J60">
        <v>4.5180810861133623E-3</v>
      </c>
      <c r="L60">
        <v>4.8715405624621608E-3</v>
      </c>
      <c r="O60" t="s">
        <v>11</v>
      </c>
      <c r="P60" t="s">
        <v>11</v>
      </c>
      <c r="Q60" t="s">
        <v>11</v>
      </c>
      <c r="R60" t="s">
        <v>11</v>
      </c>
      <c r="S60" t="s">
        <v>11</v>
      </c>
    </row>
    <row r="61" spans="1:20" hidden="1">
      <c r="A61" t="s">
        <v>263</v>
      </c>
      <c r="B61" t="s">
        <v>69</v>
      </c>
      <c r="C61">
        <v>6</v>
      </c>
      <c r="D61" t="s">
        <v>70</v>
      </c>
      <c r="E61" t="s">
        <v>73</v>
      </c>
      <c r="F61" t="s">
        <v>436</v>
      </c>
      <c r="G61" t="s">
        <v>437</v>
      </c>
      <c r="H61">
        <v>162.9</v>
      </c>
      <c r="I61" s="97">
        <v>46082</v>
      </c>
      <c r="J61">
        <v>3.3297014250023338</v>
      </c>
      <c r="L61">
        <v>44.999701425002335</v>
      </c>
      <c r="O61" t="s">
        <v>11</v>
      </c>
      <c r="P61" t="s">
        <v>11</v>
      </c>
      <c r="Q61" t="s">
        <v>11</v>
      </c>
      <c r="R61" t="s">
        <v>11</v>
      </c>
      <c r="S61" t="s">
        <v>11</v>
      </c>
    </row>
    <row r="62" spans="1:20" hidden="1">
      <c r="A62" t="s">
        <v>386</v>
      </c>
      <c r="B62" t="s">
        <v>84</v>
      </c>
      <c r="C62">
        <v>1</v>
      </c>
      <c r="D62" t="s">
        <v>89</v>
      </c>
      <c r="E62" t="s">
        <v>36</v>
      </c>
      <c r="F62" t="s">
        <v>473</v>
      </c>
      <c r="G62" t="s">
        <v>474</v>
      </c>
      <c r="H62">
        <v>73</v>
      </c>
      <c r="I62" s="97">
        <v>45748</v>
      </c>
      <c r="J62">
        <v>5</v>
      </c>
      <c r="K62">
        <v>2</v>
      </c>
      <c r="L62">
        <v>5</v>
      </c>
      <c r="M62">
        <v>2</v>
      </c>
      <c r="T62" t="s">
        <v>475</v>
      </c>
    </row>
    <row r="63" spans="1:20" hidden="1">
      <c r="A63" t="s">
        <v>386</v>
      </c>
      <c r="B63" t="s">
        <v>84</v>
      </c>
      <c r="C63">
        <v>2</v>
      </c>
      <c r="D63" t="s">
        <v>89</v>
      </c>
      <c r="E63" t="s">
        <v>73</v>
      </c>
      <c r="F63" t="s">
        <v>473</v>
      </c>
      <c r="G63" t="s">
        <v>474</v>
      </c>
      <c r="H63">
        <v>32.4</v>
      </c>
      <c r="I63" s="97">
        <v>45748</v>
      </c>
      <c r="J63">
        <v>0.11600000000000001</v>
      </c>
      <c r="K63">
        <v>0.04</v>
      </c>
      <c r="L63">
        <v>0.11600000000000001</v>
      </c>
      <c r="M63">
        <v>0.04</v>
      </c>
      <c r="T63" t="s">
        <v>476</v>
      </c>
    </row>
    <row r="64" spans="1:20" hidden="1">
      <c r="A64" t="s">
        <v>386</v>
      </c>
      <c r="B64" t="s">
        <v>84</v>
      </c>
      <c r="C64">
        <v>3</v>
      </c>
      <c r="D64" t="s">
        <v>90</v>
      </c>
      <c r="E64" t="s">
        <v>36</v>
      </c>
      <c r="F64" t="s">
        <v>473</v>
      </c>
      <c r="G64" t="s">
        <v>474</v>
      </c>
      <c r="H64">
        <v>0</v>
      </c>
      <c r="I64" s="97">
        <v>45748</v>
      </c>
      <c r="J64">
        <v>0</v>
      </c>
      <c r="K64">
        <v>0</v>
      </c>
      <c r="L64">
        <v>0</v>
      </c>
      <c r="M64">
        <v>0</v>
      </c>
    </row>
    <row r="65" spans="1:20" hidden="1">
      <c r="A65" t="s">
        <v>386</v>
      </c>
      <c r="B65" t="s">
        <v>84</v>
      </c>
      <c r="C65">
        <v>4</v>
      </c>
      <c r="D65" t="s">
        <v>90</v>
      </c>
      <c r="E65" t="s">
        <v>73</v>
      </c>
      <c r="F65" t="s">
        <v>473</v>
      </c>
      <c r="G65" t="s">
        <v>474</v>
      </c>
      <c r="H65">
        <v>0</v>
      </c>
      <c r="I65" s="97">
        <v>45748</v>
      </c>
      <c r="J65">
        <v>0</v>
      </c>
      <c r="K65">
        <v>0</v>
      </c>
      <c r="L65">
        <v>0</v>
      </c>
      <c r="M65">
        <v>0</v>
      </c>
    </row>
    <row r="66" spans="1:20" hidden="1">
      <c r="A66" t="s">
        <v>386</v>
      </c>
      <c r="B66" t="s">
        <v>84</v>
      </c>
      <c r="C66">
        <v>5</v>
      </c>
      <c r="D66" t="s">
        <v>91</v>
      </c>
      <c r="E66" t="s">
        <v>36</v>
      </c>
      <c r="F66" t="s">
        <v>473</v>
      </c>
      <c r="G66" t="s">
        <v>474</v>
      </c>
      <c r="H66">
        <v>43</v>
      </c>
      <c r="I66" s="97">
        <v>45748</v>
      </c>
      <c r="J66">
        <v>0</v>
      </c>
      <c r="K66">
        <v>0</v>
      </c>
      <c r="L66">
        <v>0</v>
      </c>
      <c r="M66">
        <v>0</v>
      </c>
      <c r="T66" t="s">
        <v>477</v>
      </c>
    </row>
    <row r="67" spans="1:20" hidden="1">
      <c r="A67" t="s">
        <v>386</v>
      </c>
      <c r="B67" t="s">
        <v>84</v>
      </c>
      <c r="C67">
        <v>6</v>
      </c>
      <c r="D67" t="s">
        <v>91</v>
      </c>
      <c r="E67" t="s">
        <v>73</v>
      </c>
      <c r="F67" t="s">
        <v>473</v>
      </c>
      <c r="G67" t="s">
        <v>474</v>
      </c>
      <c r="H67">
        <v>78.7</v>
      </c>
      <c r="I67" s="97">
        <v>45748</v>
      </c>
      <c r="J67">
        <v>0</v>
      </c>
      <c r="K67">
        <v>0</v>
      </c>
      <c r="L67">
        <v>0</v>
      </c>
      <c r="M67">
        <v>0</v>
      </c>
      <c r="T67" t="s">
        <v>478</v>
      </c>
    </row>
    <row r="68" spans="1:20" hidden="1">
      <c r="A68" t="s">
        <v>386</v>
      </c>
      <c r="B68" t="s">
        <v>98</v>
      </c>
      <c r="C68">
        <v>7</v>
      </c>
      <c r="D68" t="s">
        <v>100</v>
      </c>
      <c r="E68" t="s">
        <v>36</v>
      </c>
      <c r="F68" t="s">
        <v>479</v>
      </c>
      <c r="G68" t="s">
        <v>474</v>
      </c>
      <c r="H68" t="s">
        <v>11</v>
      </c>
      <c r="I68" s="97">
        <v>45748</v>
      </c>
      <c r="J68" t="s">
        <v>11</v>
      </c>
      <c r="K68" t="s">
        <v>11</v>
      </c>
      <c r="L68" t="s">
        <v>11</v>
      </c>
      <c r="M68">
        <v>0</v>
      </c>
    </row>
    <row r="69" spans="1:20" hidden="1">
      <c r="A69" t="s">
        <v>386</v>
      </c>
      <c r="B69" t="s">
        <v>98</v>
      </c>
      <c r="C69">
        <v>8</v>
      </c>
      <c r="D69" t="s">
        <v>100</v>
      </c>
      <c r="E69" t="s">
        <v>73</v>
      </c>
      <c r="F69" t="s">
        <v>479</v>
      </c>
      <c r="G69" t="s">
        <v>474</v>
      </c>
      <c r="H69" t="s">
        <v>11</v>
      </c>
      <c r="I69" s="97">
        <v>45748</v>
      </c>
      <c r="J69" t="s">
        <v>11</v>
      </c>
      <c r="K69" t="s">
        <v>11</v>
      </c>
      <c r="L69" t="s">
        <v>11</v>
      </c>
      <c r="M69">
        <v>0</v>
      </c>
    </row>
    <row r="70" spans="1:20" hidden="1">
      <c r="A70" t="s">
        <v>386</v>
      </c>
      <c r="B70" t="s">
        <v>98</v>
      </c>
      <c r="C70">
        <v>9</v>
      </c>
      <c r="D70" t="s">
        <v>101</v>
      </c>
      <c r="E70" t="s">
        <v>36</v>
      </c>
      <c r="F70" t="s">
        <v>479</v>
      </c>
      <c r="G70" t="s">
        <v>474</v>
      </c>
      <c r="H70" t="s">
        <v>11</v>
      </c>
      <c r="I70" s="97">
        <v>45748</v>
      </c>
      <c r="J70" t="s">
        <v>11</v>
      </c>
      <c r="K70" t="s">
        <v>11</v>
      </c>
      <c r="L70" t="s">
        <v>11</v>
      </c>
      <c r="M70">
        <v>208</v>
      </c>
    </row>
    <row r="71" spans="1:20" hidden="1">
      <c r="A71" t="s">
        <v>386</v>
      </c>
      <c r="B71" t="s">
        <v>98</v>
      </c>
      <c r="C71">
        <v>10</v>
      </c>
      <c r="D71" t="s">
        <v>101</v>
      </c>
      <c r="E71" t="s">
        <v>73</v>
      </c>
      <c r="F71" t="s">
        <v>479</v>
      </c>
      <c r="G71" t="s">
        <v>474</v>
      </c>
      <c r="H71" t="s">
        <v>11</v>
      </c>
      <c r="I71" s="97">
        <v>45748</v>
      </c>
      <c r="J71" t="s">
        <v>11</v>
      </c>
      <c r="K71" t="s">
        <v>11</v>
      </c>
      <c r="L71" t="s">
        <v>11</v>
      </c>
      <c r="M71">
        <v>145.57</v>
      </c>
    </row>
    <row r="72" spans="1:20" hidden="1">
      <c r="A72" t="s">
        <v>386</v>
      </c>
      <c r="B72" t="s">
        <v>98</v>
      </c>
      <c r="C72">
        <v>11</v>
      </c>
      <c r="D72" t="s">
        <v>102</v>
      </c>
      <c r="E72" t="s">
        <v>36</v>
      </c>
      <c r="F72" t="s">
        <v>479</v>
      </c>
      <c r="G72" t="s">
        <v>474</v>
      </c>
      <c r="H72" t="s">
        <v>11</v>
      </c>
      <c r="I72" s="97">
        <v>45748</v>
      </c>
      <c r="J72" t="s">
        <v>11</v>
      </c>
      <c r="K72" t="s">
        <v>11</v>
      </c>
      <c r="L72" t="s">
        <v>11</v>
      </c>
      <c r="M72">
        <v>72</v>
      </c>
    </row>
    <row r="73" spans="1:20" hidden="1">
      <c r="A73" t="s">
        <v>386</v>
      </c>
      <c r="B73" t="s">
        <v>98</v>
      </c>
      <c r="C73">
        <v>12</v>
      </c>
      <c r="D73" t="s">
        <v>102</v>
      </c>
      <c r="E73" t="s">
        <v>73</v>
      </c>
      <c r="F73" t="s">
        <v>479</v>
      </c>
      <c r="G73" t="s">
        <v>474</v>
      </c>
      <c r="H73" t="s">
        <v>11</v>
      </c>
      <c r="I73" s="97">
        <v>45748</v>
      </c>
      <c r="J73" t="s">
        <v>11</v>
      </c>
      <c r="K73" t="s">
        <v>11</v>
      </c>
      <c r="L73" t="s">
        <v>11</v>
      </c>
      <c r="M73">
        <v>31.53</v>
      </c>
    </row>
    <row r="74" spans="1:20" hidden="1">
      <c r="A74" t="s">
        <v>386</v>
      </c>
      <c r="B74" t="s">
        <v>98</v>
      </c>
      <c r="C74">
        <v>13</v>
      </c>
      <c r="D74" t="s">
        <v>103</v>
      </c>
      <c r="E74" t="s">
        <v>36</v>
      </c>
      <c r="F74" t="s">
        <v>479</v>
      </c>
      <c r="G74" t="s">
        <v>480</v>
      </c>
      <c r="H74">
        <v>0</v>
      </c>
      <c r="I74" s="97">
        <v>45748</v>
      </c>
      <c r="J74" t="s">
        <v>11</v>
      </c>
      <c r="K74" t="s">
        <v>11</v>
      </c>
      <c r="L74">
        <v>0</v>
      </c>
      <c r="M74">
        <v>77</v>
      </c>
    </row>
    <row r="75" spans="1:20" hidden="1">
      <c r="A75" t="s">
        <v>386</v>
      </c>
      <c r="B75" t="s">
        <v>98</v>
      </c>
      <c r="C75">
        <v>14</v>
      </c>
      <c r="D75" t="s">
        <v>103</v>
      </c>
      <c r="E75" t="s">
        <v>73</v>
      </c>
      <c r="F75" t="s">
        <v>479</v>
      </c>
      <c r="G75" t="s">
        <v>480</v>
      </c>
      <c r="H75">
        <v>0</v>
      </c>
      <c r="I75" s="97">
        <v>45748</v>
      </c>
      <c r="J75" t="s">
        <v>11</v>
      </c>
      <c r="K75" t="s">
        <v>11</v>
      </c>
      <c r="L75">
        <v>0</v>
      </c>
      <c r="M75">
        <v>42.23</v>
      </c>
    </row>
    <row r="76" spans="1:20" hidden="1">
      <c r="A76" t="s">
        <v>386</v>
      </c>
      <c r="B76" t="s">
        <v>98</v>
      </c>
      <c r="C76">
        <v>15</v>
      </c>
      <c r="D76" t="s">
        <v>191</v>
      </c>
      <c r="E76" t="s">
        <v>36</v>
      </c>
      <c r="F76" t="s">
        <v>479</v>
      </c>
      <c r="G76" t="s">
        <v>480</v>
      </c>
      <c r="H76">
        <v>0</v>
      </c>
      <c r="I76" s="97">
        <v>45748</v>
      </c>
      <c r="J76" t="s">
        <v>11</v>
      </c>
      <c r="K76" t="s">
        <v>11</v>
      </c>
      <c r="L76">
        <v>0</v>
      </c>
      <c r="M76">
        <v>24</v>
      </c>
    </row>
    <row r="77" spans="1:20" hidden="1">
      <c r="A77" t="s">
        <v>386</v>
      </c>
      <c r="B77" t="s">
        <v>98</v>
      </c>
      <c r="C77">
        <v>16</v>
      </c>
      <c r="D77" t="s">
        <v>191</v>
      </c>
      <c r="E77" t="s">
        <v>73</v>
      </c>
      <c r="F77" t="s">
        <v>479</v>
      </c>
      <c r="G77" t="s">
        <v>480</v>
      </c>
      <c r="H77">
        <v>0</v>
      </c>
      <c r="I77" s="97">
        <v>45748</v>
      </c>
      <c r="J77" t="s">
        <v>11</v>
      </c>
      <c r="K77" t="s">
        <v>11</v>
      </c>
      <c r="L77">
        <v>0</v>
      </c>
      <c r="M77">
        <v>21.55</v>
      </c>
    </row>
    <row r="78" spans="1:20" hidden="1">
      <c r="A78" t="s">
        <v>386</v>
      </c>
      <c r="B78" t="s">
        <v>98</v>
      </c>
      <c r="C78">
        <v>17</v>
      </c>
      <c r="D78" t="s">
        <v>105</v>
      </c>
      <c r="E78" t="s">
        <v>36</v>
      </c>
      <c r="F78" t="s">
        <v>473</v>
      </c>
      <c r="G78" t="s">
        <v>474</v>
      </c>
      <c r="H78">
        <v>0</v>
      </c>
      <c r="I78" s="97">
        <v>45748</v>
      </c>
      <c r="J78" t="s">
        <v>11</v>
      </c>
      <c r="K78" t="s">
        <v>11</v>
      </c>
      <c r="L78" t="s">
        <v>11</v>
      </c>
      <c r="M78">
        <v>29</v>
      </c>
      <c r="O78" t="s">
        <v>481</v>
      </c>
    </row>
    <row r="79" spans="1:20" hidden="1">
      <c r="A79" t="s">
        <v>386</v>
      </c>
      <c r="B79" t="s">
        <v>98</v>
      </c>
      <c r="C79">
        <v>18</v>
      </c>
      <c r="D79" t="s">
        <v>105</v>
      </c>
      <c r="E79" t="s">
        <v>73</v>
      </c>
      <c r="F79" t="s">
        <v>473</v>
      </c>
      <c r="G79" t="s">
        <v>474</v>
      </c>
      <c r="H79">
        <v>0</v>
      </c>
      <c r="I79" s="97">
        <v>45748</v>
      </c>
      <c r="J79" t="s">
        <v>11</v>
      </c>
      <c r="K79" t="s">
        <v>11</v>
      </c>
      <c r="L79" t="s">
        <v>11</v>
      </c>
      <c r="M79">
        <v>3.56</v>
      </c>
      <c r="O79" t="s">
        <v>481</v>
      </c>
    </row>
    <row r="80" spans="1:20" hidden="1">
      <c r="A80" t="s">
        <v>386</v>
      </c>
      <c r="B80" t="s">
        <v>98</v>
      </c>
      <c r="C80">
        <v>19</v>
      </c>
      <c r="D80" t="s">
        <v>106</v>
      </c>
      <c r="E80" t="s">
        <v>36</v>
      </c>
      <c r="F80" t="s">
        <v>473</v>
      </c>
      <c r="G80" t="s">
        <v>474</v>
      </c>
      <c r="H80">
        <v>0</v>
      </c>
      <c r="I80" s="97">
        <v>45748</v>
      </c>
      <c r="J80" t="s">
        <v>11</v>
      </c>
      <c r="K80" t="s">
        <v>11</v>
      </c>
      <c r="L80" t="s">
        <v>11</v>
      </c>
      <c r="M80">
        <v>168</v>
      </c>
      <c r="O80" t="s">
        <v>481</v>
      </c>
    </row>
    <row r="81" spans="1:20" hidden="1">
      <c r="A81" t="s">
        <v>386</v>
      </c>
      <c r="B81" t="s">
        <v>98</v>
      </c>
      <c r="C81">
        <v>20</v>
      </c>
      <c r="D81" t="s">
        <v>106</v>
      </c>
      <c r="E81" t="s">
        <v>73</v>
      </c>
      <c r="F81" t="s">
        <v>473</v>
      </c>
      <c r="G81" t="s">
        <v>474</v>
      </c>
      <c r="H81">
        <v>0</v>
      </c>
      <c r="I81" s="97">
        <v>45748</v>
      </c>
      <c r="J81" t="s">
        <v>11</v>
      </c>
      <c r="K81" t="s">
        <v>11</v>
      </c>
      <c r="L81" t="s">
        <v>11</v>
      </c>
      <c r="M81">
        <v>40.47</v>
      </c>
      <c r="O81" t="s">
        <v>481</v>
      </c>
    </row>
    <row r="82" spans="1:20" hidden="1">
      <c r="A82" t="s">
        <v>386</v>
      </c>
      <c r="B82" t="s">
        <v>98</v>
      </c>
      <c r="C82">
        <v>21</v>
      </c>
      <c r="D82" t="s">
        <v>107</v>
      </c>
      <c r="E82" t="s">
        <v>71</v>
      </c>
      <c r="F82" t="s">
        <v>482</v>
      </c>
      <c r="G82" t="s">
        <v>483</v>
      </c>
      <c r="H82">
        <v>5.0000000000000001E-3</v>
      </c>
      <c r="I82" s="97">
        <v>45748</v>
      </c>
      <c r="J82" t="s">
        <v>11</v>
      </c>
      <c r="K82" t="s">
        <v>11</v>
      </c>
      <c r="L82" t="s">
        <v>11</v>
      </c>
      <c r="M82" t="s">
        <v>11</v>
      </c>
      <c r="T82" t="s">
        <v>109</v>
      </c>
    </row>
    <row r="83" spans="1:20" hidden="1">
      <c r="A83" t="s">
        <v>386</v>
      </c>
      <c r="B83" t="s">
        <v>98</v>
      </c>
      <c r="C83">
        <v>22</v>
      </c>
      <c r="D83" t="s">
        <v>107</v>
      </c>
      <c r="E83" t="s">
        <v>73</v>
      </c>
      <c r="F83" t="s">
        <v>482</v>
      </c>
      <c r="G83" t="s">
        <v>483</v>
      </c>
      <c r="H83" t="s">
        <v>11</v>
      </c>
      <c r="I83" s="97">
        <v>45748</v>
      </c>
      <c r="J83" t="s">
        <v>11</v>
      </c>
      <c r="K83" t="s">
        <v>11</v>
      </c>
      <c r="L83" t="s">
        <v>11</v>
      </c>
      <c r="M83" t="s">
        <v>11</v>
      </c>
    </row>
    <row r="84" spans="1:20" hidden="1">
      <c r="A84" t="s">
        <v>386</v>
      </c>
      <c r="B84" t="s">
        <v>98</v>
      </c>
      <c r="C84">
        <v>23</v>
      </c>
      <c r="D84" t="s">
        <v>111</v>
      </c>
      <c r="E84" t="s">
        <v>71</v>
      </c>
      <c r="F84" t="s">
        <v>221</v>
      </c>
      <c r="G84" t="s">
        <v>484</v>
      </c>
      <c r="H84">
        <v>2.9700000000000001E-2</v>
      </c>
      <c r="I84" s="97">
        <v>45748</v>
      </c>
      <c r="J84">
        <v>3.09E-2</v>
      </c>
      <c r="K84" t="s">
        <v>485</v>
      </c>
      <c r="L84">
        <v>3.09E-2</v>
      </c>
      <c r="M84" t="s">
        <v>485</v>
      </c>
      <c r="S84" t="s">
        <v>486</v>
      </c>
    </row>
    <row r="85" spans="1:20" hidden="1">
      <c r="A85" t="s">
        <v>386</v>
      </c>
      <c r="B85" t="s">
        <v>98</v>
      </c>
      <c r="C85">
        <v>24</v>
      </c>
      <c r="D85" t="s">
        <v>111</v>
      </c>
      <c r="E85" t="s">
        <v>73</v>
      </c>
      <c r="F85" t="s">
        <v>221</v>
      </c>
      <c r="G85" t="s">
        <v>484</v>
      </c>
      <c r="H85">
        <v>103.97</v>
      </c>
      <c r="I85" s="97">
        <v>45748</v>
      </c>
      <c r="J85">
        <v>108.14</v>
      </c>
      <c r="K85">
        <v>105</v>
      </c>
      <c r="L85">
        <v>108.14</v>
      </c>
      <c r="M85">
        <v>105</v>
      </c>
      <c r="S85" t="s">
        <v>487</v>
      </c>
    </row>
    <row r="86" spans="1:20" hidden="1">
      <c r="A86" t="s">
        <v>386</v>
      </c>
      <c r="B86" t="s">
        <v>98</v>
      </c>
      <c r="C86">
        <v>27</v>
      </c>
      <c r="D86" t="s">
        <v>114</v>
      </c>
      <c r="E86" t="s">
        <v>73</v>
      </c>
      <c r="F86" t="s">
        <v>225</v>
      </c>
      <c r="G86" t="s">
        <v>488</v>
      </c>
      <c r="H86">
        <v>3.17</v>
      </c>
      <c r="I86" s="97">
        <v>45748</v>
      </c>
      <c r="J86" t="s">
        <v>11</v>
      </c>
      <c r="K86" t="s">
        <v>11</v>
      </c>
      <c r="L86" t="s">
        <v>11</v>
      </c>
      <c r="M86" t="s">
        <v>11</v>
      </c>
      <c r="S86" t="s">
        <v>487</v>
      </c>
    </row>
    <row r="87" spans="1:20" hidden="1">
      <c r="A87" t="s">
        <v>386</v>
      </c>
      <c r="B87" t="s">
        <v>98</v>
      </c>
      <c r="C87">
        <v>28</v>
      </c>
      <c r="D87" t="s">
        <v>115</v>
      </c>
      <c r="E87" t="s">
        <v>73</v>
      </c>
      <c r="F87" t="s">
        <v>225</v>
      </c>
      <c r="G87" t="s">
        <v>488</v>
      </c>
      <c r="H87">
        <v>5.84</v>
      </c>
      <c r="I87" s="97">
        <v>45748</v>
      </c>
      <c r="J87" t="s">
        <v>11</v>
      </c>
      <c r="K87" t="s">
        <v>11</v>
      </c>
      <c r="L87" t="s">
        <v>11</v>
      </c>
      <c r="M87" t="s">
        <v>11</v>
      </c>
    </row>
    <row r="88" spans="1:20" hidden="1">
      <c r="A88" t="s">
        <v>386</v>
      </c>
      <c r="B88" t="s">
        <v>98</v>
      </c>
      <c r="C88">
        <v>29</v>
      </c>
      <c r="D88" t="s">
        <v>117</v>
      </c>
      <c r="E88" t="s">
        <v>36</v>
      </c>
      <c r="F88" t="s">
        <v>221</v>
      </c>
      <c r="G88" t="s">
        <v>484</v>
      </c>
      <c r="H88" t="s">
        <v>11</v>
      </c>
      <c r="I88" s="97">
        <v>45748</v>
      </c>
      <c r="J88" t="s">
        <v>11</v>
      </c>
      <c r="L88" t="s">
        <v>11</v>
      </c>
    </row>
    <row r="89" spans="1:20" hidden="1">
      <c r="A89" t="s">
        <v>386</v>
      </c>
      <c r="B89" t="s">
        <v>98</v>
      </c>
      <c r="C89">
        <v>30</v>
      </c>
      <c r="D89" t="s">
        <v>117</v>
      </c>
      <c r="E89" t="s">
        <v>73</v>
      </c>
      <c r="F89" t="s">
        <v>221</v>
      </c>
      <c r="G89" t="s">
        <v>484</v>
      </c>
      <c r="H89">
        <v>29.06</v>
      </c>
      <c r="I89" s="97">
        <v>45748</v>
      </c>
      <c r="J89" t="s">
        <v>11</v>
      </c>
      <c r="L89" t="s">
        <v>11</v>
      </c>
      <c r="S89" t="s">
        <v>486</v>
      </c>
    </row>
    <row r="90" spans="1:20" hidden="1">
      <c r="A90" t="s">
        <v>386</v>
      </c>
      <c r="B90" t="s">
        <v>98</v>
      </c>
      <c r="C90">
        <v>31</v>
      </c>
      <c r="D90" t="s">
        <v>118</v>
      </c>
      <c r="E90" t="s">
        <v>73</v>
      </c>
      <c r="F90" t="s">
        <v>482</v>
      </c>
      <c r="G90" t="s">
        <v>436</v>
      </c>
      <c r="H90">
        <v>5.4</v>
      </c>
      <c r="I90" s="97">
        <v>45748</v>
      </c>
      <c r="J90" t="s">
        <v>11</v>
      </c>
      <c r="K90" t="s">
        <v>11</v>
      </c>
      <c r="L90" t="s">
        <v>11</v>
      </c>
      <c r="M90" t="s">
        <v>11</v>
      </c>
      <c r="S90" t="s">
        <v>486</v>
      </c>
    </row>
    <row r="91" spans="1:20" hidden="1">
      <c r="A91" t="s">
        <v>386</v>
      </c>
      <c r="B91" t="s">
        <v>98</v>
      </c>
      <c r="C91">
        <v>32</v>
      </c>
      <c r="D91" t="s">
        <v>119</v>
      </c>
      <c r="E91" t="s">
        <v>36</v>
      </c>
      <c r="F91" t="s">
        <v>221</v>
      </c>
      <c r="G91" t="s">
        <v>436</v>
      </c>
      <c r="H91" t="s">
        <v>11</v>
      </c>
      <c r="I91" s="97">
        <v>45748</v>
      </c>
      <c r="J91" t="s">
        <v>11</v>
      </c>
      <c r="K91" t="s">
        <v>11</v>
      </c>
      <c r="L91" t="s">
        <v>11</v>
      </c>
      <c r="M91" t="s">
        <v>11</v>
      </c>
      <c r="O91" t="s">
        <v>489</v>
      </c>
      <c r="S91" t="s">
        <v>487</v>
      </c>
    </row>
    <row r="92" spans="1:20" hidden="1">
      <c r="A92" t="s">
        <v>386</v>
      </c>
      <c r="B92" t="s">
        <v>98</v>
      </c>
      <c r="C92">
        <v>33</v>
      </c>
      <c r="D92" t="s">
        <v>490</v>
      </c>
      <c r="E92" t="s">
        <v>73</v>
      </c>
      <c r="F92" t="s">
        <v>221</v>
      </c>
      <c r="G92" t="s">
        <v>436</v>
      </c>
      <c r="H92">
        <v>0.1</v>
      </c>
      <c r="I92" s="97">
        <v>45748</v>
      </c>
      <c r="J92" t="s">
        <v>11</v>
      </c>
      <c r="K92" t="s">
        <v>11</v>
      </c>
      <c r="L92" t="s">
        <v>11</v>
      </c>
      <c r="M92" t="s">
        <v>11</v>
      </c>
      <c r="O92" t="s">
        <v>489</v>
      </c>
      <c r="S92" t="s">
        <v>487</v>
      </c>
    </row>
    <row r="93" spans="1:20" hidden="1">
      <c r="A93" t="s">
        <v>386</v>
      </c>
      <c r="B93" t="s">
        <v>123</v>
      </c>
      <c r="C93">
        <v>34</v>
      </c>
      <c r="D93" t="s">
        <v>11</v>
      </c>
      <c r="E93" t="s">
        <v>122</v>
      </c>
      <c r="F93" t="s">
        <v>479</v>
      </c>
      <c r="G93" t="s">
        <v>474</v>
      </c>
      <c r="H93" t="s">
        <v>11</v>
      </c>
      <c r="I93" s="97">
        <v>45748</v>
      </c>
      <c r="J93" t="s">
        <v>11</v>
      </c>
      <c r="K93" t="s">
        <v>11</v>
      </c>
      <c r="L93" t="s">
        <v>11</v>
      </c>
      <c r="M93" t="s">
        <v>11</v>
      </c>
      <c r="T93" t="s">
        <v>491</v>
      </c>
    </row>
    <row r="94" spans="1:20" hidden="1">
      <c r="A94" t="s">
        <v>386</v>
      </c>
      <c r="B94" t="s">
        <v>84</v>
      </c>
      <c r="C94">
        <v>1</v>
      </c>
      <c r="D94" t="s">
        <v>89</v>
      </c>
      <c r="E94" t="s">
        <v>36</v>
      </c>
      <c r="F94" t="s">
        <v>473</v>
      </c>
      <c r="G94" t="s">
        <v>474</v>
      </c>
      <c r="H94">
        <v>73</v>
      </c>
      <c r="I94" s="97">
        <v>45778</v>
      </c>
      <c r="J94">
        <v>1</v>
      </c>
      <c r="K94">
        <v>1</v>
      </c>
      <c r="L94">
        <v>6</v>
      </c>
      <c r="M94">
        <v>3</v>
      </c>
      <c r="T94" t="s">
        <v>475</v>
      </c>
    </row>
    <row r="95" spans="1:20" hidden="1">
      <c r="A95" t="s">
        <v>386</v>
      </c>
      <c r="B95" t="s">
        <v>84</v>
      </c>
      <c r="C95">
        <v>2</v>
      </c>
      <c r="D95" t="s">
        <v>89</v>
      </c>
      <c r="E95" t="s">
        <v>73</v>
      </c>
      <c r="F95" t="s">
        <v>473</v>
      </c>
      <c r="G95" t="s">
        <v>474</v>
      </c>
      <c r="H95">
        <v>32.4</v>
      </c>
      <c r="I95" s="97">
        <v>45778</v>
      </c>
      <c r="J95">
        <v>1.355E-2</v>
      </c>
      <c r="K95">
        <v>0.18254999999999999</v>
      </c>
      <c r="L95">
        <v>0.12955</v>
      </c>
      <c r="M95">
        <v>0.22255</v>
      </c>
      <c r="S95" t="s">
        <v>486</v>
      </c>
      <c r="T95" t="s">
        <v>476</v>
      </c>
    </row>
    <row r="96" spans="1:20" hidden="1">
      <c r="A96" t="s">
        <v>386</v>
      </c>
      <c r="B96" t="s">
        <v>84</v>
      </c>
      <c r="C96">
        <v>3</v>
      </c>
      <c r="D96" t="s">
        <v>90</v>
      </c>
      <c r="E96" t="s">
        <v>36</v>
      </c>
      <c r="F96" t="s">
        <v>473</v>
      </c>
      <c r="G96" t="s">
        <v>474</v>
      </c>
      <c r="H96">
        <v>0</v>
      </c>
      <c r="I96" s="97">
        <v>45778</v>
      </c>
      <c r="J96">
        <v>0</v>
      </c>
      <c r="K96">
        <v>0</v>
      </c>
      <c r="L96">
        <v>0</v>
      </c>
      <c r="M96">
        <v>0</v>
      </c>
      <c r="S96" t="s">
        <v>486</v>
      </c>
    </row>
    <row r="97" spans="1:20" hidden="1">
      <c r="A97" t="s">
        <v>386</v>
      </c>
      <c r="B97" t="s">
        <v>84</v>
      </c>
      <c r="C97">
        <v>4</v>
      </c>
      <c r="D97" t="s">
        <v>90</v>
      </c>
      <c r="E97" t="s">
        <v>73</v>
      </c>
      <c r="F97" t="s">
        <v>473</v>
      </c>
      <c r="G97" t="s">
        <v>474</v>
      </c>
      <c r="H97">
        <v>0</v>
      </c>
      <c r="I97" s="97">
        <v>45778</v>
      </c>
      <c r="J97">
        <v>0</v>
      </c>
      <c r="K97">
        <v>0</v>
      </c>
      <c r="L97">
        <v>0</v>
      </c>
      <c r="M97">
        <v>0</v>
      </c>
      <c r="S97" t="s">
        <v>487</v>
      </c>
    </row>
    <row r="98" spans="1:20" hidden="1">
      <c r="A98" t="s">
        <v>386</v>
      </c>
      <c r="B98" t="s">
        <v>84</v>
      </c>
      <c r="C98">
        <v>5</v>
      </c>
      <c r="D98" t="s">
        <v>91</v>
      </c>
      <c r="E98" t="s">
        <v>36</v>
      </c>
      <c r="F98" t="s">
        <v>473</v>
      </c>
      <c r="G98" t="s">
        <v>474</v>
      </c>
      <c r="H98">
        <v>43</v>
      </c>
      <c r="I98" s="97">
        <v>45778</v>
      </c>
      <c r="J98">
        <v>6</v>
      </c>
      <c r="K98">
        <v>2</v>
      </c>
      <c r="L98">
        <v>6</v>
      </c>
      <c r="M98">
        <v>2</v>
      </c>
      <c r="S98" t="s">
        <v>487</v>
      </c>
      <c r="T98" t="s">
        <v>477</v>
      </c>
    </row>
    <row r="99" spans="1:20" hidden="1">
      <c r="A99" t="s">
        <v>386</v>
      </c>
      <c r="B99" t="s">
        <v>84</v>
      </c>
      <c r="C99">
        <v>6</v>
      </c>
      <c r="D99" t="s">
        <v>91</v>
      </c>
      <c r="E99" t="s">
        <v>73</v>
      </c>
      <c r="F99" t="s">
        <v>473</v>
      </c>
      <c r="G99" t="s">
        <v>474</v>
      </c>
      <c r="H99">
        <v>78.7</v>
      </c>
      <c r="I99" s="97">
        <v>45778</v>
      </c>
      <c r="J99">
        <v>10.5</v>
      </c>
      <c r="K99">
        <v>0.17</v>
      </c>
      <c r="L99">
        <v>10.5</v>
      </c>
      <c r="M99">
        <v>0.17</v>
      </c>
      <c r="T99" t="s">
        <v>478</v>
      </c>
    </row>
    <row r="100" spans="1:20" hidden="1">
      <c r="A100" t="s">
        <v>386</v>
      </c>
      <c r="B100" t="s">
        <v>98</v>
      </c>
      <c r="C100">
        <v>7</v>
      </c>
      <c r="D100" t="s">
        <v>100</v>
      </c>
      <c r="E100" t="s">
        <v>36</v>
      </c>
      <c r="F100" t="s">
        <v>479</v>
      </c>
      <c r="G100" t="s">
        <v>474</v>
      </c>
      <c r="H100" t="s">
        <v>11</v>
      </c>
      <c r="I100" s="97">
        <v>45778</v>
      </c>
      <c r="J100" t="s">
        <v>11</v>
      </c>
      <c r="K100" t="s">
        <v>11</v>
      </c>
      <c r="L100" t="s">
        <v>11</v>
      </c>
      <c r="M100">
        <v>0</v>
      </c>
    </row>
    <row r="101" spans="1:20" hidden="1">
      <c r="A101" t="s">
        <v>386</v>
      </c>
      <c r="B101" t="s">
        <v>98</v>
      </c>
      <c r="C101">
        <v>8</v>
      </c>
      <c r="D101" t="s">
        <v>100</v>
      </c>
      <c r="E101" t="s">
        <v>73</v>
      </c>
      <c r="F101" t="s">
        <v>479</v>
      </c>
      <c r="G101" t="s">
        <v>474</v>
      </c>
      <c r="H101" t="s">
        <v>11</v>
      </c>
      <c r="I101" s="97">
        <v>45778</v>
      </c>
      <c r="J101" t="s">
        <v>11</v>
      </c>
      <c r="K101" t="s">
        <v>11</v>
      </c>
      <c r="L101" t="s">
        <v>11</v>
      </c>
      <c r="M101">
        <v>0</v>
      </c>
      <c r="S101" t="s">
        <v>486</v>
      </c>
    </row>
    <row r="102" spans="1:20" hidden="1">
      <c r="A102" t="s">
        <v>386</v>
      </c>
      <c r="B102" t="s">
        <v>98</v>
      </c>
      <c r="C102">
        <v>9</v>
      </c>
      <c r="D102" t="s">
        <v>101</v>
      </c>
      <c r="E102" t="s">
        <v>36</v>
      </c>
      <c r="F102" t="s">
        <v>479</v>
      </c>
      <c r="G102" t="s">
        <v>474</v>
      </c>
      <c r="H102" t="s">
        <v>11</v>
      </c>
      <c r="I102" s="97">
        <v>45778</v>
      </c>
      <c r="J102" t="s">
        <v>11</v>
      </c>
      <c r="K102" t="s">
        <v>11</v>
      </c>
      <c r="L102" t="s">
        <v>11</v>
      </c>
      <c r="M102">
        <v>176</v>
      </c>
      <c r="S102" t="s">
        <v>486</v>
      </c>
    </row>
    <row r="103" spans="1:20" hidden="1">
      <c r="A103" t="s">
        <v>386</v>
      </c>
      <c r="B103" t="s">
        <v>98</v>
      </c>
      <c r="C103">
        <v>10</v>
      </c>
      <c r="D103" t="s">
        <v>101</v>
      </c>
      <c r="E103" t="s">
        <v>73</v>
      </c>
      <c r="F103" t="s">
        <v>479</v>
      </c>
      <c r="G103" t="s">
        <v>474</v>
      </c>
      <c r="H103" t="s">
        <v>11</v>
      </c>
      <c r="I103" s="97">
        <v>45778</v>
      </c>
      <c r="J103" t="s">
        <v>11</v>
      </c>
      <c r="K103" t="s">
        <v>11</v>
      </c>
      <c r="L103" t="s">
        <v>11</v>
      </c>
      <c r="M103">
        <v>130.71</v>
      </c>
      <c r="S103" t="s">
        <v>487</v>
      </c>
    </row>
    <row r="104" spans="1:20" hidden="1">
      <c r="A104" t="s">
        <v>386</v>
      </c>
      <c r="B104" t="s">
        <v>98</v>
      </c>
      <c r="C104">
        <v>11</v>
      </c>
      <c r="D104" t="s">
        <v>102</v>
      </c>
      <c r="E104" t="s">
        <v>36</v>
      </c>
      <c r="F104" t="s">
        <v>479</v>
      </c>
      <c r="G104" t="s">
        <v>474</v>
      </c>
      <c r="H104" t="s">
        <v>11</v>
      </c>
      <c r="I104" s="97">
        <v>45778</v>
      </c>
      <c r="J104" t="s">
        <v>11</v>
      </c>
      <c r="K104" t="s">
        <v>11</v>
      </c>
      <c r="L104" t="s">
        <v>11</v>
      </c>
      <c r="M104">
        <v>86</v>
      </c>
      <c r="S104" t="s">
        <v>487</v>
      </c>
    </row>
    <row r="105" spans="1:20" hidden="1">
      <c r="A105" t="s">
        <v>386</v>
      </c>
      <c r="B105" t="s">
        <v>98</v>
      </c>
      <c r="C105">
        <v>12</v>
      </c>
      <c r="D105" t="s">
        <v>102</v>
      </c>
      <c r="E105" t="s">
        <v>73</v>
      </c>
      <c r="F105" t="s">
        <v>479</v>
      </c>
      <c r="G105" t="s">
        <v>474</v>
      </c>
      <c r="H105" t="s">
        <v>11</v>
      </c>
      <c r="I105" s="97">
        <v>45778</v>
      </c>
      <c r="J105" t="s">
        <v>11</v>
      </c>
      <c r="K105" t="s">
        <v>11</v>
      </c>
      <c r="L105" t="s">
        <v>11</v>
      </c>
      <c r="M105">
        <v>45.89</v>
      </c>
    </row>
    <row r="106" spans="1:20" hidden="1">
      <c r="A106" t="s">
        <v>386</v>
      </c>
      <c r="B106" t="s">
        <v>98</v>
      </c>
      <c r="C106">
        <v>13</v>
      </c>
      <c r="D106" t="s">
        <v>103</v>
      </c>
      <c r="E106" t="s">
        <v>36</v>
      </c>
      <c r="F106" t="s">
        <v>479</v>
      </c>
      <c r="G106" t="s">
        <v>480</v>
      </c>
      <c r="H106">
        <v>0</v>
      </c>
      <c r="I106" s="97">
        <v>45778</v>
      </c>
      <c r="J106" t="s">
        <v>11</v>
      </c>
      <c r="K106" t="s">
        <v>11</v>
      </c>
      <c r="L106">
        <v>0</v>
      </c>
      <c r="M106">
        <v>58</v>
      </c>
    </row>
    <row r="107" spans="1:20" hidden="1">
      <c r="A107" t="s">
        <v>386</v>
      </c>
      <c r="B107" t="s">
        <v>98</v>
      </c>
      <c r="C107">
        <v>14</v>
      </c>
      <c r="D107" t="s">
        <v>103</v>
      </c>
      <c r="E107" t="s">
        <v>73</v>
      </c>
      <c r="F107" t="s">
        <v>479</v>
      </c>
      <c r="G107" t="s">
        <v>480</v>
      </c>
      <c r="H107">
        <v>0</v>
      </c>
      <c r="I107" s="97">
        <v>45778</v>
      </c>
      <c r="J107" t="s">
        <v>11</v>
      </c>
      <c r="K107" t="s">
        <v>11</v>
      </c>
      <c r="L107">
        <v>0</v>
      </c>
      <c r="M107">
        <v>36.43</v>
      </c>
      <c r="S107" t="s">
        <v>486</v>
      </c>
    </row>
    <row r="108" spans="1:20" hidden="1">
      <c r="A108" t="s">
        <v>386</v>
      </c>
      <c r="B108" t="s">
        <v>98</v>
      </c>
      <c r="C108">
        <v>15</v>
      </c>
      <c r="D108" t="s">
        <v>191</v>
      </c>
      <c r="E108" t="s">
        <v>36</v>
      </c>
      <c r="F108" t="s">
        <v>479</v>
      </c>
      <c r="G108" t="s">
        <v>480</v>
      </c>
      <c r="H108">
        <v>0</v>
      </c>
      <c r="I108" s="97">
        <v>45778</v>
      </c>
      <c r="J108" t="s">
        <v>11</v>
      </c>
      <c r="K108" t="s">
        <v>11</v>
      </c>
      <c r="L108">
        <v>0</v>
      </c>
      <c r="M108">
        <v>27</v>
      </c>
      <c r="S108" t="s">
        <v>486</v>
      </c>
    </row>
    <row r="109" spans="1:20" hidden="1">
      <c r="A109" t="s">
        <v>386</v>
      </c>
      <c r="B109" t="s">
        <v>98</v>
      </c>
      <c r="C109">
        <v>16</v>
      </c>
      <c r="D109" t="s">
        <v>191</v>
      </c>
      <c r="E109" t="s">
        <v>73</v>
      </c>
      <c r="F109" t="s">
        <v>479</v>
      </c>
      <c r="G109" t="s">
        <v>480</v>
      </c>
      <c r="H109">
        <v>0</v>
      </c>
      <c r="I109" s="97">
        <v>45778</v>
      </c>
      <c r="J109" t="s">
        <v>11</v>
      </c>
      <c r="K109" t="s">
        <v>11</v>
      </c>
      <c r="L109">
        <v>0</v>
      </c>
      <c r="M109">
        <v>23.22</v>
      </c>
      <c r="S109" t="s">
        <v>487</v>
      </c>
    </row>
    <row r="110" spans="1:20" hidden="1">
      <c r="A110" t="s">
        <v>386</v>
      </c>
      <c r="B110" t="s">
        <v>98</v>
      </c>
      <c r="C110">
        <v>17</v>
      </c>
      <c r="D110" t="s">
        <v>105</v>
      </c>
      <c r="E110" t="s">
        <v>36</v>
      </c>
      <c r="F110" t="s">
        <v>473</v>
      </c>
      <c r="G110" t="s">
        <v>474</v>
      </c>
      <c r="H110">
        <v>0</v>
      </c>
      <c r="I110" s="97">
        <v>45778</v>
      </c>
      <c r="J110" t="s">
        <v>11</v>
      </c>
      <c r="L110" t="s">
        <v>11</v>
      </c>
      <c r="M110">
        <v>29</v>
      </c>
      <c r="S110" t="s">
        <v>487</v>
      </c>
    </row>
    <row r="111" spans="1:20" hidden="1">
      <c r="A111" t="s">
        <v>386</v>
      </c>
      <c r="B111" t="s">
        <v>98</v>
      </c>
      <c r="C111">
        <v>18</v>
      </c>
      <c r="D111" t="s">
        <v>105</v>
      </c>
      <c r="E111" t="s">
        <v>73</v>
      </c>
      <c r="F111" t="s">
        <v>473</v>
      </c>
      <c r="G111" t="s">
        <v>474</v>
      </c>
      <c r="H111">
        <v>0</v>
      </c>
      <c r="I111" s="97">
        <v>45778</v>
      </c>
      <c r="J111" t="s">
        <v>11</v>
      </c>
      <c r="K111" t="s">
        <v>11</v>
      </c>
      <c r="L111" t="s">
        <v>11</v>
      </c>
      <c r="M111">
        <v>3.56</v>
      </c>
    </row>
    <row r="112" spans="1:20" hidden="1">
      <c r="A112" t="s">
        <v>386</v>
      </c>
      <c r="B112" t="s">
        <v>98</v>
      </c>
      <c r="C112">
        <v>19</v>
      </c>
      <c r="D112" t="s">
        <v>106</v>
      </c>
      <c r="E112" t="s">
        <v>36</v>
      </c>
      <c r="F112" t="s">
        <v>473</v>
      </c>
      <c r="G112" t="s">
        <v>474</v>
      </c>
      <c r="H112">
        <v>0</v>
      </c>
      <c r="I112" s="97">
        <v>45778</v>
      </c>
      <c r="J112" t="s">
        <v>11</v>
      </c>
      <c r="L112" t="s">
        <v>11</v>
      </c>
      <c r="M112" t="s">
        <v>11</v>
      </c>
    </row>
    <row r="113" spans="1:20" hidden="1">
      <c r="A113" t="s">
        <v>386</v>
      </c>
      <c r="B113" t="s">
        <v>98</v>
      </c>
      <c r="C113">
        <v>20</v>
      </c>
      <c r="D113" t="s">
        <v>106</v>
      </c>
      <c r="E113" t="s">
        <v>73</v>
      </c>
      <c r="F113" t="s">
        <v>473</v>
      </c>
      <c r="G113" t="s">
        <v>474</v>
      </c>
      <c r="H113">
        <v>0</v>
      </c>
      <c r="I113" s="97">
        <v>45778</v>
      </c>
      <c r="J113" t="s">
        <v>11</v>
      </c>
      <c r="K113" t="s">
        <v>11</v>
      </c>
      <c r="L113" t="s">
        <v>11</v>
      </c>
      <c r="M113">
        <v>40.47</v>
      </c>
      <c r="S113" t="s">
        <v>486</v>
      </c>
    </row>
    <row r="114" spans="1:20" hidden="1">
      <c r="A114" t="s">
        <v>386</v>
      </c>
      <c r="B114" t="s">
        <v>98</v>
      </c>
      <c r="C114">
        <v>21</v>
      </c>
      <c r="D114" t="s">
        <v>107</v>
      </c>
      <c r="E114" t="s">
        <v>71</v>
      </c>
      <c r="F114" t="s">
        <v>482</v>
      </c>
      <c r="G114" t="s">
        <v>483</v>
      </c>
      <c r="H114">
        <v>5.0000000000000001E-3</v>
      </c>
      <c r="I114" s="97">
        <v>45778</v>
      </c>
      <c r="J114" t="s">
        <v>11</v>
      </c>
      <c r="K114" t="s">
        <v>11</v>
      </c>
      <c r="L114" t="s">
        <v>11</v>
      </c>
      <c r="M114" t="s">
        <v>11</v>
      </c>
      <c r="S114" t="s">
        <v>486</v>
      </c>
      <c r="T114" t="s">
        <v>109</v>
      </c>
    </row>
    <row r="115" spans="1:20" hidden="1">
      <c r="A115" t="s">
        <v>386</v>
      </c>
      <c r="B115" t="s">
        <v>98</v>
      </c>
      <c r="C115">
        <v>22</v>
      </c>
      <c r="D115" t="s">
        <v>107</v>
      </c>
      <c r="E115" t="s">
        <v>73</v>
      </c>
      <c r="F115" t="s">
        <v>482</v>
      </c>
      <c r="G115" t="s">
        <v>483</v>
      </c>
      <c r="H115" t="s">
        <v>11</v>
      </c>
      <c r="I115" s="97">
        <v>45778</v>
      </c>
      <c r="J115" t="s">
        <v>11</v>
      </c>
      <c r="K115" t="s">
        <v>11</v>
      </c>
      <c r="L115" t="s">
        <v>11</v>
      </c>
      <c r="M115" t="s">
        <v>11</v>
      </c>
      <c r="S115" t="s">
        <v>487</v>
      </c>
    </row>
    <row r="116" spans="1:20" hidden="1">
      <c r="A116" t="s">
        <v>386</v>
      </c>
      <c r="B116" t="s">
        <v>98</v>
      </c>
      <c r="C116">
        <v>23</v>
      </c>
      <c r="D116" t="s">
        <v>111</v>
      </c>
      <c r="E116" t="s">
        <v>71</v>
      </c>
      <c r="F116" t="s">
        <v>221</v>
      </c>
      <c r="G116" t="s">
        <v>484</v>
      </c>
      <c r="H116">
        <v>2.9700000000000001E-2</v>
      </c>
      <c r="I116" s="97">
        <v>45778</v>
      </c>
      <c r="J116">
        <v>3.0800000000000001E-2</v>
      </c>
      <c r="K116">
        <v>2.9000000000000001E-2</v>
      </c>
      <c r="L116">
        <v>3.0800000000000001E-2</v>
      </c>
      <c r="M116">
        <v>2.9000000000000001E-2</v>
      </c>
      <c r="S116" t="s">
        <v>487</v>
      </c>
    </row>
    <row r="117" spans="1:20" hidden="1">
      <c r="A117" t="s">
        <v>386</v>
      </c>
      <c r="B117" t="s">
        <v>98</v>
      </c>
      <c r="C117">
        <v>24</v>
      </c>
      <c r="D117" t="s">
        <v>111</v>
      </c>
      <c r="E117" t="s">
        <v>73</v>
      </c>
      <c r="F117" t="s">
        <v>221</v>
      </c>
      <c r="G117" t="s">
        <v>484</v>
      </c>
      <c r="H117">
        <v>103.97</v>
      </c>
      <c r="I117" s="97">
        <v>45778</v>
      </c>
      <c r="J117">
        <v>107.76</v>
      </c>
      <c r="K117">
        <v>102</v>
      </c>
      <c r="L117">
        <v>107.76</v>
      </c>
      <c r="M117">
        <v>102</v>
      </c>
    </row>
    <row r="118" spans="1:20" hidden="1">
      <c r="A118" t="s">
        <v>386</v>
      </c>
      <c r="B118" t="s">
        <v>98</v>
      </c>
      <c r="C118">
        <v>27</v>
      </c>
      <c r="D118" t="s">
        <v>114</v>
      </c>
      <c r="E118" t="s">
        <v>73</v>
      </c>
      <c r="F118" t="s">
        <v>225</v>
      </c>
      <c r="G118" t="s">
        <v>488</v>
      </c>
      <c r="H118">
        <v>3.17</v>
      </c>
      <c r="I118" s="97">
        <v>45778</v>
      </c>
      <c r="J118" t="s">
        <v>11</v>
      </c>
      <c r="K118" t="s">
        <v>11</v>
      </c>
      <c r="L118" t="s">
        <v>11</v>
      </c>
      <c r="M118" t="s">
        <v>11</v>
      </c>
    </row>
    <row r="119" spans="1:20" hidden="1">
      <c r="A119" t="s">
        <v>386</v>
      </c>
      <c r="B119" t="s">
        <v>98</v>
      </c>
      <c r="C119">
        <v>28</v>
      </c>
      <c r="D119" t="s">
        <v>115</v>
      </c>
      <c r="E119" t="s">
        <v>73</v>
      </c>
      <c r="F119" t="s">
        <v>225</v>
      </c>
      <c r="G119" t="s">
        <v>488</v>
      </c>
      <c r="H119">
        <v>5.84</v>
      </c>
      <c r="I119" s="97">
        <v>45778</v>
      </c>
      <c r="J119" t="s">
        <v>11</v>
      </c>
      <c r="K119" t="s">
        <v>11</v>
      </c>
      <c r="L119" t="s">
        <v>11</v>
      </c>
      <c r="M119" t="s">
        <v>11</v>
      </c>
      <c r="S119" t="s">
        <v>486</v>
      </c>
    </row>
    <row r="120" spans="1:20" hidden="1">
      <c r="A120" t="s">
        <v>386</v>
      </c>
      <c r="B120" t="s">
        <v>98</v>
      </c>
      <c r="C120">
        <v>29</v>
      </c>
      <c r="D120" t="s">
        <v>117</v>
      </c>
      <c r="E120" t="s">
        <v>36</v>
      </c>
      <c r="F120" t="s">
        <v>221</v>
      </c>
      <c r="G120" t="s">
        <v>484</v>
      </c>
      <c r="H120" t="s">
        <v>11</v>
      </c>
      <c r="I120" s="97">
        <v>45778</v>
      </c>
      <c r="J120" t="s">
        <v>11</v>
      </c>
      <c r="K120" t="s">
        <v>11</v>
      </c>
      <c r="L120" t="s">
        <v>11</v>
      </c>
      <c r="M120" t="s">
        <v>11</v>
      </c>
      <c r="O120" t="s">
        <v>489</v>
      </c>
      <c r="S120" t="s">
        <v>486</v>
      </c>
    </row>
    <row r="121" spans="1:20" hidden="1">
      <c r="A121" t="s">
        <v>386</v>
      </c>
      <c r="B121" t="s">
        <v>98</v>
      </c>
      <c r="C121">
        <v>30</v>
      </c>
      <c r="D121" t="s">
        <v>117</v>
      </c>
      <c r="E121" t="s">
        <v>73</v>
      </c>
      <c r="F121" t="s">
        <v>221</v>
      </c>
      <c r="G121" t="s">
        <v>484</v>
      </c>
      <c r="H121">
        <v>29.06</v>
      </c>
      <c r="I121" s="97">
        <v>45778</v>
      </c>
      <c r="J121" t="s">
        <v>11</v>
      </c>
      <c r="K121" t="s">
        <v>11</v>
      </c>
      <c r="L121" t="s">
        <v>11</v>
      </c>
      <c r="M121" t="s">
        <v>11</v>
      </c>
      <c r="O121" t="s">
        <v>489</v>
      </c>
      <c r="S121" t="s">
        <v>487</v>
      </c>
    </row>
    <row r="122" spans="1:20" hidden="1">
      <c r="A122" t="s">
        <v>386</v>
      </c>
      <c r="B122" t="s">
        <v>98</v>
      </c>
      <c r="C122">
        <v>31</v>
      </c>
      <c r="D122" t="s">
        <v>118</v>
      </c>
      <c r="E122" t="s">
        <v>73</v>
      </c>
      <c r="F122" t="s">
        <v>482</v>
      </c>
      <c r="G122" t="s">
        <v>436</v>
      </c>
      <c r="H122">
        <v>5.4</v>
      </c>
      <c r="I122" s="97">
        <v>45778</v>
      </c>
      <c r="J122" t="s">
        <v>11</v>
      </c>
      <c r="K122" t="s">
        <v>11</v>
      </c>
      <c r="L122" t="s">
        <v>11</v>
      </c>
      <c r="M122" t="s">
        <v>11</v>
      </c>
      <c r="S122" t="s">
        <v>487</v>
      </c>
    </row>
    <row r="123" spans="1:20" hidden="1">
      <c r="A123" t="s">
        <v>386</v>
      </c>
      <c r="B123" t="s">
        <v>98</v>
      </c>
      <c r="C123">
        <v>32</v>
      </c>
      <c r="D123" t="s">
        <v>119</v>
      </c>
      <c r="E123" t="s">
        <v>36</v>
      </c>
      <c r="F123" t="s">
        <v>221</v>
      </c>
      <c r="G123" t="s">
        <v>436</v>
      </c>
      <c r="H123" t="s">
        <v>11</v>
      </c>
      <c r="I123" s="97">
        <v>45778</v>
      </c>
      <c r="J123" t="s">
        <v>11</v>
      </c>
      <c r="K123" t="s">
        <v>11</v>
      </c>
      <c r="L123" t="s">
        <v>11</v>
      </c>
      <c r="M123" t="s">
        <v>11</v>
      </c>
    </row>
    <row r="124" spans="1:20" hidden="1">
      <c r="A124" t="s">
        <v>386</v>
      </c>
      <c r="B124" t="s">
        <v>98</v>
      </c>
      <c r="C124">
        <v>33</v>
      </c>
      <c r="D124" t="s">
        <v>490</v>
      </c>
      <c r="E124" t="s">
        <v>73</v>
      </c>
      <c r="F124" t="s">
        <v>221</v>
      </c>
      <c r="G124" t="s">
        <v>436</v>
      </c>
      <c r="H124">
        <v>0.1</v>
      </c>
      <c r="I124" s="97">
        <v>45778</v>
      </c>
      <c r="J124" t="s">
        <v>11</v>
      </c>
      <c r="K124" t="s">
        <v>11</v>
      </c>
      <c r="L124" t="s">
        <v>11</v>
      </c>
      <c r="M124" t="s">
        <v>11</v>
      </c>
    </row>
    <row r="125" spans="1:20" hidden="1">
      <c r="A125" t="s">
        <v>386</v>
      </c>
      <c r="B125" t="s">
        <v>123</v>
      </c>
      <c r="C125">
        <v>34</v>
      </c>
      <c r="D125" t="s">
        <v>11</v>
      </c>
      <c r="E125" t="s">
        <v>122</v>
      </c>
      <c r="F125" t="s">
        <v>479</v>
      </c>
      <c r="G125" t="s">
        <v>474</v>
      </c>
      <c r="H125" t="s">
        <v>11</v>
      </c>
      <c r="I125" s="97">
        <v>45778</v>
      </c>
      <c r="J125" t="s">
        <v>11</v>
      </c>
      <c r="K125" t="s">
        <v>11</v>
      </c>
      <c r="L125" t="s">
        <v>11</v>
      </c>
      <c r="M125" t="s">
        <v>11</v>
      </c>
      <c r="S125" t="s">
        <v>486</v>
      </c>
      <c r="T125" t="s">
        <v>491</v>
      </c>
    </row>
    <row r="126" spans="1:20" hidden="1">
      <c r="A126" t="s">
        <v>386</v>
      </c>
      <c r="B126" t="s">
        <v>84</v>
      </c>
      <c r="C126">
        <v>1</v>
      </c>
      <c r="D126" t="s">
        <v>89</v>
      </c>
      <c r="E126" t="s">
        <v>36</v>
      </c>
      <c r="F126" t="s">
        <v>473</v>
      </c>
      <c r="G126" t="s">
        <v>474</v>
      </c>
      <c r="H126">
        <v>73</v>
      </c>
      <c r="I126" s="97">
        <v>45809</v>
      </c>
      <c r="J126">
        <v>6</v>
      </c>
      <c r="K126">
        <v>3</v>
      </c>
      <c r="L126">
        <v>12</v>
      </c>
      <c r="M126">
        <v>6</v>
      </c>
      <c r="S126" t="s">
        <v>486</v>
      </c>
      <c r="T126" t="s">
        <v>475</v>
      </c>
    </row>
    <row r="127" spans="1:20" hidden="1">
      <c r="A127" t="s">
        <v>386</v>
      </c>
      <c r="B127" t="s">
        <v>84</v>
      </c>
      <c r="C127">
        <v>2</v>
      </c>
      <c r="D127" t="s">
        <v>89</v>
      </c>
      <c r="E127" t="s">
        <v>73</v>
      </c>
      <c r="F127" t="s">
        <v>473</v>
      </c>
      <c r="G127" t="s">
        <v>474</v>
      </c>
      <c r="H127">
        <v>32.4</v>
      </c>
      <c r="I127" s="97">
        <v>45809</v>
      </c>
      <c r="J127">
        <v>2.6930000000000001</v>
      </c>
      <c r="K127">
        <v>0.24940000000000001</v>
      </c>
      <c r="L127">
        <v>2.8225500000000001</v>
      </c>
      <c r="M127">
        <v>0.47194999999999998</v>
      </c>
      <c r="S127" t="s">
        <v>487</v>
      </c>
      <c r="T127" t="s">
        <v>476</v>
      </c>
    </row>
    <row r="128" spans="1:20" hidden="1">
      <c r="A128" t="s">
        <v>386</v>
      </c>
      <c r="B128" t="s">
        <v>84</v>
      </c>
      <c r="C128">
        <v>3</v>
      </c>
      <c r="D128" t="s">
        <v>90</v>
      </c>
      <c r="E128" t="s">
        <v>36</v>
      </c>
      <c r="F128" t="s">
        <v>473</v>
      </c>
      <c r="G128" t="s">
        <v>474</v>
      </c>
      <c r="H128">
        <v>0</v>
      </c>
      <c r="I128" s="97">
        <v>45809</v>
      </c>
      <c r="J128">
        <v>0</v>
      </c>
      <c r="L128">
        <v>0</v>
      </c>
      <c r="M128">
        <v>0</v>
      </c>
      <c r="S128" t="s">
        <v>487</v>
      </c>
    </row>
    <row r="129" spans="1:20" hidden="1">
      <c r="A129" t="s">
        <v>386</v>
      </c>
      <c r="B129" t="s">
        <v>84</v>
      </c>
      <c r="C129">
        <v>4</v>
      </c>
      <c r="D129" t="s">
        <v>90</v>
      </c>
      <c r="E129" t="s">
        <v>73</v>
      </c>
      <c r="F129" t="s">
        <v>473</v>
      </c>
      <c r="G129" t="s">
        <v>474</v>
      </c>
      <c r="H129">
        <v>0</v>
      </c>
      <c r="I129" s="97">
        <v>45809</v>
      </c>
      <c r="J129">
        <v>0</v>
      </c>
      <c r="K129">
        <v>0</v>
      </c>
      <c r="L129">
        <v>0</v>
      </c>
      <c r="M129">
        <v>0</v>
      </c>
    </row>
    <row r="130" spans="1:20" hidden="1">
      <c r="A130" t="s">
        <v>386</v>
      </c>
      <c r="B130" t="s">
        <v>84</v>
      </c>
      <c r="C130">
        <v>5</v>
      </c>
      <c r="D130" t="s">
        <v>91</v>
      </c>
      <c r="E130" t="s">
        <v>36</v>
      </c>
      <c r="F130" t="s">
        <v>473</v>
      </c>
      <c r="G130" t="s">
        <v>474</v>
      </c>
      <c r="H130">
        <v>43</v>
      </c>
      <c r="I130" s="97">
        <v>45809</v>
      </c>
      <c r="J130">
        <v>7</v>
      </c>
      <c r="K130">
        <v>1</v>
      </c>
      <c r="L130">
        <v>13</v>
      </c>
      <c r="M130">
        <v>3</v>
      </c>
      <c r="T130" t="s">
        <v>477</v>
      </c>
    </row>
    <row r="131" spans="1:20" hidden="1">
      <c r="A131" t="s">
        <v>386</v>
      </c>
      <c r="B131" t="s">
        <v>84</v>
      </c>
      <c r="C131">
        <v>6</v>
      </c>
      <c r="D131" t="s">
        <v>91</v>
      </c>
      <c r="E131" t="s">
        <v>73</v>
      </c>
      <c r="F131" t="s">
        <v>473</v>
      </c>
      <c r="G131" t="s">
        <v>474</v>
      </c>
      <c r="H131">
        <v>78.7</v>
      </c>
      <c r="I131" s="97">
        <v>45809</v>
      </c>
      <c r="J131">
        <v>22.8</v>
      </c>
      <c r="K131">
        <v>1.1100000000000001</v>
      </c>
      <c r="L131">
        <v>33.299999999999997</v>
      </c>
      <c r="M131">
        <v>1.28</v>
      </c>
      <c r="S131" t="s">
        <v>486</v>
      </c>
      <c r="T131" t="s">
        <v>478</v>
      </c>
    </row>
    <row r="132" spans="1:20" hidden="1">
      <c r="A132" t="s">
        <v>386</v>
      </c>
      <c r="B132" t="s">
        <v>98</v>
      </c>
      <c r="C132">
        <v>7</v>
      </c>
      <c r="D132" t="s">
        <v>100</v>
      </c>
      <c r="E132" t="s">
        <v>36</v>
      </c>
      <c r="F132" t="s">
        <v>479</v>
      </c>
      <c r="G132" t="s">
        <v>474</v>
      </c>
      <c r="H132" t="s">
        <v>11</v>
      </c>
      <c r="I132" s="97">
        <v>45809</v>
      </c>
      <c r="J132" t="s">
        <v>11</v>
      </c>
      <c r="K132" t="s">
        <v>11</v>
      </c>
      <c r="L132">
        <v>0</v>
      </c>
      <c r="M132">
        <v>0</v>
      </c>
      <c r="S132" t="s">
        <v>486</v>
      </c>
    </row>
    <row r="133" spans="1:20" hidden="1">
      <c r="A133" t="s">
        <v>386</v>
      </c>
      <c r="B133" t="s">
        <v>98</v>
      </c>
      <c r="C133">
        <v>8</v>
      </c>
      <c r="D133" t="s">
        <v>100</v>
      </c>
      <c r="E133" t="s">
        <v>73</v>
      </c>
      <c r="F133" t="s">
        <v>479</v>
      </c>
      <c r="G133" t="s">
        <v>474</v>
      </c>
      <c r="H133" t="s">
        <v>11</v>
      </c>
      <c r="I133" s="97">
        <v>45809</v>
      </c>
      <c r="J133" t="s">
        <v>11</v>
      </c>
      <c r="K133" t="s">
        <v>11</v>
      </c>
      <c r="L133" t="s">
        <v>11</v>
      </c>
      <c r="M133">
        <v>0</v>
      </c>
      <c r="S133" t="s">
        <v>487</v>
      </c>
    </row>
    <row r="134" spans="1:20" hidden="1">
      <c r="A134" t="s">
        <v>386</v>
      </c>
      <c r="B134" t="s">
        <v>98</v>
      </c>
      <c r="C134">
        <v>9</v>
      </c>
      <c r="D134" t="s">
        <v>101</v>
      </c>
      <c r="E134" t="s">
        <v>36</v>
      </c>
      <c r="F134" t="s">
        <v>479</v>
      </c>
      <c r="G134" t="s">
        <v>474</v>
      </c>
      <c r="H134" t="s">
        <v>11</v>
      </c>
      <c r="I134" s="97">
        <v>45809</v>
      </c>
      <c r="J134" t="s">
        <v>11</v>
      </c>
      <c r="K134" t="s">
        <v>11</v>
      </c>
      <c r="L134" t="s">
        <v>11</v>
      </c>
      <c r="M134">
        <v>115</v>
      </c>
      <c r="O134" t="s">
        <v>492</v>
      </c>
      <c r="S134" t="s">
        <v>487</v>
      </c>
    </row>
    <row r="135" spans="1:20" hidden="1">
      <c r="A135" t="s">
        <v>386</v>
      </c>
      <c r="B135" t="s">
        <v>98</v>
      </c>
      <c r="C135">
        <v>10</v>
      </c>
      <c r="D135" t="s">
        <v>101</v>
      </c>
      <c r="E135" t="s">
        <v>73</v>
      </c>
      <c r="F135" t="s">
        <v>479</v>
      </c>
      <c r="G135" t="s">
        <v>474</v>
      </c>
      <c r="H135" t="s">
        <v>11</v>
      </c>
      <c r="I135" s="97">
        <v>45809</v>
      </c>
      <c r="J135" t="s">
        <v>11</v>
      </c>
      <c r="K135" t="s">
        <v>11</v>
      </c>
      <c r="L135" t="s">
        <v>11</v>
      </c>
      <c r="M135">
        <v>98.1</v>
      </c>
    </row>
    <row r="136" spans="1:20" hidden="1">
      <c r="A136" t="s">
        <v>386</v>
      </c>
      <c r="B136" t="s">
        <v>98</v>
      </c>
      <c r="C136">
        <v>11</v>
      </c>
      <c r="D136" t="s">
        <v>102</v>
      </c>
      <c r="E136" t="s">
        <v>36</v>
      </c>
      <c r="F136" t="s">
        <v>479</v>
      </c>
      <c r="G136" t="s">
        <v>474</v>
      </c>
      <c r="H136" t="s">
        <v>11</v>
      </c>
      <c r="I136" s="97">
        <v>45809</v>
      </c>
      <c r="J136" t="s">
        <v>11</v>
      </c>
      <c r="K136" t="s">
        <v>11</v>
      </c>
      <c r="L136" t="s">
        <v>11</v>
      </c>
      <c r="M136">
        <v>108</v>
      </c>
      <c r="O136" t="s">
        <v>493</v>
      </c>
    </row>
    <row r="137" spans="1:20" hidden="1">
      <c r="A137" t="s">
        <v>386</v>
      </c>
      <c r="B137" t="s">
        <v>98</v>
      </c>
      <c r="C137">
        <v>12</v>
      </c>
      <c r="D137" t="s">
        <v>102</v>
      </c>
      <c r="E137" t="s">
        <v>73</v>
      </c>
      <c r="F137" t="s">
        <v>479</v>
      </c>
      <c r="G137" t="s">
        <v>474</v>
      </c>
      <c r="H137" t="s">
        <v>11</v>
      </c>
      <c r="I137" s="97">
        <v>45809</v>
      </c>
      <c r="J137" t="s">
        <v>11</v>
      </c>
      <c r="K137" t="s">
        <v>11</v>
      </c>
      <c r="L137" t="s">
        <v>11</v>
      </c>
      <c r="M137">
        <v>61.22</v>
      </c>
    </row>
    <row r="138" spans="1:20" hidden="1">
      <c r="A138" t="s">
        <v>386</v>
      </c>
      <c r="B138" t="s">
        <v>98</v>
      </c>
      <c r="C138">
        <v>13</v>
      </c>
      <c r="D138" t="s">
        <v>103</v>
      </c>
      <c r="E138" t="s">
        <v>36</v>
      </c>
      <c r="F138" t="s">
        <v>479</v>
      </c>
      <c r="G138" t="s">
        <v>480</v>
      </c>
      <c r="H138">
        <v>0</v>
      </c>
      <c r="I138" s="97">
        <v>45809</v>
      </c>
      <c r="J138" t="s">
        <v>11</v>
      </c>
      <c r="K138" t="s">
        <v>11</v>
      </c>
      <c r="L138">
        <v>0</v>
      </c>
      <c r="M138">
        <v>44</v>
      </c>
      <c r="O138" t="s">
        <v>494</v>
      </c>
      <c r="S138" t="s">
        <v>486</v>
      </c>
    </row>
    <row r="139" spans="1:20" hidden="1">
      <c r="A139" t="s">
        <v>386</v>
      </c>
      <c r="B139" t="s">
        <v>98</v>
      </c>
      <c r="C139">
        <v>14</v>
      </c>
      <c r="D139" t="s">
        <v>103</v>
      </c>
      <c r="E139" t="s">
        <v>73</v>
      </c>
      <c r="F139" t="s">
        <v>479</v>
      </c>
      <c r="G139" t="s">
        <v>480</v>
      </c>
      <c r="H139">
        <v>0</v>
      </c>
      <c r="I139" s="97">
        <v>45809</v>
      </c>
      <c r="J139" t="s">
        <v>11</v>
      </c>
      <c r="K139" t="s">
        <v>11</v>
      </c>
      <c r="L139">
        <v>0</v>
      </c>
      <c r="M139">
        <v>25.7</v>
      </c>
      <c r="S139" t="s">
        <v>486</v>
      </c>
    </row>
    <row r="140" spans="1:20" hidden="1">
      <c r="A140" t="s">
        <v>386</v>
      </c>
      <c r="B140" t="s">
        <v>98</v>
      </c>
      <c r="C140">
        <v>15</v>
      </c>
      <c r="D140" t="s">
        <v>191</v>
      </c>
      <c r="E140" t="s">
        <v>36</v>
      </c>
      <c r="F140" t="s">
        <v>479</v>
      </c>
      <c r="G140" t="s">
        <v>480</v>
      </c>
      <c r="H140">
        <v>0</v>
      </c>
      <c r="I140" s="97">
        <v>45809</v>
      </c>
      <c r="J140" t="s">
        <v>11</v>
      </c>
      <c r="K140" t="s">
        <v>11</v>
      </c>
      <c r="L140">
        <v>0</v>
      </c>
      <c r="M140">
        <v>30</v>
      </c>
      <c r="O140" t="s">
        <v>495</v>
      </c>
      <c r="S140" t="s">
        <v>487</v>
      </c>
    </row>
    <row r="141" spans="1:20" hidden="1">
      <c r="A141" t="s">
        <v>386</v>
      </c>
      <c r="B141" t="s">
        <v>98</v>
      </c>
      <c r="C141">
        <v>16</v>
      </c>
      <c r="D141" t="s">
        <v>191</v>
      </c>
      <c r="E141" t="s">
        <v>73</v>
      </c>
      <c r="F141" t="s">
        <v>479</v>
      </c>
      <c r="G141" t="s">
        <v>480</v>
      </c>
      <c r="H141">
        <v>0</v>
      </c>
      <c r="I141" s="97">
        <v>45809</v>
      </c>
      <c r="J141" t="s">
        <v>11</v>
      </c>
      <c r="K141" t="s">
        <v>11</v>
      </c>
      <c r="L141">
        <v>0</v>
      </c>
      <c r="M141">
        <v>31.85</v>
      </c>
      <c r="S141" t="s">
        <v>487</v>
      </c>
    </row>
    <row r="142" spans="1:20" hidden="1">
      <c r="A142" t="s">
        <v>386</v>
      </c>
      <c r="B142" t="s">
        <v>98</v>
      </c>
      <c r="C142">
        <v>17</v>
      </c>
      <c r="D142" t="s">
        <v>105</v>
      </c>
      <c r="E142" t="s">
        <v>36</v>
      </c>
      <c r="F142" t="s">
        <v>473</v>
      </c>
      <c r="G142" t="s">
        <v>474</v>
      </c>
      <c r="H142">
        <v>0</v>
      </c>
      <c r="I142" s="97">
        <v>45809</v>
      </c>
      <c r="J142" t="s">
        <v>11</v>
      </c>
      <c r="K142">
        <v>20</v>
      </c>
      <c r="L142" t="s">
        <v>11</v>
      </c>
      <c r="M142">
        <v>49</v>
      </c>
    </row>
    <row r="143" spans="1:20" hidden="1">
      <c r="A143" t="s">
        <v>386</v>
      </c>
      <c r="B143" t="s">
        <v>98</v>
      </c>
      <c r="C143">
        <v>18</v>
      </c>
      <c r="D143" t="s">
        <v>105</v>
      </c>
      <c r="E143" t="s">
        <v>73</v>
      </c>
      <c r="F143" t="s">
        <v>473</v>
      </c>
      <c r="G143" t="s">
        <v>474</v>
      </c>
      <c r="H143">
        <v>0</v>
      </c>
      <c r="I143" s="97">
        <v>45809</v>
      </c>
      <c r="J143" t="s">
        <v>11</v>
      </c>
      <c r="K143" t="s">
        <v>11</v>
      </c>
      <c r="L143" t="s">
        <v>11</v>
      </c>
      <c r="M143">
        <v>3.56</v>
      </c>
    </row>
    <row r="144" spans="1:20" hidden="1">
      <c r="A144" t="s">
        <v>386</v>
      </c>
      <c r="B144" t="s">
        <v>98</v>
      </c>
      <c r="C144">
        <v>19</v>
      </c>
      <c r="D144" t="s">
        <v>106</v>
      </c>
      <c r="E144" t="s">
        <v>36</v>
      </c>
      <c r="F144" t="s">
        <v>473</v>
      </c>
      <c r="G144" t="s">
        <v>474</v>
      </c>
      <c r="H144">
        <v>0</v>
      </c>
      <c r="I144" s="97">
        <v>45809</v>
      </c>
      <c r="J144">
        <v>0</v>
      </c>
      <c r="K144">
        <v>5</v>
      </c>
      <c r="L144">
        <v>0</v>
      </c>
      <c r="M144">
        <v>5</v>
      </c>
      <c r="O144" t="s">
        <v>496</v>
      </c>
      <c r="S144" t="s">
        <v>486</v>
      </c>
    </row>
    <row r="145" spans="1:20" hidden="1">
      <c r="A145" t="s">
        <v>386</v>
      </c>
      <c r="B145" t="s">
        <v>98</v>
      </c>
      <c r="C145">
        <v>20</v>
      </c>
      <c r="D145" t="s">
        <v>106</v>
      </c>
      <c r="E145" t="s">
        <v>73</v>
      </c>
      <c r="F145" t="s">
        <v>473</v>
      </c>
      <c r="G145" t="s">
        <v>474</v>
      </c>
      <c r="H145">
        <v>0</v>
      </c>
      <c r="I145" s="97">
        <v>45809</v>
      </c>
      <c r="J145">
        <v>0</v>
      </c>
      <c r="K145">
        <v>40.47</v>
      </c>
      <c r="L145">
        <v>0</v>
      </c>
      <c r="M145">
        <v>40.47</v>
      </c>
      <c r="O145" t="s">
        <v>496</v>
      </c>
      <c r="S145" t="s">
        <v>486</v>
      </c>
    </row>
    <row r="146" spans="1:20" hidden="1">
      <c r="A146" t="s">
        <v>386</v>
      </c>
      <c r="B146" t="s">
        <v>98</v>
      </c>
      <c r="C146">
        <v>21</v>
      </c>
      <c r="D146" t="s">
        <v>107</v>
      </c>
      <c r="E146" t="s">
        <v>71</v>
      </c>
      <c r="F146" t="s">
        <v>482</v>
      </c>
      <c r="G146" t="s">
        <v>483</v>
      </c>
      <c r="H146">
        <v>5.0000000000000001E-3</v>
      </c>
      <c r="I146" s="97">
        <v>45809</v>
      </c>
      <c r="J146" t="s">
        <v>11</v>
      </c>
      <c r="K146" t="s">
        <v>11</v>
      </c>
      <c r="L146">
        <v>0</v>
      </c>
      <c r="M146">
        <v>0</v>
      </c>
      <c r="S146" t="s">
        <v>487</v>
      </c>
      <c r="T146" t="s">
        <v>109</v>
      </c>
    </row>
    <row r="147" spans="1:20" hidden="1">
      <c r="A147" t="s">
        <v>386</v>
      </c>
      <c r="B147" t="s">
        <v>98</v>
      </c>
      <c r="C147">
        <v>22</v>
      </c>
      <c r="D147" t="s">
        <v>107</v>
      </c>
      <c r="E147" t="s">
        <v>73</v>
      </c>
      <c r="F147" t="s">
        <v>482</v>
      </c>
      <c r="G147" t="s">
        <v>483</v>
      </c>
      <c r="H147" t="s">
        <v>11</v>
      </c>
      <c r="I147" s="97">
        <v>45809</v>
      </c>
      <c r="J147" t="s">
        <v>11</v>
      </c>
      <c r="K147" t="s">
        <v>11</v>
      </c>
      <c r="L147" t="s">
        <v>11</v>
      </c>
      <c r="M147">
        <v>0</v>
      </c>
      <c r="S147" t="s">
        <v>487</v>
      </c>
    </row>
    <row r="148" spans="1:20" hidden="1">
      <c r="A148" t="s">
        <v>386</v>
      </c>
      <c r="B148" t="s">
        <v>98</v>
      </c>
      <c r="C148">
        <v>23</v>
      </c>
      <c r="D148" t="s">
        <v>111</v>
      </c>
      <c r="E148" t="s">
        <v>71</v>
      </c>
      <c r="F148" t="s">
        <v>221</v>
      </c>
      <c r="G148" t="s">
        <v>484</v>
      </c>
      <c r="H148">
        <v>2.9700000000000001E-2</v>
      </c>
      <c r="I148" s="97">
        <v>45809</v>
      </c>
      <c r="J148">
        <v>3.0700000000000002E-2</v>
      </c>
      <c r="K148">
        <v>2.8000000000000001E-2</v>
      </c>
      <c r="L148">
        <v>3.0700000000000002E-2</v>
      </c>
      <c r="M148">
        <v>2.8000000000000001E-2</v>
      </c>
    </row>
    <row r="149" spans="1:20" hidden="1">
      <c r="A149" t="s">
        <v>386</v>
      </c>
      <c r="B149" t="s">
        <v>98</v>
      </c>
      <c r="C149">
        <v>24</v>
      </c>
      <c r="D149" t="s">
        <v>111</v>
      </c>
      <c r="E149" t="s">
        <v>73</v>
      </c>
      <c r="F149" t="s">
        <v>221</v>
      </c>
      <c r="G149" t="s">
        <v>484</v>
      </c>
      <c r="H149">
        <v>103.97</v>
      </c>
      <c r="I149" s="97">
        <v>45809</v>
      </c>
      <c r="J149">
        <v>107.38</v>
      </c>
      <c r="K149">
        <v>100</v>
      </c>
      <c r="L149">
        <v>107.38</v>
      </c>
      <c r="M149">
        <v>100</v>
      </c>
    </row>
    <row r="150" spans="1:20" hidden="1">
      <c r="A150" t="s">
        <v>386</v>
      </c>
      <c r="B150" t="s">
        <v>98</v>
      </c>
      <c r="C150">
        <v>27</v>
      </c>
      <c r="D150" t="s">
        <v>114</v>
      </c>
      <c r="E150" t="s">
        <v>73</v>
      </c>
      <c r="F150" t="s">
        <v>225</v>
      </c>
      <c r="G150" t="s">
        <v>488</v>
      </c>
      <c r="H150">
        <v>3.17</v>
      </c>
      <c r="I150" s="97">
        <v>45809</v>
      </c>
      <c r="J150" t="s">
        <v>11</v>
      </c>
      <c r="K150" t="s">
        <v>11</v>
      </c>
      <c r="L150">
        <v>0.12</v>
      </c>
      <c r="M150">
        <v>0.04</v>
      </c>
    </row>
    <row r="151" spans="1:20" hidden="1">
      <c r="A151" t="s">
        <v>386</v>
      </c>
      <c r="B151" t="s">
        <v>98</v>
      </c>
      <c r="C151">
        <v>28</v>
      </c>
      <c r="D151" t="s">
        <v>115</v>
      </c>
      <c r="E151" t="s">
        <v>73</v>
      </c>
      <c r="F151" t="s">
        <v>225</v>
      </c>
      <c r="G151" t="s">
        <v>488</v>
      </c>
      <c r="H151">
        <v>5.84</v>
      </c>
      <c r="I151" s="97">
        <v>45809</v>
      </c>
      <c r="J151" t="s">
        <v>11</v>
      </c>
      <c r="K151" t="s">
        <v>11</v>
      </c>
      <c r="L151">
        <v>2</v>
      </c>
      <c r="M151">
        <v>0.52</v>
      </c>
    </row>
    <row r="152" spans="1:20" hidden="1">
      <c r="A152" t="s">
        <v>386</v>
      </c>
      <c r="B152" t="s">
        <v>98</v>
      </c>
      <c r="C152">
        <v>29</v>
      </c>
      <c r="D152" t="s">
        <v>117</v>
      </c>
      <c r="E152" t="s">
        <v>36</v>
      </c>
      <c r="F152" t="s">
        <v>221</v>
      </c>
      <c r="G152" t="s">
        <v>484</v>
      </c>
      <c r="H152" t="s">
        <v>11</v>
      </c>
      <c r="I152" s="97">
        <v>45809</v>
      </c>
      <c r="J152" t="s">
        <v>11</v>
      </c>
      <c r="K152">
        <v>1169</v>
      </c>
      <c r="L152" t="s">
        <v>11</v>
      </c>
      <c r="M152">
        <v>1169</v>
      </c>
      <c r="S152" t="s">
        <v>486</v>
      </c>
    </row>
    <row r="153" spans="1:20" hidden="1">
      <c r="A153" t="s">
        <v>386</v>
      </c>
      <c r="B153" t="s">
        <v>98</v>
      </c>
      <c r="C153">
        <v>30</v>
      </c>
      <c r="D153" t="s">
        <v>117</v>
      </c>
      <c r="E153" t="s">
        <v>73</v>
      </c>
      <c r="F153" t="s">
        <v>221</v>
      </c>
      <c r="G153" t="s">
        <v>484</v>
      </c>
      <c r="H153">
        <v>29.06</v>
      </c>
      <c r="I153" s="97">
        <v>45809</v>
      </c>
      <c r="J153">
        <v>32.47</v>
      </c>
      <c r="K153">
        <v>33</v>
      </c>
      <c r="L153">
        <v>32.47</v>
      </c>
      <c r="M153">
        <v>33</v>
      </c>
      <c r="O153" t="s">
        <v>497</v>
      </c>
      <c r="P153" t="s">
        <v>498</v>
      </c>
      <c r="S153" t="s">
        <v>486</v>
      </c>
    </row>
    <row r="154" spans="1:20" hidden="1">
      <c r="A154" t="s">
        <v>386</v>
      </c>
      <c r="B154" t="s">
        <v>98</v>
      </c>
      <c r="C154">
        <v>31</v>
      </c>
      <c r="D154" t="s">
        <v>118</v>
      </c>
      <c r="E154" t="s">
        <v>73</v>
      </c>
      <c r="F154" t="s">
        <v>482</v>
      </c>
      <c r="G154" t="s">
        <v>436</v>
      </c>
      <c r="H154">
        <v>5.4</v>
      </c>
      <c r="I154" s="97">
        <v>45809</v>
      </c>
      <c r="J154" t="s">
        <v>11</v>
      </c>
      <c r="K154" t="s">
        <v>11</v>
      </c>
      <c r="S154" t="s">
        <v>487</v>
      </c>
    </row>
    <row r="155" spans="1:20" hidden="1">
      <c r="A155" t="s">
        <v>386</v>
      </c>
      <c r="B155" t="s">
        <v>98</v>
      </c>
      <c r="C155">
        <v>32</v>
      </c>
      <c r="D155" t="s">
        <v>119</v>
      </c>
      <c r="E155" t="s">
        <v>36</v>
      </c>
      <c r="F155" t="s">
        <v>221</v>
      </c>
      <c r="G155" t="s">
        <v>436</v>
      </c>
      <c r="H155" t="s">
        <v>11</v>
      </c>
      <c r="I155" s="97">
        <v>45809</v>
      </c>
      <c r="J155" t="s">
        <v>11</v>
      </c>
      <c r="K155" t="s">
        <v>11</v>
      </c>
      <c r="L155" t="s">
        <v>11</v>
      </c>
      <c r="M155" t="s">
        <v>11</v>
      </c>
      <c r="S155" t="s">
        <v>487</v>
      </c>
    </row>
    <row r="156" spans="1:20" hidden="1">
      <c r="A156" t="s">
        <v>386</v>
      </c>
      <c r="B156" t="s">
        <v>98</v>
      </c>
      <c r="C156">
        <v>33</v>
      </c>
      <c r="D156" t="s">
        <v>490</v>
      </c>
      <c r="E156" t="s">
        <v>73</v>
      </c>
      <c r="F156" t="s">
        <v>221</v>
      </c>
      <c r="G156" t="s">
        <v>436</v>
      </c>
      <c r="H156">
        <v>0.1</v>
      </c>
      <c r="I156" s="97">
        <v>45809</v>
      </c>
      <c r="J156" t="s">
        <v>11</v>
      </c>
      <c r="K156" t="s">
        <v>11</v>
      </c>
      <c r="L156" t="s">
        <v>11</v>
      </c>
      <c r="M156" t="s">
        <v>11</v>
      </c>
    </row>
    <row r="157" spans="1:20" hidden="1">
      <c r="A157" t="s">
        <v>386</v>
      </c>
      <c r="B157" t="s">
        <v>123</v>
      </c>
      <c r="C157">
        <v>34</v>
      </c>
      <c r="D157" t="s">
        <v>11</v>
      </c>
      <c r="E157" t="s">
        <v>122</v>
      </c>
      <c r="F157" t="s">
        <v>479</v>
      </c>
      <c r="G157" t="s">
        <v>474</v>
      </c>
      <c r="H157" t="s">
        <v>11</v>
      </c>
      <c r="I157" s="97">
        <v>45809</v>
      </c>
      <c r="J157" t="s">
        <v>11</v>
      </c>
      <c r="K157" t="s">
        <v>11</v>
      </c>
      <c r="L157" t="s">
        <v>11</v>
      </c>
      <c r="M157" t="s">
        <v>11</v>
      </c>
      <c r="T157" t="s">
        <v>491</v>
      </c>
    </row>
    <row r="158" spans="1:20" hidden="1">
      <c r="A158" t="s">
        <v>386</v>
      </c>
      <c r="B158" t="s">
        <v>84</v>
      </c>
      <c r="C158">
        <v>1</v>
      </c>
      <c r="D158" t="s">
        <v>89</v>
      </c>
      <c r="E158" t="s">
        <v>36</v>
      </c>
      <c r="F158" t="s">
        <v>473</v>
      </c>
      <c r="G158" t="s">
        <v>474</v>
      </c>
      <c r="H158">
        <v>73</v>
      </c>
      <c r="I158" s="97">
        <v>45839</v>
      </c>
      <c r="J158">
        <v>8</v>
      </c>
      <c r="K158">
        <v>5</v>
      </c>
      <c r="L158">
        <v>20</v>
      </c>
      <c r="M158">
        <v>11</v>
      </c>
      <c r="T158" t="s">
        <v>475</v>
      </c>
    </row>
    <row r="159" spans="1:20" hidden="1">
      <c r="A159" t="s">
        <v>386</v>
      </c>
      <c r="B159" t="s">
        <v>84</v>
      </c>
      <c r="C159">
        <v>2</v>
      </c>
      <c r="D159" t="s">
        <v>89</v>
      </c>
      <c r="E159" t="s">
        <v>73</v>
      </c>
      <c r="F159" t="s">
        <v>473</v>
      </c>
      <c r="G159" t="s">
        <v>474</v>
      </c>
      <c r="H159">
        <v>32.4</v>
      </c>
      <c r="I159" s="97">
        <v>45839</v>
      </c>
      <c r="J159">
        <v>4.8869999999999996</v>
      </c>
      <c r="K159">
        <v>0.8458</v>
      </c>
      <c r="L159">
        <v>7.7095500000000001</v>
      </c>
      <c r="M159">
        <v>1.31775</v>
      </c>
      <c r="T159" t="s">
        <v>476</v>
      </c>
    </row>
    <row r="160" spans="1:20" hidden="1">
      <c r="A160" t="s">
        <v>386</v>
      </c>
      <c r="B160" t="s">
        <v>84</v>
      </c>
      <c r="C160">
        <v>3</v>
      </c>
      <c r="D160" t="s">
        <v>90</v>
      </c>
      <c r="E160" t="s">
        <v>36</v>
      </c>
      <c r="F160" t="s">
        <v>473</v>
      </c>
      <c r="G160" t="s">
        <v>474</v>
      </c>
      <c r="H160">
        <v>0</v>
      </c>
      <c r="I160" s="97">
        <v>45839</v>
      </c>
      <c r="J160">
        <v>0</v>
      </c>
      <c r="K160">
        <v>0</v>
      </c>
      <c r="L160">
        <v>0</v>
      </c>
      <c r="M160">
        <v>0</v>
      </c>
    </row>
    <row r="161" spans="1:20" hidden="1">
      <c r="A161" t="s">
        <v>386</v>
      </c>
      <c r="B161" t="s">
        <v>84</v>
      </c>
      <c r="C161">
        <v>4</v>
      </c>
      <c r="D161" t="s">
        <v>90</v>
      </c>
      <c r="E161" t="s">
        <v>73</v>
      </c>
      <c r="F161" t="s">
        <v>473</v>
      </c>
      <c r="G161" t="s">
        <v>474</v>
      </c>
      <c r="H161">
        <v>0</v>
      </c>
      <c r="I161" s="97">
        <v>45839</v>
      </c>
      <c r="J161">
        <v>0</v>
      </c>
      <c r="K161">
        <v>0</v>
      </c>
      <c r="L161">
        <v>0</v>
      </c>
      <c r="M161">
        <v>0</v>
      </c>
    </row>
    <row r="162" spans="1:20" hidden="1">
      <c r="A162" t="s">
        <v>386</v>
      </c>
      <c r="B162" t="s">
        <v>84</v>
      </c>
      <c r="C162">
        <v>5</v>
      </c>
      <c r="D162" t="s">
        <v>91</v>
      </c>
      <c r="E162" t="s">
        <v>36</v>
      </c>
      <c r="F162" t="s">
        <v>473</v>
      </c>
      <c r="G162" t="s">
        <v>474</v>
      </c>
      <c r="H162">
        <v>43</v>
      </c>
      <c r="I162" s="97">
        <v>45839</v>
      </c>
      <c r="J162">
        <v>5</v>
      </c>
      <c r="K162">
        <v>2</v>
      </c>
      <c r="L162">
        <v>18</v>
      </c>
      <c r="M162">
        <v>5</v>
      </c>
      <c r="T162" t="s">
        <v>477</v>
      </c>
    </row>
    <row r="163" spans="1:20" hidden="1">
      <c r="A163" t="s">
        <v>386</v>
      </c>
      <c r="B163" t="s">
        <v>84</v>
      </c>
      <c r="C163">
        <v>6</v>
      </c>
      <c r="D163" t="s">
        <v>91</v>
      </c>
      <c r="E163" t="s">
        <v>73</v>
      </c>
      <c r="F163" t="s">
        <v>473</v>
      </c>
      <c r="G163" t="s">
        <v>474</v>
      </c>
      <c r="H163">
        <v>78.7</v>
      </c>
      <c r="I163" s="97">
        <v>45839</v>
      </c>
      <c r="J163">
        <v>13.2</v>
      </c>
      <c r="K163">
        <v>5.0199999999999996</v>
      </c>
      <c r="L163">
        <v>46.5</v>
      </c>
      <c r="M163">
        <v>6.3</v>
      </c>
      <c r="T163" t="s">
        <v>478</v>
      </c>
    </row>
    <row r="164" spans="1:20" hidden="1">
      <c r="A164" t="s">
        <v>386</v>
      </c>
      <c r="B164" t="s">
        <v>98</v>
      </c>
      <c r="C164">
        <v>7</v>
      </c>
      <c r="D164" t="s">
        <v>100</v>
      </c>
      <c r="E164" t="s">
        <v>36</v>
      </c>
      <c r="F164" t="s">
        <v>479</v>
      </c>
      <c r="G164" t="s">
        <v>474</v>
      </c>
      <c r="H164" t="s">
        <v>11</v>
      </c>
      <c r="I164" s="97">
        <v>45839</v>
      </c>
      <c r="J164" t="s">
        <v>11</v>
      </c>
      <c r="K164" t="s">
        <v>11</v>
      </c>
    </row>
    <row r="165" spans="1:20" hidden="1">
      <c r="A165" t="s">
        <v>386</v>
      </c>
      <c r="B165" t="s">
        <v>98</v>
      </c>
      <c r="C165">
        <v>8</v>
      </c>
      <c r="D165" t="s">
        <v>100</v>
      </c>
      <c r="E165" t="s">
        <v>73</v>
      </c>
      <c r="F165" t="s">
        <v>479</v>
      </c>
      <c r="G165" t="s">
        <v>474</v>
      </c>
      <c r="H165" t="s">
        <v>11</v>
      </c>
      <c r="I165" s="97">
        <v>45839</v>
      </c>
      <c r="J165" t="s">
        <v>11</v>
      </c>
      <c r="K165" t="s">
        <v>11</v>
      </c>
      <c r="L165" t="s">
        <v>11</v>
      </c>
    </row>
    <row r="166" spans="1:20" hidden="1">
      <c r="A166" t="s">
        <v>386</v>
      </c>
      <c r="B166" t="s">
        <v>98</v>
      </c>
      <c r="C166">
        <v>9</v>
      </c>
      <c r="D166" t="s">
        <v>101</v>
      </c>
      <c r="E166" t="s">
        <v>36</v>
      </c>
      <c r="F166" t="s">
        <v>479</v>
      </c>
      <c r="G166" t="s">
        <v>474</v>
      </c>
      <c r="H166" t="s">
        <v>11</v>
      </c>
      <c r="I166" s="97">
        <v>45839</v>
      </c>
      <c r="J166" t="s">
        <v>11</v>
      </c>
      <c r="K166" t="s">
        <v>11</v>
      </c>
      <c r="L166" t="s">
        <v>11</v>
      </c>
      <c r="M166">
        <v>107</v>
      </c>
      <c r="O166" t="s">
        <v>492</v>
      </c>
      <c r="S166" t="s">
        <v>492</v>
      </c>
    </row>
    <row r="167" spans="1:20" hidden="1">
      <c r="A167" t="s">
        <v>386</v>
      </c>
      <c r="B167" t="s">
        <v>98</v>
      </c>
      <c r="C167">
        <v>10</v>
      </c>
      <c r="D167" t="s">
        <v>101</v>
      </c>
      <c r="E167" t="s">
        <v>73</v>
      </c>
      <c r="F167" t="s">
        <v>479</v>
      </c>
      <c r="G167" t="s">
        <v>474</v>
      </c>
      <c r="H167" t="s">
        <v>11</v>
      </c>
      <c r="I167" s="97">
        <v>45839</v>
      </c>
      <c r="J167" t="s">
        <v>11</v>
      </c>
      <c r="K167" t="s">
        <v>11</v>
      </c>
      <c r="L167" t="s">
        <v>11</v>
      </c>
      <c r="M167">
        <v>101.2</v>
      </c>
    </row>
    <row r="168" spans="1:20" hidden="1">
      <c r="A168" t="s">
        <v>386</v>
      </c>
      <c r="B168" t="s">
        <v>98</v>
      </c>
      <c r="C168">
        <v>11</v>
      </c>
      <c r="D168" t="s">
        <v>102</v>
      </c>
      <c r="E168" t="s">
        <v>36</v>
      </c>
      <c r="F168" t="s">
        <v>479</v>
      </c>
      <c r="G168" t="s">
        <v>474</v>
      </c>
      <c r="H168" t="s">
        <v>11</v>
      </c>
      <c r="I168" s="97">
        <v>45839</v>
      </c>
      <c r="J168" t="s">
        <v>11</v>
      </c>
      <c r="K168" t="s">
        <v>11</v>
      </c>
      <c r="L168" t="s">
        <v>11</v>
      </c>
      <c r="M168">
        <v>94</v>
      </c>
      <c r="O168" t="s">
        <v>493</v>
      </c>
      <c r="S168" t="s">
        <v>499</v>
      </c>
    </row>
    <row r="169" spans="1:20" hidden="1">
      <c r="A169" t="s">
        <v>386</v>
      </c>
      <c r="B169" t="s">
        <v>98</v>
      </c>
      <c r="C169">
        <v>12</v>
      </c>
      <c r="D169" t="s">
        <v>102</v>
      </c>
      <c r="E169" t="s">
        <v>73</v>
      </c>
      <c r="F169" t="s">
        <v>479</v>
      </c>
      <c r="G169" t="s">
        <v>474</v>
      </c>
      <c r="H169" t="s">
        <v>11</v>
      </c>
      <c r="I169" s="97">
        <v>45839</v>
      </c>
      <c r="J169" t="s">
        <v>11</v>
      </c>
      <c r="K169" t="s">
        <v>11</v>
      </c>
      <c r="L169" t="s">
        <v>11</v>
      </c>
      <c r="M169">
        <v>50.12</v>
      </c>
    </row>
    <row r="170" spans="1:20" hidden="1">
      <c r="A170" t="s">
        <v>386</v>
      </c>
      <c r="B170" t="s">
        <v>98</v>
      </c>
      <c r="C170">
        <v>13</v>
      </c>
      <c r="D170" t="s">
        <v>103</v>
      </c>
      <c r="E170" t="s">
        <v>36</v>
      </c>
      <c r="F170" t="s">
        <v>479</v>
      </c>
      <c r="G170" t="s">
        <v>480</v>
      </c>
      <c r="H170">
        <v>0</v>
      </c>
      <c r="I170" s="97">
        <v>45839</v>
      </c>
      <c r="J170" t="s">
        <v>11</v>
      </c>
      <c r="K170" t="s">
        <v>11</v>
      </c>
      <c r="L170">
        <v>0</v>
      </c>
      <c r="M170">
        <v>33</v>
      </c>
      <c r="O170" t="s">
        <v>500</v>
      </c>
      <c r="S170" t="s">
        <v>501</v>
      </c>
    </row>
    <row r="171" spans="1:20" hidden="1">
      <c r="A171" t="s">
        <v>386</v>
      </c>
      <c r="B171" t="s">
        <v>98</v>
      </c>
      <c r="C171">
        <v>14</v>
      </c>
      <c r="D171" t="s">
        <v>103</v>
      </c>
      <c r="E171" t="s">
        <v>73</v>
      </c>
      <c r="F171" t="s">
        <v>479</v>
      </c>
      <c r="G171" t="s">
        <v>480</v>
      </c>
      <c r="H171">
        <v>0</v>
      </c>
      <c r="I171" s="97">
        <v>45839</v>
      </c>
      <c r="J171" t="s">
        <v>11</v>
      </c>
      <c r="K171" t="s">
        <v>11</v>
      </c>
      <c r="L171">
        <v>0</v>
      </c>
      <c r="M171">
        <v>23.17</v>
      </c>
    </row>
    <row r="172" spans="1:20" hidden="1">
      <c r="A172" t="s">
        <v>386</v>
      </c>
      <c r="B172" t="s">
        <v>98</v>
      </c>
      <c r="C172">
        <v>15</v>
      </c>
      <c r="D172" t="s">
        <v>191</v>
      </c>
      <c r="E172" t="s">
        <v>36</v>
      </c>
      <c r="F172" t="s">
        <v>479</v>
      </c>
      <c r="G172" t="s">
        <v>480</v>
      </c>
      <c r="H172">
        <v>0</v>
      </c>
      <c r="I172" s="97">
        <v>45839</v>
      </c>
      <c r="J172" t="s">
        <v>11</v>
      </c>
      <c r="K172" t="s">
        <v>11</v>
      </c>
      <c r="L172">
        <v>0</v>
      </c>
      <c r="M172">
        <v>36</v>
      </c>
      <c r="O172" t="s">
        <v>502</v>
      </c>
      <c r="S172" t="s">
        <v>503</v>
      </c>
    </row>
    <row r="173" spans="1:20" hidden="1">
      <c r="A173" t="s">
        <v>386</v>
      </c>
      <c r="B173" t="s">
        <v>98</v>
      </c>
      <c r="C173">
        <v>16</v>
      </c>
      <c r="D173" t="s">
        <v>191</v>
      </c>
      <c r="E173" t="s">
        <v>73</v>
      </c>
      <c r="F173" t="s">
        <v>479</v>
      </c>
      <c r="G173" t="s">
        <v>480</v>
      </c>
      <c r="H173">
        <v>0</v>
      </c>
      <c r="I173" s="97">
        <v>45839</v>
      </c>
      <c r="J173" t="s">
        <v>11</v>
      </c>
      <c r="K173" t="s">
        <v>11</v>
      </c>
      <c r="L173">
        <v>0</v>
      </c>
      <c r="M173">
        <v>30.61</v>
      </c>
    </row>
    <row r="174" spans="1:20" hidden="1">
      <c r="A174" t="s">
        <v>386</v>
      </c>
      <c r="B174" t="s">
        <v>98</v>
      </c>
      <c r="C174">
        <v>17</v>
      </c>
      <c r="D174" t="s">
        <v>105</v>
      </c>
      <c r="E174" t="s">
        <v>36</v>
      </c>
      <c r="F174" t="s">
        <v>473</v>
      </c>
      <c r="G174" t="s">
        <v>474</v>
      </c>
      <c r="H174">
        <v>0</v>
      </c>
      <c r="I174" s="97">
        <v>45839</v>
      </c>
      <c r="J174" t="s">
        <v>11</v>
      </c>
      <c r="K174">
        <v>0</v>
      </c>
      <c r="L174" t="s">
        <v>11</v>
      </c>
      <c r="M174">
        <v>49</v>
      </c>
    </row>
    <row r="175" spans="1:20" hidden="1">
      <c r="A175" t="s">
        <v>386</v>
      </c>
      <c r="B175" t="s">
        <v>98</v>
      </c>
      <c r="C175">
        <v>18</v>
      </c>
      <c r="D175" t="s">
        <v>105</v>
      </c>
      <c r="E175" t="s">
        <v>73</v>
      </c>
      <c r="F175" t="s">
        <v>473</v>
      </c>
      <c r="G175" t="s">
        <v>474</v>
      </c>
      <c r="H175">
        <v>0</v>
      </c>
      <c r="I175" s="97">
        <v>45839</v>
      </c>
      <c r="J175" t="s">
        <v>11</v>
      </c>
      <c r="K175">
        <v>0</v>
      </c>
      <c r="L175" t="s">
        <v>11</v>
      </c>
      <c r="M175">
        <v>0</v>
      </c>
    </row>
    <row r="176" spans="1:20" hidden="1">
      <c r="A176" t="s">
        <v>386</v>
      </c>
      <c r="B176" t="s">
        <v>98</v>
      </c>
      <c r="C176">
        <v>19</v>
      </c>
      <c r="D176" t="s">
        <v>106</v>
      </c>
      <c r="E176" t="s">
        <v>36</v>
      </c>
      <c r="F176" t="s">
        <v>473</v>
      </c>
      <c r="G176" t="s">
        <v>474</v>
      </c>
      <c r="H176">
        <v>0</v>
      </c>
      <c r="I176" s="97">
        <v>45839</v>
      </c>
      <c r="J176">
        <v>0</v>
      </c>
      <c r="K176">
        <v>5</v>
      </c>
      <c r="L176">
        <v>0</v>
      </c>
      <c r="M176">
        <v>5</v>
      </c>
      <c r="O176" t="s">
        <v>504</v>
      </c>
    </row>
    <row r="177" spans="1:20" hidden="1">
      <c r="A177" t="s">
        <v>386</v>
      </c>
      <c r="B177" t="s">
        <v>98</v>
      </c>
      <c r="C177">
        <v>20</v>
      </c>
      <c r="D177" t="s">
        <v>106</v>
      </c>
      <c r="E177" t="s">
        <v>73</v>
      </c>
      <c r="F177" t="s">
        <v>473</v>
      </c>
      <c r="G177" t="s">
        <v>474</v>
      </c>
      <c r="H177">
        <v>0</v>
      </c>
      <c r="I177" s="97">
        <v>45839</v>
      </c>
      <c r="J177">
        <v>0</v>
      </c>
      <c r="K177">
        <v>8.52</v>
      </c>
      <c r="L177">
        <v>0</v>
      </c>
      <c r="M177">
        <v>8.52</v>
      </c>
      <c r="O177" t="s">
        <v>504</v>
      </c>
    </row>
    <row r="178" spans="1:20" hidden="1">
      <c r="A178" t="s">
        <v>386</v>
      </c>
      <c r="B178" t="s">
        <v>98</v>
      </c>
      <c r="C178">
        <v>21</v>
      </c>
      <c r="D178" t="s">
        <v>107</v>
      </c>
      <c r="E178" t="s">
        <v>71</v>
      </c>
      <c r="F178" t="s">
        <v>482</v>
      </c>
      <c r="G178" t="s">
        <v>483</v>
      </c>
      <c r="H178">
        <v>5.0000000000000001E-3</v>
      </c>
      <c r="I178" s="97">
        <v>45839</v>
      </c>
      <c r="J178" t="s">
        <v>11</v>
      </c>
      <c r="K178" t="s">
        <v>11</v>
      </c>
      <c r="L178">
        <v>0</v>
      </c>
      <c r="M178">
        <v>0</v>
      </c>
      <c r="T178" t="s">
        <v>109</v>
      </c>
    </row>
    <row r="179" spans="1:20" hidden="1">
      <c r="A179" t="s">
        <v>386</v>
      </c>
      <c r="B179" t="s">
        <v>98</v>
      </c>
      <c r="C179">
        <v>22</v>
      </c>
      <c r="D179" t="s">
        <v>107</v>
      </c>
      <c r="E179" t="s">
        <v>73</v>
      </c>
      <c r="F179" t="s">
        <v>482</v>
      </c>
      <c r="G179" t="s">
        <v>483</v>
      </c>
      <c r="H179" t="s">
        <v>11</v>
      </c>
      <c r="I179" s="97">
        <v>45839</v>
      </c>
      <c r="J179" t="s">
        <v>11</v>
      </c>
      <c r="K179" t="s">
        <v>11</v>
      </c>
      <c r="L179" t="s">
        <v>11</v>
      </c>
      <c r="M179">
        <v>0</v>
      </c>
    </row>
    <row r="180" spans="1:20" hidden="1">
      <c r="A180" t="s">
        <v>386</v>
      </c>
      <c r="B180" t="s">
        <v>98</v>
      </c>
      <c r="C180">
        <v>23</v>
      </c>
      <c r="D180" t="s">
        <v>111</v>
      </c>
      <c r="E180" t="s">
        <v>71</v>
      </c>
      <c r="F180" t="s">
        <v>221</v>
      </c>
      <c r="G180" t="s">
        <v>484</v>
      </c>
      <c r="H180">
        <v>2.9700000000000001E-2</v>
      </c>
      <c r="I180" s="97">
        <v>45839</v>
      </c>
      <c r="J180">
        <v>3.0599999999999999E-2</v>
      </c>
      <c r="K180">
        <v>2.7799999999999998E-2</v>
      </c>
      <c r="L180">
        <v>3.0599999999999999E-2</v>
      </c>
      <c r="M180">
        <v>2.7799999999999998E-2</v>
      </c>
    </row>
    <row r="181" spans="1:20" hidden="1">
      <c r="A181" t="s">
        <v>386</v>
      </c>
      <c r="B181" t="s">
        <v>98</v>
      </c>
      <c r="C181">
        <v>24</v>
      </c>
      <c r="D181" t="s">
        <v>111</v>
      </c>
      <c r="E181" t="s">
        <v>73</v>
      </c>
      <c r="F181" t="s">
        <v>221</v>
      </c>
      <c r="G181" t="s">
        <v>484</v>
      </c>
      <c r="H181">
        <v>103.97</v>
      </c>
      <c r="I181" s="97">
        <v>45839</v>
      </c>
      <c r="J181">
        <v>107</v>
      </c>
      <c r="K181">
        <v>78</v>
      </c>
      <c r="L181">
        <v>107</v>
      </c>
      <c r="M181">
        <v>78</v>
      </c>
    </row>
    <row r="182" spans="1:20" hidden="1">
      <c r="A182" t="s">
        <v>386</v>
      </c>
      <c r="B182" t="s">
        <v>98</v>
      </c>
      <c r="C182">
        <v>27</v>
      </c>
      <c r="D182" t="s">
        <v>114</v>
      </c>
      <c r="E182" t="s">
        <v>73</v>
      </c>
      <c r="F182" t="s">
        <v>225</v>
      </c>
      <c r="G182" t="s">
        <v>488</v>
      </c>
      <c r="H182">
        <v>3.17</v>
      </c>
      <c r="I182" s="97">
        <v>45839</v>
      </c>
      <c r="J182" t="s">
        <v>11</v>
      </c>
      <c r="K182" t="s">
        <v>11</v>
      </c>
      <c r="L182" t="s">
        <v>11</v>
      </c>
      <c r="M182" t="s">
        <v>11</v>
      </c>
    </row>
    <row r="183" spans="1:20" hidden="1">
      <c r="A183" t="s">
        <v>386</v>
      </c>
      <c r="B183" t="s">
        <v>98</v>
      </c>
      <c r="C183">
        <v>28</v>
      </c>
      <c r="D183" t="s">
        <v>115</v>
      </c>
      <c r="E183" t="s">
        <v>73</v>
      </c>
      <c r="F183" t="s">
        <v>225</v>
      </c>
      <c r="G183" t="s">
        <v>488</v>
      </c>
      <c r="H183">
        <v>5.84</v>
      </c>
      <c r="I183" s="97">
        <v>45839</v>
      </c>
      <c r="J183" t="s">
        <v>11</v>
      </c>
      <c r="K183" t="s">
        <v>11</v>
      </c>
      <c r="L183" t="s">
        <v>11</v>
      </c>
      <c r="M183" t="s">
        <v>11</v>
      </c>
    </row>
    <row r="184" spans="1:20" hidden="1">
      <c r="A184" t="s">
        <v>386</v>
      </c>
      <c r="B184" t="s">
        <v>98</v>
      </c>
      <c r="C184">
        <v>29</v>
      </c>
      <c r="D184" t="s">
        <v>117</v>
      </c>
      <c r="E184" t="s">
        <v>36</v>
      </c>
      <c r="F184" t="s">
        <v>221</v>
      </c>
      <c r="G184" t="s">
        <v>484</v>
      </c>
      <c r="H184" t="s">
        <v>11</v>
      </c>
      <c r="I184" s="97">
        <v>45839</v>
      </c>
      <c r="J184" t="s">
        <v>11</v>
      </c>
      <c r="K184" t="s">
        <v>11</v>
      </c>
      <c r="L184" t="s">
        <v>11</v>
      </c>
      <c r="M184" t="s">
        <v>11</v>
      </c>
    </row>
    <row r="185" spans="1:20" hidden="1">
      <c r="A185" t="s">
        <v>386</v>
      </c>
      <c r="B185" t="s">
        <v>98</v>
      </c>
      <c r="C185">
        <v>30</v>
      </c>
      <c r="D185" t="s">
        <v>117</v>
      </c>
      <c r="E185" t="s">
        <v>73</v>
      </c>
      <c r="F185" t="s">
        <v>221</v>
      </c>
      <c r="G185" t="s">
        <v>484</v>
      </c>
      <c r="H185">
        <v>29.06</v>
      </c>
      <c r="I185" s="97">
        <v>45839</v>
      </c>
      <c r="J185" t="s">
        <v>11</v>
      </c>
      <c r="K185" t="s">
        <v>11</v>
      </c>
      <c r="L185" t="s">
        <v>11</v>
      </c>
      <c r="M185" t="s">
        <v>11</v>
      </c>
    </row>
    <row r="186" spans="1:20" hidden="1">
      <c r="A186" t="s">
        <v>386</v>
      </c>
      <c r="B186" t="s">
        <v>98</v>
      </c>
      <c r="C186">
        <v>31</v>
      </c>
      <c r="D186" t="s">
        <v>118</v>
      </c>
      <c r="E186" t="s">
        <v>73</v>
      </c>
      <c r="F186" t="s">
        <v>482</v>
      </c>
      <c r="G186" t="s">
        <v>436</v>
      </c>
      <c r="H186">
        <v>5.4</v>
      </c>
      <c r="I186" s="97">
        <v>45839</v>
      </c>
      <c r="J186" t="s">
        <v>11</v>
      </c>
      <c r="K186" t="s">
        <v>11</v>
      </c>
    </row>
    <row r="187" spans="1:20" hidden="1">
      <c r="A187" t="s">
        <v>386</v>
      </c>
      <c r="B187" t="s">
        <v>98</v>
      </c>
      <c r="C187">
        <v>32</v>
      </c>
      <c r="D187" t="s">
        <v>119</v>
      </c>
      <c r="E187" t="s">
        <v>36</v>
      </c>
      <c r="F187" t="s">
        <v>221</v>
      </c>
      <c r="G187" t="s">
        <v>436</v>
      </c>
      <c r="H187" t="s">
        <v>11</v>
      </c>
      <c r="I187" s="97">
        <v>45839</v>
      </c>
      <c r="J187" t="s">
        <v>11</v>
      </c>
      <c r="K187" t="s">
        <v>11</v>
      </c>
      <c r="L187" t="s">
        <v>11</v>
      </c>
      <c r="M187" t="s">
        <v>11</v>
      </c>
    </row>
    <row r="188" spans="1:20" hidden="1">
      <c r="A188" t="s">
        <v>386</v>
      </c>
      <c r="B188" t="s">
        <v>98</v>
      </c>
      <c r="C188">
        <v>33</v>
      </c>
      <c r="D188" t="s">
        <v>490</v>
      </c>
      <c r="E188" t="s">
        <v>73</v>
      </c>
      <c r="F188" t="s">
        <v>221</v>
      </c>
      <c r="G188" t="s">
        <v>436</v>
      </c>
      <c r="H188">
        <v>0.1</v>
      </c>
      <c r="I188" s="97">
        <v>45839</v>
      </c>
      <c r="J188" t="s">
        <v>11</v>
      </c>
      <c r="K188" t="s">
        <v>11</v>
      </c>
      <c r="L188" t="s">
        <v>11</v>
      </c>
      <c r="M188" t="s">
        <v>11</v>
      </c>
    </row>
    <row r="189" spans="1:20" hidden="1">
      <c r="A189" t="s">
        <v>386</v>
      </c>
      <c r="B189" t="s">
        <v>123</v>
      </c>
      <c r="C189">
        <v>34</v>
      </c>
      <c r="D189" t="s">
        <v>11</v>
      </c>
      <c r="E189" t="s">
        <v>122</v>
      </c>
      <c r="F189" t="s">
        <v>479</v>
      </c>
      <c r="G189" t="s">
        <v>474</v>
      </c>
      <c r="H189" t="s">
        <v>11</v>
      </c>
      <c r="I189" s="97">
        <v>45839</v>
      </c>
      <c r="J189" t="s">
        <v>11</v>
      </c>
      <c r="K189" t="s">
        <v>11</v>
      </c>
      <c r="L189" t="s">
        <v>11</v>
      </c>
      <c r="M189" t="s">
        <v>11</v>
      </c>
      <c r="T189" t="s">
        <v>491</v>
      </c>
    </row>
    <row r="190" spans="1:20" hidden="1">
      <c r="A190" t="s">
        <v>386</v>
      </c>
      <c r="B190" t="s">
        <v>84</v>
      </c>
      <c r="C190">
        <v>1</v>
      </c>
      <c r="D190" t="s">
        <v>89</v>
      </c>
      <c r="E190" t="s">
        <v>36</v>
      </c>
      <c r="F190" t="s">
        <v>473</v>
      </c>
      <c r="G190" t="s">
        <v>474</v>
      </c>
      <c r="H190">
        <v>73</v>
      </c>
      <c r="I190" s="97">
        <v>45870</v>
      </c>
      <c r="J190">
        <v>7</v>
      </c>
      <c r="K190">
        <v>1</v>
      </c>
      <c r="L190">
        <v>27</v>
      </c>
      <c r="M190">
        <v>12</v>
      </c>
      <c r="T190" t="s">
        <v>475</v>
      </c>
    </row>
    <row r="191" spans="1:20" hidden="1">
      <c r="A191" t="s">
        <v>386</v>
      </c>
      <c r="B191" t="s">
        <v>84</v>
      </c>
      <c r="C191">
        <v>2</v>
      </c>
      <c r="D191" t="s">
        <v>89</v>
      </c>
      <c r="E191" t="s">
        <v>73</v>
      </c>
      <c r="F191" t="s">
        <v>473</v>
      </c>
      <c r="G191" t="s">
        <v>474</v>
      </c>
      <c r="H191">
        <v>32.4</v>
      </c>
      <c r="I191" s="97">
        <v>45870</v>
      </c>
      <c r="J191">
        <v>2.3307000000000002</v>
      </c>
      <c r="K191">
        <v>0.1197</v>
      </c>
      <c r="L191">
        <v>10.04025</v>
      </c>
      <c r="M191">
        <v>1.4374499999999999</v>
      </c>
      <c r="T191" t="s">
        <v>476</v>
      </c>
    </row>
    <row r="192" spans="1:20" hidden="1">
      <c r="A192" t="s">
        <v>386</v>
      </c>
      <c r="B192" t="s">
        <v>84</v>
      </c>
      <c r="C192">
        <v>3</v>
      </c>
      <c r="D192" t="s">
        <v>90</v>
      </c>
      <c r="E192" t="s">
        <v>36</v>
      </c>
      <c r="F192" t="s">
        <v>473</v>
      </c>
      <c r="G192" t="s">
        <v>474</v>
      </c>
      <c r="H192">
        <v>0</v>
      </c>
      <c r="I192" s="97">
        <v>45870</v>
      </c>
      <c r="J192">
        <v>0</v>
      </c>
      <c r="K192">
        <v>0</v>
      </c>
      <c r="L192">
        <v>0</v>
      </c>
      <c r="M192">
        <v>0</v>
      </c>
    </row>
    <row r="193" spans="1:20" hidden="1">
      <c r="A193" t="s">
        <v>386</v>
      </c>
      <c r="B193" t="s">
        <v>84</v>
      </c>
      <c r="C193">
        <v>4</v>
      </c>
      <c r="D193" t="s">
        <v>90</v>
      </c>
      <c r="E193" t="s">
        <v>73</v>
      </c>
      <c r="F193" t="s">
        <v>473</v>
      </c>
      <c r="G193" t="s">
        <v>474</v>
      </c>
      <c r="H193">
        <v>0</v>
      </c>
      <c r="I193" s="97">
        <v>45870</v>
      </c>
      <c r="J193">
        <v>0</v>
      </c>
      <c r="K193">
        <v>0</v>
      </c>
      <c r="L193">
        <v>0</v>
      </c>
      <c r="M193">
        <v>0</v>
      </c>
    </row>
    <row r="194" spans="1:20" hidden="1">
      <c r="A194" t="s">
        <v>386</v>
      </c>
      <c r="B194" t="s">
        <v>84</v>
      </c>
      <c r="C194">
        <v>5</v>
      </c>
      <c r="D194" t="s">
        <v>91</v>
      </c>
      <c r="E194" t="s">
        <v>36</v>
      </c>
      <c r="F194" t="s">
        <v>473</v>
      </c>
      <c r="G194" t="s">
        <v>474</v>
      </c>
      <c r="H194">
        <v>43</v>
      </c>
      <c r="I194" s="97">
        <v>45870</v>
      </c>
      <c r="J194">
        <v>2</v>
      </c>
      <c r="K194">
        <v>6</v>
      </c>
      <c r="L194">
        <v>20</v>
      </c>
      <c r="M194">
        <v>11</v>
      </c>
      <c r="T194" t="s">
        <v>477</v>
      </c>
    </row>
    <row r="195" spans="1:20" hidden="1">
      <c r="A195" t="s">
        <v>386</v>
      </c>
      <c r="B195" t="s">
        <v>84</v>
      </c>
      <c r="C195">
        <v>6</v>
      </c>
      <c r="D195" t="s">
        <v>91</v>
      </c>
      <c r="E195" t="s">
        <v>73</v>
      </c>
      <c r="F195" t="s">
        <v>473</v>
      </c>
      <c r="G195" t="s">
        <v>474</v>
      </c>
      <c r="H195">
        <v>78.7</v>
      </c>
      <c r="I195" s="97">
        <v>45870</v>
      </c>
      <c r="J195">
        <v>2.8</v>
      </c>
      <c r="K195">
        <v>3.28</v>
      </c>
      <c r="L195">
        <v>49.3</v>
      </c>
      <c r="M195">
        <v>9.58</v>
      </c>
      <c r="T195" t="s">
        <v>478</v>
      </c>
    </row>
    <row r="196" spans="1:20" hidden="1">
      <c r="A196" t="s">
        <v>386</v>
      </c>
      <c r="B196" t="s">
        <v>98</v>
      </c>
      <c r="C196">
        <v>7</v>
      </c>
      <c r="D196" t="s">
        <v>100</v>
      </c>
      <c r="E196" t="s">
        <v>36</v>
      </c>
      <c r="F196" t="s">
        <v>479</v>
      </c>
      <c r="G196" t="s">
        <v>474</v>
      </c>
      <c r="H196" t="s">
        <v>11</v>
      </c>
      <c r="I196" s="97">
        <v>45870</v>
      </c>
      <c r="J196" t="s">
        <v>11</v>
      </c>
    </row>
    <row r="197" spans="1:20" hidden="1">
      <c r="A197" t="s">
        <v>386</v>
      </c>
      <c r="B197" t="s">
        <v>98</v>
      </c>
      <c r="C197">
        <v>8</v>
      </c>
      <c r="D197" t="s">
        <v>100</v>
      </c>
      <c r="E197" t="s">
        <v>73</v>
      </c>
      <c r="F197" t="s">
        <v>479</v>
      </c>
      <c r="G197" t="s">
        <v>474</v>
      </c>
      <c r="H197" t="s">
        <v>11</v>
      </c>
      <c r="I197" s="97">
        <v>45870</v>
      </c>
      <c r="J197" t="s">
        <v>11</v>
      </c>
      <c r="L197" t="s">
        <v>11</v>
      </c>
    </row>
    <row r="198" spans="1:20" hidden="1">
      <c r="A198" t="s">
        <v>386</v>
      </c>
      <c r="B198" t="s">
        <v>98</v>
      </c>
      <c r="C198">
        <v>9</v>
      </c>
      <c r="D198" t="s">
        <v>101</v>
      </c>
      <c r="E198" t="s">
        <v>36</v>
      </c>
      <c r="F198" t="s">
        <v>479</v>
      </c>
      <c r="G198" t="s">
        <v>474</v>
      </c>
      <c r="H198" t="s">
        <v>11</v>
      </c>
      <c r="I198" s="97">
        <v>45870</v>
      </c>
      <c r="J198" t="s">
        <v>11</v>
      </c>
      <c r="K198" t="s">
        <v>11</v>
      </c>
      <c r="L198" t="s">
        <v>11</v>
      </c>
      <c r="M198">
        <v>74</v>
      </c>
      <c r="O198" t="s">
        <v>505</v>
      </c>
    </row>
    <row r="199" spans="1:20" hidden="1">
      <c r="A199" t="s">
        <v>386</v>
      </c>
      <c r="B199" t="s">
        <v>98</v>
      </c>
      <c r="C199">
        <v>10</v>
      </c>
      <c r="D199" t="s">
        <v>101</v>
      </c>
      <c r="E199" t="s">
        <v>73</v>
      </c>
      <c r="F199" t="s">
        <v>479</v>
      </c>
      <c r="G199" t="s">
        <v>474</v>
      </c>
      <c r="H199" t="s">
        <v>11</v>
      </c>
      <c r="I199" s="97">
        <v>45870</v>
      </c>
      <c r="J199" t="s">
        <v>11</v>
      </c>
      <c r="K199" t="s">
        <v>11</v>
      </c>
      <c r="L199" t="s">
        <v>11</v>
      </c>
      <c r="M199">
        <v>68.900000000000006</v>
      </c>
    </row>
    <row r="200" spans="1:20" hidden="1">
      <c r="A200" t="s">
        <v>386</v>
      </c>
      <c r="B200" t="s">
        <v>98</v>
      </c>
      <c r="C200">
        <v>11</v>
      </c>
      <c r="D200" t="s">
        <v>102</v>
      </c>
      <c r="E200" t="s">
        <v>36</v>
      </c>
      <c r="F200" t="s">
        <v>479</v>
      </c>
      <c r="G200" t="s">
        <v>474</v>
      </c>
      <c r="H200" t="s">
        <v>11</v>
      </c>
      <c r="I200" s="97">
        <v>45870</v>
      </c>
      <c r="J200" t="s">
        <v>11</v>
      </c>
      <c r="K200" t="s">
        <v>11</v>
      </c>
      <c r="L200" t="s">
        <v>11</v>
      </c>
      <c r="M200">
        <v>74</v>
      </c>
      <c r="O200" t="s">
        <v>506</v>
      </c>
    </row>
    <row r="201" spans="1:20" hidden="1">
      <c r="A201" t="s">
        <v>386</v>
      </c>
      <c r="B201" t="s">
        <v>98</v>
      </c>
      <c r="C201">
        <v>12</v>
      </c>
      <c r="D201" t="s">
        <v>102</v>
      </c>
      <c r="E201" t="s">
        <v>73</v>
      </c>
      <c r="F201" t="s">
        <v>479</v>
      </c>
      <c r="G201" t="s">
        <v>474</v>
      </c>
      <c r="H201" t="s">
        <v>11</v>
      </c>
      <c r="I201" s="97">
        <v>45870</v>
      </c>
      <c r="J201" t="s">
        <v>11</v>
      </c>
      <c r="K201" t="s">
        <v>11</v>
      </c>
      <c r="L201" t="s">
        <v>11</v>
      </c>
      <c r="M201">
        <v>55.3</v>
      </c>
    </row>
    <row r="202" spans="1:20" hidden="1">
      <c r="A202" t="s">
        <v>386</v>
      </c>
      <c r="B202" t="s">
        <v>98</v>
      </c>
      <c r="C202">
        <v>13</v>
      </c>
      <c r="D202" t="s">
        <v>103</v>
      </c>
      <c r="E202" t="s">
        <v>36</v>
      </c>
      <c r="F202" t="s">
        <v>479</v>
      </c>
      <c r="G202" t="s">
        <v>480</v>
      </c>
      <c r="H202">
        <v>0</v>
      </c>
      <c r="I202" s="97">
        <v>45870</v>
      </c>
      <c r="J202" t="s">
        <v>11</v>
      </c>
      <c r="K202" t="s">
        <v>11</v>
      </c>
      <c r="L202">
        <v>14</v>
      </c>
      <c r="M202">
        <v>21</v>
      </c>
      <c r="O202" t="s">
        <v>507</v>
      </c>
    </row>
    <row r="203" spans="1:20" hidden="1">
      <c r="A203" t="s">
        <v>386</v>
      </c>
      <c r="B203" t="s">
        <v>98</v>
      </c>
      <c r="C203">
        <v>14</v>
      </c>
      <c r="D203" t="s">
        <v>103</v>
      </c>
      <c r="E203" t="s">
        <v>73</v>
      </c>
      <c r="F203" t="s">
        <v>479</v>
      </c>
      <c r="G203" t="s">
        <v>480</v>
      </c>
      <c r="H203">
        <v>0</v>
      </c>
      <c r="I203" s="97">
        <v>45870</v>
      </c>
      <c r="J203" t="s">
        <v>11</v>
      </c>
      <c r="K203" t="s">
        <v>11</v>
      </c>
      <c r="L203">
        <v>0</v>
      </c>
      <c r="M203">
        <v>20.059999999999999</v>
      </c>
    </row>
    <row r="204" spans="1:20" hidden="1">
      <c r="A204" t="s">
        <v>386</v>
      </c>
      <c r="B204" t="s">
        <v>98</v>
      </c>
      <c r="C204">
        <v>15</v>
      </c>
      <c r="D204" t="s">
        <v>191</v>
      </c>
      <c r="E204" t="s">
        <v>36</v>
      </c>
      <c r="F204" t="s">
        <v>479</v>
      </c>
      <c r="G204" t="s">
        <v>480</v>
      </c>
      <c r="H204">
        <v>0</v>
      </c>
      <c r="I204" s="97">
        <v>45870</v>
      </c>
      <c r="J204" t="s">
        <v>11</v>
      </c>
      <c r="K204" t="s">
        <v>11</v>
      </c>
      <c r="L204">
        <v>24</v>
      </c>
      <c r="M204">
        <v>43</v>
      </c>
      <c r="O204" t="s">
        <v>508</v>
      </c>
    </row>
    <row r="205" spans="1:20" hidden="1">
      <c r="A205" t="s">
        <v>386</v>
      </c>
      <c r="B205" t="s">
        <v>98</v>
      </c>
      <c r="C205">
        <v>16</v>
      </c>
      <c r="D205" t="s">
        <v>191</v>
      </c>
      <c r="E205" t="s">
        <v>73</v>
      </c>
      <c r="F205" t="s">
        <v>479</v>
      </c>
      <c r="G205" t="s">
        <v>480</v>
      </c>
      <c r="H205">
        <v>0</v>
      </c>
      <c r="I205" s="97">
        <v>45870</v>
      </c>
      <c r="J205" t="s">
        <v>11</v>
      </c>
      <c r="K205" t="s">
        <v>11</v>
      </c>
      <c r="L205">
        <v>0</v>
      </c>
      <c r="M205">
        <v>47.28</v>
      </c>
    </row>
    <row r="206" spans="1:20" hidden="1">
      <c r="A206" t="s">
        <v>386</v>
      </c>
      <c r="B206" t="s">
        <v>98</v>
      </c>
      <c r="C206">
        <v>17</v>
      </c>
      <c r="D206" t="s">
        <v>105</v>
      </c>
      <c r="E206" t="s">
        <v>36</v>
      </c>
      <c r="F206" t="s">
        <v>473</v>
      </c>
      <c r="G206" t="s">
        <v>474</v>
      </c>
      <c r="H206">
        <v>0</v>
      </c>
      <c r="I206" s="97">
        <v>45870</v>
      </c>
      <c r="J206">
        <v>0</v>
      </c>
      <c r="K206">
        <v>0</v>
      </c>
      <c r="L206">
        <v>0</v>
      </c>
      <c r="M206">
        <v>49</v>
      </c>
      <c r="P206" t="s">
        <v>11</v>
      </c>
      <c r="Q206" t="s">
        <v>11</v>
      </c>
      <c r="R206" t="s">
        <v>11</v>
      </c>
    </row>
    <row r="207" spans="1:20" hidden="1">
      <c r="A207" t="s">
        <v>386</v>
      </c>
      <c r="B207" t="s">
        <v>98</v>
      </c>
      <c r="C207">
        <v>18</v>
      </c>
      <c r="D207" t="s">
        <v>105</v>
      </c>
      <c r="E207" t="s">
        <v>73</v>
      </c>
      <c r="F207" t="s">
        <v>473</v>
      </c>
      <c r="G207" t="s">
        <v>474</v>
      </c>
      <c r="H207">
        <v>0</v>
      </c>
      <c r="I207" s="97">
        <v>45870</v>
      </c>
      <c r="J207">
        <v>0</v>
      </c>
      <c r="K207">
        <v>0</v>
      </c>
      <c r="L207">
        <v>0</v>
      </c>
      <c r="M207">
        <v>0</v>
      </c>
    </row>
    <row r="208" spans="1:20" hidden="1">
      <c r="A208" t="s">
        <v>386</v>
      </c>
      <c r="B208" t="s">
        <v>98</v>
      </c>
      <c r="C208">
        <v>19</v>
      </c>
      <c r="D208" t="s">
        <v>106</v>
      </c>
      <c r="E208" t="s">
        <v>36</v>
      </c>
      <c r="F208" t="s">
        <v>473</v>
      </c>
      <c r="G208" t="s">
        <v>474</v>
      </c>
      <c r="H208">
        <v>0</v>
      </c>
      <c r="I208" s="97">
        <v>45870</v>
      </c>
      <c r="J208">
        <v>0</v>
      </c>
      <c r="K208">
        <v>0</v>
      </c>
      <c r="L208">
        <v>0</v>
      </c>
      <c r="M208">
        <v>0</v>
      </c>
    </row>
    <row r="209" spans="1:20" hidden="1">
      <c r="A209" t="s">
        <v>386</v>
      </c>
      <c r="B209" t="s">
        <v>98</v>
      </c>
      <c r="C209">
        <v>20</v>
      </c>
      <c r="D209" t="s">
        <v>106</v>
      </c>
      <c r="E209" t="s">
        <v>73</v>
      </c>
      <c r="F209" t="s">
        <v>473</v>
      </c>
      <c r="G209" t="s">
        <v>474</v>
      </c>
      <c r="H209">
        <v>0</v>
      </c>
      <c r="I209" s="97">
        <v>45870</v>
      </c>
      <c r="J209">
        <v>0</v>
      </c>
      <c r="K209">
        <v>0</v>
      </c>
      <c r="L209">
        <v>0</v>
      </c>
      <c r="M209">
        <v>0</v>
      </c>
    </row>
    <row r="210" spans="1:20" hidden="1">
      <c r="A210" t="s">
        <v>386</v>
      </c>
      <c r="B210" t="s">
        <v>98</v>
      </c>
      <c r="C210">
        <v>21</v>
      </c>
      <c r="D210" t="s">
        <v>107</v>
      </c>
      <c r="E210" t="s">
        <v>71</v>
      </c>
      <c r="F210" t="s">
        <v>482</v>
      </c>
      <c r="G210" t="s">
        <v>483</v>
      </c>
      <c r="H210">
        <v>5.0000000000000001E-3</v>
      </c>
      <c r="I210" s="97">
        <v>45870</v>
      </c>
      <c r="J210" t="s">
        <v>11</v>
      </c>
      <c r="K210" t="s">
        <v>11</v>
      </c>
      <c r="L210">
        <v>-5.0000000000000001E-3</v>
      </c>
      <c r="M210">
        <v>-4.0000000000000001E-3</v>
      </c>
      <c r="T210" t="s">
        <v>109</v>
      </c>
    </row>
    <row r="211" spans="1:20" hidden="1">
      <c r="A211" t="s">
        <v>386</v>
      </c>
      <c r="B211" t="s">
        <v>98</v>
      </c>
      <c r="C211">
        <v>22</v>
      </c>
      <c r="D211" t="s">
        <v>107</v>
      </c>
      <c r="E211" t="s">
        <v>73</v>
      </c>
      <c r="F211" t="s">
        <v>482</v>
      </c>
      <c r="G211" t="s">
        <v>483</v>
      </c>
      <c r="H211" t="s">
        <v>11</v>
      </c>
      <c r="I211" s="97">
        <v>45870</v>
      </c>
      <c r="J211" t="s">
        <v>11</v>
      </c>
      <c r="K211" t="s">
        <v>11</v>
      </c>
      <c r="L211" t="s">
        <v>11</v>
      </c>
      <c r="M211">
        <v>-2.12</v>
      </c>
    </row>
    <row r="212" spans="1:20" hidden="1">
      <c r="A212" t="s">
        <v>386</v>
      </c>
      <c r="B212" t="s">
        <v>98</v>
      </c>
      <c r="C212">
        <v>23</v>
      </c>
      <c r="D212" t="s">
        <v>111</v>
      </c>
      <c r="E212" t="s">
        <v>71</v>
      </c>
      <c r="F212" t="s">
        <v>221</v>
      </c>
      <c r="G212" t="s">
        <v>484</v>
      </c>
      <c r="H212">
        <v>2.9700000000000001E-2</v>
      </c>
      <c r="I212" s="97">
        <v>45870</v>
      </c>
      <c r="J212">
        <v>3.0499999999999999E-2</v>
      </c>
      <c r="K212">
        <v>2.6800000000000001E-2</v>
      </c>
      <c r="L212">
        <v>3.0499999999999999E-2</v>
      </c>
      <c r="M212">
        <v>2.6800000000000001E-2</v>
      </c>
    </row>
    <row r="213" spans="1:20" hidden="1">
      <c r="A213" t="s">
        <v>386</v>
      </c>
      <c r="B213" t="s">
        <v>98</v>
      </c>
      <c r="C213">
        <v>24</v>
      </c>
      <c r="D213" t="s">
        <v>111</v>
      </c>
      <c r="E213" t="s">
        <v>73</v>
      </c>
      <c r="F213" t="s">
        <v>221</v>
      </c>
      <c r="G213" t="s">
        <v>484</v>
      </c>
      <c r="H213">
        <v>103.97</v>
      </c>
      <c r="I213" s="97">
        <v>45870</v>
      </c>
      <c r="J213">
        <v>106.62</v>
      </c>
      <c r="K213">
        <v>97</v>
      </c>
      <c r="L213">
        <v>106.62</v>
      </c>
      <c r="M213">
        <v>97</v>
      </c>
    </row>
    <row r="214" spans="1:20" hidden="1">
      <c r="A214" t="s">
        <v>386</v>
      </c>
      <c r="B214" t="s">
        <v>98</v>
      </c>
      <c r="C214">
        <v>27</v>
      </c>
      <c r="D214" t="s">
        <v>114</v>
      </c>
      <c r="E214" t="s">
        <v>73</v>
      </c>
      <c r="F214" t="s">
        <v>225</v>
      </c>
      <c r="G214" t="s">
        <v>488</v>
      </c>
      <c r="H214">
        <v>3.17</v>
      </c>
      <c r="I214" s="97">
        <v>45870</v>
      </c>
      <c r="J214" t="s">
        <v>11</v>
      </c>
      <c r="K214" t="s">
        <v>11</v>
      </c>
      <c r="L214" t="s">
        <v>11</v>
      </c>
      <c r="M214" t="s">
        <v>11</v>
      </c>
    </row>
    <row r="215" spans="1:20" hidden="1">
      <c r="A215" t="s">
        <v>386</v>
      </c>
      <c r="B215" t="s">
        <v>98</v>
      </c>
      <c r="C215">
        <v>28</v>
      </c>
      <c r="D215" t="s">
        <v>115</v>
      </c>
      <c r="E215" t="s">
        <v>73</v>
      </c>
      <c r="F215" t="s">
        <v>225</v>
      </c>
      <c r="G215" t="s">
        <v>488</v>
      </c>
      <c r="H215">
        <v>5.84</v>
      </c>
      <c r="I215" s="97">
        <v>45870</v>
      </c>
      <c r="J215" t="s">
        <v>11</v>
      </c>
      <c r="K215" t="s">
        <v>11</v>
      </c>
      <c r="L215" t="s">
        <v>11</v>
      </c>
      <c r="M215" t="s">
        <v>11</v>
      </c>
    </row>
    <row r="216" spans="1:20" hidden="1">
      <c r="A216" t="s">
        <v>386</v>
      </c>
      <c r="B216" t="s">
        <v>98</v>
      </c>
      <c r="C216">
        <v>29</v>
      </c>
      <c r="D216" t="s">
        <v>117</v>
      </c>
      <c r="E216" t="s">
        <v>36</v>
      </c>
      <c r="F216" t="s">
        <v>221</v>
      </c>
      <c r="G216" t="s">
        <v>484</v>
      </c>
      <c r="H216" t="s">
        <v>11</v>
      </c>
      <c r="I216" s="97">
        <v>45870</v>
      </c>
      <c r="J216" t="s">
        <v>11</v>
      </c>
      <c r="K216" t="s">
        <v>11</v>
      </c>
      <c r="L216" t="s">
        <v>11</v>
      </c>
      <c r="M216" t="s">
        <v>11</v>
      </c>
    </row>
    <row r="217" spans="1:20" hidden="1">
      <c r="A217" t="s">
        <v>386</v>
      </c>
      <c r="B217" t="s">
        <v>98</v>
      </c>
      <c r="C217">
        <v>30</v>
      </c>
      <c r="D217" t="s">
        <v>117</v>
      </c>
      <c r="E217" t="s">
        <v>73</v>
      </c>
      <c r="F217" t="s">
        <v>221</v>
      </c>
      <c r="G217" t="s">
        <v>484</v>
      </c>
      <c r="H217">
        <v>29.06</v>
      </c>
      <c r="I217" s="97">
        <v>45870</v>
      </c>
      <c r="J217" t="s">
        <v>11</v>
      </c>
      <c r="K217" t="s">
        <v>11</v>
      </c>
      <c r="L217" t="s">
        <v>11</v>
      </c>
      <c r="M217" t="s">
        <v>11</v>
      </c>
    </row>
    <row r="218" spans="1:20" hidden="1">
      <c r="A218" t="s">
        <v>386</v>
      </c>
      <c r="B218" t="s">
        <v>98</v>
      </c>
      <c r="C218">
        <v>31</v>
      </c>
      <c r="D218" t="s">
        <v>118</v>
      </c>
      <c r="E218" t="s">
        <v>73</v>
      </c>
      <c r="F218" t="s">
        <v>482</v>
      </c>
      <c r="G218" t="s">
        <v>436</v>
      </c>
      <c r="H218">
        <v>5.4</v>
      </c>
      <c r="I218" s="97">
        <v>45870</v>
      </c>
      <c r="J218" t="s">
        <v>11</v>
      </c>
      <c r="K218" t="s">
        <v>11</v>
      </c>
    </row>
    <row r="219" spans="1:20" hidden="1">
      <c r="A219" t="s">
        <v>386</v>
      </c>
      <c r="B219" t="s">
        <v>98</v>
      </c>
      <c r="C219">
        <v>32</v>
      </c>
      <c r="D219" t="s">
        <v>119</v>
      </c>
      <c r="E219" t="s">
        <v>36</v>
      </c>
      <c r="F219" t="s">
        <v>221</v>
      </c>
      <c r="G219" t="s">
        <v>436</v>
      </c>
      <c r="H219" t="s">
        <v>11</v>
      </c>
      <c r="I219" s="97">
        <v>45870</v>
      </c>
      <c r="J219" t="s">
        <v>11</v>
      </c>
      <c r="K219" t="s">
        <v>11</v>
      </c>
      <c r="L219" t="s">
        <v>11</v>
      </c>
      <c r="M219" t="s">
        <v>11</v>
      </c>
    </row>
    <row r="220" spans="1:20" hidden="1">
      <c r="A220" t="s">
        <v>386</v>
      </c>
      <c r="B220" t="s">
        <v>98</v>
      </c>
      <c r="C220">
        <v>33</v>
      </c>
      <c r="D220" t="s">
        <v>490</v>
      </c>
      <c r="E220" t="s">
        <v>73</v>
      </c>
      <c r="F220" t="s">
        <v>221</v>
      </c>
      <c r="G220" t="s">
        <v>436</v>
      </c>
      <c r="H220">
        <v>0.1</v>
      </c>
      <c r="I220" s="97">
        <v>45870</v>
      </c>
      <c r="J220" t="s">
        <v>11</v>
      </c>
      <c r="K220" t="s">
        <v>11</v>
      </c>
      <c r="L220" t="s">
        <v>11</v>
      </c>
      <c r="M220" t="s">
        <v>11</v>
      </c>
    </row>
    <row r="221" spans="1:20" hidden="1">
      <c r="A221" t="s">
        <v>386</v>
      </c>
      <c r="B221" t="s">
        <v>123</v>
      </c>
      <c r="C221">
        <v>34</v>
      </c>
      <c r="D221" t="s">
        <v>11</v>
      </c>
      <c r="E221" t="s">
        <v>122</v>
      </c>
      <c r="F221" t="s">
        <v>479</v>
      </c>
      <c r="G221" t="s">
        <v>474</v>
      </c>
      <c r="H221" t="s">
        <v>11</v>
      </c>
      <c r="I221" s="97">
        <v>45870</v>
      </c>
      <c r="J221" t="s">
        <v>11</v>
      </c>
      <c r="L221">
        <v>5</v>
      </c>
      <c r="M221">
        <v>5</v>
      </c>
      <c r="T221" t="s">
        <v>491</v>
      </c>
    </row>
    <row r="222" spans="1:20" hidden="1">
      <c r="A222" t="s">
        <v>386</v>
      </c>
      <c r="B222" t="s">
        <v>84</v>
      </c>
      <c r="C222">
        <v>1</v>
      </c>
      <c r="D222" t="s">
        <v>89</v>
      </c>
      <c r="E222" t="s">
        <v>36</v>
      </c>
      <c r="F222" t="s">
        <v>473</v>
      </c>
      <c r="G222" t="s">
        <v>474</v>
      </c>
      <c r="H222">
        <v>73</v>
      </c>
      <c r="I222" s="97">
        <v>45901</v>
      </c>
      <c r="J222">
        <v>1</v>
      </c>
      <c r="K222">
        <v>7</v>
      </c>
      <c r="L222">
        <v>28</v>
      </c>
      <c r="M222">
        <v>19</v>
      </c>
      <c r="T222" t="s">
        <v>475</v>
      </c>
    </row>
    <row r="223" spans="1:20" hidden="1">
      <c r="A223" t="s">
        <v>386</v>
      </c>
      <c r="B223" t="s">
        <v>84</v>
      </c>
      <c r="C223">
        <v>2</v>
      </c>
      <c r="D223" t="s">
        <v>89</v>
      </c>
      <c r="E223" t="s">
        <v>73</v>
      </c>
      <c r="F223" t="s">
        <v>473</v>
      </c>
      <c r="G223" t="s">
        <v>474</v>
      </c>
      <c r="H223">
        <v>32.4</v>
      </c>
      <c r="I223" s="97">
        <v>45901</v>
      </c>
      <c r="J223">
        <v>5.3381999999999999E-2</v>
      </c>
      <c r="K223">
        <v>1.45</v>
      </c>
      <c r="L223">
        <v>10.093631999999999</v>
      </c>
      <c r="M223">
        <v>2.8874499999999999</v>
      </c>
      <c r="T223" t="s">
        <v>476</v>
      </c>
    </row>
    <row r="224" spans="1:20" hidden="1">
      <c r="A224" t="s">
        <v>386</v>
      </c>
      <c r="B224" t="s">
        <v>84</v>
      </c>
      <c r="C224">
        <v>3</v>
      </c>
      <c r="D224" t="s">
        <v>90</v>
      </c>
      <c r="E224" t="s">
        <v>36</v>
      </c>
      <c r="F224" t="s">
        <v>473</v>
      </c>
      <c r="G224" t="s">
        <v>474</v>
      </c>
      <c r="H224">
        <v>0</v>
      </c>
      <c r="I224" s="97">
        <v>45901</v>
      </c>
      <c r="J224">
        <v>0</v>
      </c>
      <c r="K224">
        <v>0</v>
      </c>
      <c r="L224">
        <v>0</v>
      </c>
      <c r="M224">
        <v>0</v>
      </c>
    </row>
    <row r="225" spans="1:20" hidden="1">
      <c r="A225" t="s">
        <v>386</v>
      </c>
      <c r="B225" t="s">
        <v>84</v>
      </c>
      <c r="C225">
        <v>4</v>
      </c>
      <c r="D225" t="s">
        <v>90</v>
      </c>
      <c r="E225" t="s">
        <v>73</v>
      </c>
      <c r="F225" t="s">
        <v>473</v>
      </c>
      <c r="G225" t="s">
        <v>474</v>
      </c>
      <c r="H225">
        <v>0</v>
      </c>
      <c r="I225" s="97">
        <v>45901</v>
      </c>
      <c r="J225">
        <v>0</v>
      </c>
      <c r="K225">
        <v>0</v>
      </c>
      <c r="L225">
        <v>0</v>
      </c>
      <c r="M225">
        <v>0</v>
      </c>
    </row>
    <row r="226" spans="1:20" hidden="1">
      <c r="A226" t="s">
        <v>386</v>
      </c>
      <c r="B226" t="s">
        <v>84</v>
      </c>
      <c r="C226">
        <v>5</v>
      </c>
      <c r="D226" t="s">
        <v>91</v>
      </c>
      <c r="E226" t="s">
        <v>36</v>
      </c>
      <c r="F226" t="s">
        <v>473</v>
      </c>
      <c r="G226" t="s">
        <v>474</v>
      </c>
      <c r="H226">
        <v>43</v>
      </c>
      <c r="I226" s="97">
        <v>45901</v>
      </c>
      <c r="J226">
        <v>3</v>
      </c>
      <c r="K226">
        <v>8</v>
      </c>
      <c r="L226">
        <v>23</v>
      </c>
      <c r="M226">
        <v>19</v>
      </c>
      <c r="T226" t="s">
        <v>477</v>
      </c>
    </row>
    <row r="227" spans="1:20" hidden="1">
      <c r="A227" t="s">
        <v>386</v>
      </c>
      <c r="B227" t="s">
        <v>84</v>
      </c>
      <c r="C227">
        <v>6</v>
      </c>
      <c r="D227" t="s">
        <v>91</v>
      </c>
      <c r="E227" t="s">
        <v>73</v>
      </c>
      <c r="F227" t="s">
        <v>473</v>
      </c>
      <c r="G227" t="s">
        <v>474</v>
      </c>
      <c r="H227">
        <v>78.7</v>
      </c>
      <c r="I227" s="97">
        <v>45901</v>
      </c>
      <c r="J227">
        <v>4.5999999999999996</v>
      </c>
      <c r="K227">
        <v>4.57</v>
      </c>
      <c r="L227">
        <v>53.9</v>
      </c>
      <c r="M227">
        <v>14.15</v>
      </c>
      <c r="T227" t="s">
        <v>478</v>
      </c>
    </row>
    <row r="228" spans="1:20" hidden="1">
      <c r="A228" t="s">
        <v>386</v>
      </c>
      <c r="B228" t="s">
        <v>98</v>
      </c>
      <c r="C228">
        <v>7</v>
      </c>
      <c r="D228" t="s">
        <v>100</v>
      </c>
      <c r="E228" t="s">
        <v>36</v>
      </c>
      <c r="F228" t="s">
        <v>479</v>
      </c>
      <c r="G228" t="s">
        <v>474</v>
      </c>
      <c r="H228" t="s">
        <v>11</v>
      </c>
      <c r="I228" s="97">
        <v>45901</v>
      </c>
      <c r="J228" t="s">
        <v>11</v>
      </c>
    </row>
    <row r="229" spans="1:20" hidden="1">
      <c r="A229" t="s">
        <v>386</v>
      </c>
      <c r="B229" t="s">
        <v>98</v>
      </c>
      <c r="C229">
        <v>8</v>
      </c>
      <c r="D229" t="s">
        <v>100</v>
      </c>
      <c r="E229" t="s">
        <v>73</v>
      </c>
      <c r="F229" t="s">
        <v>479</v>
      </c>
      <c r="G229" t="s">
        <v>474</v>
      </c>
      <c r="H229" t="s">
        <v>11</v>
      </c>
      <c r="I229" s="97">
        <v>45901</v>
      </c>
      <c r="J229" t="s">
        <v>11</v>
      </c>
      <c r="L229" t="s">
        <v>11</v>
      </c>
    </row>
    <row r="230" spans="1:20" hidden="1">
      <c r="A230" t="s">
        <v>386</v>
      </c>
      <c r="B230" t="s">
        <v>98</v>
      </c>
      <c r="C230">
        <v>9</v>
      </c>
      <c r="D230" t="s">
        <v>101</v>
      </c>
      <c r="E230" t="s">
        <v>36</v>
      </c>
      <c r="F230" t="s">
        <v>479</v>
      </c>
      <c r="G230" t="s">
        <v>474</v>
      </c>
      <c r="H230" t="s">
        <v>11</v>
      </c>
      <c r="I230" s="97">
        <v>45901</v>
      </c>
      <c r="J230" t="s">
        <v>11</v>
      </c>
      <c r="L230" t="s">
        <v>11</v>
      </c>
      <c r="M230">
        <v>69</v>
      </c>
      <c r="O230" t="s">
        <v>509</v>
      </c>
    </row>
    <row r="231" spans="1:20" hidden="1">
      <c r="A231" t="s">
        <v>386</v>
      </c>
      <c r="B231" t="s">
        <v>98</v>
      </c>
      <c r="C231">
        <v>10</v>
      </c>
      <c r="D231" t="s">
        <v>101</v>
      </c>
      <c r="E231" t="s">
        <v>73</v>
      </c>
      <c r="F231" t="s">
        <v>479</v>
      </c>
      <c r="G231" t="s">
        <v>474</v>
      </c>
      <c r="H231" t="s">
        <v>11</v>
      </c>
      <c r="I231" s="97">
        <v>45901</v>
      </c>
      <c r="J231" t="s">
        <v>11</v>
      </c>
      <c r="L231" t="s">
        <v>11</v>
      </c>
      <c r="M231">
        <v>60.080000000000005</v>
      </c>
    </row>
    <row r="232" spans="1:20" hidden="1">
      <c r="A232" t="s">
        <v>386</v>
      </c>
      <c r="B232" t="s">
        <v>98</v>
      </c>
      <c r="C232">
        <v>11</v>
      </c>
      <c r="D232" t="s">
        <v>102</v>
      </c>
      <c r="E232" t="s">
        <v>36</v>
      </c>
      <c r="F232" t="s">
        <v>479</v>
      </c>
      <c r="G232" t="s">
        <v>474</v>
      </c>
      <c r="H232" t="s">
        <v>11</v>
      </c>
      <c r="I232" s="97">
        <v>45901</v>
      </c>
      <c r="J232" t="s">
        <v>11</v>
      </c>
      <c r="L232" t="s">
        <v>11</v>
      </c>
      <c r="M232">
        <v>69</v>
      </c>
      <c r="O232" t="s">
        <v>510</v>
      </c>
    </row>
    <row r="233" spans="1:20" hidden="1">
      <c r="A233" t="s">
        <v>386</v>
      </c>
      <c r="B233" t="s">
        <v>98</v>
      </c>
      <c r="C233">
        <v>12</v>
      </c>
      <c r="D233" t="s">
        <v>102</v>
      </c>
      <c r="E233" t="s">
        <v>73</v>
      </c>
      <c r="F233" t="s">
        <v>479</v>
      </c>
      <c r="G233" t="s">
        <v>474</v>
      </c>
      <c r="H233" t="s">
        <v>11</v>
      </c>
      <c r="I233" s="97">
        <v>45901</v>
      </c>
      <c r="J233" t="s">
        <v>11</v>
      </c>
      <c r="L233" t="s">
        <v>11</v>
      </c>
      <c r="M233">
        <v>48.51</v>
      </c>
    </row>
    <row r="234" spans="1:20" hidden="1">
      <c r="A234" t="s">
        <v>386</v>
      </c>
      <c r="B234" t="s">
        <v>98</v>
      </c>
      <c r="C234">
        <v>13</v>
      </c>
      <c r="D234" t="s">
        <v>103</v>
      </c>
      <c r="E234" t="s">
        <v>36</v>
      </c>
      <c r="F234" t="s">
        <v>479</v>
      </c>
      <c r="G234" t="s">
        <v>480</v>
      </c>
      <c r="H234">
        <v>0</v>
      </c>
      <c r="I234" s="97">
        <v>45901</v>
      </c>
      <c r="J234">
        <v>4</v>
      </c>
      <c r="K234">
        <v>0</v>
      </c>
      <c r="L234">
        <v>14</v>
      </c>
      <c r="M234">
        <v>11</v>
      </c>
      <c r="N234" t="s">
        <v>511</v>
      </c>
      <c r="O234" t="s">
        <v>512</v>
      </c>
    </row>
    <row r="235" spans="1:20" hidden="1">
      <c r="A235" t="s">
        <v>386</v>
      </c>
      <c r="B235" t="s">
        <v>98</v>
      </c>
      <c r="C235">
        <v>14</v>
      </c>
      <c r="D235" t="s">
        <v>103</v>
      </c>
      <c r="E235" t="s">
        <v>73</v>
      </c>
      <c r="F235" t="s">
        <v>479</v>
      </c>
      <c r="G235" t="s">
        <v>480</v>
      </c>
      <c r="H235">
        <v>0</v>
      </c>
      <c r="I235" s="97">
        <v>45901</v>
      </c>
      <c r="J235">
        <v>1.75</v>
      </c>
      <c r="K235">
        <v>0</v>
      </c>
      <c r="L235">
        <v>5.35</v>
      </c>
      <c r="M235">
        <v>3.07</v>
      </c>
      <c r="N235" t="s">
        <v>513</v>
      </c>
    </row>
    <row r="236" spans="1:20" hidden="1">
      <c r="A236" t="s">
        <v>386</v>
      </c>
      <c r="B236" t="s">
        <v>98</v>
      </c>
      <c r="C236">
        <v>15</v>
      </c>
      <c r="D236" t="s">
        <v>191</v>
      </c>
      <c r="E236" t="s">
        <v>36</v>
      </c>
      <c r="F236" t="s">
        <v>479</v>
      </c>
      <c r="G236" t="s">
        <v>480</v>
      </c>
      <c r="H236">
        <v>0</v>
      </c>
      <c r="I236" s="97">
        <v>45901</v>
      </c>
      <c r="J236">
        <v>0</v>
      </c>
      <c r="K236">
        <v>0</v>
      </c>
      <c r="L236">
        <v>24</v>
      </c>
      <c r="M236">
        <v>33</v>
      </c>
      <c r="O236" t="s">
        <v>514</v>
      </c>
    </row>
    <row r="237" spans="1:20" hidden="1">
      <c r="A237" t="s">
        <v>386</v>
      </c>
      <c r="B237" t="s">
        <v>98</v>
      </c>
      <c r="C237">
        <v>16</v>
      </c>
      <c r="D237" t="s">
        <v>191</v>
      </c>
      <c r="E237" t="s">
        <v>73</v>
      </c>
      <c r="F237" t="s">
        <v>479</v>
      </c>
      <c r="G237" t="s">
        <v>480</v>
      </c>
      <c r="H237">
        <v>0</v>
      </c>
      <c r="I237" s="97">
        <v>45901</v>
      </c>
      <c r="J237">
        <v>0</v>
      </c>
      <c r="K237">
        <v>0</v>
      </c>
      <c r="L237">
        <v>33.659999999999997</v>
      </c>
      <c r="M237">
        <v>34.72</v>
      </c>
    </row>
    <row r="238" spans="1:20" hidden="1">
      <c r="A238" t="s">
        <v>386</v>
      </c>
      <c r="B238" t="s">
        <v>98</v>
      </c>
      <c r="C238">
        <v>17</v>
      </c>
      <c r="D238" t="s">
        <v>105</v>
      </c>
      <c r="E238" t="s">
        <v>36</v>
      </c>
      <c r="F238" t="s">
        <v>473</v>
      </c>
      <c r="G238" t="s">
        <v>474</v>
      </c>
      <c r="H238">
        <v>0</v>
      </c>
      <c r="I238" s="97">
        <v>45901</v>
      </c>
      <c r="J238">
        <v>0</v>
      </c>
      <c r="K238">
        <v>0</v>
      </c>
      <c r="L238">
        <v>0</v>
      </c>
      <c r="M238">
        <v>49</v>
      </c>
    </row>
    <row r="239" spans="1:20" hidden="1">
      <c r="A239" t="s">
        <v>386</v>
      </c>
      <c r="B239" t="s">
        <v>98</v>
      </c>
      <c r="C239">
        <v>18</v>
      </c>
      <c r="D239" t="s">
        <v>105</v>
      </c>
      <c r="E239" t="s">
        <v>73</v>
      </c>
      <c r="F239" t="s">
        <v>473</v>
      </c>
      <c r="G239" t="s">
        <v>474</v>
      </c>
      <c r="H239">
        <v>0</v>
      </c>
      <c r="I239" s="97">
        <v>45901</v>
      </c>
      <c r="J239">
        <v>0</v>
      </c>
      <c r="K239">
        <v>0</v>
      </c>
      <c r="L239">
        <v>0</v>
      </c>
      <c r="M239">
        <v>0</v>
      </c>
    </row>
    <row r="240" spans="1:20" hidden="1">
      <c r="A240" t="s">
        <v>386</v>
      </c>
      <c r="B240" t="s">
        <v>98</v>
      </c>
      <c r="C240">
        <v>19</v>
      </c>
      <c r="D240" t="s">
        <v>106</v>
      </c>
      <c r="E240" t="s">
        <v>36</v>
      </c>
      <c r="F240" t="s">
        <v>473</v>
      </c>
      <c r="G240" t="s">
        <v>474</v>
      </c>
      <c r="H240">
        <v>0</v>
      </c>
      <c r="I240" s="97">
        <v>45901</v>
      </c>
      <c r="J240">
        <v>0</v>
      </c>
      <c r="K240">
        <v>0</v>
      </c>
      <c r="L240">
        <v>0</v>
      </c>
      <c r="M240">
        <v>0</v>
      </c>
    </row>
    <row r="241" spans="1:20" hidden="1">
      <c r="A241" t="s">
        <v>386</v>
      </c>
      <c r="B241" t="s">
        <v>98</v>
      </c>
      <c r="C241">
        <v>20</v>
      </c>
      <c r="D241" t="s">
        <v>106</v>
      </c>
      <c r="E241" t="s">
        <v>73</v>
      </c>
      <c r="F241" t="s">
        <v>473</v>
      </c>
      <c r="G241" t="s">
        <v>474</v>
      </c>
      <c r="H241">
        <v>0</v>
      </c>
      <c r="I241" s="97">
        <v>45901</v>
      </c>
      <c r="J241">
        <v>0</v>
      </c>
      <c r="K241">
        <v>0</v>
      </c>
      <c r="L241">
        <v>0</v>
      </c>
      <c r="M241">
        <v>0</v>
      </c>
    </row>
    <row r="242" spans="1:20" hidden="1">
      <c r="A242" t="s">
        <v>386</v>
      </c>
      <c r="B242" t="s">
        <v>98</v>
      </c>
      <c r="C242">
        <v>21</v>
      </c>
      <c r="D242" t="s">
        <v>107</v>
      </c>
      <c r="E242" t="s">
        <v>71</v>
      </c>
      <c r="F242" t="s">
        <v>482</v>
      </c>
      <c r="G242" t="s">
        <v>483</v>
      </c>
      <c r="H242">
        <v>5.0000000000000001E-3</v>
      </c>
      <c r="I242" s="97">
        <v>45901</v>
      </c>
      <c r="J242" t="s">
        <v>11</v>
      </c>
      <c r="K242" t="s">
        <v>11</v>
      </c>
      <c r="L242">
        <v>-5.0000000000000001E-3</v>
      </c>
      <c r="M242">
        <v>-4.0000000000000001E-3</v>
      </c>
      <c r="T242" t="s">
        <v>109</v>
      </c>
    </row>
    <row r="243" spans="1:20" hidden="1">
      <c r="A243" t="s">
        <v>386</v>
      </c>
      <c r="B243" t="s">
        <v>98</v>
      </c>
      <c r="C243">
        <v>22</v>
      </c>
      <c r="D243" t="s">
        <v>107</v>
      </c>
      <c r="E243" t="s">
        <v>73</v>
      </c>
      <c r="F243" t="s">
        <v>482</v>
      </c>
      <c r="G243" t="s">
        <v>483</v>
      </c>
      <c r="H243" t="s">
        <v>11</v>
      </c>
      <c r="I243" s="97">
        <v>45901</v>
      </c>
      <c r="J243" t="s">
        <v>11</v>
      </c>
      <c r="K243" t="s">
        <v>11</v>
      </c>
      <c r="L243" t="s">
        <v>11</v>
      </c>
      <c r="M243">
        <v>-2.12</v>
      </c>
    </row>
    <row r="244" spans="1:20" hidden="1">
      <c r="A244" t="s">
        <v>386</v>
      </c>
      <c r="B244" t="s">
        <v>98</v>
      </c>
      <c r="C244">
        <v>23</v>
      </c>
      <c r="D244" t="s">
        <v>111</v>
      </c>
      <c r="E244" t="s">
        <v>71</v>
      </c>
      <c r="F244" t="s">
        <v>221</v>
      </c>
      <c r="G244" t="s">
        <v>484</v>
      </c>
      <c r="H244">
        <v>2.9700000000000001E-2</v>
      </c>
      <c r="I244" s="97">
        <v>45901</v>
      </c>
      <c r="J244">
        <v>3.04E-2</v>
      </c>
      <c r="K244">
        <v>2.6100000000000002E-2</v>
      </c>
      <c r="L244">
        <v>3.04E-2</v>
      </c>
      <c r="M244">
        <v>2.6100000000000002E-2</v>
      </c>
    </row>
    <row r="245" spans="1:20" hidden="1">
      <c r="A245" t="s">
        <v>386</v>
      </c>
      <c r="B245" t="s">
        <v>98</v>
      </c>
      <c r="C245">
        <v>24</v>
      </c>
      <c r="D245" t="s">
        <v>111</v>
      </c>
      <c r="E245" t="s">
        <v>73</v>
      </c>
      <c r="F245" t="s">
        <v>221</v>
      </c>
      <c r="G245" t="s">
        <v>484</v>
      </c>
      <c r="H245">
        <v>103.97</v>
      </c>
      <c r="I245" s="97">
        <v>45901</v>
      </c>
      <c r="J245">
        <v>106.25</v>
      </c>
      <c r="K245">
        <v>94.5</v>
      </c>
      <c r="L245">
        <v>106.25</v>
      </c>
      <c r="M245">
        <v>94.5</v>
      </c>
    </row>
    <row r="246" spans="1:20" hidden="1">
      <c r="A246" t="s">
        <v>386</v>
      </c>
      <c r="B246" t="s">
        <v>98</v>
      </c>
      <c r="C246">
        <v>27</v>
      </c>
      <c r="D246" t="s">
        <v>114</v>
      </c>
      <c r="E246" t="s">
        <v>73</v>
      </c>
      <c r="F246" t="s">
        <v>225</v>
      </c>
      <c r="G246" t="s">
        <v>488</v>
      </c>
      <c r="H246">
        <v>3.17</v>
      </c>
      <c r="I246" s="97">
        <v>45901</v>
      </c>
      <c r="K246" t="s">
        <v>11</v>
      </c>
      <c r="L246">
        <v>0.12</v>
      </c>
      <c r="M246">
        <v>0.04</v>
      </c>
    </row>
    <row r="247" spans="1:20" hidden="1">
      <c r="A247" t="s">
        <v>386</v>
      </c>
      <c r="B247" t="s">
        <v>98</v>
      </c>
      <c r="C247">
        <v>28</v>
      </c>
      <c r="D247" t="s">
        <v>115</v>
      </c>
      <c r="E247" t="s">
        <v>73</v>
      </c>
      <c r="F247" t="s">
        <v>225</v>
      </c>
      <c r="G247" t="s">
        <v>488</v>
      </c>
      <c r="H247">
        <v>5.84</v>
      </c>
      <c r="I247" s="97">
        <v>45901</v>
      </c>
      <c r="K247" t="s">
        <v>11</v>
      </c>
      <c r="L247">
        <v>2</v>
      </c>
      <c r="M247">
        <v>0.88</v>
      </c>
    </row>
    <row r="248" spans="1:20" hidden="1">
      <c r="A248" t="s">
        <v>386</v>
      </c>
      <c r="B248" t="s">
        <v>98</v>
      </c>
      <c r="C248">
        <v>29</v>
      </c>
      <c r="D248" t="s">
        <v>117</v>
      </c>
      <c r="E248" t="s">
        <v>36</v>
      </c>
      <c r="F248" t="s">
        <v>221</v>
      </c>
      <c r="G248" t="s">
        <v>484</v>
      </c>
      <c r="H248" t="s">
        <v>11</v>
      </c>
      <c r="I248" s="97">
        <v>45901</v>
      </c>
    </row>
    <row r="249" spans="1:20" hidden="1">
      <c r="A249" t="s">
        <v>386</v>
      </c>
      <c r="B249" t="s">
        <v>98</v>
      </c>
      <c r="C249">
        <v>30</v>
      </c>
      <c r="D249" t="s">
        <v>117</v>
      </c>
      <c r="E249" t="s">
        <v>73</v>
      </c>
      <c r="F249" t="s">
        <v>221</v>
      </c>
      <c r="G249" t="s">
        <v>484</v>
      </c>
      <c r="H249">
        <v>29.06</v>
      </c>
      <c r="I249" s="97">
        <v>45901</v>
      </c>
      <c r="J249">
        <v>31.34</v>
      </c>
      <c r="K249">
        <v>32.200000000000003</v>
      </c>
      <c r="L249">
        <v>31.34</v>
      </c>
      <c r="M249">
        <v>32.200000000000003</v>
      </c>
    </row>
    <row r="250" spans="1:20" hidden="1">
      <c r="A250" t="s">
        <v>386</v>
      </c>
      <c r="B250" t="s">
        <v>98</v>
      </c>
      <c r="C250">
        <v>31</v>
      </c>
      <c r="D250" t="s">
        <v>118</v>
      </c>
      <c r="E250" t="s">
        <v>73</v>
      </c>
      <c r="F250" t="s">
        <v>482</v>
      </c>
      <c r="G250" t="s">
        <v>436</v>
      </c>
      <c r="H250">
        <v>5.4</v>
      </c>
      <c r="I250" s="97">
        <v>45901</v>
      </c>
      <c r="J250" t="s">
        <v>11</v>
      </c>
      <c r="K250" t="s">
        <v>11</v>
      </c>
      <c r="N250" t="s">
        <v>11</v>
      </c>
    </row>
    <row r="251" spans="1:20" hidden="1">
      <c r="A251" t="s">
        <v>386</v>
      </c>
      <c r="B251" t="s">
        <v>98</v>
      </c>
      <c r="C251">
        <v>32</v>
      </c>
      <c r="D251" t="s">
        <v>119</v>
      </c>
      <c r="E251" t="s">
        <v>36</v>
      </c>
      <c r="F251" t="s">
        <v>221</v>
      </c>
      <c r="G251" t="s">
        <v>436</v>
      </c>
      <c r="H251" t="s">
        <v>11</v>
      </c>
      <c r="I251" s="97">
        <v>45901</v>
      </c>
      <c r="J251" t="s">
        <v>11</v>
      </c>
      <c r="K251" t="s">
        <v>11</v>
      </c>
      <c r="L251" t="s">
        <v>11</v>
      </c>
      <c r="M251" t="s">
        <v>11</v>
      </c>
      <c r="N251" t="s">
        <v>11</v>
      </c>
    </row>
    <row r="252" spans="1:20" hidden="1">
      <c r="A252" t="s">
        <v>386</v>
      </c>
      <c r="B252" t="s">
        <v>98</v>
      </c>
      <c r="C252">
        <v>33</v>
      </c>
      <c r="D252" t="s">
        <v>490</v>
      </c>
      <c r="E252" t="s">
        <v>73</v>
      </c>
      <c r="F252" t="s">
        <v>221</v>
      </c>
      <c r="G252" t="s">
        <v>436</v>
      </c>
      <c r="H252">
        <v>0.1</v>
      </c>
      <c r="I252" s="97">
        <v>45901</v>
      </c>
      <c r="J252" t="s">
        <v>11</v>
      </c>
      <c r="K252" t="s">
        <v>11</v>
      </c>
      <c r="L252" t="s">
        <v>11</v>
      </c>
      <c r="M252" t="s">
        <v>11</v>
      </c>
      <c r="N252" t="s">
        <v>11</v>
      </c>
    </row>
    <row r="253" spans="1:20" hidden="1">
      <c r="A253" t="s">
        <v>386</v>
      </c>
      <c r="B253" t="s">
        <v>123</v>
      </c>
      <c r="C253">
        <v>34</v>
      </c>
      <c r="D253" t="s">
        <v>11</v>
      </c>
      <c r="E253" t="s">
        <v>122</v>
      </c>
      <c r="F253" t="s">
        <v>479</v>
      </c>
      <c r="G253" t="s">
        <v>474</v>
      </c>
      <c r="H253" t="s">
        <v>11</v>
      </c>
      <c r="I253" s="97">
        <v>45901</v>
      </c>
      <c r="J253" t="s">
        <v>11</v>
      </c>
      <c r="L253">
        <v>5</v>
      </c>
      <c r="M253">
        <v>5</v>
      </c>
      <c r="T253" t="s">
        <v>491</v>
      </c>
    </row>
    <row r="254" spans="1:20" hidden="1">
      <c r="A254" t="s">
        <v>386</v>
      </c>
      <c r="B254" t="s">
        <v>84</v>
      </c>
      <c r="C254">
        <v>1</v>
      </c>
      <c r="D254" t="s">
        <v>89</v>
      </c>
      <c r="E254" t="s">
        <v>36</v>
      </c>
      <c r="F254" t="s">
        <v>473</v>
      </c>
      <c r="G254" t="s">
        <v>474</v>
      </c>
      <c r="H254">
        <v>73</v>
      </c>
      <c r="I254" s="97">
        <v>45931</v>
      </c>
      <c r="J254">
        <v>5</v>
      </c>
      <c r="K254">
        <v>2</v>
      </c>
      <c r="L254">
        <v>33</v>
      </c>
      <c r="M254">
        <v>21</v>
      </c>
      <c r="T254" t="s">
        <v>475</v>
      </c>
    </row>
    <row r="255" spans="1:20" hidden="1">
      <c r="A255" t="s">
        <v>386</v>
      </c>
      <c r="B255" t="s">
        <v>84</v>
      </c>
      <c r="C255">
        <v>2</v>
      </c>
      <c r="D255" t="s">
        <v>89</v>
      </c>
      <c r="E255" t="s">
        <v>73</v>
      </c>
      <c r="F255" t="s">
        <v>473</v>
      </c>
      <c r="G255" t="s">
        <v>474</v>
      </c>
      <c r="H255">
        <v>32.4</v>
      </c>
      <c r="I255" s="97">
        <v>45931</v>
      </c>
      <c r="J255">
        <v>0.53755799999999998</v>
      </c>
      <c r="K255">
        <v>0.230988</v>
      </c>
      <c r="L255">
        <v>10.63119</v>
      </c>
      <c r="M255">
        <v>3.1184379999999998</v>
      </c>
      <c r="T255" t="s">
        <v>476</v>
      </c>
    </row>
    <row r="256" spans="1:20" hidden="1">
      <c r="A256" t="s">
        <v>386</v>
      </c>
      <c r="B256" t="s">
        <v>84</v>
      </c>
      <c r="C256">
        <v>3</v>
      </c>
      <c r="D256" t="s">
        <v>90</v>
      </c>
      <c r="E256" t="s">
        <v>36</v>
      </c>
      <c r="F256" t="s">
        <v>473</v>
      </c>
      <c r="G256" t="s">
        <v>474</v>
      </c>
      <c r="H256">
        <v>0</v>
      </c>
      <c r="I256" s="97">
        <v>45931</v>
      </c>
      <c r="J256">
        <v>0</v>
      </c>
      <c r="K256">
        <v>0</v>
      </c>
      <c r="L256">
        <v>0</v>
      </c>
      <c r="M256">
        <v>0</v>
      </c>
    </row>
    <row r="257" spans="1:20" hidden="1">
      <c r="A257" t="s">
        <v>386</v>
      </c>
      <c r="B257" t="s">
        <v>84</v>
      </c>
      <c r="C257">
        <v>4</v>
      </c>
      <c r="D257" t="s">
        <v>90</v>
      </c>
      <c r="E257" t="s">
        <v>73</v>
      </c>
      <c r="F257" t="s">
        <v>473</v>
      </c>
      <c r="G257" t="s">
        <v>474</v>
      </c>
      <c r="H257">
        <v>0</v>
      </c>
      <c r="I257" s="97">
        <v>45931</v>
      </c>
      <c r="J257">
        <v>0</v>
      </c>
      <c r="K257">
        <v>0</v>
      </c>
      <c r="L257">
        <v>0</v>
      </c>
      <c r="M257">
        <v>0</v>
      </c>
    </row>
    <row r="258" spans="1:20" hidden="1">
      <c r="A258" t="s">
        <v>386</v>
      </c>
      <c r="B258" t="s">
        <v>84</v>
      </c>
      <c r="C258">
        <v>5</v>
      </c>
      <c r="D258" t="s">
        <v>91</v>
      </c>
      <c r="E258" t="s">
        <v>36</v>
      </c>
      <c r="F258" t="s">
        <v>473</v>
      </c>
      <c r="G258" t="s">
        <v>474</v>
      </c>
      <c r="H258">
        <v>43</v>
      </c>
      <c r="I258" s="97">
        <v>45931</v>
      </c>
      <c r="J258">
        <v>0</v>
      </c>
      <c r="K258">
        <v>5</v>
      </c>
      <c r="L258">
        <v>23</v>
      </c>
      <c r="M258">
        <v>24</v>
      </c>
      <c r="T258" t="s">
        <v>477</v>
      </c>
    </row>
    <row r="259" spans="1:20" hidden="1">
      <c r="A259" t="s">
        <v>386</v>
      </c>
      <c r="B259" t="s">
        <v>84</v>
      </c>
      <c r="C259">
        <v>6</v>
      </c>
      <c r="D259" t="s">
        <v>91</v>
      </c>
      <c r="E259" t="s">
        <v>73</v>
      </c>
      <c r="F259" t="s">
        <v>473</v>
      </c>
      <c r="G259" t="s">
        <v>474</v>
      </c>
      <c r="H259">
        <v>78.7</v>
      </c>
      <c r="I259" s="97">
        <v>45931</v>
      </c>
      <c r="J259">
        <v>0</v>
      </c>
      <c r="K259">
        <v>9.1300000000000008</v>
      </c>
      <c r="L259">
        <v>53.9</v>
      </c>
      <c r="M259">
        <v>23.28</v>
      </c>
      <c r="T259" t="s">
        <v>478</v>
      </c>
    </row>
    <row r="260" spans="1:20" hidden="1">
      <c r="A260" t="s">
        <v>386</v>
      </c>
      <c r="B260" t="s">
        <v>98</v>
      </c>
      <c r="C260">
        <v>7</v>
      </c>
      <c r="D260" t="s">
        <v>100</v>
      </c>
      <c r="E260" t="s">
        <v>36</v>
      </c>
      <c r="F260" t="s">
        <v>479</v>
      </c>
      <c r="G260" t="s">
        <v>474</v>
      </c>
      <c r="H260" t="s">
        <v>11</v>
      </c>
      <c r="I260" s="97">
        <v>45931</v>
      </c>
      <c r="J260" t="s">
        <v>11</v>
      </c>
      <c r="K260">
        <v>0</v>
      </c>
    </row>
    <row r="261" spans="1:20" hidden="1">
      <c r="A261" t="s">
        <v>386</v>
      </c>
      <c r="B261" t="s">
        <v>98</v>
      </c>
      <c r="C261">
        <v>8</v>
      </c>
      <c r="D261" t="s">
        <v>100</v>
      </c>
      <c r="E261" t="s">
        <v>73</v>
      </c>
      <c r="F261" t="s">
        <v>479</v>
      </c>
      <c r="G261" t="s">
        <v>474</v>
      </c>
      <c r="H261" t="s">
        <v>11</v>
      </c>
      <c r="I261" s="97">
        <v>45931</v>
      </c>
      <c r="J261" t="s">
        <v>11</v>
      </c>
      <c r="K261">
        <v>0</v>
      </c>
      <c r="L261" t="s">
        <v>11</v>
      </c>
    </row>
    <row r="262" spans="1:20" hidden="1">
      <c r="A262" t="s">
        <v>386</v>
      </c>
      <c r="B262" t="s">
        <v>98</v>
      </c>
      <c r="C262">
        <v>9</v>
      </c>
      <c r="D262" t="s">
        <v>101</v>
      </c>
      <c r="E262" t="s">
        <v>36</v>
      </c>
      <c r="F262" t="s">
        <v>479</v>
      </c>
      <c r="G262" t="s">
        <v>474</v>
      </c>
      <c r="H262" t="s">
        <v>11</v>
      </c>
      <c r="I262" s="97">
        <v>45931</v>
      </c>
      <c r="J262">
        <v>0</v>
      </c>
      <c r="L262" t="s">
        <v>11</v>
      </c>
      <c r="O262" t="s">
        <v>515</v>
      </c>
      <c r="P262" t="s">
        <v>516</v>
      </c>
    </row>
    <row r="263" spans="1:20" hidden="1">
      <c r="A263" t="s">
        <v>386</v>
      </c>
      <c r="B263" t="s">
        <v>98</v>
      </c>
      <c r="C263">
        <v>10</v>
      </c>
      <c r="D263" t="s">
        <v>101</v>
      </c>
      <c r="E263" t="s">
        <v>73</v>
      </c>
      <c r="F263" t="s">
        <v>479</v>
      </c>
      <c r="G263" t="s">
        <v>474</v>
      </c>
      <c r="H263" t="s">
        <v>11</v>
      </c>
      <c r="I263" s="97">
        <v>45931</v>
      </c>
      <c r="J263">
        <v>0</v>
      </c>
      <c r="L263" t="s">
        <v>11</v>
      </c>
      <c r="M263">
        <v>60.080000000000005</v>
      </c>
    </row>
    <row r="264" spans="1:20" hidden="1">
      <c r="A264" t="s">
        <v>386</v>
      </c>
      <c r="B264" t="s">
        <v>98</v>
      </c>
      <c r="C264">
        <v>11</v>
      </c>
      <c r="D264" t="s">
        <v>102</v>
      </c>
      <c r="E264" t="s">
        <v>36</v>
      </c>
      <c r="F264" t="s">
        <v>479</v>
      </c>
      <c r="G264" t="s">
        <v>474</v>
      </c>
      <c r="H264" t="s">
        <v>11</v>
      </c>
      <c r="I264" s="97">
        <v>45931</v>
      </c>
      <c r="J264" t="s">
        <v>11</v>
      </c>
      <c r="L264" t="s">
        <v>11</v>
      </c>
      <c r="M264">
        <v>69</v>
      </c>
      <c r="O264" t="s">
        <v>517</v>
      </c>
    </row>
    <row r="265" spans="1:20" hidden="1">
      <c r="A265" t="s">
        <v>386</v>
      </c>
      <c r="B265" t="s">
        <v>98</v>
      </c>
      <c r="C265">
        <v>12</v>
      </c>
      <c r="D265" t="s">
        <v>102</v>
      </c>
      <c r="E265" t="s">
        <v>73</v>
      </c>
      <c r="F265" t="s">
        <v>479</v>
      </c>
      <c r="G265" t="s">
        <v>474</v>
      </c>
      <c r="H265" t="s">
        <v>11</v>
      </c>
      <c r="I265" s="97">
        <v>45931</v>
      </c>
      <c r="J265" t="s">
        <v>11</v>
      </c>
      <c r="L265" t="s">
        <v>11</v>
      </c>
      <c r="M265">
        <v>48.51</v>
      </c>
    </row>
    <row r="266" spans="1:20" hidden="1">
      <c r="A266" t="s">
        <v>386</v>
      </c>
      <c r="B266" t="s">
        <v>98</v>
      </c>
      <c r="C266">
        <v>13</v>
      </c>
      <c r="D266" t="s">
        <v>103</v>
      </c>
      <c r="E266" t="s">
        <v>36</v>
      </c>
      <c r="F266" t="s">
        <v>479</v>
      </c>
      <c r="G266" t="s">
        <v>480</v>
      </c>
      <c r="H266">
        <v>0</v>
      </c>
      <c r="I266" s="97">
        <v>45931</v>
      </c>
      <c r="J266">
        <v>4</v>
      </c>
      <c r="K266">
        <v>11</v>
      </c>
      <c r="L266">
        <v>11</v>
      </c>
      <c r="M266">
        <v>4</v>
      </c>
      <c r="N266" t="s">
        <v>518</v>
      </c>
      <c r="O266" t="s">
        <v>519</v>
      </c>
    </row>
    <row r="267" spans="1:20" hidden="1">
      <c r="A267" t="s">
        <v>386</v>
      </c>
      <c r="B267" t="s">
        <v>98</v>
      </c>
      <c r="C267">
        <v>14</v>
      </c>
      <c r="D267" t="s">
        <v>103</v>
      </c>
      <c r="E267" t="s">
        <v>73</v>
      </c>
      <c r="F267" t="s">
        <v>479</v>
      </c>
      <c r="G267" t="s">
        <v>480</v>
      </c>
      <c r="H267">
        <v>0</v>
      </c>
      <c r="I267" s="97">
        <v>45931</v>
      </c>
      <c r="J267">
        <v>3.45</v>
      </c>
      <c r="K267">
        <v>3.05</v>
      </c>
      <c r="L267">
        <v>3.3399999999999994</v>
      </c>
      <c r="M267">
        <v>4</v>
      </c>
      <c r="N267" t="s">
        <v>520</v>
      </c>
    </row>
    <row r="268" spans="1:20" hidden="1">
      <c r="A268" t="s">
        <v>386</v>
      </c>
      <c r="B268" t="s">
        <v>98</v>
      </c>
      <c r="C268">
        <v>15</v>
      </c>
      <c r="D268" t="s">
        <v>191</v>
      </c>
      <c r="E268" t="s">
        <v>36</v>
      </c>
      <c r="F268" t="s">
        <v>479</v>
      </c>
      <c r="G268" t="s">
        <v>480</v>
      </c>
      <c r="H268">
        <v>0</v>
      </c>
      <c r="I268" s="97">
        <v>45931</v>
      </c>
      <c r="J268">
        <v>21</v>
      </c>
      <c r="K268">
        <v>9</v>
      </c>
      <c r="L268">
        <v>3</v>
      </c>
      <c r="M268">
        <v>42</v>
      </c>
      <c r="O268" t="s">
        <v>521</v>
      </c>
    </row>
    <row r="269" spans="1:20" hidden="1">
      <c r="A269" t="s">
        <v>386</v>
      </c>
      <c r="B269" t="s">
        <v>98</v>
      </c>
      <c r="C269">
        <v>16</v>
      </c>
      <c r="D269" t="s">
        <v>191</v>
      </c>
      <c r="E269" t="s">
        <v>73</v>
      </c>
      <c r="F269" t="s">
        <v>479</v>
      </c>
      <c r="G269" t="s">
        <v>480</v>
      </c>
      <c r="H269">
        <v>0</v>
      </c>
      <c r="I269" s="97">
        <v>45931</v>
      </c>
      <c r="J269">
        <v>19.96</v>
      </c>
      <c r="K269">
        <v>3.24</v>
      </c>
      <c r="L269">
        <v>13.699999999999996</v>
      </c>
      <c r="M269">
        <v>37.96</v>
      </c>
    </row>
    <row r="270" spans="1:20" hidden="1">
      <c r="A270" t="s">
        <v>386</v>
      </c>
      <c r="B270" t="s">
        <v>98</v>
      </c>
      <c r="C270">
        <v>17</v>
      </c>
      <c r="D270" t="s">
        <v>105</v>
      </c>
      <c r="E270" t="s">
        <v>36</v>
      </c>
      <c r="F270" t="s">
        <v>473</v>
      </c>
      <c r="G270" t="s">
        <v>474</v>
      </c>
      <c r="H270">
        <v>0</v>
      </c>
      <c r="I270" s="97">
        <v>45931</v>
      </c>
      <c r="J270">
        <v>0</v>
      </c>
      <c r="K270">
        <v>0</v>
      </c>
      <c r="L270">
        <v>0</v>
      </c>
      <c r="M270">
        <v>49</v>
      </c>
    </row>
    <row r="271" spans="1:20" hidden="1">
      <c r="A271" t="s">
        <v>386</v>
      </c>
      <c r="B271" t="s">
        <v>98</v>
      </c>
      <c r="C271">
        <v>18</v>
      </c>
      <c r="D271" t="s">
        <v>105</v>
      </c>
      <c r="E271" t="s">
        <v>73</v>
      </c>
      <c r="F271" t="s">
        <v>473</v>
      </c>
      <c r="G271" t="s">
        <v>474</v>
      </c>
      <c r="H271">
        <v>0</v>
      </c>
      <c r="I271" s="97">
        <v>45931</v>
      </c>
      <c r="J271">
        <v>0</v>
      </c>
      <c r="K271">
        <v>0</v>
      </c>
      <c r="L271">
        <v>0</v>
      </c>
      <c r="M271">
        <v>0</v>
      </c>
    </row>
    <row r="272" spans="1:20" hidden="1">
      <c r="A272" t="s">
        <v>386</v>
      </c>
      <c r="B272" t="s">
        <v>98</v>
      </c>
      <c r="C272">
        <v>19</v>
      </c>
      <c r="D272" t="s">
        <v>106</v>
      </c>
      <c r="E272" t="s">
        <v>36</v>
      </c>
      <c r="F272" t="s">
        <v>473</v>
      </c>
      <c r="G272" t="s">
        <v>474</v>
      </c>
      <c r="H272">
        <v>0</v>
      </c>
      <c r="I272" s="97">
        <v>45931</v>
      </c>
      <c r="J272">
        <v>0</v>
      </c>
      <c r="K272">
        <v>0</v>
      </c>
      <c r="L272">
        <v>0</v>
      </c>
      <c r="M272">
        <v>0</v>
      </c>
    </row>
    <row r="273" spans="1:20" hidden="1">
      <c r="A273" t="s">
        <v>386</v>
      </c>
      <c r="B273" t="s">
        <v>98</v>
      </c>
      <c r="C273">
        <v>20</v>
      </c>
      <c r="D273" t="s">
        <v>106</v>
      </c>
      <c r="E273" t="s">
        <v>73</v>
      </c>
      <c r="F273" t="s">
        <v>473</v>
      </c>
      <c r="G273" t="s">
        <v>474</v>
      </c>
      <c r="H273">
        <v>0</v>
      </c>
      <c r="I273" s="97">
        <v>45931</v>
      </c>
      <c r="J273">
        <v>0</v>
      </c>
      <c r="K273">
        <v>0</v>
      </c>
      <c r="L273">
        <v>0</v>
      </c>
      <c r="M273">
        <v>0</v>
      </c>
    </row>
    <row r="274" spans="1:20" hidden="1">
      <c r="A274" t="s">
        <v>386</v>
      </c>
      <c r="B274" t="s">
        <v>98</v>
      </c>
      <c r="C274">
        <v>21</v>
      </c>
      <c r="D274" t="s">
        <v>107</v>
      </c>
      <c r="E274" t="s">
        <v>71</v>
      </c>
      <c r="F274" t="s">
        <v>482</v>
      </c>
      <c r="G274" t="s">
        <v>483</v>
      </c>
      <c r="H274">
        <v>5.0000000000000001E-3</v>
      </c>
      <c r="I274" s="97">
        <v>45931</v>
      </c>
      <c r="J274" t="s">
        <v>11</v>
      </c>
      <c r="K274" t="s">
        <v>11</v>
      </c>
      <c r="L274">
        <v>-5.0000000000000001E-3</v>
      </c>
      <c r="M274">
        <v>-4.0000000000000001E-3</v>
      </c>
      <c r="T274" t="s">
        <v>109</v>
      </c>
    </row>
    <row r="275" spans="1:20" hidden="1">
      <c r="A275" t="s">
        <v>386</v>
      </c>
      <c r="B275" t="s">
        <v>98</v>
      </c>
      <c r="C275">
        <v>22</v>
      </c>
      <c r="D275" t="s">
        <v>107</v>
      </c>
      <c r="E275" t="s">
        <v>73</v>
      </c>
      <c r="F275" t="s">
        <v>482</v>
      </c>
      <c r="G275" t="s">
        <v>483</v>
      </c>
      <c r="H275" t="s">
        <v>11</v>
      </c>
      <c r="I275" s="97">
        <v>45931</v>
      </c>
      <c r="J275" t="s">
        <v>11</v>
      </c>
      <c r="K275" t="s">
        <v>11</v>
      </c>
      <c r="L275" t="s">
        <v>11</v>
      </c>
      <c r="M275">
        <v>-2.12</v>
      </c>
    </row>
    <row r="276" spans="1:20" hidden="1">
      <c r="A276" t="s">
        <v>386</v>
      </c>
      <c r="B276" t="s">
        <v>98</v>
      </c>
      <c r="C276">
        <v>23</v>
      </c>
      <c r="D276" t="s">
        <v>111</v>
      </c>
      <c r="E276" t="s">
        <v>71</v>
      </c>
      <c r="F276" t="s">
        <v>221</v>
      </c>
      <c r="G276" t="s">
        <v>484</v>
      </c>
      <c r="H276">
        <v>2.9700000000000001E-2</v>
      </c>
      <c r="I276" s="97">
        <v>45931</v>
      </c>
      <c r="J276">
        <v>3.0200000000000001E-2</v>
      </c>
      <c r="K276">
        <v>2.6499999999999999E-2</v>
      </c>
      <c r="L276">
        <v>3.0200000000000001E-2</v>
      </c>
      <c r="M276">
        <v>2.6499999999999999E-2</v>
      </c>
    </row>
    <row r="277" spans="1:20" hidden="1">
      <c r="A277" t="s">
        <v>386</v>
      </c>
      <c r="B277" t="s">
        <v>98</v>
      </c>
      <c r="C277">
        <v>24</v>
      </c>
      <c r="D277" t="s">
        <v>111</v>
      </c>
      <c r="E277" t="s">
        <v>73</v>
      </c>
      <c r="F277" t="s">
        <v>221</v>
      </c>
      <c r="G277" t="s">
        <v>484</v>
      </c>
      <c r="H277">
        <v>103.97</v>
      </c>
      <c r="I277" s="97">
        <v>45931</v>
      </c>
      <c r="J277">
        <v>105.87</v>
      </c>
      <c r="K277">
        <v>95.9</v>
      </c>
      <c r="L277">
        <v>105.87</v>
      </c>
      <c r="M277">
        <v>95.9</v>
      </c>
    </row>
    <row r="278" spans="1:20" hidden="1">
      <c r="A278" t="s">
        <v>386</v>
      </c>
      <c r="B278" t="s">
        <v>98</v>
      </c>
      <c r="C278">
        <v>27</v>
      </c>
      <c r="D278" t="s">
        <v>114</v>
      </c>
      <c r="E278" t="s">
        <v>73</v>
      </c>
      <c r="F278" t="s">
        <v>225</v>
      </c>
      <c r="G278" t="s">
        <v>488</v>
      </c>
      <c r="H278">
        <v>3.17</v>
      </c>
      <c r="I278" s="97">
        <v>45931</v>
      </c>
      <c r="J278" t="s">
        <v>11</v>
      </c>
      <c r="K278" t="s">
        <v>11</v>
      </c>
      <c r="L278" t="s">
        <v>11</v>
      </c>
      <c r="M278" t="s">
        <v>11</v>
      </c>
    </row>
    <row r="279" spans="1:20" hidden="1">
      <c r="A279" t="s">
        <v>386</v>
      </c>
      <c r="B279" t="s">
        <v>98</v>
      </c>
      <c r="C279">
        <v>28</v>
      </c>
      <c r="D279" t="s">
        <v>115</v>
      </c>
      <c r="E279" t="s">
        <v>73</v>
      </c>
      <c r="F279" t="s">
        <v>225</v>
      </c>
      <c r="G279" t="s">
        <v>488</v>
      </c>
      <c r="H279">
        <v>5.84</v>
      </c>
      <c r="I279" s="97">
        <v>45931</v>
      </c>
      <c r="J279" t="s">
        <v>11</v>
      </c>
      <c r="K279" t="s">
        <v>11</v>
      </c>
      <c r="L279" t="s">
        <v>11</v>
      </c>
      <c r="M279" t="s">
        <v>11</v>
      </c>
    </row>
    <row r="280" spans="1:20" hidden="1">
      <c r="A280" t="s">
        <v>386</v>
      </c>
      <c r="B280" t="s">
        <v>98</v>
      </c>
      <c r="C280">
        <v>29</v>
      </c>
      <c r="D280" t="s">
        <v>117</v>
      </c>
      <c r="E280" t="s">
        <v>36</v>
      </c>
      <c r="F280" t="s">
        <v>221</v>
      </c>
      <c r="G280" t="s">
        <v>484</v>
      </c>
      <c r="H280" t="s">
        <v>11</v>
      </c>
      <c r="I280" s="97">
        <v>45931</v>
      </c>
      <c r="J280" t="s">
        <v>11</v>
      </c>
      <c r="K280" t="s">
        <v>11</v>
      </c>
      <c r="L280" t="s">
        <v>11</v>
      </c>
      <c r="M280" t="s">
        <v>11</v>
      </c>
    </row>
    <row r="281" spans="1:20" hidden="1">
      <c r="A281" t="s">
        <v>386</v>
      </c>
      <c r="B281" t="s">
        <v>98</v>
      </c>
      <c r="C281">
        <v>30</v>
      </c>
      <c r="D281" t="s">
        <v>117</v>
      </c>
      <c r="E281" t="s">
        <v>73</v>
      </c>
      <c r="F281" t="s">
        <v>221</v>
      </c>
      <c r="G281" t="s">
        <v>484</v>
      </c>
      <c r="H281">
        <v>29.06</v>
      </c>
      <c r="I281" s="97">
        <v>45931</v>
      </c>
      <c r="J281" t="s">
        <v>11</v>
      </c>
      <c r="K281" t="s">
        <v>11</v>
      </c>
      <c r="L281" t="s">
        <v>11</v>
      </c>
      <c r="M281" t="s">
        <v>11</v>
      </c>
    </row>
    <row r="282" spans="1:20" hidden="1">
      <c r="A282" t="s">
        <v>386</v>
      </c>
      <c r="B282" t="s">
        <v>98</v>
      </c>
      <c r="C282">
        <v>31</v>
      </c>
      <c r="D282" t="s">
        <v>118</v>
      </c>
      <c r="E282" t="s">
        <v>73</v>
      </c>
      <c r="F282" t="s">
        <v>482</v>
      </c>
      <c r="G282" t="s">
        <v>436</v>
      </c>
      <c r="H282">
        <v>5.4</v>
      </c>
      <c r="I282" s="97">
        <v>45931</v>
      </c>
      <c r="J282" t="s">
        <v>11</v>
      </c>
      <c r="K282" t="s">
        <v>11</v>
      </c>
    </row>
    <row r="283" spans="1:20" hidden="1">
      <c r="A283" t="s">
        <v>386</v>
      </c>
      <c r="B283" t="s">
        <v>98</v>
      </c>
      <c r="C283">
        <v>32</v>
      </c>
      <c r="D283" t="s">
        <v>119</v>
      </c>
      <c r="E283" t="s">
        <v>36</v>
      </c>
      <c r="F283" t="s">
        <v>221</v>
      </c>
      <c r="G283" t="s">
        <v>436</v>
      </c>
      <c r="H283" t="s">
        <v>11</v>
      </c>
      <c r="I283" s="97">
        <v>45931</v>
      </c>
      <c r="J283" t="s">
        <v>11</v>
      </c>
      <c r="K283" t="s">
        <v>11</v>
      </c>
      <c r="L283" t="s">
        <v>11</v>
      </c>
      <c r="M283" t="s">
        <v>11</v>
      </c>
    </row>
    <row r="284" spans="1:20" hidden="1">
      <c r="A284" t="s">
        <v>386</v>
      </c>
      <c r="B284" t="s">
        <v>98</v>
      </c>
      <c r="C284">
        <v>33</v>
      </c>
      <c r="D284" t="s">
        <v>490</v>
      </c>
      <c r="E284" t="s">
        <v>73</v>
      </c>
      <c r="F284" t="s">
        <v>221</v>
      </c>
      <c r="G284" t="s">
        <v>436</v>
      </c>
      <c r="H284">
        <v>0.1</v>
      </c>
      <c r="I284" s="97">
        <v>45931</v>
      </c>
      <c r="J284" t="s">
        <v>11</v>
      </c>
      <c r="K284" t="s">
        <v>11</v>
      </c>
      <c r="L284" t="s">
        <v>11</v>
      </c>
      <c r="M284" t="s">
        <v>11</v>
      </c>
    </row>
    <row r="285" spans="1:20" hidden="1">
      <c r="A285" t="s">
        <v>386</v>
      </c>
      <c r="B285" t="s">
        <v>123</v>
      </c>
      <c r="C285">
        <v>34</v>
      </c>
      <c r="D285" t="s">
        <v>11</v>
      </c>
      <c r="E285" t="s">
        <v>122</v>
      </c>
      <c r="F285" t="s">
        <v>479</v>
      </c>
      <c r="G285" t="s">
        <v>474</v>
      </c>
      <c r="H285" t="s">
        <v>11</v>
      </c>
      <c r="I285" s="97">
        <v>45931</v>
      </c>
      <c r="J285" t="s">
        <v>11</v>
      </c>
      <c r="L285">
        <v>5</v>
      </c>
      <c r="M285">
        <v>5</v>
      </c>
      <c r="T285" t="s">
        <v>491</v>
      </c>
    </row>
    <row r="286" spans="1:20" hidden="1">
      <c r="A286" t="s">
        <v>386</v>
      </c>
      <c r="B286" t="s">
        <v>84</v>
      </c>
      <c r="C286">
        <v>1</v>
      </c>
      <c r="D286" t="s">
        <v>89</v>
      </c>
      <c r="E286" t="s">
        <v>36</v>
      </c>
      <c r="F286" t="s">
        <v>473</v>
      </c>
      <c r="G286" t="s">
        <v>474</v>
      </c>
      <c r="H286">
        <v>73</v>
      </c>
      <c r="I286" s="97">
        <v>45962</v>
      </c>
      <c r="J286">
        <v>6</v>
      </c>
      <c r="K286">
        <v>5</v>
      </c>
      <c r="L286">
        <v>39</v>
      </c>
      <c r="M286">
        <v>26</v>
      </c>
      <c r="O286" t="s">
        <v>522</v>
      </c>
      <c r="T286" t="s">
        <v>475</v>
      </c>
    </row>
    <row r="287" spans="1:20" hidden="1">
      <c r="A287" t="s">
        <v>386</v>
      </c>
      <c r="B287" t="s">
        <v>84</v>
      </c>
      <c r="C287">
        <v>2</v>
      </c>
      <c r="D287" t="s">
        <v>89</v>
      </c>
      <c r="E287" t="s">
        <v>73</v>
      </c>
      <c r="F287" t="s">
        <v>473</v>
      </c>
      <c r="G287" t="s">
        <v>474</v>
      </c>
      <c r="H287">
        <v>32.4</v>
      </c>
      <c r="I287" s="97">
        <v>45962</v>
      </c>
      <c r="J287">
        <v>3.3580000000000001</v>
      </c>
      <c r="K287">
        <v>0.85389999999999999</v>
      </c>
      <c r="L287">
        <v>13.989190000000001</v>
      </c>
      <c r="M287">
        <v>3.9723380000000001</v>
      </c>
      <c r="T287" t="s">
        <v>476</v>
      </c>
    </row>
    <row r="288" spans="1:20" hidden="1">
      <c r="A288" t="s">
        <v>386</v>
      </c>
      <c r="B288" t="s">
        <v>84</v>
      </c>
      <c r="C288">
        <v>3</v>
      </c>
      <c r="D288" t="s">
        <v>90</v>
      </c>
      <c r="E288" t="s">
        <v>36</v>
      </c>
      <c r="F288" t="s">
        <v>473</v>
      </c>
      <c r="G288" t="s">
        <v>474</v>
      </c>
      <c r="H288">
        <v>0</v>
      </c>
      <c r="I288" s="97">
        <v>45962</v>
      </c>
      <c r="J288">
        <v>0</v>
      </c>
      <c r="K288">
        <v>0</v>
      </c>
      <c r="L288">
        <v>0</v>
      </c>
      <c r="M288">
        <v>0</v>
      </c>
    </row>
    <row r="289" spans="1:20" hidden="1">
      <c r="A289" t="s">
        <v>386</v>
      </c>
      <c r="B289" t="s">
        <v>84</v>
      </c>
      <c r="C289">
        <v>4</v>
      </c>
      <c r="D289" t="s">
        <v>90</v>
      </c>
      <c r="E289" t="s">
        <v>73</v>
      </c>
      <c r="F289" t="s">
        <v>473</v>
      </c>
      <c r="G289" t="s">
        <v>474</v>
      </c>
      <c r="H289">
        <v>0</v>
      </c>
      <c r="I289" s="97">
        <v>45962</v>
      </c>
      <c r="J289">
        <v>0</v>
      </c>
      <c r="K289">
        <v>0</v>
      </c>
      <c r="L289">
        <v>0</v>
      </c>
      <c r="M289">
        <v>0</v>
      </c>
    </row>
    <row r="290" spans="1:20" hidden="1">
      <c r="A290" t="s">
        <v>386</v>
      </c>
      <c r="B290" t="s">
        <v>84</v>
      </c>
      <c r="C290">
        <v>5</v>
      </c>
      <c r="D290" t="s">
        <v>91</v>
      </c>
      <c r="E290" t="s">
        <v>36</v>
      </c>
      <c r="F290" t="s">
        <v>473</v>
      </c>
      <c r="G290" t="s">
        <v>474</v>
      </c>
      <c r="H290">
        <v>43</v>
      </c>
      <c r="I290" s="97">
        <v>45962</v>
      </c>
      <c r="J290">
        <v>2</v>
      </c>
      <c r="K290">
        <v>2</v>
      </c>
      <c r="L290">
        <v>25</v>
      </c>
      <c r="M290">
        <v>26</v>
      </c>
      <c r="O290" t="s">
        <v>523</v>
      </c>
      <c r="T290" t="s">
        <v>477</v>
      </c>
    </row>
    <row r="291" spans="1:20" hidden="1">
      <c r="A291" t="s">
        <v>386</v>
      </c>
      <c r="B291" t="s">
        <v>84</v>
      </c>
      <c r="C291">
        <v>6</v>
      </c>
      <c r="D291" t="s">
        <v>91</v>
      </c>
      <c r="E291" t="s">
        <v>73</v>
      </c>
      <c r="F291" t="s">
        <v>473</v>
      </c>
      <c r="G291" t="s">
        <v>474</v>
      </c>
      <c r="H291">
        <v>78.7</v>
      </c>
      <c r="I291" s="97">
        <v>45962</v>
      </c>
      <c r="J291">
        <v>0.1</v>
      </c>
      <c r="K291">
        <v>0.24</v>
      </c>
      <c r="L291">
        <v>54</v>
      </c>
      <c r="M291">
        <v>23.52</v>
      </c>
      <c r="T291" t="s">
        <v>478</v>
      </c>
    </row>
    <row r="292" spans="1:20" hidden="1">
      <c r="A292" t="s">
        <v>386</v>
      </c>
      <c r="B292" t="s">
        <v>98</v>
      </c>
      <c r="C292">
        <v>7</v>
      </c>
      <c r="D292" t="s">
        <v>100</v>
      </c>
      <c r="E292" t="s">
        <v>36</v>
      </c>
      <c r="F292" t="s">
        <v>479</v>
      </c>
      <c r="G292" t="s">
        <v>474</v>
      </c>
      <c r="H292" t="s">
        <v>11</v>
      </c>
      <c r="I292" s="97">
        <v>45962</v>
      </c>
      <c r="J292" t="s">
        <v>11</v>
      </c>
      <c r="L292">
        <v>0</v>
      </c>
      <c r="M292">
        <v>0</v>
      </c>
    </row>
    <row r="293" spans="1:20" hidden="1">
      <c r="A293" t="s">
        <v>386</v>
      </c>
      <c r="B293" t="s">
        <v>98</v>
      </c>
      <c r="C293">
        <v>8</v>
      </c>
      <c r="D293" t="s">
        <v>100</v>
      </c>
      <c r="E293" t="s">
        <v>73</v>
      </c>
      <c r="F293" t="s">
        <v>479</v>
      </c>
      <c r="G293" t="s">
        <v>474</v>
      </c>
      <c r="H293" t="s">
        <v>11</v>
      </c>
      <c r="I293" s="97">
        <v>45962</v>
      </c>
      <c r="J293" t="s">
        <v>11</v>
      </c>
      <c r="L293" t="s">
        <v>11</v>
      </c>
      <c r="M293">
        <v>0</v>
      </c>
    </row>
    <row r="294" spans="1:20" hidden="1">
      <c r="A294" t="s">
        <v>386</v>
      </c>
      <c r="B294" t="s">
        <v>98</v>
      </c>
      <c r="C294">
        <v>9</v>
      </c>
      <c r="D294" t="s">
        <v>101</v>
      </c>
      <c r="E294" t="s">
        <v>36</v>
      </c>
      <c r="F294" t="s">
        <v>479</v>
      </c>
      <c r="G294" t="s">
        <v>474</v>
      </c>
      <c r="H294" t="s">
        <v>11</v>
      </c>
      <c r="I294" s="97">
        <v>45962</v>
      </c>
      <c r="J294" t="s">
        <v>11</v>
      </c>
      <c r="L294" t="s">
        <v>11</v>
      </c>
      <c r="M294">
        <v>73</v>
      </c>
      <c r="O294" t="s">
        <v>524</v>
      </c>
    </row>
    <row r="295" spans="1:20" hidden="1">
      <c r="A295" t="s">
        <v>386</v>
      </c>
      <c r="B295" t="s">
        <v>98</v>
      </c>
      <c r="C295">
        <v>10</v>
      </c>
      <c r="D295" t="s">
        <v>101</v>
      </c>
      <c r="E295" t="s">
        <v>73</v>
      </c>
      <c r="F295" t="s">
        <v>479</v>
      </c>
      <c r="G295" t="s">
        <v>474</v>
      </c>
      <c r="H295" t="s">
        <v>11</v>
      </c>
      <c r="I295" s="97">
        <v>45962</v>
      </c>
      <c r="J295" t="s">
        <v>11</v>
      </c>
      <c r="L295" t="s">
        <v>11</v>
      </c>
      <c r="M295">
        <v>39.6</v>
      </c>
    </row>
    <row r="296" spans="1:20" hidden="1">
      <c r="A296" t="s">
        <v>386</v>
      </c>
      <c r="B296" t="s">
        <v>98</v>
      </c>
      <c r="C296">
        <v>11</v>
      </c>
      <c r="D296" t="s">
        <v>102</v>
      </c>
      <c r="E296" t="s">
        <v>36</v>
      </c>
      <c r="F296" t="s">
        <v>479</v>
      </c>
      <c r="G296" t="s">
        <v>474</v>
      </c>
      <c r="H296" t="s">
        <v>11</v>
      </c>
      <c r="I296" s="97">
        <v>45962</v>
      </c>
      <c r="J296" t="s">
        <v>11</v>
      </c>
      <c r="L296" t="s">
        <v>11</v>
      </c>
      <c r="M296">
        <v>50</v>
      </c>
      <c r="O296" t="s">
        <v>525</v>
      </c>
    </row>
    <row r="297" spans="1:20" hidden="1">
      <c r="A297" t="s">
        <v>386</v>
      </c>
      <c r="B297" t="s">
        <v>98</v>
      </c>
      <c r="C297">
        <v>12</v>
      </c>
      <c r="D297" t="s">
        <v>102</v>
      </c>
      <c r="E297" t="s">
        <v>73</v>
      </c>
      <c r="F297" t="s">
        <v>479</v>
      </c>
      <c r="G297" t="s">
        <v>474</v>
      </c>
      <c r="H297" t="s">
        <v>11</v>
      </c>
      <c r="I297" s="97">
        <v>45962</v>
      </c>
      <c r="J297" t="s">
        <v>11</v>
      </c>
      <c r="L297" t="s">
        <v>11</v>
      </c>
      <c r="M297">
        <v>32</v>
      </c>
    </row>
    <row r="298" spans="1:20" hidden="1">
      <c r="A298" t="s">
        <v>386</v>
      </c>
      <c r="B298" t="s">
        <v>98</v>
      </c>
      <c r="C298">
        <v>13</v>
      </c>
      <c r="D298" t="s">
        <v>103</v>
      </c>
      <c r="E298" t="s">
        <v>36</v>
      </c>
      <c r="F298" t="s">
        <v>479</v>
      </c>
      <c r="G298" t="s">
        <v>480</v>
      </c>
      <c r="H298">
        <v>0</v>
      </c>
      <c r="I298" s="97">
        <v>45962</v>
      </c>
      <c r="J298">
        <v>1</v>
      </c>
      <c r="K298">
        <v>0</v>
      </c>
      <c r="L298">
        <v>13</v>
      </c>
      <c r="M298">
        <v>7</v>
      </c>
      <c r="N298" t="s">
        <v>518</v>
      </c>
      <c r="O298" t="s">
        <v>526</v>
      </c>
      <c r="P298" t="s">
        <v>527</v>
      </c>
    </row>
    <row r="299" spans="1:20" hidden="1">
      <c r="A299" t="s">
        <v>386</v>
      </c>
      <c r="B299" t="s">
        <v>98</v>
      </c>
      <c r="C299">
        <v>14</v>
      </c>
      <c r="D299" t="s">
        <v>103</v>
      </c>
      <c r="E299" t="s">
        <v>73</v>
      </c>
      <c r="F299" t="s">
        <v>479</v>
      </c>
      <c r="G299" t="s">
        <v>480</v>
      </c>
      <c r="H299">
        <v>0</v>
      </c>
      <c r="I299" s="97">
        <v>45962</v>
      </c>
      <c r="J299">
        <v>0.6</v>
      </c>
      <c r="K299">
        <v>0</v>
      </c>
      <c r="L299">
        <v>5.7599999999999989</v>
      </c>
      <c r="M299">
        <v>8.14</v>
      </c>
      <c r="N299" t="s">
        <v>528</v>
      </c>
    </row>
    <row r="300" spans="1:20" hidden="1">
      <c r="A300" t="s">
        <v>386</v>
      </c>
      <c r="B300" t="s">
        <v>98</v>
      </c>
      <c r="C300">
        <v>15</v>
      </c>
      <c r="D300" t="s">
        <v>191</v>
      </c>
      <c r="E300" t="s">
        <v>36</v>
      </c>
      <c r="F300" t="s">
        <v>479</v>
      </c>
      <c r="G300" t="s">
        <v>480</v>
      </c>
      <c r="H300">
        <v>0</v>
      </c>
      <c r="I300" s="97">
        <v>45962</v>
      </c>
      <c r="J300">
        <v>0</v>
      </c>
      <c r="K300">
        <v>0</v>
      </c>
      <c r="L300">
        <v>3</v>
      </c>
      <c r="M300">
        <v>24</v>
      </c>
      <c r="N300" t="s">
        <v>529</v>
      </c>
      <c r="O300" t="s">
        <v>530</v>
      </c>
    </row>
    <row r="301" spans="1:20" hidden="1">
      <c r="A301" t="s">
        <v>386</v>
      </c>
      <c r="B301" t="s">
        <v>98</v>
      </c>
      <c r="C301">
        <v>16</v>
      </c>
      <c r="D301" t="s">
        <v>191</v>
      </c>
      <c r="E301" t="s">
        <v>73</v>
      </c>
      <c r="F301" t="s">
        <v>479</v>
      </c>
      <c r="G301" t="s">
        <v>480</v>
      </c>
      <c r="H301">
        <v>0</v>
      </c>
      <c r="I301" s="97">
        <v>45962</v>
      </c>
      <c r="J301">
        <v>0</v>
      </c>
      <c r="K301">
        <v>0</v>
      </c>
      <c r="L301">
        <v>13.699999999999996</v>
      </c>
      <c r="M301">
        <v>31.5</v>
      </c>
      <c r="N301" t="s">
        <v>529</v>
      </c>
    </row>
    <row r="302" spans="1:20" hidden="1">
      <c r="A302" t="s">
        <v>386</v>
      </c>
      <c r="B302" t="s">
        <v>98</v>
      </c>
      <c r="C302">
        <v>17</v>
      </c>
      <c r="D302" t="s">
        <v>105</v>
      </c>
      <c r="E302" t="s">
        <v>36</v>
      </c>
      <c r="F302" t="s">
        <v>473</v>
      </c>
      <c r="G302" t="s">
        <v>474</v>
      </c>
      <c r="H302">
        <v>0</v>
      </c>
      <c r="I302" s="97">
        <v>45962</v>
      </c>
      <c r="J302">
        <v>0</v>
      </c>
      <c r="L302">
        <v>0</v>
      </c>
      <c r="M302">
        <v>49</v>
      </c>
    </row>
    <row r="303" spans="1:20" hidden="1">
      <c r="A303" t="s">
        <v>386</v>
      </c>
      <c r="B303" t="s">
        <v>98</v>
      </c>
      <c r="C303">
        <v>18</v>
      </c>
      <c r="D303" t="s">
        <v>105</v>
      </c>
      <c r="E303" t="s">
        <v>73</v>
      </c>
      <c r="F303" t="s">
        <v>473</v>
      </c>
      <c r="G303" t="s">
        <v>474</v>
      </c>
      <c r="H303">
        <v>0</v>
      </c>
      <c r="I303" s="97">
        <v>45962</v>
      </c>
      <c r="J303">
        <v>0</v>
      </c>
      <c r="L303">
        <v>0</v>
      </c>
      <c r="M303">
        <v>0</v>
      </c>
    </row>
    <row r="304" spans="1:20" hidden="1">
      <c r="A304" t="s">
        <v>386</v>
      </c>
      <c r="B304" t="s">
        <v>98</v>
      </c>
      <c r="C304">
        <v>19</v>
      </c>
      <c r="D304" t="s">
        <v>106</v>
      </c>
      <c r="E304" t="s">
        <v>36</v>
      </c>
      <c r="F304" t="s">
        <v>473</v>
      </c>
      <c r="G304" t="s">
        <v>474</v>
      </c>
      <c r="H304">
        <v>0</v>
      </c>
      <c r="I304" s="97">
        <v>45962</v>
      </c>
      <c r="J304">
        <v>0</v>
      </c>
      <c r="L304">
        <v>0</v>
      </c>
      <c r="M304">
        <v>0</v>
      </c>
    </row>
    <row r="305" spans="1:20" hidden="1">
      <c r="A305" t="s">
        <v>386</v>
      </c>
      <c r="B305" t="s">
        <v>98</v>
      </c>
      <c r="C305">
        <v>20</v>
      </c>
      <c r="D305" t="s">
        <v>106</v>
      </c>
      <c r="E305" t="s">
        <v>73</v>
      </c>
      <c r="F305" t="s">
        <v>473</v>
      </c>
      <c r="G305" t="s">
        <v>474</v>
      </c>
      <c r="H305">
        <v>0</v>
      </c>
      <c r="I305" s="97">
        <v>45962</v>
      </c>
      <c r="J305">
        <v>0</v>
      </c>
      <c r="L305">
        <v>0</v>
      </c>
      <c r="M305">
        <v>0</v>
      </c>
    </row>
    <row r="306" spans="1:20" hidden="1">
      <c r="A306" t="s">
        <v>386</v>
      </c>
      <c r="B306" t="s">
        <v>98</v>
      </c>
      <c r="C306">
        <v>21</v>
      </c>
      <c r="D306" t="s">
        <v>107</v>
      </c>
      <c r="E306" t="s">
        <v>71</v>
      </c>
      <c r="F306" t="s">
        <v>482</v>
      </c>
      <c r="G306" t="s">
        <v>483</v>
      </c>
      <c r="H306">
        <v>5.0000000000000001E-3</v>
      </c>
      <c r="I306" s="97">
        <v>45962</v>
      </c>
      <c r="J306" t="s">
        <v>11</v>
      </c>
      <c r="K306" t="s">
        <v>11</v>
      </c>
      <c r="L306">
        <v>-5.0000000000000001E-3</v>
      </c>
      <c r="M306">
        <v>-4.0000000000000001E-3</v>
      </c>
      <c r="T306" t="s">
        <v>109</v>
      </c>
    </row>
    <row r="307" spans="1:20" hidden="1">
      <c r="A307" t="s">
        <v>386</v>
      </c>
      <c r="B307" t="s">
        <v>98</v>
      </c>
      <c r="C307">
        <v>22</v>
      </c>
      <c r="D307" t="s">
        <v>107</v>
      </c>
      <c r="E307" t="s">
        <v>73</v>
      </c>
      <c r="F307" t="s">
        <v>482</v>
      </c>
      <c r="G307" t="s">
        <v>483</v>
      </c>
      <c r="H307" t="s">
        <v>11</v>
      </c>
      <c r="I307" s="97">
        <v>45962</v>
      </c>
      <c r="J307" t="s">
        <v>11</v>
      </c>
      <c r="K307" t="s">
        <v>11</v>
      </c>
      <c r="L307" t="s">
        <v>11</v>
      </c>
      <c r="M307">
        <v>-2.12</v>
      </c>
    </row>
    <row r="308" spans="1:20" hidden="1">
      <c r="A308" t="s">
        <v>386</v>
      </c>
      <c r="B308" t="s">
        <v>98</v>
      </c>
      <c r="C308">
        <v>23</v>
      </c>
      <c r="D308" t="s">
        <v>111</v>
      </c>
      <c r="E308" t="s">
        <v>71</v>
      </c>
      <c r="F308" t="s">
        <v>221</v>
      </c>
      <c r="G308" t="s">
        <v>484</v>
      </c>
      <c r="H308">
        <v>2.9700000000000001E-2</v>
      </c>
      <c r="I308" s="97">
        <v>45962</v>
      </c>
      <c r="J308">
        <v>3.0099999999999998E-2</v>
      </c>
      <c r="K308">
        <v>2.266E-2</v>
      </c>
      <c r="L308">
        <v>3.0099999999999998E-2</v>
      </c>
      <c r="M308">
        <v>2.266E-2</v>
      </c>
    </row>
    <row r="309" spans="1:20" hidden="1">
      <c r="A309" t="s">
        <v>386</v>
      </c>
      <c r="B309" t="s">
        <v>98</v>
      </c>
      <c r="C309">
        <v>24</v>
      </c>
      <c r="D309" t="s">
        <v>111</v>
      </c>
      <c r="E309" t="s">
        <v>73</v>
      </c>
      <c r="F309" t="s">
        <v>221</v>
      </c>
      <c r="G309" t="s">
        <v>484</v>
      </c>
      <c r="H309">
        <v>103.97</v>
      </c>
      <c r="I309" s="97">
        <v>45962</v>
      </c>
      <c r="J309">
        <v>105.49</v>
      </c>
      <c r="K309">
        <v>96.36</v>
      </c>
      <c r="L309">
        <v>105.49</v>
      </c>
      <c r="M309">
        <v>96.36</v>
      </c>
    </row>
    <row r="310" spans="1:20" hidden="1">
      <c r="A310" t="s">
        <v>386</v>
      </c>
      <c r="B310" t="s">
        <v>98</v>
      </c>
      <c r="C310">
        <v>27</v>
      </c>
      <c r="D310" t="s">
        <v>114</v>
      </c>
      <c r="E310" t="s">
        <v>73</v>
      </c>
      <c r="F310" t="s">
        <v>225</v>
      </c>
      <c r="G310" t="s">
        <v>488</v>
      </c>
      <c r="H310">
        <v>3.17</v>
      </c>
      <c r="I310" s="97">
        <v>45962</v>
      </c>
      <c r="J310" t="s">
        <v>11</v>
      </c>
      <c r="K310" t="s">
        <v>11</v>
      </c>
      <c r="L310" t="s">
        <v>11</v>
      </c>
      <c r="M310" t="s">
        <v>11</v>
      </c>
    </row>
    <row r="311" spans="1:20" hidden="1">
      <c r="A311" t="s">
        <v>386</v>
      </c>
      <c r="B311" t="s">
        <v>98</v>
      </c>
      <c r="C311">
        <v>28</v>
      </c>
      <c r="D311" t="s">
        <v>115</v>
      </c>
      <c r="E311" t="s">
        <v>73</v>
      </c>
      <c r="F311" t="s">
        <v>225</v>
      </c>
      <c r="G311" t="s">
        <v>488</v>
      </c>
      <c r="H311">
        <v>5.84</v>
      </c>
      <c r="I311" s="97">
        <v>45962</v>
      </c>
      <c r="J311" t="s">
        <v>11</v>
      </c>
      <c r="K311" t="s">
        <v>11</v>
      </c>
      <c r="L311" t="s">
        <v>11</v>
      </c>
      <c r="M311" t="s">
        <v>11</v>
      </c>
    </row>
    <row r="312" spans="1:20" hidden="1">
      <c r="A312" t="s">
        <v>386</v>
      </c>
      <c r="B312" t="s">
        <v>98</v>
      </c>
      <c r="C312">
        <v>29</v>
      </c>
      <c r="D312" t="s">
        <v>117</v>
      </c>
      <c r="E312" t="s">
        <v>36</v>
      </c>
      <c r="F312" t="s">
        <v>221</v>
      </c>
      <c r="G312" t="s">
        <v>484</v>
      </c>
      <c r="H312" t="s">
        <v>11</v>
      </c>
      <c r="I312" s="97">
        <v>45962</v>
      </c>
      <c r="J312" t="s">
        <v>11</v>
      </c>
      <c r="K312" t="s">
        <v>11</v>
      </c>
      <c r="L312" t="s">
        <v>11</v>
      </c>
      <c r="M312" t="s">
        <v>11</v>
      </c>
    </row>
    <row r="313" spans="1:20" hidden="1">
      <c r="A313" t="s">
        <v>386</v>
      </c>
      <c r="B313" t="s">
        <v>98</v>
      </c>
      <c r="C313">
        <v>30</v>
      </c>
      <c r="D313" t="s">
        <v>117</v>
      </c>
      <c r="E313" t="s">
        <v>73</v>
      </c>
      <c r="F313" t="s">
        <v>221</v>
      </c>
      <c r="G313" t="s">
        <v>484</v>
      </c>
      <c r="H313">
        <v>29.06</v>
      </c>
      <c r="I313" s="97">
        <v>45962</v>
      </c>
      <c r="J313" t="s">
        <v>11</v>
      </c>
      <c r="K313" t="s">
        <v>11</v>
      </c>
      <c r="L313" t="s">
        <v>11</v>
      </c>
      <c r="M313" t="s">
        <v>11</v>
      </c>
    </row>
    <row r="314" spans="1:20" hidden="1">
      <c r="A314" t="s">
        <v>386</v>
      </c>
      <c r="B314" t="s">
        <v>98</v>
      </c>
      <c r="C314">
        <v>31</v>
      </c>
      <c r="D314" t="s">
        <v>118</v>
      </c>
      <c r="E314" t="s">
        <v>73</v>
      </c>
      <c r="F314" t="s">
        <v>482</v>
      </c>
      <c r="G314" t="s">
        <v>436</v>
      </c>
      <c r="H314">
        <v>5.4</v>
      </c>
      <c r="I314" s="97">
        <v>45962</v>
      </c>
      <c r="J314" t="s">
        <v>11</v>
      </c>
      <c r="K314" t="s">
        <v>11</v>
      </c>
      <c r="L314" t="s">
        <v>11</v>
      </c>
      <c r="M314" t="s">
        <v>11</v>
      </c>
    </row>
    <row r="315" spans="1:20" hidden="1">
      <c r="A315" t="s">
        <v>386</v>
      </c>
      <c r="B315" t="s">
        <v>98</v>
      </c>
      <c r="C315">
        <v>32</v>
      </c>
      <c r="D315" t="s">
        <v>119</v>
      </c>
      <c r="E315" t="s">
        <v>36</v>
      </c>
      <c r="F315" t="s">
        <v>221</v>
      </c>
      <c r="G315" t="s">
        <v>436</v>
      </c>
      <c r="H315" t="s">
        <v>11</v>
      </c>
      <c r="I315" s="97">
        <v>45962</v>
      </c>
      <c r="J315" t="s">
        <v>11</v>
      </c>
      <c r="K315" t="s">
        <v>11</v>
      </c>
      <c r="L315" t="s">
        <v>11</v>
      </c>
      <c r="M315" t="s">
        <v>11</v>
      </c>
    </row>
    <row r="316" spans="1:20" hidden="1">
      <c r="A316" t="s">
        <v>386</v>
      </c>
      <c r="B316" t="s">
        <v>98</v>
      </c>
      <c r="C316">
        <v>33</v>
      </c>
      <c r="D316" t="s">
        <v>490</v>
      </c>
      <c r="E316" t="s">
        <v>73</v>
      </c>
      <c r="F316" t="s">
        <v>221</v>
      </c>
      <c r="G316" t="s">
        <v>436</v>
      </c>
      <c r="H316">
        <v>0.1</v>
      </c>
      <c r="I316" s="97">
        <v>45962</v>
      </c>
      <c r="J316" t="s">
        <v>11</v>
      </c>
      <c r="K316" t="s">
        <v>11</v>
      </c>
      <c r="L316" t="s">
        <v>11</v>
      </c>
      <c r="M316" t="s">
        <v>11</v>
      </c>
    </row>
    <row r="317" spans="1:20" hidden="1">
      <c r="A317" t="s">
        <v>386</v>
      </c>
      <c r="B317" t="s">
        <v>123</v>
      </c>
      <c r="C317">
        <v>34</v>
      </c>
      <c r="D317" t="s">
        <v>11</v>
      </c>
      <c r="E317" t="s">
        <v>122</v>
      </c>
      <c r="F317" t="s">
        <v>479</v>
      </c>
      <c r="G317" t="s">
        <v>474</v>
      </c>
      <c r="H317" t="s">
        <v>11</v>
      </c>
      <c r="I317" s="97">
        <v>45962</v>
      </c>
      <c r="J317">
        <v>0</v>
      </c>
      <c r="L317">
        <v>5</v>
      </c>
      <c r="M317">
        <v>5</v>
      </c>
      <c r="T317" t="s">
        <v>491</v>
      </c>
    </row>
    <row r="318" spans="1:20" hidden="1">
      <c r="A318" t="s">
        <v>386</v>
      </c>
      <c r="B318" t="s">
        <v>84</v>
      </c>
      <c r="C318">
        <v>1</v>
      </c>
      <c r="D318" t="s">
        <v>89</v>
      </c>
      <c r="E318" t="s">
        <v>36</v>
      </c>
      <c r="F318" t="s">
        <v>473</v>
      </c>
      <c r="G318" t="s">
        <v>474</v>
      </c>
      <c r="H318">
        <v>73</v>
      </c>
      <c r="I318" s="97">
        <v>45992</v>
      </c>
      <c r="J318">
        <v>5</v>
      </c>
      <c r="K318">
        <v>2</v>
      </c>
      <c r="L318">
        <v>44</v>
      </c>
      <c r="M318">
        <v>28</v>
      </c>
      <c r="T318" t="s">
        <v>475</v>
      </c>
    </row>
    <row r="319" spans="1:20" hidden="1">
      <c r="A319" t="s">
        <v>386</v>
      </c>
      <c r="B319" t="s">
        <v>84</v>
      </c>
      <c r="C319">
        <v>2</v>
      </c>
      <c r="D319" t="s">
        <v>89</v>
      </c>
      <c r="E319" t="s">
        <v>73</v>
      </c>
      <c r="F319" t="s">
        <v>473</v>
      </c>
      <c r="G319" t="s">
        <v>474</v>
      </c>
      <c r="H319">
        <v>32.4</v>
      </c>
      <c r="I319" s="97">
        <v>45992</v>
      </c>
      <c r="J319">
        <v>0.433</v>
      </c>
      <c r="K319">
        <v>0.62329999999999997</v>
      </c>
      <c r="L319">
        <v>14.422190000000001</v>
      </c>
      <c r="M319">
        <v>4.5956379999999992</v>
      </c>
      <c r="O319" t="s">
        <v>531</v>
      </c>
      <c r="T319" t="s">
        <v>476</v>
      </c>
    </row>
    <row r="320" spans="1:20" hidden="1">
      <c r="A320" t="s">
        <v>386</v>
      </c>
      <c r="B320" t="s">
        <v>84</v>
      </c>
      <c r="C320">
        <v>3</v>
      </c>
      <c r="D320" t="s">
        <v>90</v>
      </c>
      <c r="E320" t="s">
        <v>36</v>
      </c>
      <c r="F320" t="s">
        <v>473</v>
      </c>
      <c r="G320" t="s">
        <v>474</v>
      </c>
      <c r="H320">
        <v>0</v>
      </c>
      <c r="I320" s="97">
        <v>45992</v>
      </c>
      <c r="J320">
        <v>0</v>
      </c>
      <c r="K320">
        <v>0</v>
      </c>
      <c r="L320">
        <v>0</v>
      </c>
      <c r="M320">
        <v>0</v>
      </c>
    </row>
    <row r="321" spans="1:20" hidden="1">
      <c r="A321" t="s">
        <v>386</v>
      </c>
      <c r="B321" t="s">
        <v>84</v>
      </c>
      <c r="C321">
        <v>4</v>
      </c>
      <c r="D321" t="s">
        <v>90</v>
      </c>
      <c r="E321" t="s">
        <v>73</v>
      </c>
      <c r="F321" t="s">
        <v>473</v>
      </c>
      <c r="G321" t="s">
        <v>474</v>
      </c>
      <c r="H321">
        <v>0</v>
      </c>
      <c r="I321" s="97">
        <v>45992</v>
      </c>
      <c r="J321">
        <v>0</v>
      </c>
      <c r="K321">
        <v>0</v>
      </c>
      <c r="L321">
        <v>0</v>
      </c>
      <c r="M321">
        <v>0</v>
      </c>
    </row>
    <row r="322" spans="1:20" hidden="1">
      <c r="A322" t="s">
        <v>386</v>
      </c>
      <c r="B322" t="s">
        <v>84</v>
      </c>
      <c r="C322">
        <v>5</v>
      </c>
      <c r="D322" t="s">
        <v>91</v>
      </c>
      <c r="E322" t="s">
        <v>36</v>
      </c>
      <c r="F322" t="s">
        <v>473</v>
      </c>
      <c r="G322" t="s">
        <v>474</v>
      </c>
      <c r="H322">
        <v>43</v>
      </c>
      <c r="I322" s="97">
        <v>45992</v>
      </c>
      <c r="J322">
        <v>5</v>
      </c>
      <c r="K322">
        <v>8</v>
      </c>
      <c r="L322">
        <v>30</v>
      </c>
      <c r="M322">
        <v>34</v>
      </c>
      <c r="O322" t="s">
        <v>532</v>
      </c>
      <c r="T322" t="s">
        <v>477</v>
      </c>
    </row>
    <row r="323" spans="1:20" hidden="1">
      <c r="A323" t="s">
        <v>386</v>
      </c>
      <c r="B323" t="s">
        <v>84</v>
      </c>
      <c r="C323">
        <v>6</v>
      </c>
      <c r="D323" t="s">
        <v>91</v>
      </c>
      <c r="E323" t="s">
        <v>73</v>
      </c>
      <c r="F323" t="s">
        <v>473</v>
      </c>
      <c r="G323" t="s">
        <v>474</v>
      </c>
      <c r="H323">
        <v>78.7</v>
      </c>
      <c r="I323" s="97">
        <v>45992</v>
      </c>
      <c r="J323">
        <v>2.9</v>
      </c>
      <c r="K323">
        <v>19.11</v>
      </c>
      <c r="L323">
        <v>56.9</v>
      </c>
      <c r="M323">
        <v>42.629999999999995</v>
      </c>
      <c r="T323" t="s">
        <v>478</v>
      </c>
    </row>
    <row r="324" spans="1:20" hidden="1">
      <c r="A324" t="s">
        <v>386</v>
      </c>
      <c r="B324" t="s">
        <v>98</v>
      </c>
      <c r="C324">
        <v>7</v>
      </c>
      <c r="D324" t="s">
        <v>100</v>
      </c>
      <c r="E324" t="s">
        <v>36</v>
      </c>
      <c r="F324" t="s">
        <v>479</v>
      </c>
      <c r="G324" t="s">
        <v>474</v>
      </c>
      <c r="H324" t="s">
        <v>11</v>
      </c>
      <c r="I324" s="97">
        <v>45992</v>
      </c>
      <c r="J324" t="s">
        <v>11</v>
      </c>
      <c r="L324" t="s">
        <v>11</v>
      </c>
      <c r="M324">
        <v>0</v>
      </c>
    </row>
    <row r="325" spans="1:20" hidden="1">
      <c r="A325" t="s">
        <v>386</v>
      </c>
      <c r="B325" t="s">
        <v>98</v>
      </c>
      <c r="C325">
        <v>8</v>
      </c>
      <c r="D325" t="s">
        <v>100</v>
      </c>
      <c r="E325" t="s">
        <v>73</v>
      </c>
      <c r="F325" t="s">
        <v>479</v>
      </c>
      <c r="G325" t="s">
        <v>474</v>
      </c>
      <c r="H325" t="s">
        <v>11</v>
      </c>
      <c r="I325" s="97">
        <v>45992</v>
      </c>
      <c r="J325" t="s">
        <v>11</v>
      </c>
      <c r="L325" t="s">
        <v>11</v>
      </c>
      <c r="M325">
        <v>0</v>
      </c>
    </row>
    <row r="326" spans="1:20" hidden="1">
      <c r="A326" t="s">
        <v>386</v>
      </c>
      <c r="B326" t="s">
        <v>98</v>
      </c>
      <c r="C326">
        <v>9</v>
      </c>
      <c r="D326" t="s">
        <v>101</v>
      </c>
      <c r="E326" t="s">
        <v>36</v>
      </c>
      <c r="F326" t="s">
        <v>479</v>
      </c>
      <c r="G326" t="s">
        <v>474</v>
      </c>
      <c r="H326" t="s">
        <v>11</v>
      </c>
      <c r="I326" s="97">
        <v>45992</v>
      </c>
      <c r="J326" t="s">
        <v>11</v>
      </c>
      <c r="L326" t="s">
        <v>11</v>
      </c>
      <c r="M326">
        <v>83</v>
      </c>
      <c r="O326" t="s">
        <v>533</v>
      </c>
    </row>
    <row r="327" spans="1:20" hidden="1">
      <c r="A327" t="s">
        <v>386</v>
      </c>
      <c r="B327" t="s">
        <v>98</v>
      </c>
      <c r="C327">
        <v>10</v>
      </c>
      <c r="D327" t="s">
        <v>101</v>
      </c>
      <c r="E327" t="s">
        <v>73</v>
      </c>
      <c r="F327" t="s">
        <v>479</v>
      </c>
      <c r="G327" t="s">
        <v>474</v>
      </c>
      <c r="H327" t="s">
        <v>11</v>
      </c>
      <c r="I327" s="97">
        <v>45992</v>
      </c>
      <c r="J327" t="s">
        <v>11</v>
      </c>
      <c r="L327" t="s">
        <v>11</v>
      </c>
      <c r="M327">
        <v>36.700000000000003</v>
      </c>
    </row>
    <row r="328" spans="1:20" hidden="1">
      <c r="A328" t="s">
        <v>386</v>
      </c>
      <c r="B328" t="s">
        <v>98</v>
      </c>
      <c r="C328">
        <v>11</v>
      </c>
      <c r="D328" t="s">
        <v>102</v>
      </c>
      <c r="E328" t="s">
        <v>36</v>
      </c>
      <c r="F328" t="s">
        <v>479</v>
      </c>
      <c r="G328" t="s">
        <v>474</v>
      </c>
      <c r="H328" t="s">
        <v>11</v>
      </c>
      <c r="I328" s="97">
        <v>45992</v>
      </c>
      <c r="J328" t="s">
        <v>11</v>
      </c>
      <c r="L328" t="s">
        <v>11</v>
      </c>
      <c r="M328">
        <v>84</v>
      </c>
      <c r="O328" t="s">
        <v>534</v>
      </c>
    </row>
    <row r="329" spans="1:20" hidden="1">
      <c r="A329" t="s">
        <v>386</v>
      </c>
      <c r="B329" t="s">
        <v>98</v>
      </c>
      <c r="C329">
        <v>12</v>
      </c>
      <c r="D329" t="s">
        <v>102</v>
      </c>
      <c r="E329" t="s">
        <v>73</v>
      </c>
      <c r="F329" t="s">
        <v>479</v>
      </c>
      <c r="G329" t="s">
        <v>474</v>
      </c>
      <c r="H329" t="s">
        <v>11</v>
      </c>
      <c r="I329" s="97">
        <v>45992</v>
      </c>
      <c r="J329" t="s">
        <v>11</v>
      </c>
      <c r="L329" t="s">
        <v>11</v>
      </c>
      <c r="M329">
        <v>47.03</v>
      </c>
    </row>
    <row r="330" spans="1:20" hidden="1">
      <c r="A330" t="s">
        <v>386</v>
      </c>
      <c r="B330" t="s">
        <v>98</v>
      </c>
      <c r="C330">
        <v>13</v>
      </c>
      <c r="D330" t="s">
        <v>103</v>
      </c>
      <c r="E330" t="s">
        <v>36</v>
      </c>
      <c r="F330" t="s">
        <v>479</v>
      </c>
      <c r="G330" t="s">
        <v>480</v>
      </c>
      <c r="H330">
        <v>0</v>
      </c>
      <c r="I330" s="97">
        <v>45992</v>
      </c>
      <c r="J330">
        <v>10</v>
      </c>
      <c r="K330">
        <v>0</v>
      </c>
      <c r="L330">
        <v>3</v>
      </c>
      <c r="M330">
        <v>7</v>
      </c>
      <c r="N330" t="s">
        <v>529</v>
      </c>
      <c r="O330" t="s">
        <v>535</v>
      </c>
    </row>
    <row r="331" spans="1:20" hidden="1">
      <c r="A331" t="s">
        <v>386</v>
      </c>
      <c r="B331" t="s">
        <v>98</v>
      </c>
      <c r="C331">
        <v>14</v>
      </c>
      <c r="D331" t="s">
        <v>103</v>
      </c>
      <c r="E331" t="s">
        <v>73</v>
      </c>
      <c r="F331" t="s">
        <v>479</v>
      </c>
      <c r="G331" t="s">
        <v>480</v>
      </c>
      <c r="H331">
        <v>0</v>
      </c>
      <c r="I331" s="97">
        <v>45992</v>
      </c>
      <c r="J331">
        <v>1.6</v>
      </c>
      <c r="K331">
        <v>0</v>
      </c>
      <c r="L331">
        <v>4.1599999999999984</v>
      </c>
      <c r="M331">
        <v>6.7600000000000007</v>
      </c>
      <c r="N331" t="s">
        <v>529</v>
      </c>
    </row>
    <row r="332" spans="1:20" hidden="1">
      <c r="A332" t="s">
        <v>386</v>
      </c>
      <c r="B332" t="s">
        <v>98</v>
      </c>
      <c r="C332">
        <v>15</v>
      </c>
      <c r="D332" t="s">
        <v>191</v>
      </c>
      <c r="E332" t="s">
        <v>36</v>
      </c>
      <c r="F332" t="s">
        <v>479</v>
      </c>
      <c r="G332" t="s">
        <v>480</v>
      </c>
      <c r="H332">
        <v>0</v>
      </c>
      <c r="I332" s="97">
        <v>45992</v>
      </c>
      <c r="J332">
        <v>0</v>
      </c>
      <c r="K332">
        <v>1</v>
      </c>
      <c r="L332">
        <v>3</v>
      </c>
      <c r="M332">
        <v>2</v>
      </c>
      <c r="N332" t="s">
        <v>529</v>
      </c>
      <c r="O332" t="s">
        <v>536</v>
      </c>
    </row>
    <row r="333" spans="1:20" hidden="1">
      <c r="A333" t="s">
        <v>386</v>
      </c>
      <c r="B333" t="s">
        <v>98</v>
      </c>
      <c r="C333">
        <v>16</v>
      </c>
      <c r="D333" t="s">
        <v>191</v>
      </c>
      <c r="E333" t="s">
        <v>73</v>
      </c>
      <c r="F333" t="s">
        <v>479</v>
      </c>
      <c r="G333" t="s">
        <v>480</v>
      </c>
      <c r="H333">
        <v>0</v>
      </c>
      <c r="I333" s="97">
        <v>45992</v>
      </c>
      <c r="J333">
        <v>0</v>
      </c>
      <c r="K333">
        <v>1.55</v>
      </c>
      <c r="L333">
        <v>3.4299999999999962</v>
      </c>
      <c r="M333">
        <v>1.7600000000000016</v>
      </c>
      <c r="N333" t="s">
        <v>529</v>
      </c>
    </row>
    <row r="334" spans="1:20" hidden="1">
      <c r="A334" t="s">
        <v>386</v>
      </c>
      <c r="B334" t="s">
        <v>98</v>
      </c>
      <c r="C334">
        <v>17</v>
      </c>
      <c r="D334" t="s">
        <v>105</v>
      </c>
      <c r="E334" t="s">
        <v>36</v>
      </c>
      <c r="F334" t="s">
        <v>473</v>
      </c>
      <c r="G334" t="s">
        <v>474</v>
      </c>
      <c r="H334">
        <v>0</v>
      </c>
      <c r="I334" s="97">
        <v>45992</v>
      </c>
      <c r="J334" t="s">
        <v>11</v>
      </c>
      <c r="K334" t="s">
        <v>11</v>
      </c>
      <c r="L334">
        <v>0</v>
      </c>
      <c r="M334">
        <v>10</v>
      </c>
      <c r="O334" t="s">
        <v>537</v>
      </c>
    </row>
    <row r="335" spans="1:20" hidden="1">
      <c r="A335" t="s">
        <v>386</v>
      </c>
      <c r="B335" t="s">
        <v>98</v>
      </c>
      <c r="C335">
        <v>18</v>
      </c>
      <c r="D335" t="s">
        <v>105</v>
      </c>
      <c r="E335" t="s">
        <v>73</v>
      </c>
      <c r="F335" t="s">
        <v>473</v>
      </c>
      <c r="G335" t="s">
        <v>474</v>
      </c>
      <c r="H335">
        <v>0</v>
      </c>
      <c r="I335" s="97">
        <v>45992</v>
      </c>
      <c r="J335" t="s">
        <v>11</v>
      </c>
      <c r="K335" t="s">
        <v>11</v>
      </c>
      <c r="L335">
        <v>0</v>
      </c>
      <c r="M335">
        <v>3.8361000000000001</v>
      </c>
    </row>
    <row r="336" spans="1:20" hidden="1">
      <c r="A336" t="s">
        <v>386</v>
      </c>
      <c r="B336" t="s">
        <v>98</v>
      </c>
      <c r="C336">
        <v>19</v>
      </c>
      <c r="D336" t="s">
        <v>106</v>
      </c>
      <c r="E336" t="s">
        <v>36</v>
      </c>
      <c r="F336" t="s">
        <v>473</v>
      </c>
      <c r="G336" t="s">
        <v>474</v>
      </c>
      <c r="H336">
        <v>0</v>
      </c>
      <c r="I336" s="97">
        <v>45992</v>
      </c>
      <c r="J336" t="s">
        <v>11</v>
      </c>
      <c r="K336" t="s">
        <v>11</v>
      </c>
      <c r="L336">
        <v>0</v>
      </c>
      <c r="M336">
        <v>47</v>
      </c>
      <c r="O336" t="s">
        <v>538</v>
      </c>
    </row>
    <row r="337" spans="1:20" hidden="1">
      <c r="A337" t="s">
        <v>386</v>
      </c>
      <c r="B337" t="s">
        <v>98</v>
      </c>
      <c r="C337">
        <v>20</v>
      </c>
      <c r="D337" t="s">
        <v>106</v>
      </c>
      <c r="E337" t="s">
        <v>73</v>
      </c>
      <c r="F337" t="s">
        <v>473</v>
      </c>
      <c r="G337" t="s">
        <v>474</v>
      </c>
      <c r="H337">
        <v>0</v>
      </c>
      <c r="I337" s="97">
        <v>45992</v>
      </c>
      <c r="J337" t="s">
        <v>11</v>
      </c>
      <c r="K337" t="s">
        <v>11</v>
      </c>
      <c r="L337">
        <v>0</v>
      </c>
      <c r="M337">
        <v>49.223322500000002</v>
      </c>
    </row>
    <row r="338" spans="1:20" hidden="1">
      <c r="A338" t="s">
        <v>386</v>
      </c>
      <c r="B338" t="s">
        <v>98</v>
      </c>
      <c r="C338">
        <v>21</v>
      </c>
      <c r="D338" t="s">
        <v>107</v>
      </c>
      <c r="E338" t="s">
        <v>71</v>
      </c>
      <c r="F338" t="s">
        <v>482</v>
      </c>
      <c r="G338" t="s">
        <v>483</v>
      </c>
      <c r="H338">
        <v>5.0000000000000001E-3</v>
      </c>
      <c r="I338" s="97">
        <v>45992</v>
      </c>
      <c r="J338" t="s">
        <v>11</v>
      </c>
      <c r="K338" t="s">
        <v>11</v>
      </c>
      <c r="L338">
        <v>-5.0000000000000001E-3</v>
      </c>
      <c r="M338">
        <v>-4.0000000000000001E-3</v>
      </c>
      <c r="T338" t="s">
        <v>109</v>
      </c>
    </row>
    <row r="339" spans="1:20" hidden="1">
      <c r="A339" t="s">
        <v>386</v>
      </c>
      <c r="B339" t="s">
        <v>98</v>
      </c>
      <c r="C339">
        <v>22</v>
      </c>
      <c r="D339" t="s">
        <v>107</v>
      </c>
      <c r="E339" t="s">
        <v>73</v>
      </c>
      <c r="F339" t="s">
        <v>482</v>
      </c>
      <c r="G339" t="s">
        <v>483</v>
      </c>
      <c r="H339" t="s">
        <v>11</v>
      </c>
      <c r="I339" s="97">
        <v>45992</v>
      </c>
      <c r="J339" t="s">
        <v>11</v>
      </c>
      <c r="K339" t="s">
        <v>11</v>
      </c>
      <c r="L339" t="s">
        <v>11</v>
      </c>
      <c r="M339">
        <v>-2.12</v>
      </c>
    </row>
    <row r="340" spans="1:20" hidden="1">
      <c r="A340" t="s">
        <v>386</v>
      </c>
      <c r="B340" t="s">
        <v>98</v>
      </c>
      <c r="C340">
        <v>23</v>
      </c>
      <c r="D340" t="s">
        <v>111</v>
      </c>
      <c r="E340" t="s">
        <v>71</v>
      </c>
      <c r="F340" t="s">
        <v>221</v>
      </c>
      <c r="G340" t="s">
        <v>484</v>
      </c>
      <c r="H340">
        <v>2.9700000000000001E-2</v>
      </c>
      <c r="I340" s="97">
        <v>45992</v>
      </c>
      <c r="J340">
        <v>0.03</v>
      </c>
      <c r="K340">
        <v>2.7E-2</v>
      </c>
      <c r="L340">
        <v>0.03</v>
      </c>
      <c r="M340">
        <v>2.7E-2</v>
      </c>
    </row>
    <row r="341" spans="1:20" hidden="1">
      <c r="A341" t="s">
        <v>386</v>
      </c>
      <c r="B341" t="s">
        <v>98</v>
      </c>
      <c r="C341">
        <v>24</v>
      </c>
      <c r="D341" t="s">
        <v>111</v>
      </c>
      <c r="E341" t="s">
        <v>73</v>
      </c>
      <c r="F341" t="s">
        <v>221</v>
      </c>
      <c r="G341" t="s">
        <v>484</v>
      </c>
      <c r="H341">
        <v>103.97</v>
      </c>
      <c r="I341" s="97">
        <v>45992</v>
      </c>
      <c r="J341">
        <v>105.11</v>
      </c>
      <c r="K341">
        <v>97.5</v>
      </c>
      <c r="L341">
        <v>105.11</v>
      </c>
      <c r="M341">
        <v>97.5</v>
      </c>
    </row>
    <row r="342" spans="1:20" hidden="1">
      <c r="A342" t="s">
        <v>386</v>
      </c>
      <c r="B342" t="s">
        <v>98</v>
      </c>
      <c r="C342">
        <v>27</v>
      </c>
      <c r="D342" t="s">
        <v>114</v>
      </c>
      <c r="E342" t="s">
        <v>73</v>
      </c>
      <c r="F342" t="s">
        <v>225</v>
      </c>
      <c r="G342" t="s">
        <v>488</v>
      </c>
      <c r="H342">
        <v>3.17</v>
      </c>
      <c r="I342" s="97">
        <v>45992</v>
      </c>
      <c r="J342" t="s">
        <v>11</v>
      </c>
      <c r="K342" t="s">
        <v>11</v>
      </c>
      <c r="L342">
        <v>0.12</v>
      </c>
      <c r="M342">
        <v>0.4</v>
      </c>
      <c r="O342" t="s">
        <v>539</v>
      </c>
    </row>
    <row r="343" spans="1:20" hidden="1">
      <c r="A343" t="s">
        <v>386</v>
      </c>
      <c r="B343" t="s">
        <v>98</v>
      </c>
      <c r="C343">
        <v>28</v>
      </c>
      <c r="D343" t="s">
        <v>115</v>
      </c>
      <c r="E343" t="s">
        <v>73</v>
      </c>
      <c r="F343" t="s">
        <v>225</v>
      </c>
      <c r="G343" t="s">
        <v>488</v>
      </c>
      <c r="H343">
        <v>5.84</v>
      </c>
      <c r="I343" s="97">
        <v>45992</v>
      </c>
      <c r="J343" t="s">
        <v>11</v>
      </c>
      <c r="K343" t="s">
        <v>11</v>
      </c>
      <c r="L343">
        <v>2</v>
      </c>
      <c r="M343">
        <v>0.9</v>
      </c>
    </row>
    <row r="344" spans="1:20" hidden="1">
      <c r="A344" t="s">
        <v>386</v>
      </c>
      <c r="B344" t="s">
        <v>98</v>
      </c>
      <c r="C344">
        <v>29</v>
      </c>
      <c r="D344" t="s">
        <v>117</v>
      </c>
      <c r="E344" t="s">
        <v>36</v>
      </c>
      <c r="F344" t="s">
        <v>221</v>
      </c>
      <c r="G344" t="s">
        <v>484</v>
      </c>
      <c r="H344" t="s">
        <v>11</v>
      </c>
      <c r="I344" s="97">
        <v>45992</v>
      </c>
    </row>
    <row r="345" spans="1:20" hidden="1">
      <c r="A345" t="s">
        <v>386</v>
      </c>
      <c r="B345" t="s">
        <v>98</v>
      </c>
      <c r="C345">
        <v>30</v>
      </c>
      <c r="D345" t="s">
        <v>117</v>
      </c>
      <c r="E345" t="s">
        <v>73</v>
      </c>
      <c r="F345" t="s">
        <v>221</v>
      </c>
      <c r="G345" t="s">
        <v>484</v>
      </c>
      <c r="H345">
        <v>29.06</v>
      </c>
      <c r="I345" s="97">
        <v>45992</v>
      </c>
      <c r="J345">
        <v>30.2</v>
      </c>
      <c r="K345">
        <v>31.9</v>
      </c>
      <c r="L345">
        <v>30.2</v>
      </c>
      <c r="M345">
        <v>31.9</v>
      </c>
      <c r="O345" t="s">
        <v>540</v>
      </c>
    </row>
    <row r="346" spans="1:20" hidden="1">
      <c r="A346" t="s">
        <v>386</v>
      </c>
      <c r="B346" t="s">
        <v>98</v>
      </c>
      <c r="C346">
        <v>31</v>
      </c>
      <c r="D346" t="s">
        <v>118</v>
      </c>
      <c r="E346" t="s">
        <v>73</v>
      </c>
      <c r="F346" t="s">
        <v>482</v>
      </c>
      <c r="G346" t="s">
        <v>436</v>
      </c>
      <c r="H346">
        <v>5.4</v>
      </c>
      <c r="I346" s="97">
        <v>45992</v>
      </c>
      <c r="J346" t="s">
        <v>11</v>
      </c>
      <c r="K346" t="s">
        <v>11</v>
      </c>
    </row>
    <row r="347" spans="1:20" hidden="1">
      <c r="A347" t="s">
        <v>386</v>
      </c>
      <c r="B347" t="s">
        <v>98</v>
      </c>
      <c r="C347">
        <v>32</v>
      </c>
      <c r="D347" t="s">
        <v>119</v>
      </c>
      <c r="E347" t="s">
        <v>36</v>
      </c>
      <c r="F347" t="s">
        <v>221</v>
      </c>
      <c r="G347" t="s">
        <v>436</v>
      </c>
      <c r="H347" t="s">
        <v>11</v>
      </c>
      <c r="I347" s="97">
        <v>45992</v>
      </c>
      <c r="J347" t="s">
        <v>11</v>
      </c>
      <c r="K347" t="s">
        <v>11</v>
      </c>
      <c r="L347" t="s">
        <v>11</v>
      </c>
      <c r="M347" t="s">
        <v>11</v>
      </c>
    </row>
    <row r="348" spans="1:20" hidden="1">
      <c r="A348" t="s">
        <v>386</v>
      </c>
      <c r="B348" t="s">
        <v>98</v>
      </c>
      <c r="C348">
        <v>33</v>
      </c>
      <c r="D348" t="s">
        <v>490</v>
      </c>
      <c r="E348" t="s">
        <v>73</v>
      </c>
      <c r="F348" t="s">
        <v>221</v>
      </c>
      <c r="G348" t="s">
        <v>436</v>
      </c>
      <c r="H348">
        <v>0.1</v>
      </c>
      <c r="I348" s="97">
        <v>45992</v>
      </c>
      <c r="J348" t="s">
        <v>11</v>
      </c>
      <c r="K348" t="s">
        <v>11</v>
      </c>
      <c r="L348" t="s">
        <v>11</v>
      </c>
      <c r="M348" t="s">
        <v>11</v>
      </c>
    </row>
    <row r="349" spans="1:20" hidden="1">
      <c r="A349" t="s">
        <v>386</v>
      </c>
      <c r="B349" t="s">
        <v>123</v>
      </c>
      <c r="C349">
        <v>34</v>
      </c>
      <c r="D349" t="s">
        <v>11</v>
      </c>
      <c r="E349" t="s">
        <v>122</v>
      </c>
      <c r="F349" t="s">
        <v>479</v>
      </c>
      <c r="G349" t="s">
        <v>474</v>
      </c>
      <c r="H349" t="s">
        <v>11</v>
      </c>
      <c r="I349" s="97">
        <v>45992</v>
      </c>
      <c r="J349">
        <v>0</v>
      </c>
      <c r="L349">
        <v>5</v>
      </c>
      <c r="M349">
        <v>5</v>
      </c>
      <c r="T349" t="s">
        <v>491</v>
      </c>
    </row>
    <row r="350" spans="1:20" hidden="1">
      <c r="A350" t="s">
        <v>386</v>
      </c>
      <c r="B350" t="s">
        <v>84</v>
      </c>
      <c r="C350">
        <v>1</v>
      </c>
      <c r="D350" t="s">
        <v>89</v>
      </c>
      <c r="E350" t="s">
        <v>36</v>
      </c>
      <c r="F350" t="s">
        <v>473</v>
      </c>
      <c r="G350" t="s">
        <v>474</v>
      </c>
      <c r="H350">
        <v>73</v>
      </c>
      <c r="I350" s="97">
        <v>46023</v>
      </c>
      <c r="J350">
        <v>3</v>
      </c>
      <c r="K350">
        <v>5</v>
      </c>
      <c r="L350">
        <v>47</v>
      </c>
      <c r="M350">
        <v>33</v>
      </c>
      <c r="O350" t="s">
        <v>541</v>
      </c>
      <c r="T350" t="s">
        <v>475</v>
      </c>
    </row>
    <row r="351" spans="1:20" hidden="1">
      <c r="A351" t="s">
        <v>386</v>
      </c>
      <c r="B351" t="s">
        <v>84</v>
      </c>
      <c r="C351">
        <v>2</v>
      </c>
      <c r="D351" t="s">
        <v>89</v>
      </c>
      <c r="E351" t="s">
        <v>73</v>
      </c>
      <c r="F351" t="s">
        <v>473</v>
      </c>
      <c r="G351" t="s">
        <v>474</v>
      </c>
      <c r="H351">
        <v>32.4</v>
      </c>
      <c r="I351" s="97">
        <v>46023</v>
      </c>
      <c r="J351">
        <v>2.8969999999999998</v>
      </c>
      <c r="K351">
        <v>2.8860000000000001</v>
      </c>
      <c r="L351">
        <v>17.319189999999999</v>
      </c>
      <c r="M351">
        <v>7.4816380000000002</v>
      </c>
      <c r="T351" t="s">
        <v>476</v>
      </c>
    </row>
    <row r="352" spans="1:20" hidden="1">
      <c r="A352" t="s">
        <v>386</v>
      </c>
      <c r="B352" t="s">
        <v>84</v>
      </c>
      <c r="C352">
        <v>3</v>
      </c>
      <c r="D352" t="s">
        <v>90</v>
      </c>
      <c r="E352" t="s">
        <v>36</v>
      </c>
      <c r="F352" t="s">
        <v>473</v>
      </c>
      <c r="G352" t="s">
        <v>474</v>
      </c>
      <c r="H352">
        <v>0</v>
      </c>
      <c r="I352" s="97">
        <v>46023</v>
      </c>
      <c r="J352">
        <v>0</v>
      </c>
      <c r="K352">
        <v>0</v>
      </c>
      <c r="L352">
        <v>0</v>
      </c>
      <c r="M352">
        <v>0</v>
      </c>
    </row>
    <row r="353" spans="1:20" hidden="1">
      <c r="A353" t="s">
        <v>386</v>
      </c>
      <c r="B353" t="s">
        <v>84</v>
      </c>
      <c r="C353">
        <v>4</v>
      </c>
      <c r="D353" t="s">
        <v>90</v>
      </c>
      <c r="E353" t="s">
        <v>73</v>
      </c>
      <c r="F353" t="s">
        <v>473</v>
      </c>
      <c r="G353" t="s">
        <v>474</v>
      </c>
      <c r="H353">
        <v>0</v>
      </c>
      <c r="I353" s="97">
        <v>46023</v>
      </c>
      <c r="J353">
        <v>0</v>
      </c>
      <c r="K353">
        <v>0</v>
      </c>
      <c r="L353">
        <v>0</v>
      </c>
      <c r="M353">
        <v>0</v>
      </c>
    </row>
    <row r="354" spans="1:20" hidden="1">
      <c r="A354" t="s">
        <v>386</v>
      </c>
      <c r="B354" t="s">
        <v>84</v>
      </c>
      <c r="C354">
        <v>5</v>
      </c>
      <c r="D354" t="s">
        <v>91</v>
      </c>
      <c r="E354" t="s">
        <v>36</v>
      </c>
      <c r="F354" t="s">
        <v>473</v>
      </c>
      <c r="G354" t="s">
        <v>474</v>
      </c>
      <c r="H354">
        <v>43</v>
      </c>
      <c r="I354" s="97">
        <v>46023</v>
      </c>
      <c r="J354">
        <v>0</v>
      </c>
      <c r="K354">
        <v>0</v>
      </c>
      <c r="L354">
        <v>30</v>
      </c>
      <c r="M354">
        <v>34</v>
      </c>
      <c r="T354" t="s">
        <v>477</v>
      </c>
    </row>
    <row r="355" spans="1:20" hidden="1">
      <c r="A355" t="s">
        <v>386</v>
      </c>
      <c r="B355" t="s">
        <v>84</v>
      </c>
      <c r="C355">
        <v>6</v>
      </c>
      <c r="D355" t="s">
        <v>91</v>
      </c>
      <c r="E355" t="s">
        <v>73</v>
      </c>
      <c r="F355" t="s">
        <v>473</v>
      </c>
      <c r="G355" t="s">
        <v>474</v>
      </c>
      <c r="H355">
        <v>78.7</v>
      </c>
      <c r="I355" s="97">
        <v>46023</v>
      </c>
      <c r="J355">
        <v>0</v>
      </c>
      <c r="K355">
        <v>0</v>
      </c>
      <c r="L355">
        <v>56.9</v>
      </c>
      <c r="M355">
        <v>42.629999999999995</v>
      </c>
      <c r="T355" t="s">
        <v>478</v>
      </c>
    </row>
    <row r="356" spans="1:20" hidden="1">
      <c r="A356" t="s">
        <v>386</v>
      </c>
      <c r="B356" t="s">
        <v>98</v>
      </c>
      <c r="C356">
        <v>7</v>
      </c>
      <c r="D356" t="s">
        <v>100</v>
      </c>
      <c r="E356" t="s">
        <v>36</v>
      </c>
      <c r="F356" t="s">
        <v>479</v>
      </c>
      <c r="G356" t="s">
        <v>474</v>
      </c>
      <c r="H356" t="s">
        <v>11</v>
      </c>
      <c r="I356" s="97">
        <v>46023</v>
      </c>
      <c r="J356" t="s">
        <v>11</v>
      </c>
      <c r="K356" t="s">
        <v>11</v>
      </c>
      <c r="L356">
        <v>0</v>
      </c>
      <c r="M356">
        <v>0</v>
      </c>
    </row>
    <row r="357" spans="1:20" hidden="1">
      <c r="A357" t="s">
        <v>386</v>
      </c>
      <c r="B357" t="s">
        <v>98</v>
      </c>
      <c r="C357">
        <v>8</v>
      </c>
      <c r="D357" t="s">
        <v>100</v>
      </c>
      <c r="E357" t="s">
        <v>73</v>
      </c>
      <c r="F357" t="s">
        <v>479</v>
      </c>
      <c r="G357" t="s">
        <v>474</v>
      </c>
      <c r="H357" t="s">
        <v>11</v>
      </c>
      <c r="I357" s="97">
        <v>46023</v>
      </c>
      <c r="J357" t="s">
        <v>11</v>
      </c>
      <c r="K357" t="s">
        <v>11</v>
      </c>
      <c r="L357">
        <v>0</v>
      </c>
      <c r="M357">
        <v>0</v>
      </c>
    </row>
    <row r="358" spans="1:20" hidden="1">
      <c r="A358" t="s">
        <v>386</v>
      </c>
      <c r="B358" t="s">
        <v>98</v>
      </c>
      <c r="C358">
        <v>9</v>
      </c>
      <c r="D358" t="s">
        <v>101</v>
      </c>
      <c r="E358" t="s">
        <v>36</v>
      </c>
      <c r="F358" t="s">
        <v>479</v>
      </c>
      <c r="G358" t="s">
        <v>474</v>
      </c>
      <c r="H358" t="s">
        <v>11</v>
      </c>
      <c r="I358" s="97">
        <v>46023</v>
      </c>
      <c r="J358" t="s">
        <v>11</v>
      </c>
      <c r="K358" t="s">
        <v>11</v>
      </c>
      <c r="L358" t="s">
        <v>11</v>
      </c>
      <c r="M358">
        <v>74</v>
      </c>
      <c r="O358" t="s">
        <v>542</v>
      </c>
    </row>
    <row r="359" spans="1:20" hidden="1">
      <c r="A359" t="s">
        <v>386</v>
      </c>
      <c r="B359" t="s">
        <v>98</v>
      </c>
      <c r="C359">
        <v>10</v>
      </c>
      <c r="D359" t="s">
        <v>101</v>
      </c>
      <c r="E359" t="s">
        <v>73</v>
      </c>
      <c r="F359" t="s">
        <v>479</v>
      </c>
      <c r="G359" t="s">
        <v>474</v>
      </c>
      <c r="H359" t="s">
        <v>11</v>
      </c>
      <c r="I359" s="97">
        <v>46023</v>
      </c>
      <c r="J359" t="s">
        <v>11</v>
      </c>
      <c r="K359" t="s">
        <v>11</v>
      </c>
      <c r="L359" t="s">
        <v>11</v>
      </c>
      <c r="M359">
        <v>32.49</v>
      </c>
    </row>
    <row r="360" spans="1:20" hidden="1">
      <c r="A360" t="s">
        <v>386</v>
      </c>
      <c r="B360" t="s">
        <v>98</v>
      </c>
      <c r="C360">
        <v>11</v>
      </c>
      <c r="D360" t="s">
        <v>102</v>
      </c>
      <c r="E360" t="s">
        <v>36</v>
      </c>
      <c r="F360" t="s">
        <v>479</v>
      </c>
      <c r="G360" t="s">
        <v>474</v>
      </c>
      <c r="H360" t="s">
        <v>11</v>
      </c>
      <c r="I360" s="97">
        <v>46023</v>
      </c>
      <c r="J360" t="s">
        <v>11</v>
      </c>
      <c r="K360" t="s">
        <v>11</v>
      </c>
      <c r="L360" t="s">
        <v>11</v>
      </c>
      <c r="M360">
        <v>54</v>
      </c>
      <c r="O360" t="s">
        <v>543</v>
      </c>
    </row>
    <row r="361" spans="1:20" hidden="1">
      <c r="A361" t="s">
        <v>386</v>
      </c>
      <c r="B361" t="s">
        <v>98</v>
      </c>
      <c r="C361">
        <v>12</v>
      </c>
      <c r="D361" t="s">
        <v>102</v>
      </c>
      <c r="E361" t="s">
        <v>73</v>
      </c>
      <c r="F361" t="s">
        <v>479</v>
      </c>
      <c r="G361" t="s">
        <v>474</v>
      </c>
      <c r="H361" t="s">
        <v>11</v>
      </c>
      <c r="I361" s="97">
        <v>46023</v>
      </c>
      <c r="J361" t="s">
        <v>11</v>
      </c>
      <c r="K361" t="s">
        <v>11</v>
      </c>
      <c r="L361" t="s">
        <v>11</v>
      </c>
      <c r="M361">
        <v>35.96</v>
      </c>
    </row>
    <row r="362" spans="1:20" hidden="1">
      <c r="A362" t="s">
        <v>386</v>
      </c>
      <c r="B362" t="s">
        <v>98</v>
      </c>
      <c r="C362">
        <v>13</v>
      </c>
      <c r="D362" t="s">
        <v>103</v>
      </c>
      <c r="E362" t="s">
        <v>36</v>
      </c>
      <c r="F362" t="s">
        <v>479</v>
      </c>
      <c r="G362" t="s">
        <v>480</v>
      </c>
      <c r="H362">
        <v>0</v>
      </c>
      <c r="I362" s="97">
        <v>46023</v>
      </c>
      <c r="J362">
        <v>1</v>
      </c>
      <c r="K362">
        <v>3</v>
      </c>
      <c r="L362">
        <v>6</v>
      </c>
      <c r="M362">
        <v>4</v>
      </c>
      <c r="O362" t="s">
        <v>544</v>
      </c>
    </row>
    <row r="363" spans="1:20" hidden="1">
      <c r="A363" t="s">
        <v>386</v>
      </c>
      <c r="B363" t="s">
        <v>98</v>
      </c>
      <c r="C363">
        <v>14</v>
      </c>
      <c r="D363" t="s">
        <v>103</v>
      </c>
      <c r="E363" t="s">
        <v>73</v>
      </c>
      <c r="F363" t="s">
        <v>479</v>
      </c>
      <c r="G363" t="s">
        <v>480</v>
      </c>
      <c r="H363">
        <v>0</v>
      </c>
      <c r="I363" s="97">
        <v>46023</v>
      </c>
      <c r="J363">
        <v>1.44</v>
      </c>
      <c r="K363">
        <v>2.2999999999999998</v>
      </c>
      <c r="L363">
        <v>6.14</v>
      </c>
      <c r="M363">
        <v>4.5</v>
      </c>
    </row>
    <row r="364" spans="1:20" hidden="1">
      <c r="A364" t="s">
        <v>386</v>
      </c>
      <c r="B364" t="s">
        <v>98</v>
      </c>
      <c r="C364">
        <v>15</v>
      </c>
      <c r="D364" t="s">
        <v>191</v>
      </c>
      <c r="E364" t="s">
        <v>36</v>
      </c>
      <c r="F364" t="s">
        <v>479</v>
      </c>
      <c r="G364" t="s">
        <v>480</v>
      </c>
      <c r="H364">
        <v>0</v>
      </c>
      <c r="I364" s="97">
        <v>46023</v>
      </c>
      <c r="J364">
        <v>0</v>
      </c>
      <c r="K364">
        <v>0</v>
      </c>
      <c r="L364">
        <v>3</v>
      </c>
      <c r="M364">
        <v>2</v>
      </c>
      <c r="O364" t="s">
        <v>545</v>
      </c>
    </row>
    <row r="365" spans="1:20" hidden="1">
      <c r="A365" t="s">
        <v>386</v>
      </c>
      <c r="B365" t="s">
        <v>98</v>
      </c>
      <c r="C365">
        <v>16</v>
      </c>
      <c r="D365" t="s">
        <v>191</v>
      </c>
      <c r="E365" t="s">
        <v>73</v>
      </c>
      <c r="F365" t="s">
        <v>479</v>
      </c>
      <c r="G365" t="s">
        <v>480</v>
      </c>
      <c r="H365">
        <v>0</v>
      </c>
      <c r="I365" s="97">
        <v>46023</v>
      </c>
      <c r="J365">
        <v>0</v>
      </c>
      <c r="K365">
        <v>0</v>
      </c>
      <c r="L365">
        <v>3.3100000000000005</v>
      </c>
      <c r="M365">
        <v>1.76</v>
      </c>
    </row>
    <row r="366" spans="1:20" hidden="1">
      <c r="A366" t="s">
        <v>386</v>
      </c>
      <c r="B366" t="s">
        <v>98</v>
      </c>
      <c r="C366">
        <v>17</v>
      </c>
      <c r="D366" t="s">
        <v>105</v>
      </c>
      <c r="E366" t="s">
        <v>36</v>
      </c>
      <c r="F366" t="s">
        <v>473</v>
      </c>
      <c r="G366" t="s">
        <v>474</v>
      </c>
      <c r="H366">
        <v>0</v>
      </c>
      <c r="I366" s="97">
        <v>46023</v>
      </c>
      <c r="J366" t="s">
        <v>11</v>
      </c>
      <c r="K366" t="s">
        <v>11</v>
      </c>
      <c r="L366">
        <v>0</v>
      </c>
      <c r="M366">
        <v>9</v>
      </c>
      <c r="O366" t="s">
        <v>546</v>
      </c>
    </row>
    <row r="367" spans="1:20" hidden="1">
      <c r="A367" t="s">
        <v>386</v>
      </c>
      <c r="B367" t="s">
        <v>98</v>
      </c>
      <c r="C367">
        <v>18</v>
      </c>
      <c r="D367" t="s">
        <v>105</v>
      </c>
      <c r="E367" t="s">
        <v>73</v>
      </c>
      <c r="F367" t="s">
        <v>473</v>
      </c>
      <c r="G367" t="s">
        <v>474</v>
      </c>
      <c r="H367">
        <v>0</v>
      </c>
      <c r="I367" s="97">
        <v>46023</v>
      </c>
      <c r="J367" t="s">
        <v>11</v>
      </c>
      <c r="K367" t="s">
        <v>11</v>
      </c>
      <c r="L367">
        <v>0</v>
      </c>
      <c r="M367">
        <v>3.7538999999999998</v>
      </c>
    </row>
    <row r="368" spans="1:20" hidden="1">
      <c r="A368" t="s">
        <v>386</v>
      </c>
      <c r="B368" t="s">
        <v>98</v>
      </c>
      <c r="C368">
        <v>19</v>
      </c>
      <c r="D368" t="s">
        <v>106</v>
      </c>
      <c r="E368" t="s">
        <v>36</v>
      </c>
      <c r="F368" t="s">
        <v>473</v>
      </c>
      <c r="G368" t="s">
        <v>474</v>
      </c>
      <c r="H368">
        <v>0</v>
      </c>
      <c r="I368" s="97">
        <v>46023</v>
      </c>
      <c r="J368" t="s">
        <v>11</v>
      </c>
      <c r="K368" t="s">
        <v>11</v>
      </c>
      <c r="L368">
        <v>0</v>
      </c>
      <c r="M368">
        <v>39</v>
      </c>
      <c r="O368" t="s">
        <v>547</v>
      </c>
    </row>
    <row r="369" spans="1:20" hidden="1">
      <c r="A369" t="s">
        <v>386</v>
      </c>
      <c r="B369" t="s">
        <v>98</v>
      </c>
      <c r="C369">
        <v>20</v>
      </c>
      <c r="D369" t="s">
        <v>106</v>
      </c>
      <c r="E369" t="s">
        <v>73</v>
      </c>
      <c r="F369" t="s">
        <v>473</v>
      </c>
      <c r="G369" t="s">
        <v>474</v>
      </c>
      <c r="H369">
        <v>0</v>
      </c>
      <c r="I369" s="97">
        <v>46023</v>
      </c>
      <c r="J369" t="s">
        <v>11</v>
      </c>
      <c r="K369" t="s">
        <v>11</v>
      </c>
      <c r="L369">
        <v>0</v>
      </c>
      <c r="M369">
        <v>37.5</v>
      </c>
    </row>
    <row r="370" spans="1:20" hidden="1">
      <c r="A370" t="s">
        <v>386</v>
      </c>
      <c r="B370" t="s">
        <v>98</v>
      </c>
      <c r="C370">
        <v>21</v>
      </c>
      <c r="D370" t="s">
        <v>107</v>
      </c>
      <c r="E370" t="s">
        <v>71</v>
      </c>
      <c r="F370" t="s">
        <v>482</v>
      </c>
      <c r="G370" t="s">
        <v>483</v>
      </c>
      <c r="H370">
        <v>5.0000000000000001E-3</v>
      </c>
      <c r="I370" s="97">
        <v>46023</v>
      </c>
      <c r="J370" t="s">
        <v>11</v>
      </c>
      <c r="K370" t="s">
        <v>11</v>
      </c>
      <c r="L370">
        <v>-5.0000000000000001E-3</v>
      </c>
      <c r="M370">
        <v>-4.0000000000000001E-3</v>
      </c>
      <c r="T370" t="s">
        <v>109</v>
      </c>
    </row>
    <row r="371" spans="1:20" hidden="1">
      <c r="A371" t="s">
        <v>386</v>
      </c>
      <c r="B371" t="s">
        <v>98</v>
      </c>
      <c r="C371">
        <v>22</v>
      </c>
      <c r="D371" t="s">
        <v>107</v>
      </c>
      <c r="E371" t="s">
        <v>73</v>
      </c>
      <c r="F371" t="s">
        <v>482</v>
      </c>
      <c r="G371" t="s">
        <v>483</v>
      </c>
      <c r="H371" t="s">
        <v>11</v>
      </c>
      <c r="I371" s="97">
        <v>46023</v>
      </c>
      <c r="J371" t="s">
        <v>11</v>
      </c>
      <c r="K371" t="s">
        <v>11</v>
      </c>
      <c r="L371" t="s">
        <v>11</v>
      </c>
      <c r="M371">
        <v>-2.12</v>
      </c>
    </row>
    <row r="372" spans="1:20" hidden="1">
      <c r="A372" t="s">
        <v>386</v>
      </c>
      <c r="B372" t="s">
        <v>98</v>
      </c>
      <c r="C372">
        <v>23</v>
      </c>
      <c r="D372" t="s">
        <v>111</v>
      </c>
      <c r="E372" t="s">
        <v>71</v>
      </c>
      <c r="F372" t="s">
        <v>221</v>
      </c>
      <c r="G372" t="s">
        <v>484</v>
      </c>
      <c r="H372">
        <v>2.9700000000000001E-2</v>
      </c>
      <c r="I372" s="97">
        <v>46023</v>
      </c>
      <c r="J372">
        <v>2.9899999999999999E-2</v>
      </c>
      <c r="K372">
        <v>2.6800000000000001E-2</v>
      </c>
      <c r="L372">
        <v>2.9899999999999999E-2</v>
      </c>
      <c r="M372">
        <v>2.6800000000000001E-2</v>
      </c>
    </row>
    <row r="373" spans="1:20" hidden="1">
      <c r="A373" t="s">
        <v>386</v>
      </c>
      <c r="B373" t="s">
        <v>98</v>
      </c>
      <c r="C373">
        <v>24</v>
      </c>
      <c r="D373" t="s">
        <v>111</v>
      </c>
      <c r="E373" t="s">
        <v>73</v>
      </c>
      <c r="F373" t="s">
        <v>221</v>
      </c>
      <c r="G373" t="s">
        <v>484</v>
      </c>
      <c r="H373">
        <v>103.97</v>
      </c>
      <c r="I373" s="97">
        <v>46023</v>
      </c>
      <c r="J373">
        <v>104.73</v>
      </c>
      <c r="K373">
        <v>97</v>
      </c>
      <c r="L373">
        <v>104.73</v>
      </c>
      <c r="M373">
        <v>97</v>
      </c>
    </row>
    <row r="374" spans="1:20" hidden="1">
      <c r="A374" t="s">
        <v>386</v>
      </c>
      <c r="B374" t="s">
        <v>98</v>
      </c>
      <c r="C374">
        <v>27</v>
      </c>
      <c r="D374" t="s">
        <v>114</v>
      </c>
      <c r="E374" t="s">
        <v>73</v>
      </c>
      <c r="F374" t="s">
        <v>225</v>
      </c>
      <c r="G374" t="s">
        <v>488</v>
      </c>
      <c r="H374">
        <v>3.17</v>
      </c>
      <c r="I374" s="97">
        <v>46023</v>
      </c>
      <c r="J374" t="s">
        <v>11</v>
      </c>
      <c r="K374" t="s">
        <v>11</v>
      </c>
      <c r="L374">
        <v>0.12</v>
      </c>
      <c r="M374">
        <v>0.4</v>
      </c>
      <c r="O374" t="s">
        <v>486</v>
      </c>
    </row>
    <row r="375" spans="1:20" hidden="1">
      <c r="A375" t="s">
        <v>386</v>
      </c>
      <c r="B375" t="s">
        <v>98</v>
      </c>
      <c r="C375">
        <v>28</v>
      </c>
      <c r="D375" t="s">
        <v>115</v>
      </c>
      <c r="E375" t="s">
        <v>73</v>
      </c>
      <c r="F375" t="s">
        <v>225</v>
      </c>
      <c r="G375" t="s">
        <v>488</v>
      </c>
      <c r="H375">
        <v>5.84</v>
      </c>
      <c r="I375" s="97">
        <v>46023</v>
      </c>
      <c r="J375" t="s">
        <v>11</v>
      </c>
      <c r="K375" t="s">
        <v>11</v>
      </c>
      <c r="L375">
        <v>2</v>
      </c>
      <c r="M375">
        <v>0.9</v>
      </c>
    </row>
    <row r="376" spans="1:20" hidden="1">
      <c r="A376" t="s">
        <v>386</v>
      </c>
      <c r="B376" t="s">
        <v>98</v>
      </c>
      <c r="C376">
        <v>29</v>
      </c>
      <c r="D376" t="s">
        <v>117</v>
      </c>
      <c r="E376" t="s">
        <v>36</v>
      </c>
      <c r="F376" t="s">
        <v>221</v>
      </c>
      <c r="G376" t="s">
        <v>484</v>
      </c>
      <c r="H376" t="s">
        <v>11</v>
      </c>
      <c r="I376" s="97">
        <v>46023</v>
      </c>
      <c r="J376" t="s">
        <v>11</v>
      </c>
      <c r="K376" t="s">
        <v>11</v>
      </c>
      <c r="L376" t="s">
        <v>11</v>
      </c>
      <c r="M376" t="s">
        <v>11</v>
      </c>
    </row>
    <row r="377" spans="1:20" hidden="1">
      <c r="A377" t="s">
        <v>386</v>
      </c>
      <c r="B377" t="s">
        <v>98</v>
      </c>
      <c r="C377">
        <v>30</v>
      </c>
      <c r="D377" t="s">
        <v>117</v>
      </c>
      <c r="E377" t="s">
        <v>73</v>
      </c>
      <c r="F377" t="s">
        <v>221</v>
      </c>
      <c r="G377" t="s">
        <v>484</v>
      </c>
      <c r="H377">
        <v>29.06</v>
      </c>
      <c r="I377" s="97">
        <v>46023</v>
      </c>
      <c r="J377" t="s">
        <v>11</v>
      </c>
      <c r="K377" t="s">
        <v>11</v>
      </c>
      <c r="L377">
        <v>30.2</v>
      </c>
      <c r="M377">
        <v>31.9</v>
      </c>
    </row>
    <row r="378" spans="1:20" hidden="1">
      <c r="A378" t="s">
        <v>386</v>
      </c>
      <c r="B378" t="s">
        <v>98</v>
      </c>
      <c r="C378">
        <v>31</v>
      </c>
      <c r="D378" t="s">
        <v>118</v>
      </c>
      <c r="E378" t="s">
        <v>73</v>
      </c>
      <c r="F378" t="s">
        <v>482</v>
      </c>
      <c r="G378" t="s">
        <v>436</v>
      </c>
      <c r="H378">
        <v>5.4</v>
      </c>
      <c r="I378" s="97">
        <v>46023</v>
      </c>
      <c r="J378" t="s">
        <v>11</v>
      </c>
      <c r="K378" t="s">
        <v>11</v>
      </c>
      <c r="L378" t="s">
        <v>11</v>
      </c>
      <c r="M378" t="s">
        <v>11</v>
      </c>
    </row>
    <row r="379" spans="1:20" hidden="1">
      <c r="A379" t="s">
        <v>386</v>
      </c>
      <c r="B379" t="s">
        <v>98</v>
      </c>
      <c r="C379">
        <v>32</v>
      </c>
      <c r="D379" t="s">
        <v>119</v>
      </c>
      <c r="E379" t="s">
        <v>36</v>
      </c>
      <c r="F379" t="s">
        <v>221</v>
      </c>
      <c r="G379" t="s">
        <v>436</v>
      </c>
      <c r="H379" t="s">
        <v>11</v>
      </c>
      <c r="I379" s="97">
        <v>46023</v>
      </c>
      <c r="J379" t="s">
        <v>11</v>
      </c>
      <c r="K379" t="s">
        <v>11</v>
      </c>
      <c r="L379" t="s">
        <v>11</v>
      </c>
      <c r="M379" t="s">
        <v>11</v>
      </c>
    </row>
    <row r="380" spans="1:20" hidden="1">
      <c r="A380" t="s">
        <v>386</v>
      </c>
      <c r="B380" t="s">
        <v>98</v>
      </c>
      <c r="C380">
        <v>33</v>
      </c>
      <c r="D380" t="s">
        <v>490</v>
      </c>
      <c r="E380" t="s">
        <v>73</v>
      </c>
      <c r="F380" t="s">
        <v>221</v>
      </c>
      <c r="G380" t="s">
        <v>436</v>
      </c>
      <c r="H380">
        <v>0.1</v>
      </c>
      <c r="I380" s="97">
        <v>46023</v>
      </c>
      <c r="J380" t="s">
        <v>11</v>
      </c>
      <c r="K380" t="s">
        <v>11</v>
      </c>
      <c r="L380" t="s">
        <v>11</v>
      </c>
      <c r="M380" t="s">
        <v>11</v>
      </c>
    </row>
    <row r="381" spans="1:20" hidden="1">
      <c r="A381" t="s">
        <v>386</v>
      </c>
      <c r="B381" t="s">
        <v>123</v>
      </c>
      <c r="C381">
        <v>34</v>
      </c>
      <c r="D381" t="s">
        <v>11</v>
      </c>
      <c r="E381" t="s">
        <v>122</v>
      </c>
      <c r="F381" t="s">
        <v>479</v>
      </c>
      <c r="G381" t="s">
        <v>474</v>
      </c>
      <c r="H381" t="s">
        <v>11</v>
      </c>
      <c r="I381" s="97">
        <v>46023</v>
      </c>
      <c r="J381">
        <v>0</v>
      </c>
      <c r="L381">
        <v>5</v>
      </c>
      <c r="M381">
        <v>5</v>
      </c>
      <c r="T381" t="s">
        <v>491</v>
      </c>
    </row>
    <row r="382" spans="1:20">
      <c r="A382" t="s">
        <v>386</v>
      </c>
      <c r="B382" t="s">
        <v>84</v>
      </c>
      <c r="C382">
        <v>1</v>
      </c>
      <c r="D382" t="s">
        <v>89</v>
      </c>
      <c r="E382" t="s">
        <v>36</v>
      </c>
      <c r="F382" t="s">
        <v>473</v>
      </c>
      <c r="G382" t="s">
        <v>474</v>
      </c>
      <c r="H382">
        <v>73</v>
      </c>
      <c r="I382" s="97">
        <v>46054</v>
      </c>
      <c r="J382">
        <v>19</v>
      </c>
      <c r="K382">
        <v>8</v>
      </c>
      <c r="L382">
        <v>66</v>
      </c>
      <c r="M382">
        <v>41</v>
      </c>
      <c r="T382" t="s">
        <v>475</v>
      </c>
    </row>
    <row r="383" spans="1:20">
      <c r="A383" t="s">
        <v>386</v>
      </c>
      <c r="B383" t="s">
        <v>84</v>
      </c>
      <c r="C383">
        <v>2</v>
      </c>
      <c r="D383" t="s">
        <v>89</v>
      </c>
      <c r="E383" t="s">
        <v>73</v>
      </c>
      <c r="F383" t="s">
        <v>473</v>
      </c>
      <c r="G383" t="s">
        <v>474</v>
      </c>
      <c r="H383">
        <v>32.4</v>
      </c>
      <c r="I383" s="97">
        <v>46054</v>
      </c>
      <c r="J383">
        <v>13.638999999999999</v>
      </c>
      <c r="K383">
        <v>3.3839999999999999</v>
      </c>
      <c r="L383">
        <v>30.958189999999998</v>
      </c>
      <c r="M383">
        <v>10.865638000000001</v>
      </c>
      <c r="T383" t="s">
        <v>476</v>
      </c>
    </row>
    <row r="384" spans="1:20">
      <c r="A384" t="s">
        <v>386</v>
      </c>
      <c r="B384" t="s">
        <v>84</v>
      </c>
      <c r="C384">
        <v>3</v>
      </c>
      <c r="D384" t="s">
        <v>90</v>
      </c>
      <c r="E384" t="s">
        <v>36</v>
      </c>
      <c r="F384" t="s">
        <v>473</v>
      </c>
      <c r="G384" t="s">
        <v>474</v>
      </c>
      <c r="H384">
        <v>0</v>
      </c>
      <c r="I384" s="97">
        <v>46054</v>
      </c>
      <c r="J384">
        <v>0</v>
      </c>
      <c r="K384">
        <v>0</v>
      </c>
      <c r="L384">
        <v>0</v>
      </c>
      <c r="M384">
        <v>0</v>
      </c>
    </row>
    <row r="385" spans="1:20">
      <c r="A385" t="s">
        <v>386</v>
      </c>
      <c r="B385" t="s">
        <v>84</v>
      </c>
      <c r="C385">
        <v>4</v>
      </c>
      <c r="D385" t="s">
        <v>90</v>
      </c>
      <c r="E385" t="s">
        <v>73</v>
      </c>
      <c r="F385" t="s">
        <v>473</v>
      </c>
      <c r="G385" t="s">
        <v>474</v>
      </c>
      <c r="H385">
        <v>0</v>
      </c>
      <c r="I385" s="97">
        <v>46054</v>
      </c>
      <c r="J385">
        <v>0</v>
      </c>
      <c r="K385">
        <v>0</v>
      </c>
      <c r="L385">
        <v>0</v>
      </c>
      <c r="M385">
        <v>0</v>
      </c>
    </row>
    <row r="386" spans="1:20">
      <c r="A386" t="s">
        <v>386</v>
      </c>
      <c r="B386" t="s">
        <v>84</v>
      </c>
      <c r="C386">
        <v>5</v>
      </c>
      <c r="D386" t="s">
        <v>91</v>
      </c>
      <c r="E386" t="s">
        <v>36</v>
      </c>
      <c r="F386" t="s">
        <v>473</v>
      </c>
      <c r="G386" t="s">
        <v>474</v>
      </c>
      <c r="H386">
        <v>43</v>
      </c>
      <c r="I386" s="97">
        <v>46054</v>
      </c>
      <c r="J386">
        <v>10</v>
      </c>
      <c r="K386">
        <v>4</v>
      </c>
      <c r="L386">
        <v>40</v>
      </c>
      <c r="M386">
        <v>38</v>
      </c>
      <c r="T386" t="s">
        <v>477</v>
      </c>
    </row>
    <row r="387" spans="1:20">
      <c r="A387" t="s">
        <v>386</v>
      </c>
      <c r="B387" t="s">
        <v>84</v>
      </c>
      <c r="C387">
        <v>6</v>
      </c>
      <c r="D387" t="s">
        <v>91</v>
      </c>
      <c r="E387" t="s">
        <v>73</v>
      </c>
      <c r="F387" t="s">
        <v>473</v>
      </c>
      <c r="G387" t="s">
        <v>474</v>
      </c>
      <c r="H387">
        <v>78.7</v>
      </c>
      <c r="I387" s="97">
        <v>46054</v>
      </c>
      <c r="J387">
        <v>14.1</v>
      </c>
      <c r="K387">
        <v>1.048</v>
      </c>
      <c r="L387">
        <v>71</v>
      </c>
      <c r="M387">
        <v>43.677999999999997</v>
      </c>
      <c r="T387" t="s">
        <v>478</v>
      </c>
    </row>
    <row r="388" spans="1:20">
      <c r="A388" t="s">
        <v>386</v>
      </c>
      <c r="B388" t="s">
        <v>98</v>
      </c>
      <c r="C388">
        <v>7</v>
      </c>
      <c r="D388" t="s">
        <v>100</v>
      </c>
      <c r="E388" t="s">
        <v>36</v>
      </c>
      <c r="F388" t="s">
        <v>479</v>
      </c>
      <c r="G388" t="s">
        <v>474</v>
      </c>
      <c r="H388" t="s">
        <v>11</v>
      </c>
      <c r="I388" s="97">
        <v>46054</v>
      </c>
      <c r="J388" t="s">
        <v>11</v>
      </c>
      <c r="M388">
        <v>0</v>
      </c>
    </row>
    <row r="389" spans="1:20">
      <c r="A389" t="s">
        <v>386</v>
      </c>
      <c r="B389" t="s">
        <v>98</v>
      </c>
      <c r="C389">
        <v>8</v>
      </c>
      <c r="D389" t="s">
        <v>100</v>
      </c>
      <c r="E389" t="s">
        <v>73</v>
      </c>
      <c r="F389" t="s">
        <v>479</v>
      </c>
      <c r="G389" t="s">
        <v>474</v>
      </c>
      <c r="H389" t="s">
        <v>11</v>
      </c>
      <c r="I389" s="97">
        <v>46054</v>
      </c>
      <c r="J389" t="s">
        <v>11</v>
      </c>
      <c r="L389" t="s">
        <v>11</v>
      </c>
      <c r="M389">
        <v>0</v>
      </c>
    </row>
    <row r="390" spans="1:20">
      <c r="A390" t="s">
        <v>386</v>
      </c>
      <c r="B390" t="s">
        <v>98</v>
      </c>
      <c r="C390">
        <v>9</v>
      </c>
      <c r="D390" t="s">
        <v>101</v>
      </c>
      <c r="E390" t="s">
        <v>36</v>
      </c>
      <c r="F390" t="s">
        <v>479</v>
      </c>
      <c r="G390" t="s">
        <v>474</v>
      </c>
      <c r="H390" t="s">
        <v>11</v>
      </c>
      <c r="I390" s="97">
        <v>46054</v>
      </c>
      <c r="J390" t="s">
        <v>11</v>
      </c>
      <c r="L390" t="s">
        <v>11</v>
      </c>
      <c r="M390">
        <v>28</v>
      </c>
      <c r="O390" t="s">
        <v>548</v>
      </c>
    </row>
    <row r="391" spans="1:20">
      <c r="A391" t="s">
        <v>386</v>
      </c>
      <c r="B391" t="s">
        <v>98</v>
      </c>
      <c r="C391">
        <v>10</v>
      </c>
      <c r="D391" t="s">
        <v>101</v>
      </c>
      <c r="E391" t="s">
        <v>73</v>
      </c>
      <c r="F391" t="s">
        <v>479</v>
      </c>
      <c r="G391" t="s">
        <v>474</v>
      </c>
      <c r="H391" t="s">
        <v>11</v>
      </c>
      <c r="I391" s="97">
        <v>46054</v>
      </c>
      <c r="J391" t="s">
        <v>11</v>
      </c>
      <c r="L391" t="s">
        <v>11</v>
      </c>
      <c r="M391">
        <v>32.49</v>
      </c>
    </row>
    <row r="392" spans="1:20">
      <c r="A392" t="s">
        <v>386</v>
      </c>
      <c r="B392" t="s">
        <v>98</v>
      </c>
      <c r="C392">
        <v>11</v>
      </c>
      <c r="D392" t="s">
        <v>102</v>
      </c>
      <c r="E392" t="s">
        <v>36</v>
      </c>
      <c r="F392" t="s">
        <v>479</v>
      </c>
      <c r="G392" t="s">
        <v>474</v>
      </c>
      <c r="H392" t="s">
        <v>11</v>
      </c>
      <c r="I392" s="97">
        <v>46054</v>
      </c>
      <c r="J392" t="s">
        <v>11</v>
      </c>
      <c r="L392" t="s">
        <v>11</v>
      </c>
      <c r="M392">
        <v>19</v>
      </c>
      <c r="O392" t="s">
        <v>549</v>
      </c>
    </row>
    <row r="393" spans="1:20">
      <c r="A393" t="s">
        <v>386</v>
      </c>
      <c r="B393" t="s">
        <v>98</v>
      </c>
      <c r="C393">
        <v>12</v>
      </c>
      <c r="D393" t="s">
        <v>102</v>
      </c>
      <c r="E393" t="s">
        <v>73</v>
      </c>
      <c r="F393" t="s">
        <v>479</v>
      </c>
      <c r="G393" t="s">
        <v>474</v>
      </c>
      <c r="H393" t="s">
        <v>11</v>
      </c>
      <c r="I393" s="97">
        <v>46054</v>
      </c>
      <c r="J393" t="s">
        <v>11</v>
      </c>
      <c r="L393" t="s">
        <v>11</v>
      </c>
      <c r="M393">
        <v>35.96</v>
      </c>
    </row>
    <row r="394" spans="1:20">
      <c r="A394" t="s">
        <v>386</v>
      </c>
      <c r="B394" t="s">
        <v>98</v>
      </c>
      <c r="C394">
        <v>13</v>
      </c>
      <c r="D394" t="s">
        <v>103</v>
      </c>
      <c r="E394" t="s">
        <v>36</v>
      </c>
      <c r="F394" t="s">
        <v>479</v>
      </c>
      <c r="G394" t="s">
        <v>480</v>
      </c>
      <c r="H394">
        <v>0</v>
      </c>
      <c r="I394" s="97">
        <v>46054</v>
      </c>
      <c r="J394">
        <v>3</v>
      </c>
      <c r="K394">
        <v>0</v>
      </c>
      <c r="L394">
        <v>3</v>
      </c>
      <c r="M394">
        <v>4</v>
      </c>
      <c r="O394" t="s">
        <v>2824</v>
      </c>
    </row>
    <row r="395" spans="1:20">
      <c r="A395" t="s">
        <v>386</v>
      </c>
      <c r="B395" t="s">
        <v>98</v>
      </c>
      <c r="C395">
        <v>14</v>
      </c>
      <c r="D395" t="s">
        <v>103</v>
      </c>
      <c r="E395" t="s">
        <v>73</v>
      </c>
      <c r="F395" t="s">
        <v>479</v>
      </c>
      <c r="G395" t="s">
        <v>480</v>
      </c>
      <c r="H395">
        <v>0</v>
      </c>
      <c r="I395" s="97">
        <v>46054</v>
      </c>
      <c r="J395">
        <v>2.6399999999999997</v>
      </c>
      <c r="K395">
        <v>0</v>
      </c>
      <c r="L395">
        <v>3.5</v>
      </c>
      <c r="M395">
        <v>4.5</v>
      </c>
      <c r="O395" t="s">
        <v>2825</v>
      </c>
    </row>
    <row r="396" spans="1:20">
      <c r="A396" t="s">
        <v>386</v>
      </c>
      <c r="B396" t="s">
        <v>98</v>
      </c>
      <c r="C396">
        <v>15</v>
      </c>
      <c r="D396" t="s">
        <v>191</v>
      </c>
      <c r="E396" t="s">
        <v>36</v>
      </c>
      <c r="F396" t="s">
        <v>479</v>
      </c>
      <c r="G396" t="s">
        <v>480</v>
      </c>
      <c r="H396">
        <v>0</v>
      </c>
      <c r="I396" s="97">
        <v>46054</v>
      </c>
      <c r="J396">
        <v>2</v>
      </c>
      <c r="K396">
        <v>1</v>
      </c>
      <c r="L396">
        <v>1</v>
      </c>
      <c r="M396">
        <v>3</v>
      </c>
      <c r="O396" t="s">
        <v>550</v>
      </c>
    </row>
    <row r="397" spans="1:20">
      <c r="A397" t="s">
        <v>386</v>
      </c>
      <c r="B397" t="s">
        <v>98</v>
      </c>
      <c r="C397">
        <v>16</v>
      </c>
      <c r="D397" t="s">
        <v>191</v>
      </c>
      <c r="E397" t="s">
        <v>73</v>
      </c>
      <c r="F397" t="s">
        <v>479</v>
      </c>
      <c r="G397" t="s">
        <v>480</v>
      </c>
      <c r="H397">
        <v>0</v>
      </c>
      <c r="I397" s="97">
        <v>46054</v>
      </c>
      <c r="J397">
        <v>1.76</v>
      </c>
      <c r="K397">
        <v>1.06</v>
      </c>
      <c r="L397">
        <v>1.5500000000000005</v>
      </c>
      <c r="M397">
        <v>1.76</v>
      </c>
    </row>
    <row r="398" spans="1:20">
      <c r="A398" t="s">
        <v>386</v>
      </c>
      <c r="B398" t="s">
        <v>98</v>
      </c>
      <c r="C398">
        <v>17</v>
      </c>
      <c r="D398" t="s">
        <v>105</v>
      </c>
      <c r="E398" t="s">
        <v>36</v>
      </c>
      <c r="F398" t="s">
        <v>473</v>
      </c>
      <c r="G398" t="s">
        <v>474</v>
      </c>
      <c r="H398">
        <v>0</v>
      </c>
      <c r="I398" s="97">
        <v>46054</v>
      </c>
      <c r="J398">
        <v>0</v>
      </c>
      <c r="K398" t="s">
        <v>11</v>
      </c>
      <c r="L398">
        <v>0</v>
      </c>
      <c r="M398">
        <v>13</v>
      </c>
      <c r="O398" t="s">
        <v>551</v>
      </c>
    </row>
    <row r="399" spans="1:20">
      <c r="A399" t="s">
        <v>386</v>
      </c>
      <c r="B399" t="s">
        <v>98</v>
      </c>
      <c r="C399">
        <v>18</v>
      </c>
      <c r="D399" t="s">
        <v>105</v>
      </c>
      <c r="E399" t="s">
        <v>73</v>
      </c>
      <c r="F399" t="s">
        <v>473</v>
      </c>
      <c r="G399" t="s">
        <v>474</v>
      </c>
      <c r="H399">
        <v>0</v>
      </c>
      <c r="I399" s="97">
        <v>46054</v>
      </c>
      <c r="J399">
        <v>0</v>
      </c>
      <c r="K399" t="s">
        <v>11</v>
      </c>
      <c r="L399">
        <v>0</v>
      </c>
      <c r="M399">
        <v>3.548</v>
      </c>
    </row>
    <row r="400" spans="1:20">
      <c r="A400" t="s">
        <v>386</v>
      </c>
      <c r="B400" t="s">
        <v>98</v>
      </c>
      <c r="C400">
        <v>19</v>
      </c>
      <c r="D400" t="s">
        <v>106</v>
      </c>
      <c r="E400" t="s">
        <v>36</v>
      </c>
      <c r="F400" t="s">
        <v>473</v>
      </c>
      <c r="G400" t="s">
        <v>474</v>
      </c>
      <c r="H400">
        <v>0</v>
      </c>
      <c r="I400" s="97">
        <v>46054</v>
      </c>
      <c r="J400">
        <v>0</v>
      </c>
      <c r="K400" t="s">
        <v>11</v>
      </c>
      <c r="L400">
        <v>0</v>
      </c>
      <c r="M400">
        <v>37</v>
      </c>
      <c r="O400" t="s">
        <v>552</v>
      </c>
    </row>
    <row r="401" spans="1:20">
      <c r="A401" t="s">
        <v>386</v>
      </c>
      <c r="B401" t="s">
        <v>98</v>
      </c>
      <c r="C401">
        <v>20</v>
      </c>
      <c r="D401" t="s">
        <v>106</v>
      </c>
      <c r="E401" t="s">
        <v>73</v>
      </c>
      <c r="F401" t="s">
        <v>473</v>
      </c>
      <c r="G401" t="s">
        <v>474</v>
      </c>
      <c r="H401">
        <v>0</v>
      </c>
      <c r="I401" s="97">
        <v>46054</v>
      </c>
      <c r="J401">
        <v>0</v>
      </c>
      <c r="K401" t="s">
        <v>11</v>
      </c>
      <c r="L401">
        <v>0</v>
      </c>
      <c r="M401">
        <v>37.110999999999997</v>
      </c>
    </row>
    <row r="402" spans="1:20">
      <c r="A402" t="s">
        <v>386</v>
      </c>
      <c r="B402" t="s">
        <v>98</v>
      </c>
      <c r="C402">
        <v>21</v>
      </c>
      <c r="D402" t="s">
        <v>107</v>
      </c>
      <c r="E402" t="s">
        <v>71</v>
      </c>
      <c r="F402" t="s">
        <v>482</v>
      </c>
      <c r="G402" t="s">
        <v>483</v>
      </c>
      <c r="H402">
        <v>5.0000000000000001E-3</v>
      </c>
      <c r="I402" s="97">
        <v>46054</v>
      </c>
      <c r="J402" t="s">
        <v>11</v>
      </c>
      <c r="K402" t="s">
        <v>11</v>
      </c>
      <c r="L402">
        <v>-5.0000000000000001E-3</v>
      </c>
      <c r="M402">
        <v>-4.0000000000000001E-3</v>
      </c>
      <c r="T402" t="s">
        <v>109</v>
      </c>
    </row>
    <row r="403" spans="1:20">
      <c r="A403" t="s">
        <v>386</v>
      </c>
      <c r="B403" t="s">
        <v>98</v>
      </c>
      <c r="C403">
        <v>22</v>
      </c>
      <c r="D403" t="s">
        <v>107</v>
      </c>
      <c r="E403" t="s">
        <v>73</v>
      </c>
      <c r="F403" t="s">
        <v>482</v>
      </c>
      <c r="G403" t="s">
        <v>483</v>
      </c>
      <c r="H403" t="s">
        <v>11</v>
      </c>
      <c r="I403" s="97">
        <v>46054</v>
      </c>
      <c r="J403" t="s">
        <v>11</v>
      </c>
      <c r="K403" t="s">
        <v>11</v>
      </c>
      <c r="L403" t="s">
        <v>11</v>
      </c>
      <c r="M403">
        <v>-2.12</v>
      </c>
    </row>
    <row r="404" spans="1:20">
      <c r="A404" t="s">
        <v>386</v>
      </c>
      <c r="B404" t="s">
        <v>98</v>
      </c>
      <c r="C404">
        <v>23</v>
      </c>
      <c r="D404" t="s">
        <v>111</v>
      </c>
      <c r="E404" t="s">
        <v>71</v>
      </c>
      <c r="F404" t="s">
        <v>221</v>
      </c>
      <c r="G404" t="s">
        <v>484</v>
      </c>
      <c r="H404">
        <v>2.9700000000000001E-2</v>
      </c>
      <c r="I404" s="97">
        <v>46054</v>
      </c>
      <c r="J404">
        <v>2.98E-2</v>
      </c>
      <c r="K404">
        <v>2.76E-2</v>
      </c>
      <c r="L404">
        <v>2.98E-2</v>
      </c>
      <c r="M404">
        <v>2.76E-2</v>
      </c>
    </row>
    <row r="405" spans="1:20">
      <c r="A405" t="s">
        <v>386</v>
      </c>
      <c r="B405" t="s">
        <v>98</v>
      </c>
      <c r="C405">
        <v>24</v>
      </c>
      <c r="D405" t="s">
        <v>111</v>
      </c>
      <c r="E405" t="s">
        <v>73</v>
      </c>
      <c r="F405" t="s">
        <v>221</v>
      </c>
      <c r="G405" t="s">
        <v>484</v>
      </c>
      <c r="H405">
        <v>103.97</v>
      </c>
      <c r="I405" s="97">
        <v>46054</v>
      </c>
      <c r="J405">
        <v>104.35</v>
      </c>
      <c r="K405">
        <v>96.09</v>
      </c>
      <c r="L405">
        <v>104.35</v>
      </c>
      <c r="M405">
        <v>96.09</v>
      </c>
    </row>
    <row r="406" spans="1:20">
      <c r="A406" t="s">
        <v>386</v>
      </c>
      <c r="B406" t="s">
        <v>98</v>
      </c>
      <c r="C406">
        <v>27</v>
      </c>
      <c r="D406" t="s">
        <v>114</v>
      </c>
      <c r="E406" t="s">
        <v>73</v>
      </c>
      <c r="F406" t="s">
        <v>225</v>
      </c>
      <c r="G406" t="s">
        <v>488</v>
      </c>
      <c r="H406">
        <v>3.17</v>
      </c>
      <c r="I406" s="97">
        <v>46054</v>
      </c>
      <c r="J406" t="s">
        <v>11</v>
      </c>
      <c r="K406" t="s">
        <v>11</v>
      </c>
      <c r="L406">
        <v>0.12</v>
      </c>
      <c r="M406">
        <v>0.4</v>
      </c>
    </row>
    <row r="407" spans="1:20">
      <c r="A407" t="s">
        <v>386</v>
      </c>
      <c r="B407" t="s">
        <v>98</v>
      </c>
      <c r="C407">
        <v>28</v>
      </c>
      <c r="D407" t="s">
        <v>115</v>
      </c>
      <c r="E407" t="s">
        <v>73</v>
      </c>
      <c r="F407" t="s">
        <v>225</v>
      </c>
      <c r="G407" t="s">
        <v>488</v>
      </c>
      <c r="H407">
        <v>5.84</v>
      </c>
      <c r="I407" s="97">
        <v>46054</v>
      </c>
      <c r="J407" t="s">
        <v>11</v>
      </c>
      <c r="K407" t="s">
        <v>11</v>
      </c>
      <c r="L407">
        <v>2</v>
      </c>
      <c r="M407">
        <v>0.9</v>
      </c>
    </row>
    <row r="408" spans="1:20">
      <c r="A408" t="s">
        <v>386</v>
      </c>
      <c r="B408" t="s">
        <v>98</v>
      </c>
      <c r="C408">
        <v>29</v>
      </c>
      <c r="D408" t="s">
        <v>117</v>
      </c>
      <c r="E408" t="s">
        <v>36</v>
      </c>
      <c r="F408" t="s">
        <v>221</v>
      </c>
      <c r="G408" t="s">
        <v>484</v>
      </c>
      <c r="H408" t="s">
        <v>11</v>
      </c>
      <c r="I408" s="97">
        <v>46054</v>
      </c>
      <c r="J408" t="s">
        <v>11</v>
      </c>
      <c r="K408" t="s">
        <v>11</v>
      </c>
      <c r="L408" t="s">
        <v>11</v>
      </c>
      <c r="M408" t="s">
        <v>11</v>
      </c>
    </row>
    <row r="409" spans="1:20">
      <c r="A409" t="s">
        <v>386</v>
      </c>
      <c r="B409" t="s">
        <v>98</v>
      </c>
      <c r="C409">
        <v>30</v>
      </c>
      <c r="D409" t="s">
        <v>117</v>
      </c>
      <c r="E409" t="s">
        <v>73</v>
      </c>
      <c r="F409" t="s">
        <v>221</v>
      </c>
      <c r="G409" t="s">
        <v>484</v>
      </c>
      <c r="H409">
        <v>29.06</v>
      </c>
      <c r="I409" s="97">
        <v>46054</v>
      </c>
      <c r="J409" t="s">
        <v>11</v>
      </c>
      <c r="K409" t="s">
        <v>11</v>
      </c>
      <c r="L409">
        <v>30.2</v>
      </c>
      <c r="M409">
        <v>31.9</v>
      </c>
    </row>
    <row r="410" spans="1:20">
      <c r="A410" t="s">
        <v>386</v>
      </c>
      <c r="B410" t="s">
        <v>98</v>
      </c>
      <c r="C410">
        <v>31</v>
      </c>
      <c r="D410" t="s">
        <v>118</v>
      </c>
      <c r="E410" t="s">
        <v>73</v>
      </c>
      <c r="F410" t="s">
        <v>482</v>
      </c>
      <c r="G410" t="s">
        <v>436</v>
      </c>
      <c r="H410">
        <v>5.4</v>
      </c>
      <c r="I410" s="97">
        <v>46054</v>
      </c>
      <c r="J410" t="s">
        <v>11</v>
      </c>
      <c r="K410" t="s">
        <v>11</v>
      </c>
      <c r="L410" t="s">
        <v>11</v>
      </c>
      <c r="M410" t="s">
        <v>11</v>
      </c>
    </row>
    <row r="411" spans="1:20">
      <c r="A411" t="s">
        <v>386</v>
      </c>
      <c r="B411" t="s">
        <v>98</v>
      </c>
      <c r="C411">
        <v>32</v>
      </c>
      <c r="D411" t="s">
        <v>119</v>
      </c>
      <c r="E411" t="s">
        <v>36</v>
      </c>
      <c r="F411" t="s">
        <v>221</v>
      </c>
      <c r="G411" t="s">
        <v>436</v>
      </c>
      <c r="H411" t="s">
        <v>11</v>
      </c>
      <c r="I411" s="97">
        <v>46054</v>
      </c>
      <c r="J411" t="s">
        <v>11</v>
      </c>
      <c r="K411" t="s">
        <v>11</v>
      </c>
      <c r="L411" t="s">
        <v>11</v>
      </c>
      <c r="M411" t="s">
        <v>11</v>
      </c>
    </row>
    <row r="412" spans="1:20">
      <c r="A412" t="s">
        <v>386</v>
      </c>
      <c r="B412" t="s">
        <v>98</v>
      </c>
      <c r="C412">
        <v>33</v>
      </c>
      <c r="D412" t="s">
        <v>490</v>
      </c>
      <c r="E412" t="s">
        <v>73</v>
      </c>
      <c r="F412" t="s">
        <v>221</v>
      </c>
      <c r="G412" t="s">
        <v>436</v>
      </c>
      <c r="H412">
        <v>0.1</v>
      </c>
      <c r="I412" s="97">
        <v>46054</v>
      </c>
      <c r="J412">
        <v>0.1</v>
      </c>
      <c r="K412">
        <v>0.64</v>
      </c>
      <c r="L412">
        <v>0.1</v>
      </c>
      <c r="M412">
        <v>0.64</v>
      </c>
      <c r="O412" t="s">
        <v>553</v>
      </c>
      <c r="P412" t="s">
        <v>11</v>
      </c>
      <c r="Q412" t="s">
        <v>11</v>
      </c>
      <c r="R412" t="s">
        <v>11</v>
      </c>
      <c r="S412" t="s">
        <v>11</v>
      </c>
    </row>
    <row r="413" spans="1:20">
      <c r="A413" t="s">
        <v>386</v>
      </c>
      <c r="B413" t="s">
        <v>123</v>
      </c>
      <c r="C413">
        <v>34</v>
      </c>
      <c r="D413" t="s">
        <v>11</v>
      </c>
      <c r="E413" t="s">
        <v>122</v>
      </c>
      <c r="F413" t="s">
        <v>479</v>
      </c>
      <c r="G413" t="s">
        <v>474</v>
      </c>
      <c r="H413" t="s">
        <v>11</v>
      </c>
      <c r="I413" s="97">
        <v>46054</v>
      </c>
      <c r="J413" t="s">
        <v>11</v>
      </c>
      <c r="L413">
        <v>5</v>
      </c>
      <c r="M413">
        <v>5</v>
      </c>
      <c r="T413" t="s">
        <v>491</v>
      </c>
    </row>
    <row r="414" spans="1:20" hidden="1">
      <c r="A414" t="s">
        <v>386</v>
      </c>
      <c r="B414" t="s">
        <v>84</v>
      </c>
      <c r="C414">
        <v>1</v>
      </c>
      <c r="D414" t="s">
        <v>89</v>
      </c>
      <c r="E414" t="s">
        <v>36</v>
      </c>
      <c r="F414" t="s">
        <v>473</v>
      </c>
      <c r="G414" t="s">
        <v>474</v>
      </c>
      <c r="H414">
        <v>73</v>
      </c>
      <c r="I414" s="97">
        <v>46082</v>
      </c>
      <c r="J414">
        <v>7</v>
      </c>
      <c r="L414">
        <v>73</v>
      </c>
      <c r="M414">
        <v>41</v>
      </c>
      <c r="T414" t="s">
        <v>475</v>
      </c>
    </row>
    <row r="415" spans="1:20" hidden="1">
      <c r="A415" t="s">
        <v>386</v>
      </c>
      <c r="B415" t="s">
        <v>84</v>
      </c>
      <c r="C415">
        <v>2</v>
      </c>
      <c r="D415" t="s">
        <v>89</v>
      </c>
      <c r="E415" t="s">
        <v>73</v>
      </c>
      <c r="F415" t="s">
        <v>473</v>
      </c>
      <c r="G415" t="s">
        <v>474</v>
      </c>
      <c r="H415">
        <v>32.4</v>
      </c>
      <c r="I415" s="97">
        <v>46082</v>
      </c>
      <c r="J415">
        <v>1.3478000000000001</v>
      </c>
      <c r="L415">
        <v>32.305990000000001</v>
      </c>
      <c r="M415">
        <v>10.865638000000001</v>
      </c>
      <c r="T415" t="s">
        <v>476</v>
      </c>
    </row>
    <row r="416" spans="1:20" hidden="1">
      <c r="A416" t="s">
        <v>386</v>
      </c>
      <c r="B416" t="s">
        <v>84</v>
      </c>
      <c r="C416">
        <v>3</v>
      </c>
      <c r="D416" t="s">
        <v>90</v>
      </c>
      <c r="E416" t="s">
        <v>36</v>
      </c>
      <c r="F416" t="s">
        <v>473</v>
      </c>
      <c r="G416" t="s">
        <v>474</v>
      </c>
      <c r="H416">
        <v>0</v>
      </c>
      <c r="I416" s="97">
        <v>46082</v>
      </c>
      <c r="L416">
        <v>0</v>
      </c>
      <c r="M416">
        <v>0</v>
      </c>
    </row>
    <row r="417" spans="1:20" hidden="1">
      <c r="A417" t="s">
        <v>386</v>
      </c>
      <c r="B417" t="s">
        <v>84</v>
      </c>
      <c r="C417">
        <v>4</v>
      </c>
      <c r="D417" t="s">
        <v>90</v>
      </c>
      <c r="E417" t="s">
        <v>73</v>
      </c>
      <c r="F417" t="s">
        <v>473</v>
      </c>
      <c r="G417" t="s">
        <v>474</v>
      </c>
      <c r="H417">
        <v>0</v>
      </c>
      <c r="I417" s="97">
        <v>46082</v>
      </c>
      <c r="L417">
        <v>0</v>
      </c>
      <c r="M417">
        <v>0</v>
      </c>
    </row>
    <row r="418" spans="1:20" hidden="1">
      <c r="A418" t="s">
        <v>386</v>
      </c>
      <c r="B418" t="s">
        <v>84</v>
      </c>
      <c r="C418">
        <v>5</v>
      </c>
      <c r="D418" t="s">
        <v>91</v>
      </c>
      <c r="E418" t="s">
        <v>36</v>
      </c>
      <c r="F418" t="s">
        <v>473</v>
      </c>
      <c r="G418" t="s">
        <v>474</v>
      </c>
      <c r="H418">
        <v>43</v>
      </c>
      <c r="I418" s="97">
        <v>46082</v>
      </c>
      <c r="J418">
        <v>3</v>
      </c>
      <c r="L418">
        <v>43</v>
      </c>
      <c r="M418">
        <v>38</v>
      </c>
      <c r="T418" t="s">
        <v>477</v>
      </c>
    </row>
    <row r="419" spans="1:20" hidden="1">
      <c r="A419" t="s">
        <v>386</v>
      </c>
      <c r="B419" t="s">
        <v>84</v>
      </c>
      <c r="C419">
        <v>6</v>
      </c>
      <c r="D419" t="s">
        <v>91</v>
      </c>
      <c r="E419" t="s">
        <v>73</v>
      </c>
      <c r="F419" t="s">
        <v>473</v>
      </c>
      <c r="G419" t="s">
        <v>474</v>
      </c>
      <c r="H419">
        <v>78.7</v>
      </c>
      <c r="I419" s="97">
        <v>46082</v>
      </c>
      <c r="J419">
        <v>7.6</v>
      </c>
      <c r="L419">
        <v>78.599999999999994</v>
      </c>
      <c r="M419">
        <v>43.677999999999997</v>
      </c>
      <c r="T419" t="s">
        <v>478</v>
      </c>
    </row>
    <row r="420" spans="1:20" hidden="1">
      <c r="A420" t="s">
        <v>386</v>
      </c>
      <c r="B420" t="s">
        <v>98</v>
      </c>
      <c r="C420">
        <v>7</v>
      </c>
      <c r="D420" t="s">
        <v>100</v>
      </c>
      <c r="E420" t="s">
        <v>36</v>
      </c>
      <c r="F420" t="s">
        <v>479</v>
      </c>
      <c r="G420" t="s">
        <v>474</v>
      </c>
      <c r="H420" t="s">
        <v>11</v>
      </c>
      <c r="I420" s="97">
        <v>46082</v>
      </c>
      <c r="J420" t="s">
        <v>11</v>
      </c>
      <c r="L420" t="s">
        <v>11</v>
      </c>
      <c r="M420">
        <v>0</v>
      </c>
    </row>
    <row r="421" spans="1:20" hidden="1">
      <c r="A421" t="s">
        <v>386</v>
      </c>
      <c r="B421" t="s">
        <v>98</v>
      </c>
      <c r="C421">
        <v>8</v>
      </c>
      <c r="D421" t="s">
        <v>100</v>
      </c>
      <c r="E421" t="s">
        <v>73</v>
      </c>
      <c r="F421" t="s">
        <v>479</v>
      </c>
      <c r="G421" t="s">
        <v>474</v>
      </c>
      <c r="H421" t="s">
        <v>11</v>
      </c>
      <c r="I421" s="97">
        <v>46082</v>
      </c>
      <c r="J421" t="s">
        <v>11</v>
      </c>
      <c r="L421" t="s">
        <v>11</v>
      </c>
      <c r="M421">
        <v>0</v>
      </c>
    </row>
    <row r="422" spans="1:20" hidden="1">
      <c r="A422" t="s">
        <v>386</v>
      </c>
      <c r="B422" t="s">
        <v>98</v>
      </c>
      <c r="C422">
        <v>9</v>
      </c>
      <c r="D422" t="s">
        <v>101</v>
      </c>
      <c r="E422" t="s">
        <v>36</v>
      </c>
      <c r="F422" t="s">
        <v>479</v>
      </c>
      <c r="G422" t="s">
        <v>474</v>
      </c>
      <c r="H422" t="s">
        <v>11</v>
      </c>
      <c r="I422" s="97">
        <v>46082</v>
      </c>
      <c r="J422" t="s">
        <v>11</v>
      </c>
      <c r="L422" t="s">
        <v>11</v>
      </c>
      <c r="M422">
        <v>107</v>
      </c>
    </row>
    <row r="423" spans="1:20" hidden="1">
      <c r="A423" t="s">
        <v>386</v>
      </c>
      <c r="B423" t="s">
        <v>98</v>
      </c>
      <c r="C423">
        <v>10</v>
      </c>
      <c r="D423" t="s">
        <v>101</v>
      </c>
      <c r="E423" t="s">
        <v>73</v>
      </c>
      <c r="F423" t="s">
        <v>479</v>
      </c>
      <c r="G423" t="s">
        <v>474</v>
      </c>
      <c r="H423" t="s">
        <v>11</v>
      </c>
      <c r="I423" s="97">
        <v>46082</v>
      </c>
      <c r="J423" t="s">
        <v>11</v>
      </c>
      <c r="L423" t="s">
        <v>11</v>
      </c>
      <c r="M423">
        <v>22</v>
      </c>
    </row>
    <row r="424" spans="1:20" hidden="1">
      <c r="A424" t="s">
        <v>386</v>
      </c>
      <c r="B424" t="s">
        <v>98</v>
      </c>
      <c r="C424">
        <v>11</v>
      </c>
      <c r="D424" t="s">
        <v>102</v>
      </c>
      <c r="E424" t="s">
        <v>36</v>
      </c>
      <c r="F424" t="s">
        <v>479</v>
      </c>
      <c r="G424" t="s">
        <v>474</v>
      </c>
      <c r="H424" t="s">
        <v>11</v>
      </c>
      <c r="I424" s="97">
        <v>46082</v>
      </c>
      <c r="J424" t="s">
        <v>11</v>
      </c>
      <c r="L424" t="s">
        <v>11</v>
      </c>
      <c r="M424">
        <v>50.11</v>
      </c>
    </row>
    <row r="425" spans="1:20" hidden="1">
      <c r="A425" t="s">
        <v>386</v>
      </c>
      <c r="B425" t="s">
        <v>98</v>
      </c>
      <c r="C425">
        <v>12</v>
      </c>
      <c r="D425" t="s">
        <v>102</v>
      </c>
      <c r="E425" t="s">
        <v>73</v>
      </c>
      <c r="F425" t="s">
        <v>479</v>
      </c>
      <c r="G425" t="s">
        <v>474</v>
      </c>
      <c r="H425" t="s">
        <v>11</v>
      </c>
      <c r="I425" s="97">
        <v>46082</v>
      </c>
      <c r="J425" t="s">
        <v>11</v>
      </c>
      <c r="L425" t="s">
        <v>11</v>
      </c>
      <c r="M425">
        <v>0</v>
      </c>
    </row>
    <row r="426" spans="1:20" hidden="1">
      <c r="A426" t="s">
        <v>386</v>
      </c>
      <c r="B426" t="s">
        <v>98</v>
      </c>
      <c r="C426">
        <v>13</v>
      </c>
      <c r="D426" t="s">
        <v>103</v>
      </c>
      <c r="E426" t="s">
        <v>36</v>
      </c>
      <c r="F426" t="s">
        <v>479</v>
      </c>
      <c r="G426" t="s">
        <v>480</v>
      </c>
      <c r="H426">
        <v>0</v>
      </c>
      <c r="I426" s="97">
        <v>46082</v>
      </c>
      <c r="J426">
        <v>3</v>
      </c>
      <c r="L426">
        <v>0</v>
      </c>
    </row>
    <row r="427" spans="1:20" hidden="1">
      <c r="A427" t="s">
        <v>386</v>
      </c>
      <c r="B427" t="s">
        <v>98</v>
      </c>
      <c r="C427">
        <v>14</v>
      </c>
      <c r="D427" t="s">
        <v>103</v>
      </c>
      <c r="E427" t="s">
        <v>73</v>
      </c>
      <c r="F427" t="s">
        <v>479</v>
      </c>
      <c r="G427" t="s">
        <v>480</v>
      </c>
      <c r="H427">
        <v>0</v>
      </c>
      <c r="I427" s="97">
        <v>46082</v>
      </c>
      <c r="J427">
        <v>3.5</v>
      </c>
      <c r="L427">
        <v>0</v>
      </c>
    </row>
    <row r="428" spans="1:20" hidden="1">
      <c r="A428" t="s">
        <v>386</v>
      </c>
      <c r="B428" t="s">
        <v>98</v>
      </c>
      <c r="C428">
        <v>15</v>
      </c>
      <c r="D428" t="s">
        <v>191</v>
      </c>
      <c r="E428" t="s">
        <v>36</v>
      </c>
      <c r="F428" t="s">
        <v>479</v>
      </c>
      <c r="G428" t="s">
        <v>480</v>
      </c>
      <c r="H428">
        <v>0</v>
      </c>
      <c r="I428" s="97">
        <v>46082</v>
      </c>
      <c r="J428">
        <v>1</v>
      </c>
      <c r="L428">
        <v>0</v>
      </c>
    </row>
    <row r="429" spans="1:20" hidden="1">
      <c r="A429" t="s">
        <v>386</v>
      </c>
      <c r="B429" t="s">
        <v>98</v>
      </c>
      <c r="C429">
        <v>16</v>
      </c>
      <c r="D429" t="s">
        <v>191</v>
      </c>
      <c r="E429" t="s">
        <v>73</v>
      </c>
      <c r="F429" t="s">
        <v>479</v>
      </c>
      <c r="G429" t="s">
        <v>480</v>
      </c>
      <c r="H429">
        <v>0</v>
      </c>
      <c r="I429" s="97">
        <v>46082</v>
      </c>
      <c r="J429">
        <v>1.5500000000000005</v>
      </c>
      <c r="L429">
        <v>0</v>
      </c>
      <c r="O429" t="s">
        <v>554</v>
      </c>
    </row>
    <row r="430" spans="1:20" hidden="1">
      <c r="A430" t="s">
        <v>386</v>
      </c>
      <c r="B430" t="s">
        <v>98</v>
      </c>
      <c r="C430">
        <v>17</v>
      </c>
      <c r="D430" t="s">
        <v>105</v>
      </c>
      <c r="E430" t="s">
        <v>36</v>
      </c>
      <c r="F430" t="s">
        <v>473</v>
      </c>
      <c r="G430" t="s">
        <v>474</v>
      </c>
      <c r="H430">
        <v>0</v>
      </c>
      <c r="I430" s="97">
        <v>46082</v>
      </c>
      <c r="J430">
        <v>0</v>
      </c>
      <c r="L430">
        <v>0</v>
      </c>
    </row>
    <row r="431" spans="1:20" hidden="1">
      <c r="A431" t="s">
        <v>386</v>
      </c>
      <c r="B431" t="s">
        <v>98</v>
      </c>
      <c r="C431">
        <v>18</v>
      </c>
      <c r="D431" t="s">
        <v>105</v>
      </c>
      <c r="E431" t="s">
        <v>73</v>
      </c>
      <c r="F431" t="s">
        <v>473</v>
      </c>
      <c r="G431" t="s">
        <v>474</v>
      </c>
      <c r="H431">
        <v>0</v>
      </c>
      <c r="I431" s="97">
        <v>46082</v>
      </c>
      <c r="J431">
        <v>0</v>
      </c>
      <c r="L431">
        <v>0</v>
      </c>
    </row>
    <row r="432" spans="1:20" hidden="1">
      <c r="A432" t="s">
        <v>386</v>
      </c>
      <c r="B432" t="s">
        <v>98</v>
      </c>
      <c r="C432">
        <v>19</v>
      </c>
      <c r="D432" t="s">
        <v>106</v>
      </c>
      <c r="E432" t="s">
        <v>36</v>
      </c>
      <c r="F432" t="s">
        <v>473</v>
      </c>
      <c r="G432" t="s">
        <v>474</v>
      </c>
      <c r="H432">
        <v>0</v>
      </c>
      <c r="I432" s="97">
        <v>46082</v>
      </c>
      <c r="J432">
        <v>0</v>
      </c>
      <c r="L432">
        <v>0</v>
      </c>
    </row>
    <row r="433" spans="1:20" hidden="1">
      <c r="A433" t="s">
        <v>386</v>
      </c>
      <c r="B433" t="s">
        <v>98</v>
      </c>
      <c r="C433">
        <v>20</v>
      </c>
      <c r="D433" t="s">
        <v>106</v>
      </c>
      <c r="E433" t="s">
        <v>73</v>
      </c>
      <c r="F433" t="s">
        <v>473</v>
      </c>
      <c r="G433" t="s">
        <v>474</v>
      </c>
      <c r="H433">
        <v>0</v>
      </c>
      <c r="I433" s="97">
        <v>46082</v>
      </c>
      <c r="J433">
        <v>0</v>
      </c>
      <c r="L433">
        <v>0</v>
      </c>
    </row>
    <row r="434" spans="1:20" hidden="1">
      <c r="A434" t="s">
        <v>386</v>
      </c>
      <c r="B434" t="s">
        <v>98</v>
      </c>
      <c r="C434">
        <v>21</v>
      </c>
      <c r="D434" t="s">
        <v>107</v>
      </c>
      <c r="E434" t="s">
        <v>71</v>
      </c>
      <c r="F434" t="s">
        <v>482</v>
      </c>
      <c r="G434" t="s">
        <v>483</v>
      </c>
      <c r="H434">
        <v>5.0000000000000001E-3</v>
      </c>
      <c r="I434" s="97">
        <v>46082</v>
      </c>
      <c r="J434" t="s">
        <v>11</v>
      </c>
      <c r="K434" t="s">
        <v>11</v>
      </c>
      <c r="T434" t="s">
        <v>109</v>
      </c>
    </row>
    <row r="435" spans="1:20" hidden="1">
      <c r="A435" t="s">
        <v>386</v>
      </c>
      <c r="B435" t="s">
        <v>98</v>
      </c>
      <c r="C435">
        <v>22</v>
      </c>
      <c r="D435" t="s">
        <v>107</v>
      </c>
      <c r="E435" t="s">
        <v>73</v>
      </c>
      <c r="F435" t="s">
        <v>482</v>
      </c>
      <c r="G435" t="s">
        <v>483</v>
      </c>
      <c r="H435" t="s">
        <v>11</v>
      </c>
      <c r="I435" s="97">
        <v>46082</v>
      </c>
      <c r="J435" t="s">
        <v>11</v>
      </c>
      <c r="K435" t="s">
        <v>11</v>
      </c>
      <c r="L435" t="s">
        <v>11</v>
      </c>
    </row>
    <row r="436" spans="1:20" hidden="1">
      <c r="A436" t="s">
        <v>386</v>
      </c>
      <c r="B436" t="s">
        <v>98</v>
      </c>
      <c r="C436">
        <v>23</v>
      </c>
      <c r="D436" t="s">
        <v>111</v>
      </c>
      <c r="E436" t="s">
        <v>71</v>
      </c>
      <c r="F436" t="s">
        <v>221</v>
      </c>
      <c r="G436" t="s">
        <v>484</v>
      </c>
      <c r="H436">
        <v>2.9700000000000001E-2</v>
      </c>
      <c r="I436" s="97">
        <v>46082</v>
      </c>
      <c r="J436">
        <v>2.9700000000000001E-2</v>
      </c>
      <c r="L436">
        <v>2.9749999999999999E-2</v>
      </c>
      <c r="M436">
        <v>0</v>
      </c>
    </row>
    <row r="437" spans="1:20" hidden="1">
      <c r="A437" t="s">
        <v>386</v>
      </c>
      <c r="B437" t="s">
        <v>98</v>
      </c>
      <c r="C437">
        <v>24</v>
      </c>
      <c r="D437" t="s">
        <v>111</v>
      </c>
      <c r="E437" t="s">
        <v>73</v>
      </c>
      <c r="F437" t="s">
        <v>221</v>
      </c>
      <c r="G437" t="s">
        <v>484</v>
      </c>
      <c r="H437">
        <v>103.97</v>
      </c>
      <c r="I437" s="97">
        <v>46082</v>
      </c>
      <c r="J437">
        <v>103.97</v>
      </c>
      <c r="L437">
        <v>208.32</v>
      </c>
      <c r="M437">
        <v>78</v>
      </c>
    </row>
    <row r="438" spans="1:20" hidden="1">
      <c r="A438" t="s">
        <v>386</v>
      </c>
      <c r="B438" t="s">
        <v>98</v>
      </c>
      <c r="C438">
        <v>27</v>
      </c>
      <c r="D438" t="s">
        <v>114</v>
      </c>
      <c r="E438" t="s">
        <v>73</v>
      </c>
      <c r="F438" t="s">
        <v>225</v>
      </c>
      <c r="G438" t="s">
        <v>488</v>
      </c>
      <c r="H438">
        <v>3.17</v>
      </c>
      <c r="I438" s="97">
        <v>46082</v>
      </c>
      <c r="J438" t="s">
        <v>11</v>
      </c>
      <c r="K438" t="s">
        <v>11</v>
      </c>
      <c r="L438">
        <v>0.12</v>
      </c>
      <c r="M438" t="s">
        <v>11</v>
      </c>
    </row>
    <row r="439" spans="1:20" hidden="1">
      <c r="A439" t="s">
        <v>386</v>
      </c>
      <c r="B439" t="s">
        <v>98</v>
      </c>
      <c r="C439">
        <v>28</v>
      </c>
      <c r="D439" t="s">
        <v>115</v>
      </c>
      <c r="E439" t="s">
        <v>73</v>
      </c>
      <c r="F439" t="s">
        <v>225</v>
      </c>
      <c r="G439" t="s">
        <v>488</v>
      </c>
      <c r="H439">
        <v>5.84</v>
      </c>
      <c r="I439" s="97">
        <v>46082</v>
      </c>
      <c r="J439" t="s">
        <v>11</v>
      </c>
      <c r="K439" t="s">
        <v>11</v>
      </c>
      <c r="L439">
        <v>2</v>
      </c>
    </row>
    <row r="440" spans="1:20" hidden="1">
      <c r="A440" t="s">
        <v>386</v>
      </c>
      <c r="B440" t="s">
        <v>98</v>
      </c>
      <c r="C440">
        <v>29</v>
      </c>
      <c r="D440" t="s">
        <v>117</v>
      </c>
      <c r="E440" t="s">
        <v>36</v>
      </c>
      <c r="F440" t="s">
        <v>221</v>
      </c>
      <c r="G440" t="s">
        <v>484</v>
      </c>
      <c r="H440" t="s">
        <v>11</v>
      </c>
      <c r="I440" s="97">
        <v>46082</v>
      </c>
    </row>
    <row r="441" spans="1:20" hidden="1">
      <c r="A441" t="s">
        <v>386</v>
      </c>
      <c r="B441" t="s">
        <v>98</v>
      </c>
      <c r="C441">
        <v>30</v>
      </c>
      <c r="D441" t="s">
        <v>117</v>
      </c>
      <c r="E441" t="s">
        <v>73</v>
      </c>
      <c r="F441" t="s">
        <v>221</v>
      </c>
      <c r="G441" t="s">
        <v>484</v>
      </c>
      <c r="H441">
        <v>29.06</v>
      </c>
      <c r="I441" s="97">
        <v>46082</v>
      </c>
      <c r="J441" t="s">
        <v>11</v>
      </c>
      <c r="K441" t="s">
        <v>11</v>
      </c>
      <c r="L441">
        <v>32.47</v>
      </c>
    </row>
    <row r="442" spans="1:20" hidden="1">
      <c r="A442" t="s">
        <v>386</v>
      </c>
      <c r="B442" t="s">
        <v>98</v>
      </c>
      <c r="C442">
        <v>31</v>
      </c>
      <c r="D442" t="s">
        <v>118</v>
      </c>
      <c r="E442" t="s">
        <v>73</v>
      </c>
      <c r="F442" t="s">
        <v>482</v>
      </c>
      <c r="G442" t="s">
        <v>436</v>
      </c>
      <c r="H442">
        <v>5.4</v>
      </c>
      <c r="I442" s="97">
        <v>46082</v>
      </c>
      <c r="J442" t="s">
        <v>11</v>
      </c>
      <c r="K442" t="s">
        <v>11</v>
      </c>
      <c r="L442">
        <v>0.5</v>
      </c>
      <c r="M442">
        <v>0.2</v>
      </c>
    </row>
    <row r="443" spans="1:20" hidden="1">
      <c r="A443" t="s">
        <v>386</v>
      </c>
      <c r="B443" t="s">
        <v>98</v>
      </c>
      <c r="C443">
        <v>32</v>
      </c>
      <c r="D443" t="s">
        <v>119</v>
      </c>
      <c r="E443" t="s">
        <v>36</v>
      </c>
      <c r="F443" t="s">
        <v>221</v>
      </c>
      <c r="G443" t="s">
        <v>436</v>
      </c>
      <c r="H443" t="s">
        <v>11</v>
      </c>
      <c r="I443" s="97">
        <v>46082</v>
      </c>
      <c r="J443" t="s">
        <v>11</v>
      </c>
      <c r="L443" t="s">
        <v>11</v>
      </c>
      <c r="M443" t="s">
        <v>11</v>
      </c>
    </row>
    <row r="444" spans="1:20" hidden="1">
      <c r="A444" t="s">
        <v>386</v>
      </c>
      <c r="B444" t="s">
        <v>98</v>
      </c>
      <c r="C444">
        <v>33</v>
      </c>
      <c r="D444" t="s">
        <v>490</v>
      </c>
      <c r="E444" t="s">
        <v>73</v>
      </c>
      <c r="F444" t="s">
        <v>221</v>
      </c>
      <c r="G444" t="s">
        <v>436</v>
      </c>
      <c r="H444">
        <v>0.1</v>
      </c>
      <c r="I444" s="97">
        <v>46082</v>
      </c>
      <c r="J444" t="s">
        <v>11</v>
      </c>
      <c r="L444" t="s">
        <v>11</v>
      </c>
      <c r="M444" t="s">
        <v>11</v>
      </c>
    </row>
    <row r="445" spans="1:20" hidden="1">
      <c r="A445" t="s">
        <v>386</v>
      </c>
      <c r="B445" t="s">
        <v>123</v>
      </c>
      <c r="C445">
        <v>34</v>
      </c>
      <c r="D445" t="s">
        <v>11</v>
      </c>
      <c r="E445" t="s">
        <v>122</v>
      </c>
      <c r="F445" t="s">
        <v>479</v>
      </c>
      <c r="G445" t="s">
        <v>474</v>
      </c>
      <c r="H445" t="s">
        <v>11</v>
      </c>
      <c r="I445" s="97">
        <v>46082</v>
      </c>
      <c r="J445">
        <v>0</v>
      </c>
      <c r="L445">
        <v>5</v>
      </c>
      <c r="M445">
        <v>5</v>
      </c>
      <c r="T445" t="s">
        <v>491</v>
      </c>
    </row>
    <row r="446" spans="1:20" hidden="1">
      <c r="I446" s="97"/>
      <c r="J446">
        <v>10.27</v>
      </c>
    </row>
    <row r="447" spans="1:20" hidden="1">
      <c r="I447" s="97"/>
      <c r="N447" t="s">
        <v>555</v>
      </c>
    </row>
    <row r="448" spans="1:20" hidden="1">
      <c r="I448" s="97"/>
      <c r="M448">
        <v>4.1425339599999997</v>
      </c>
    </row>
    <row r="449" spans="1:13" hidden="1">
      <c r="I449" s="97"/>
    </row>
    <row r="450" spans="1:13" hidden="1">
      <c r="I450" s="97"/>
    </row>
    <row r="451" spans="1:13" hidden="1">
      <c r="A451" t="s">
        <v>556</v>
      </c>
      <c r="B451" t="s">
        <v>195</v>
      </c>
      <c r="C451">
        <v>1</v>
      </c>
      <c r="D451" t="s">
        <v>195</v>
      </c>
      <c r="E451" t="s">
        <v>73</v>
      </c>
      <c r="F451" t="s">
        <v>479</v>
      </c>
      <c r="G451" t="s">
        <v>11</v>
      </c>
      <c r="H451">
        <v>8293.8295890655118</v>
      </c>
      <c r="I451" s="97">
        <v>45748</v>
      </c>
      <c r="J451">
        <v>667.82112647933718</v>
      </c>
      <c r="K451">
        <v>598.04999999999995</v>
      </c>
      <c r="L451">
        <v>667.82112647933718</v>
      </c>
      <c r="M451">
        <v>598.04999999999995</v>
      </c>
    </row>
    <row r="452" spans="1:13" hidden="1">
      <c r="A452" t="s">
        <v>556</v>
      </c>
      <c r="B452" t="s">
        <v>175</v>
      </c>
      <c r="C452">
        <v>2</v>
      </c>
      <c r="D452" t="s">
        <v>176</v>
      </c>
      <c r="E452" t="s">
        <v>73</v>
      </c>
      <c r="F452" t="s">
        <v>479</v>
      </c>
      <c r="G452" t="s">
        <v>557</v>
      </c>
      <c r="H452">
        <v>675.9471108729108</v>
      </c>
      <c r="I452" s="97">
        <v>45748</v>
      </c>
      <c r="J452">
        <v>29.757688621094065</v>
      </c>
      <c r="K452">
        <v>32.4</v>
      </c>
      <c r="L452">
        <v>29.757688621094065</v>
      </c>
      <c r="M452">
        <v>32.4</v>
      </c>
    </row>
    <row r="453" spans="1:13" hidden="1">
      <c r="A453" t="s">
        <v>556</v>
      </c>
      <c r="B453" t="s">
        <v>175</v>
      </c>
      <c r="C453">
        <v>3</v>
      </c>
      <c r="D453" t="s">
        <v>177</v>
      </c>
      <c r="E453" t="s">
        <v>71</v>
      </c>
      <c r="H453">
        <v>8.1500000000000003E-2</v>
      </c>
      <c r="I453" s="97">
        <v>45748</v>
      </c>
      <c r="J453">
        <v>4.4999999999999998E-2</v>
      </c>
      <c r="K453">
        <v>5.3999999999999999E-2</v>
      </c>
      <c r="L453">
        <v>4.4999999999999998E-2</v>
      </c>
      <c r="M453">
        <v>5.3999999999999999E-2</v>
      </c>
    </row>
    <row r="454" spans="1:13" hidden="1">
      <c r="A454" t="s">
        <v>556</v>
      </c>
      <c r="B454" t="s">
        <v>178</v>
      </c>
      <c r="C454">
        <v>4</v>
      </c>
      <c r="D454" t="s">
        <v>11</v>
      </c>
      <c r="E454" t="s">
        <v>71</v>
      </c>
      <c r="F454" t="s">
        <v>479</v>
      </c>
      <c r="G454" t="s">
        <v>11</v>
      </c>
      <c r="H454">
        <v>0.60957810977343208</v>
      </c>
      <c r="I454" s="97">
        <v>45748</v>
      </c>
      <c r="J454">
        <v>0.74590894084711812</v>
      </c>
      <c r="K454">
        <v>0.69815583557210115</v>
      </c>
      <c r="L454">
        <v>0.74590894084711812</v>
      </c>
      <c r="M454">
        <v>0.69815583557210115</v>
      </c>
    </row>
    <row r="455" spans="1:13" hidden="1">
      <c r="A455" t="s">
        <v>556</v>
      </c>
      <c r="B455" t="s">
        <v>179</v>
      </c>
      <c r="C455">
        <v>5</v>
      </c>
      <c r="D455" t="s">
        <v>11</v>
      </c>
      <c r="E455" t="s">
        <v>71</v>
      </c>
      <c r="F455" t="s">
        <v>29</v>
      </c>
      <c r="G455" t="s">
        <v>11</v>
      </c>
      <c r="H455">
        <v>0.1272485409846382</v>
      </c>
      <c r="I455" s="97">
        <v>45748</v>
      </c>
      <c r="J455">
        <v>0.13080835090873985</v>
      </c>
      <c r="K455">
        <v>0.13950000000000001</v>
      </c>
      <c r="L455">
        <v>0.13080835090873985</v>
      </c>
      <c r="M455">
        <v>0.13950000000000001</v>
      </c>
    </row>
    <row r="456" spans="1:13" hidden="1">
      <c r="A456" t="s">
        <v>556</v>
      </c>
      <c r="B456" t="s">
        <v>180</v>
      </c>
      <c r="C456">
        <v>6</v>
      </c>
      <c r="D456" t="s">
        <v>144</v>
      </c>
      <c r="E456" t="s">
        <v>71</v>
      </c>
      <c r="F456" t="s">
        <v>479</v>
      </c>
      <c r="G456" t="s">
        <v>558</v>
      </c>
      <c r="H456">
        <v>1</v>
      </c>
      <c r="I456" s="97">
        <v>45748</v>
      </c>
      <c r="J456">
        <v>1</v>
      </c>
      <c r="K456">
        <v>0.94</v>
      </c>
      <c r="L456">
        <v>1</v>
      </c>
      <c r="M456">
        <v>0.94</v>
      </c>
    </row>
    <row r="457" spans="1:13" hidden="1">
      <c r="A457" t="s">
        <v>556</v>
      </c>
      <c r="B457" t="s">
        <v>180</v>
      </c>
      <c r="C457">
        <v>7</v>
      </c>
      <c r="D457" t="s">
        <v>144</v>
      </c>
      <c r="E457" t="s">
        <v>183</v>
      </c>
      <c r="F457" t="s">
        <v>479</v>
      </c>
      <c r="G457" t="s">
        <v>558</v>
      </c>
      <c r="H457">
        <v>10164</v>
      </c>
      <c r="I457" s="97">
        <v>45748</v>
      </c>
      <c r="J457">
        <v>847</v>
      </c>
      <c r="K457">
        <v>793</v>
      </c>
      <c r="L457">
        <v>847</v>
      </c>
      <c r="M457">
        <v>793</v>
      </c>
    </row>
    <row r="458" spans="1:13" hidden="1">
      <c r="A458" t="s">
        <v>556</v>
      </c>
      <c r="B458" t="s">
        <v>180</v>
      </c>
      <c r="C458">
        <v>8</v>
      </c>
      <c r="D458" t="s">
        <v>147</v>
      </c>
      <c r="E458" t="s">
        <v>71</v>
      </c>
      <c r="F458" t="s">
        <v>479</v>
      </c>
      <c r="G458" t="s">
        <v>558</v>
      </c>
      <c r="H458">
        <v>1</v>
      </c>
      <c r="I458" s="97">
        <v>45748</v>
      </c>
      <c r="J458">
        <v>1</v>
      </c>
      <c r="K458">
        <v>0.98</v>
      </c>
      <c r="L458">
        <v>1</v>
      </c>
      <c r="M458">
        <v>0.98</v>
      </c>
    </row>
    <row r="459" spans="1:13" hidden="1">
      <c r="A459" t="s">
        <v>556</v>
      </c>
      <c r="B459" t="s">
        <v>180</v>
      </c>
      <c r="C459">
        <v>9</v>
      </c>
      <c r="D459" t="s">
        <v>147</v>
      </c>
      <c r="E459" t="s">
        <v>183</v>
      </c>
      <c r="F459" t="s">
        <v>479</v>
      </c>
      <c r="G459" t="s">
        <v>558</v>
      </c>
      <c r="H459">
        <v>936</v>
      </c>
      <c r="I459" s="97">
        <v>45748</v>
      </c>
      <c r="J459">
        <v>78</v>
      </c>
      <c r="K459">
        <v>77</v>
      </c>
      <c r="L459">
        <v>78</v>
      </c>
      <c r="M459">
        <v>77</v>
      </c>
    </row>
    <row r="460" spans="1:13" hidden="1">
      <c r="A460" t="s">
        <v>556</v>
      </c>
      <c r="B460" t="s">
        <v>186</v>
      </c>
      <c r="C460">
        <v>10</v>
      </c>
      <c r="D460" t="s">
        <v>144</v>
      </c>
      <c r="E460" t="s">
        <v>73</v>
      </c>
      <c r="F460" t="s">
        <v>479</v>
      </c>
      <c r="G460" t="s">
        <v>474</v>
      </c>
      <c r="H460">
        <v>413.74394657842822</v>
      </c>
      <c r="I460" s="97">
        <v>45748</v>
      </c>
      <c r="J460">
        <v>33.97</v>
      </c>
      <c r="K460">
        <v>32.29</v>
      </c>
      <c r="L460">
        <v>33.97</v>
      </c>
      <c r="M460">
        <v>32.29</v>
      </c>
    </row>
    <row r="461" spans="1:13" hidden="1">
      <c r="A461" t="s">
        <v>556</v>
      </c>
      <c r="B461" t="s">
        <v>186</v>
      </c>
      <c r="C461">
        <v>11</v>
      </c>
      <c r="D461" t="s">
        <v>147</v>
      </c>
      <c r="E461" t="s">
        <v>73</v>
      </c>
      <c r="F461" t="s">
        <v>479</v>
      </c>
      <c r="G461" t="s">
        <v>474</v>
      </c>
      <c r="H461">
        <v>125.98361388765171</v>
      </c>
      <c r="I461" s="97">
        <v>45748</v>
      </c>
      <c r="J461">
        <v>8.1999999999999993</v>
      </c>
      <c r="K461">
        <v>7</v>
      </c>
      <c r="L461">
        <v>8.1999999999999993</v>
      </c>
      <c r="M461">
        <v>7</v>
      </c>
    </row>
    <row r="462" spans="1:13" hidden="1">
      <c r="A462" t="s">
        <v>556</v>
      </c>
      <c r="B462" t="s">
        <v>195</v>
      </c>
      <c r="C462">
        <v>1</v>
      </c>
      <c r="D462" t="s">
        <v>195</v>
      </c>
      <c r="E462" t="s">
        <v>73</v>
      </c>
      <c r="F462" t="s">
        <v>479</v>
      </c>
      <c r="G462" t="s">
        <v>11</v>
      </c>
      <c r="H462">
        <v>8293.8295890655118</v>
      </c>
      <c r="I462" s="97">
        <v>45778</v>
      </c>
      <c r="J462">
        <v>680.75755422305781</v>
      </c>
      <c r="K462">
        <v>789.4281518800035</v>
      </c>
      <c r="L462">
        <v>1348.5786807023951</v>
      </c>
      <c r="M462">
        <v>1387.4781518800037</v>
      </c>
    </row>
    <row r="463" spans="1:13" hidden="1">
      <c r="A463" t="s">
        <v>556</v>
      </c>
      <c r="B463" t="s">
        <v>175</v>
      </c>
      <c r="C463">
        <v>2</v>
      </c>
      <c r="D463" t="s">
        <v>176</v>
      </c>
      <c r="E463" t="s">
        <v>73</v>
      </c>
      <c r="F463" t="s">
        <v>479</v>
      </c>
      <c r="G463" t="s">
        <v>557</v>
      </c>
      <c r="H463">
        <v>675.9471108729108</v>
      </c>
      <c r="I463" s="97">
        <v>45778</v>
      </c>
      <c r="J463">
        <v>36.798972779024545</v>
      </c>
      <c r="K463">
        <v>106.41401957000356</v>
      </c>
      <c r="L463">
        <v>66.556661400118614</v>
      </c>
      <c r="M463">
        <v>138.81401957000355</v>
      </c>
    </row>
    <row r="464" spans="1:13" hidden="1">
      <c r="A464" t="s">
        <v>556</v>
      </c>
      <c r="B464" t="s">
        <v>175</v>
      </c>
      <c r="C464">
        <v>3</v>
      </c>
      <c r="D464" t="s">
        <v>177</v>
      </c>
      <c r="E464" t="s">
        <v>71</v>
      </c>
      <c r="H464">
        <v>8.1500000000000003E-2</v>
      </c>
      <c r="I464" s="97">
        <v>45778</v>
      </c>
      <c r="J464">
        <v>5.4055915429426067E-2</v>
      </c>
      <c r="K464">
        <v>0.1347988658835908</v>
      </c>
      <c r="L464">
        <v>4.9000000000000002E-2</v>
      </c>
      <c r="M464">
        <v>0.1</v>
      </c>
    </row>
    <row r="465" spans="1:13" hidden="1">
      <c r="A465" t="s">
        <v>556</v>
      </c>
      <c r="B465" t="s">
        <v>178</v>
      </c>
      <c r="C465">
        <v>4</v>
      </c>
      <c r="D465" t="s">
        <v>11</v>
      </c>
      <c r="E465" t="s">
        <v>71</v>
      </c>
      <c r="F465" t="s">
        <v>479</v>
      </c>
      <c r="G465" t="s">
        <v>11</v>
      </c>
      <c r="H465">
        <v>0.60957810977343208</v>
      </c>
      <c r="I465" s="97">
        <v>45778</v>
      </c>
      <c r="J465">
        <v>0.72816130321633876</v>
      </c>
      <c r="K465">
        <v>0.40347287150757799</v>
      </c>
      <c r="L465">
        <v>0.73703512203172827</v>
      </c>
      <c r="M465">
        <v>0.55081435353983954</v>
      </c>
    </row>
    <row r="466" spans="1:13" hidden="1">
      <c r="A466" t="s">
        <v>556</v>
      </c>
      <c r="B466" t="s">
        <v>179</v>
      </c>
      <c r="C466">
        <v>5</v>
      </c>
      <c r="D466" t="s">
        <v>11</v>
      </c>
      <c r="E466" t="s">
        <v>71</v>
      </c>
      <c r="F466" t="s">
        <v>29</v>
      </c>
      <c r="G466" t="s">
        <v>11</v>
      </c>
      <c r="H466">
        <v>0.1272485409846382</v>
      </c>
      <c r="I466" s="97">
        <v>45778</v>
      </c>
      <c r="J466">
        <v>0.14479699281728214</v>
      </c>
      <c r="K466">
        <v>9.1173867702327244E-2</v>
      </c>
      <c r="L466">
        <v>0.14479699281728214</v>
      </c>
      <c r="M466">
        <v>9.1173867702327244E-2</v>
      </c>
    </row>
    <row r="467" spans="1:13" hidden="1">
      <c r="A467" t="s">
        <v>556</v>
      </c>
      <c r="B467" t="s">
        <v>180</v>
      </c>
      <c r="C467">
        <v>6</v>
      </c>
      <c r="D467" t="s">
        <v>144</v>
      </c>
      <c r="E467" t="s">
        <v>71</v>
      </c>
      <c r="F467" t="s">
        <v>479</v>
      </c>
      <c r="G467" t="s">
        <v>558</v>
      </c>
      <c r="H467">
        <v>1</v>
      </c>
      <c r="I467" s="97">
        <v>45778</v>
      </c>
      <c r="J467">
        <v>1</v>
      </c>
      <c r="K467">
        <v>0.94</v>
      </c>
      <c r="L467">
        <v>1</v>
      </c>
      <c r="M467">
        <v>0.94</v>
      </c>
    </row>
    <row r="468" spans="1:13" hidden="1">
      <c r="A468" t="s">
        <v>556</v>
      </c>
      <c r="B468" t="s">
        <v>180</v>
      </c>
      <c r="C468">
        <v>7</v>
      </c>
      <c r="D468" t="s">
        <v>144</v>
      </c>
      <c r="E468" t="s">
        <v>183</v>
      </c>
      <c r="F468" t="s">
        <v>479</v>
      </c>
      <c r="G468" t="s">
        <v>558</v>
      </c>
      <c r="I468" s="97">
        <v>45778</v>
      </c>
      <c r="J468">
        <v>1169</v>
      </c>
      <c r="K468">
        <v>1096</v>
      </c>
      <c r="L468">
        <v>1943</v>
      </c>
      <c r="M468">
        <v>1889</v>
      </c>
    </row>
    <row r="469" spans="1:13" hidden="1">
      <c r="A469" t="s">
        <v>556</v>
      </c>
      <c r="B469" t="s">
        <v>180</v>
      </c>
      <c r="C469">
        <v>8</v>
      </c>
      <c r="D469" t="s">
        <v>147</v>
      </c>
      <c r="E469" t="s">
        <v>71</v>
      </c>
      <c r="F469" t="s">
        <v>479</v>
      </c>
      <c r="G469" t="s">
        <v>558</v>
      </c>
      <c r="H469">
        <v>1</v>
      </c>
      <c r="I469" s="97">
        <v>45778</v>
      </c>
      <c r="J469">
        <v>1</v>
      </c>
      <c r="K469">
        <v>0.97</v>
      </c>
      <c r="L469">
        <v>1</v>
      </c>
      <c r="M469">
        <v>0.97499999999999998</v>
      </c>
    </row>
    <row r="470" spans="1:13" hidden="1">
      <c r="A470" t="s">
        <v>556</v>
      </c>
      <c r="B470" t="s">
        <v>180</v>
      </c>
      <c r="C470">
        <v>9</v>
      </c>
      <c r="D470" t="s">
        <v>147</v>
      </c>
      <c r="E470" t="s">
        <v>183</v>
      </c>
      <c r="F470" t="s">
        <v>479</v>
      </c>
      <c r="G470" t="s">
        <v>558</v>
      </c>
      <c r="I470" s="97">
        <v>45778</v>
      </c>
      <c r="J470">
        <v>86</v>
      </c>
      <c r="K470">
        <v>84</v>
      </c>
      <c r="L470">
        <v>162</v>
      </c>
      <c r="M470">
        <v>161</v>
      </c>
    </row>
    <row r="471" spans="1:13" hidden="1">
      <c r="A471" t="s">
        <v>556</v>
      </c>
      <c r="B471" t="s">
        <v>186</v>
      </c>
      <c r="C471">
        <v>10</v>
      </c>
      <c r="D471" t="s">
        <v>144</v>
      </c>
      <c r="E471" t="s">
        <v>73</v>
      </c>
      <c r="F471" t="s">
        <v>479</v>
      </c>
      <c r="G471" t="s">
        <v>474</v>
      </c>
      <c r="H471">
        <v>413.74394657842822</v>
      </c>
      <c r="I471" s="97">
        <v>45778</v>
      </c>
      <c r="J471">
        <v>42.9</v>
      </c>
      <c r="K471">
        <v>42.6</v>
      </c>
      <c r="L471">
        <v>76.569999999999993</v>
      </c>
      <c r="M471">
        <v>74.89</v>
      </c>
    </row>
    <row r="472" spans="1:13" hidden="1">
      <c r="A472" t="s">
        <v>556</v>
      </c>
      <c r="B472" t="s">
        <v>186</v>
      </c>
      <c r="C472">
        <v>11</v>
      </c>
      <c r="D472" t="s">
        <v>147</v>
      </c>
      <c r="E472" t="s">
        <v>73</v>
      </c>
      <c r="F472" t="s">
        <v>479</v>
      </c>
      <c r="G472" t="s">
        <v>474</v>
      </c>
      <c r="H472">
        <v>125.98361388765171</v>
      </c>
      <c r="I472" s="97">
        <v>45778</v>
      </c>
      <c r="J472">
        <v>11.2</v>
      </c>
      <c r="K472">
        <v>10.7</v>
      </c>
      <c r="L472">
        <v>18.899999999999999</v>
      </c>
      <c r="M472">
        <v>17.7</v>
      </c>
    </row>
    <row r="473" spans="1:13" hidden="1">
      <c r="A473" t="s">
        <v>556</v>
      </c>
      <c r="B473" t="s">
        <v>195</v>
      </c>
      <c r="C473">
        <v>1</v>
      </c>
      <c r="D473" t="s">
        <v>195</v>
      </c>
      <c r="E473" t="s">
        <v>73</v>
      </c>
      <c r="F473" t="s">
        <v>479</v>
      </c>
      <c r="G473" t="s">
        <v>11</v>
      </c>
      <c r="H473">
        <v>8293.8295890655118</v>
      </c>
      <c r="I473" s="97">
        <v>45809</v>
      </c>
      <c r="J473">
        <v>736.09690268894224</v>
      </c>
      <c r="K473">
        <v>820.01726362000431</v>
      </c>
      <c r="L473">
        <v>2084.6755833913376</v>
      </c>
      <c r="M473">
        <v>2207.4954155000082</v>
      </c>
    </row>
    <row r="474" spans="1:13" hidden="1">
      <c r="A474" t="s">
        <v>556</v>
      </c>
      <c r="B474" t="s">
        <v>175</v>
      </c>
      <c r="C474">
        <v>2</v>
      </c>
      <c r="D474" t="s">
        <v>176</v>
      </c>
      <c r="E474" t="s">
        <v>73</v>
      </c>
      <c r="F474" t="s">
        <v>479</v>
      </c>
      <c r="G474" t="s">
        <v>557</v>
      </c>
      <c r="H474">
        <v>675.9471108729108</v>
      </c>
      <c r="I474" s="97">
        <v>45809</v>
      </c>
      <c r="J474">
        <v>68.519300701421216</v>
      </c>
      <c r="K474">
        <v>114.02</v>
      </c>
      <c r="L474">
        <v>135.07596210153983</v>
      </c>
      <c r="M474">
        <v>252.83401957000353</v>
      </c>
    </row>
    <row r="475" spans="1:13" hidden="1">
      <c r="A475" t="s">
        <v>556</v>
      </c>
      <c r="B475" t="s">
        <v>175</v>
      </c>
      <c r="C475">
        <v>3</v>
      </c>
      <c r="D475" t="s">
        <v>177</v>
      </c>
      <c r="E475" t="s">
        <v>71</v>
      </c>
      <c r="H475">
        <v>8.1500000000000003E-2</v>
      </c>
      <c r="I475" s="97">
        <v>45809</v>
      </c>
      <c r="J475">
        <v>9.3084620314420635E-2</v>
      </c>
      <c r="K475">
        <v>0.13900000000000001</v>
      </c>
      <c r="L475">
        <v>4.9000000000000002E-2</v>
      </c>
      <c r="M475">
        <v>0.1</v>
      </c>
    </row>
    <row r="476" spans="1:13" hidden="1">
      <c r="A476" t="s">
        <v>556</v>
      </c>
      <c r="B476" t="s">
        <v>178</v>
      </c>
      <c r="C476">
        <v>4</v>
      </c>
      <c r="D476" t="s">
        <v>11</v>
      </c>
      <c r="E476" t="s">
        <v>71</v>
      </c>
      <c r="F476" t="s">
        <v>479</v>
      </c>
      <c r="G476" t="s">
        <v>11</v>
      </c>
      <c r="H476">
        <v>0.60957810977343208</v>
      </c>
      <c r="I476" s="97">
        <v>45809</v>
      </c>
      <c r="J476">
        <v>0.56527255880317551</v>
      </c>
      <c r="K476">
        <v>0.41187170946726243</v>
      </c>
      <c r="L476">
        <v>0.65115384041745195</v>
      </c>
      <c r="M476">
        <v>0.48134303150355096</v>
      </c>
    </row>
    <row r="477" spans="1:13" hidden="1">
      <c r="A477" t="s">
        <v>556</v>
      </c>
      <c r="B477" t="s">
        <v>179</v>
      </c>
      <c r="C477">
        <v>5</v>
      </c>
      <c r="D477" t="s">
        <v>11</v>
      </c>
      <c r="E477" t="s">
        <v>71</v>
      </c>
      <c r="F477" t="s">
        <v>29</v>
      </c>
      <c r="G477" t="s">
        <v>11</v>
      </c>
      <c r="H477">
        <v>0.1272485409846382</v>
      </c>
      <c r="I477" s="97">
        <v>45809</v>
      </c>
      <c r="J477">
        <v>0.1210371753057372</v>
      </c>
      <c r="K477">
        <v>9.7372058055842245E-2</v>
      </c>
      <c r="L477">
        <v>0.1210371753057372</v>
      </c>
      <c r="M477">
        <v>9.7372058055842245E-2</v>
      </c>
    </row>
    <row r="478" spans="1:13" hidden="1">
      <c r="A478" t="s">
        <v>556</v>
      </c>
      <c r="B478" t="s">
        <v>180</v>
      </c>
      <c r="C478">
        <v>6</v>
      </c>
      <c r="D478" t="s">
        <v>144</v>
      </c>
      <c r="E478" t="s">
        <v>71</v>
      </c>
      <c r="F478" t="s">
        <v>479</v>
      </c>
      <c r="G478" t="s">
        <v>558</v>
      </c>
      <c r="H478">
        <v>1</v>
      </c>
      <c r="I478" s="97">
        <v>45809</v>
      </c>
      <c r="L478">
        <v>0.5</v>
      </c>
      <c r="M478">
        <v>0.47</v>
      </c>
    </row>
    <row r="479" spans="1:13" hidden="1">
      <c r="A479" t="s">
        <v>556</v>
      </c>
      <c r="B479" t="s">
        <v>180</v>
      </c>
      <c r="C479">
        <v>7</v>
      </c>
      <c r="D479" t="s">
        <v>144</v>
      </c>
      <c r="E479" t="s">
        <v>183</v>
      </c>
      <c r="F479" t="s">
        <v>479</v>
      </c>
      <c r="G479" t="s">
        <v>558</v>
      </c>
      <c r="I479" s="97">
        <v>45809</v>
      </c>
      <c r="L479">
        <v>1943</v>
      </c>
      <c r="M479">
        <v>1889</v>
      </c>
    </row>
    <row r="480" spans="1:13" hidden="1">
      <c r="A480" t="s">
        <v>556</v>
      </c>
      <c r="B480" t="s">
        <v>180</v>
      </c>
      <c r="C480">
        <v>8</v>
      </c>
      <c r="D480" t="s">
        <v>147</v>
      </c>
      <c r="E480" t="s">
        <v>71</v>
      </c>
      <c r="F480" t="s">
        <v>479</v>
      </c>
      <c r="G480" t="s">
        <v>558</v>
      </c>
      <c r="H480">
        <v>1</v>
      </c>
      <c r="I480" s="97">
        <v>45809</v>
      </c>
      <c r="L480">
        <v>1</v>
      </c>
      <c r="M480">
        <v>0.48749999999999999</v>
      </c>
    </row>
    <row r="481" spans="1:13" hidden="1">
      <c r="A481" t="s">
        <v>556</v>
      </c>
      <c r="B481" t="s">
        <v>180</v>
      </c>
      <c r="C481">
        <v>9</v>
      </c>
      <c r="D481" t="s">
        <v>147</v>
      </c>
      <c r="E481" t="s">
        <v>183</v>
      </c>
      <c r="F481" t="s">
        <v>479</v>
      </c>
      <c r="G481" t="s">
        <v>558</v>
      </c>
      <c r="I481" s="97">
        <v>45809</v>
      </c>
      <c r="L481">
        <v>162</v>
      </c>
      <c r="M481">
        <v>161</v>
      </c>
    </row>
    <row r="482" spans="1:13" hidden="1">
      <c r="A482" t="s">
        <v>556</v>
      </c>
      <c r="B482" t="s">
        <v>186</v>
      </c>
      <c r="C482">
        <v>10</v>
      </c>
      <c r="D482" t="s">
        <v>144</v>
      </c>
      <c r="E482" t="s">
        <v>73</v>
      </c>
      <c r="F482" t="s">
        <v>479</v>
      </c>
      <c r="G482" t="s">
        <v>474</v>
      </c>
      <c r="H482">
        <v>413.74394657842822</v>
      </c>
      <c r="I482" s="97">
        <v>45809</v>
      </c>
      <c r="J482">
        <v>56.1</v>
      </c>
      <c r="K482">
        <v>55.6</v>
      </c>
      <c r="L482">
        <v>132.16999999999999</v>
      </c>
      <c r="M482">
        <v>130.49</v>
      </c>
    </row>
    <row r="483" spans="1:13" hidden="1">
      <c r="A483" t="s">
        <v>556</v>
      </c>
      <c r="B483" t="s">
        <v>186</v>
      </c>
      <c r="C483">
        <v>11</v>
      </c>
      <c r="D483" t="s">
        <v>147</v>
      </c>
      <c r="E483" t="s">
        <v>73</v>
      </c>
      <c r="F483" t="s">
        <v>479</v>
      </c>
      <c r="G483" t="s">
        <v>474</v>
      </c>
      <c r="H483">
        <v>125.98361388765171</v>
      </c>
      <c r="I483" s="97">
        <v>45809</v>
      </c>
      <c r="J483">
        <v>5</v>
      </c>
      <c r="K483">
        <v>4.8</v>
      </c>
      <c r="L483">
        <v>23.7</v>
      </c>
      <c r="M483">
        <v>22.5</v>
      </c>
    </row>
    <row r="484" spans="1:13" hidden="1">
      <c r="A484" t="s">
        <v>556</v>
      </c>
      <c r="B484" t="s">
        <v>195</v>
      </c>
      <c r="C484">
        <v>1</v>
      </c>
      <c r="D484" t="s">
        <v>195</v>
      </c>
      <c r="E484" t="s">
        <v>73</v>
      </c>
      <c r="F484" t="s">
        <v>479</v>
      </c>
      <c r="G484" t="s">
        <v>11</v>
      </c>
      <c r="H484">
        <v>8293.8295890655118</v>
      </c>
      <c r="I484" s="97">
        <v>45839</v>
      </c>
      <c r="J484">
        <v>682.00702074409344</v>
      </c>
      <c r="K484">
        <v>721.18347189000383</v>
      </c>
      <c r="L484">
        <v>2766.6826041354311</v>
      </c>
      <c r="M484">
        <v>2928.6788873900114</v>
      </c>
    </row>
    <row r="485" spans="1:13" hidden="1">
      <c r="A485" t="s">
        <v>556</v>
      </c>
      <c r="B485" t="s">
        <v>175</v>
      </c>
      <c r="C485">
        <v>2</v>
      </c>
      <c r="D485" t="s">
        <v>176</v>
      </c>
      <c r="E485" t="s">
        <v>73</v>
      </c>
      <c r="F485" t="s">
        <v>479</v>
      </c>
      <c r="G485" t="s">
        <v>557</v>
      </c>
      <c r="H485">
        <v>675.9471108729108</v>
      </c>
      <c r="I485" s="97">
        <v>45839</v>
      </c>
      <c r="J485">
        <v>58.94945757562224</v>
      </c>
      <c r="K485">
        <v>82.577344440003742</v>
      </c>
      <c r="L485">
        <v>194.02541967716209</v>
      </c>
      <c r="M485">
        <v>335.41136401000728</v>
      </c>
    </row>
    <row r="486" spans="1:13" hidden="1">
      <c r="A486" t="s">
        <v>556</v>
      </c>
      <c r="B486" t="s">
        <v>175</v>
      </c>
      <c r="C486">
        <v>3</v>
      </c>
      <c r="D486" t="s">
        <v>177</v>
      </c>
      <c r="E486" t="s">
        <v>71</v>
      </c>
      <c r="H486">
        <v>8.1500000000000003E-2</v>
      </c>
      <c r="I486" s="97">
        <v>45839</v>
      </c>
      <c r="J486">
        <v>8.6435265008425174E-2</v>
      </c>
      <c r="K486">
        <v>0.11450254707528652</v>
      </c>
      <c r="L486">
        <v>4.9000000000000002E-2</v>
      </c>
      <c r="M486">
        <v>0.1</v>
      </c>
    </row>
    <row r="487" spans="1:13" hidden="1">
      <c r="A487" t="s">
        <v>556</v>
      </c>
      <c r="B487" t="s">
        <v>178</v>
      </c>
      <c r="C487">
        <v>4</v>
      </c>
      <c r="D487" t="s">
        <v>11</v>
      </c>
      <c r="E487" t="s">
        <v>71</v>
      </c>
      <c r="F487" t="s">
        <v>479</v>
      </c>
      <c r="G487" t="s">
        <v>11</v>
      </c>
      <c r="H487">
        <v>0.60957810977343208</v>
      </c>
      <c r="I487" s="97">
        <v>45839</v>
      </c>
      <c r="J487">
        <v>0.58873022398133068</v>
      </c>
      <c r="K487">
        <v>0.4857104436913332</v>
      </c>
      <c r="L487">
        <v>0.61994203219939137</v>
      </c>
      <c r="M487">
        <v>0.48352673759744208</v>
      </c>
    </row>
    <row r="488" spans="1:13" hidden="1">
      <c r="A488" t="s">
        <v>556</v>
      </c>
      <c r="B488" t="s">
        <v>179</v>
      </c>
      <c r="C488">
        <v>5</v>
      </c>
      <c r="D488" t="s">
        <v>11</v>
      </c>
      <c r="E488" t="s">
        <v>71</v>
      </c>
      <c r="F488" t="s">
        <v>29</v>
      </c>
      <c r="G488" t="s">
        <v>11</v>
      </c>
      <c r="H488">
        <v>0.1272485409846382</v>
      </c>
      <c r="I488" s="97">
        <v>45839</v>
      </c>
      <c r="J488">
        <v>0.1237315647673215</v>
      </c>
      <c r="K488">
        <v>0.10813963118929464</v>
      </c>
      <c r="L488">
        <v>0.1237315647673215</v>
      </c>
      <c r="M488">
        <v>0.10813963118929464</v>
      </c>
    </row>
    <row r="489" spans="1:13" hidden="1">
      <c r="A489" t="s">
        <v>556</v>
      </c>
      <c r="B489" t="s">
        <v>180</v>
      </c>
      <c r="C489">
        <v>6</v>
      </c>
      <c r="D489" t="s">
        <v>144</v>
      </c>
      <c r="E489" t="s">
        <v>71</v>
      </c>
      <c r="F489" t="s">
        <v>479</v>
      </c>
      <c r="G489" t="s">
        <v>558</v>
      </c>
      <c r="H489">
        <v>1</v>
      </c>
      <c r="I489" s="97">
        <v>45839</v>
      </c>
      <c r="J489">
        <v>1</v>
      </c>
      <c r="K489">
        <v>1.01</v>
      </c>
      <c r="L489">
        <v>0.75</v>
      </c>
      <c r="M489">
        <v>0.74</v>
      </c>
    </row>
    <row r="490" spans="1:13" hidden="1">
      <c r="A490" t="s">
        <v>556</v>
      </c>
      <c r="B490" t="s">
        <v>180</v>
      </c>
      <c r="C490">
        <v>7</v>
      </c>
      <c r="D490" t="s">
        <v>144</v>
      </c>
      <c r="E490" t="s">
        <v>183</v>
      </c>
      <c r="F490" t="s">
        <v>479</v>
      </c>
      <c r="G490" t="s">
        <v>558</v>
      </c>
      <c r="I490" s="97">
        <v>45839</v>
      </c>
      <c r="J490">
        <v>978</v>
      </c>
      <c r="K490">
        <v>989</v>
      </c>
      <c r="L490">
        <v>2932</v>
      </c>
      <c r="M490">
        <v>2878</v>
      </c>
    </row>
    <row r="491" spans="1:13" hidden="1">
      <c r="A491" t="s">
        <v>556</v>
      </c>
      <c r="B491" t="s">
        <v>180</v>
      </c>
      <c r="C491">
        <v>8</v>
      </c>
      <c r="D491" t="s">
        <v>147</v>
      </c>
      <c r="E491" t="s">
        <v>71</v>
      </c>
      <c r="F491" t="s">
        <v>479</v>
      </c>
      <c r="G491" t="s">
        <v>558</v>
      </c>
      <c r="H491">
        <v>1</v>
      </c>
      <c r="I491" s="97">
        <v>45839</v>
      </c>
      <c r="J491">
        <v>1</v>
      </c>
      <c r="K491">
        <v>0.99</v>
      </c>
      <c r="L491">
        <v>1</v>
      </c>
      <c r="M491">
        <v>0.73875000000000002</v>
      </c>
    </row>
    <row r="492" spans="1:13" hidden="1">
      <c r="A492" t="s">
        <v>556</v>
      </c>
      <c r="B492" t="s">
        <v>180</v>
      </c>
      <c r="C492">
        <v>9</v>
      </c>
      <c r="D492" t="s">
        <v>147</v>
      </c>
      <c r="E492" t="s">
        <v>183</v>
      </c>
      <c r="F492" t="s">
        <v>479</v>
      </c>
      <c r="G492" t="s">
        <v>558</v>
      </c>
      <c r="I492" s="97">
        <v>45839</v>
      </c>
      <c r="J492">
        <v>85.4</v>
      </c>
      <c r="K492">
        <v>84.74</v>
      </c>
      <c r="L492">
        <v>246.74</v>
      </c>
      <c r="M492">
        <v>245.74</v>
      </c>
    </row>
    <row r="493" spans="1:13" hidden="1">
      <c r="A493" t="s">
        <v>556</v>
      </c>
      <c r="B493" t="s">
        <v>186</v>
      </c>
      <c r="C493">
        <v>10</v>
      </c>
      <c r="D493" t="s">
        <v>144</v>
      </c>
      <c r="E493" t="s">
        <v>73</v>
      </c>
      <c r="F493" t="s">
        <v>479</v>
      </c>
      <c r="G493" t="s">
        <v>474</v>
      </c>
      <c r="H493">
        <v>413.74394657842822</v>
      </c>
      <c r="I493" s="97">
        <v>45839</v>
      </c>
      <c r="J493">
        <v>53</v>
      </c>
      <c r="K493">
        <v>52</v>
      </c>
      <c r="L493">
        <v>184.17</v>
      </c>
      <c r="M493">
        <v>182.49</v>
      </c>
    </row>
    <row r="494" spans="1:13" hidden="1">
      <c r="A494" t="s">
        <v>556</v>
      </c>
      <c r="B494" t="s">
        <v>186</v>
      </c>
      <c r="C494">
        <v>11</v>
      </c>
      <c r="D494" t="s">
        <v>147</v>
      </c>
      <c r="E494" t="s">
        <v>73</v>
      </c>
      <c r="F494" t="s">
        <v>479</v>
      </c>
      <c r="G494" t="s">
        <v>474</v>
      </c>
      <c r="H494">
        <v>125.98361388765171</v>
      </c>
      <c r="I494" s="97">
        <v>45839</v>
      </c>
      <c r="J494">
        <v>6</v>
      </c>
      <c r="K494">
        <v>6</v>
      </c>
      <c r="L494" s="112">
        <v>29.7</v>
      </c>
      <c r="M494">
        <v>28.5</v>
      </c>
    </row>
    <row r="495" spans="1:13" hidden="1">
      <c r="A495" t="s">
        <v>556</v>
      </c>
      <c r="B495" t="s">
        <v>195</v>
      </c>
      <c r="C495">
        <v>1</v>
      </c>
      <c r="D495" t="s">
        <v>195</v>
      </c>
      <c r="E495" t="s">
        <v>73</v>
      </c>
      <c r="F495" t="s">
        <v>479</v>
      </c>
      <c r="G495" t="s">
        <v>11</v>
      </c>
      <c r="H495">
        <v>8293.8295890655118</v>
      </c>
      <c r="I495" s="97">
        <v>45870</v>
      </c>
      <c r="J495">
        <v>715.39696064942677</v>
      </c>
      <c r="K495">
        <v>739.7</v>
      </c>
      <c r="L495" s="112">
        <v>3482.0795647848581</v>
      </c>
      <c r="M495" s="112">
        <v>3668.3788873900112</v>
      </c>
    </row>
    <row r="496" spans="1:13" hidden="1">
      <c r="A496" t="s">
        <v>556</v>
      </c>
      <c r="B496" t="s">
        <v>175</v>
      </c>
      <c r="C496">
        <v>2</v>
      </c>
      <c r="D496" t="s">
        <v>176</v>
      </c>
      <c r="E496" t="s">
        <v>73</v>
      </c>
      <c r="F496" t="s">
        <v>479</v>
      </c>
      <c r="G496" t="s">
        <v>557</v>
      </c>
      <c r="H496">
        <v>675.9471108729108</v>
      </c>
      <c r="I496" s="97">
        <v>45870</v>
      </c>
      <c r="J496">
        <v>66.866646533565572</v>
      </c>
      <c r="K496">
        <v>89.3</v>
      </c>
      <c r="L496">
        <v>260.89206621072765</v>
      </c>
      <c r="M496">
        <v>424.71136401000729</v>
      </c>
    </row>
    <row r="497" spans="1:13" hidden="1">
      <c r="A497" t="s">
        <v>556</v>
      </c>
      <c r="B497" t="s">
        <v>175</v>
      </c>
      <c r="C497">
        <v>3</v>
      </c>
      <c r="D497" t="s">
        <v>177</v>
      </c>
      <c r="E497" t="s">
        <v>71</v>
      </c>
      <c r="H497">
        <v>8.1500000000000003E-2</v>
      </c>
      <c r="I497" s="97">
        <v>45870</v>
      </c>
      <c r="J497">
        <v>9.3467892948363954E-2</v>
      </c>
      <c r="K497">
        <v>0.121</v>
      </c>
      <c r="L497">
        <v>4.9000000000000002E-2</v>
      </c>
      <c r="M497">
        <v>0.1</v>
      </c>
    </row>
    <row r="498" spans="1:13" hidden="1">
      <c r="A498" t="s">
        <v>556</v>
      </c>
      <c r="B498" t="s">
        <v>178</v>
      </c>
      <c r="C498">
        <v>4</v>
      </c>
      <c r="D498" t="s">
        <v>11</v>
      </c>
      <c r="E498" t="s">
        <v>71</v>
      </c>
      <c r="F498" t="s">
        <v>479</v>
      </c>
      <c r="G498" t="s">
        <v>11</v>
      </c>
      <c r="H498">
        <v>0.60957810977343208</v>
      </c>
      <c r="I498" s="97">
        <v>45870</v>
      </c>
      <c r="J498">
        <v>0.56711322720478163</v>
      </c>
      <c r="K498">
        <v>0.49</v>
      </c>
      <c r="L498">
        <v>0.5935276297020865</v>
      </c>
      <c r="M498">
        <v>0.48676336879872106</v>
      </c>
    </row>
    <row r="499" spans="1:13" hidden="1">
      <c r="A499" t="s">
        <v>556</v>
      </c>
      <c r="B499" t="s">
        <v>179</v>
      </c>
      <c r="C499">
        <v>5</v>
      </c>
      <c r="D499" t="s">
        <v>11</v>
      </c>
      <c r="E499" t="s">
        <v>71</v>
      </c>
      <c r="F499" t="s">
        <v>29</v>
      </c>
      <c r="G499" t="s">
        <v>11</v>
      </c>
      <c r="H499">
        <v>0.1272485409846382</v>
      </c>
      <c r="I499" s="97">
        <v>45870</v>
      </c>
      <c r="J499">
        <v>0.12244975300978572</v>
      </c>
      <c r="K499">
        <v>0.11600000000000001</v>
      </c>
      <c r="L499">
        <v>0.12244975300978572</v>
      </c>
      <c r="M499">
        <v>0.11600000000000001</v>
      </c>
    </row>
    <row r="500" spans="1:13" hidden="1">
      <c r="A500" t="s">
        <v>556</v>
      </c>
      <c r="B500" t="s">
        <v>180</v>
      </c>
      <c r="C500">
        <v>6</v>
      </c>
      <c r="D500" t="s">
        <v>144</v>
      </c>
      <c r="E500" t="s">
        <v>71</v>
      </c>
      <c r="F500" t="s">
        <v>479</v>
      </c>
      <c r="G500" t="s">
        <v>558</v>
      </c>
      <c r="H500">
        <v>1</v>
      </c>
      <c r="I500" s="97">
        <v>45870</v>
      </c>
      <c r="J500">
        <v>1</v>
      </c>
      <c r="K500">
        <v>0.98</v>
      </c>
      <c r="L500">
        <v>0.875</v>
      </c>
      <c r="M500">
        <v>0.86</v>
      </c>
    </row>
    <row r="501" spans="1:13" hidden="1">
      <c r="A501" t="s">
        <v>556</v>
      </c>
      <c r="B501" t="s">
        <v>180</v>
      </c>
      <c r="C501">
        <v>7</v>
      </c>
      <c r="D501" t="s">
        <v>144</v>
      </c>
      <c r="E501" t="s">
        <v>183</v>
      </c>
      <c r="F501" t="s">
        <v>479</v>
      </c>
      <c r="G501" t="s">
        <v>558</v>
      </c>
      <c r="I501" s="97">
        <v>45870</v>
      </c>
      <c r="J501">
        <v>1000</v>
      </c>
      <c r="K501">
        <v>980</v>
      </c>
      <c r="L501">
        <v>3912</v>
      </c>
      <c r="M501">
        <v>3858</v>
      </c>
    </row>
    <row r="502" spans="1:13" hidden="1">
      <c r="A502" t="s">
        <v>556</v>
      </c>
      <c r="B502" t="s">
        <v>180</v>
      </c>
      <c r="C502">
        <v>8</v>
      </c>
      <c r="D502" t="s">
        <v>147</v>
      </c>
      <c r="E502" t="s">
        <v>71</v>
      </c>
      <c r="F502" t="s">
        <v>479</v>
      </c>
      <c r="G502" t="s">
        <v>558</v>
      </c>
      <c r="H502">
        <v>1</v>
      </c>
      <c r="I502" s="97">
        <v>45870</v>
      </c>
      <c r="J502">
        <v>1</v>
      </c>
      <c r="K502">
        <v>0.98</v>
      </c>
      <c r="L502">
        <v>1</v>
      </c>
      <c r="M502">
        <v>0.859375</v>
      </c>
    </row>
    <row r="503" spans="1:13" hidden="1">
      <c r="A503" t="s">
        <v>556</v>
      </c>
      <c r="B503" t="s">
        <v>180</v>
      </c>
      <c r="C503">
        <v>9</v>
      </c>
      <c r="D503" t="s">
        <v>147</v>
      </c>
      <c r="E503" t="s">
        <v>183</v>
      </c>
      <c r="F503" t="s">
        <v>479</v>
      </c>
      <c r="G503" t="s">
        <v>558</v>
      </c>
      <c r="I503" s="97">
        <v>45870</v>
      </c>
      <c r="J503">
        <v>89</v>
      </c>
      <c r="K503">
        <v>87</v>
      </c>
      <c r="L503">
        <v>333.74</v>
      </c>
      <c r="M503">
        <v>332.74</v>
      </c>
    </row>
    <row r="504" spans="1:13" hidden="1">
      <c r="A504" t="s">
        <v>556</v>
      </c>
      <c r="B504" t="s">
        <v>186</v>
      </c>
      <c r="C504">
        <v>10</v>
      </c>
      <c r="D504" t="s">
        <v>144</v>
      </c>
      <c r="E504" t="s">
        <v>73</v>
      </c>
      <c r="F504" t="s">
        <v>479</v>
      </c>
      <c r="G504" t="s">
        <v>474</v>
      </c>
      <c r="H504">
        <v>413.74394657842822</v>
      </c>
      <c r="I504" s="97">
        <v>45870</v>
      </c>
      <c r="J504">
        <v>53.6</v>
      </c>
      <c r="K504">
        <v>52.6</v>
      </c>
      <c r="L504">
        <v>236.77</v>
      </c>
      <c r="M504">
        <v>235.09</v>
      </c>
    </row>
    <row r="505" spans="1:13" hidden="1">
      <c r="A505" t="s">
        <v>556</v>
      </c>
      <c r="B505" t="s">
        <v>186</v>
      </c>
      <c r="C505">
        <v>11</v>
      </c>
      <c r="D505" t="s">
        <v>147</v>
      </c>
      <c r="E505" t="s">
        <v>73</v>
      </c>
      <c r="F505" t="s">
        <v>479</v>
      </c>
      <c r="G505" t="s">
        <v>474</v>
      </c>
      <c r="H505">
        <v>125.98361388765171</v>
      </c>
      <c r="I505" s="97">
        <v>45870</v>
      </c>
      <c r="J505">
        <v>5.6</v>
      </c>
      <c r="K505">
        <v>5.0999999999999996</v>
      </c>
      <c r="L505">
        <v>34.799999999999997</v>
      </c>
      <c r="M505">
        <v>33.6</v>
      </c>
    </row>
    <row r="506" spans="1:13" hidden="1">
      <c r="A506" t="s">
        <v>556</v>
      </c>
      <c r="B506" t="s">
        <v>195</v>
      </c>
      <c r="C506">
        <v>1</v>
      </c>
      <c r="D506" t="s">
        <v>195</v>
      </c>
      <c r="E506" t="s">
        <v>73</v>
      </c>
      <c r="F506" t="s">
        <v>479</v>
      </c>
      <c r="G506" t="s">
        <v>11</v>
      </c>
      <c r="H506">
        <v>8293.8295890655118</v>
      </c>
      <c r="I506" s="97">
        <v>45901</v>
      </c>
      <c r="J506">
        <v>727.36758545311488</v>
      </c>
      <c r="K506">
        <v>789.9</v>
      </c>
      <c r="L506">
        <v>4209.4471502379729</v>
      </c>
      <c r="M506">
        <v>4458.2788873900108</v>
      </c>
    </row>
    <row r="507" spans="1:13" hidden="1">
      <c r="A507" t="s">
        <v>556</v>
      </c>
      <c r="B507" t="s">
        <v>175</v>
      </c>
      <c r="C507">
        <v>2</v>
      </c>
      <c r="D507" t="s">
        <v>176</v>
      </c>
      <c r="E507" t="s">
        <v>73</v>
      </c>
      <c r="F507" t="s">
        <v>479</v>
      </c>
      <c r="G507" t="s">
        <v>557</v>
      </c>
      <c r="H507">
        <v>675.9471108729108</v>
      </c>
      <c r="I507" s="97">
        <v>45901</v>
      </c>
      <c r="J507">
        <v>60.032995724023792</v>
      </c>
      <c r="K507">
        <v>61.1</v>
      </c>
      <c r="L507">
        <v>320.92506193475145</v>
      </c>
      <c r="M507">
        <v>485.81136401000725</v>
      </c>
    </row>
    <row r="508" spans="1:13" hidden="1">
      <c r="A508" t="s">
        <v>556</v>
      </c>
      <c r="B508" t="s">
        <v>175</v>
      </c>
      <c r="C508">
        <v>3</v>
      </c>
      <c r="D508" t="s">
        <v>177</v>
      </c>
      <c r="E508" t="s">
        <v>71</v>
      </c>
      <c r="H508">
        <v>8.1500000000000003E-2</v>
      </c>
      <c r="I508" s="97">
        <v>45901</v>
      </c>
      <c r="J508">
        <v>8.2534604132278103E-2</v>
      </c>
      <c r="K508">
        <v>7.6999999999999999E-2</v>
      </c>
      <c r="L508">
        <v>4.9000000000000002E-2</v>
      </c>
      <c r="M508">
        <v>0.1</v>
      </c>
    </row>
    <row r="509" spans="1:13" hidden="1">
      <c r="A509" t="s">
        <v>556</v>
      </c>
      <c r="B509" t="s">
        <v>178</v>
      </c>
      <c r="C509">
        <v>4</v>
      </c>
      <c r="D509" t="s">
        <v>11</v>
      </c>
      <c r="E509" t="s">
        <v>71</v>
      </c>
      <c r="F509" t="s">
        <v>479</v>
      </c>
      <c r="G509" t="s">
        <v>11</v>
      </c>
      <c r="H509">
        <v>0.60957810977343208</v>
      </c>
      <c r="I509" s="97">
        <v>45901</v>
      </c>
      <c r="J509">
        <v>0.62093451186451543</v>
      </c>
      <c r="K509">
        <v>0.63</v>
      </c>
      <c r="L509">
        <v>0.60723107078330096</v>
      </c>
      <c r="M509">
        <v>0.55838168439936053</v>
      </c>
    </row>
    <row r="510" spans="1:13" hidden="1">
      <c r="A510" t="s">
        <v>556</v>
      </c>
      <c r="B510" t="s">
        <v>179</v>
      </c>
      <c r="C510">
        <v>5</v>
      </c>
      <c r="D510" t="s">
        <v>11</v>
      </c>
      <c r="E510" t="s">
        <v>71</v>
      </c>
      <c r="F510" t="s">
        <v>29</v>
      </c>
      <c r="G510" t="s">
        <v>11</v>
      </c>
      <c r="H510">
        <v>0.1272485409846382</v>
      </c>
      <c r="I510" s="97">
        <v>45901</v>
      </c>
      <c r="J510">
        <v>0.13519717761931924</v>
      </c>
      <c r="K510">
        <v>0.13185789686136354</v>
      </c>
      <c r="L510">
        <v>0.13519717761931924</v>
      </c>
      <c r="M510">
        <v>0.13185789686136354</v>
      </c>
    </row>
    <row r="511" spans="1:13" hidden="1">
      <c r="A511" t="s">
        <v>556</v>
      </c>
      <c r="B511" t="s">
        <v>180</v>
      </c>
      <c r="C511">
        <v>6</v>
      </c>
      <c r="D511" t="s">
        <v>144</v>
      </c>
      <c r="E511" t="s">
        <v>71</v>
      </c>
      <c r="F511" t="s">
        <v>479</v>
      </c>
      <c r="G511" t="s">
        <v>558</v>
      </c>
      <c r="H511">
        <v>1</v>
      </c>
      <c r="I511" s="97">
        <v>45901</v>
      </c>
      <c r="J511">
        <v>1</v>
      </c>
      <c r="K511">
        <v>0.97258505922412319</v>
      </c>
      <c r="L511">
        <v>0.9375</v>
      </c>
      <c r="M511">
        <v>0.91629252961206165</v>
      </c>
    </row>
    <row r="512" spans="1:13" hidden="1">
      <c r="A512" t="s">
        <v>556</v>
      </c>
      <c r="B512" t="s">
        <v>180</v>
      </c>
      <c r="C512">
        <v>7</v>
      </c>
      <c r="D512" t="s">
        <v>144</v>
      </c>
      <c r="E512" t="s">
        <v>183</v>
      </c>
      <c r="F512" t="s">
        <v>479</v>
      </c>
      <c r="G512" t="s">
        <v>558</v>
      </c>
      <c r="I512" s="97">
        <v>45901</v>
      </c>
      <c r="J512">
        <v>1118.1936040882947</v>
      </c>
      <c r="K512">
        <v>1087.5383926562499</v>
      </c>
      <c r="L512">
        <v>4999.5383926562499</v>
      </c>
      <c r="M512">
        <v>4945.5383926562499</v>
      </c>
    </row>
    <row r="513" spans="1:13" hidden="1">
      <c r="A513" t="s">
        <v>556</v>
      </c>
      <c r="B513" t="s">
        <v>180</v>
      </c>
      <c r="C513">
        <v>8</v>
      </c>
      <c r="D513" t="s">
        <v>147</v>
      </c>
      <c r="E513" t="s">
        <v>71</v>
      </c>
      <c r="F513" t="s">
        <v>479</v>
      </c>
      <c r="G513" t="s">
        <v>558</v>
      </c>
      <c r="H513">
        <v>1</v>
      </c>
      <c r="I513" s="97">
        <v>45901</v>
      </c>
      <c r="J513">
        <v>1</v>
      </c>
      <c r="K513">
        <v>0.90187899223757195</v>
      </c>
      <c r="L513">
        <v>1</v>
      </c>
      <c r="M513">
        <v>0.88062699611878603</v>
      </c>
    </row>
    <row r="514" spans="1:13" hidden="1">
      <c r="A514" t="s">
        <v>556</v>
      </c>
      <c r="B514" t="s">
        <v>180</v>
      </c>
      <c r="C514">
        <v>9</v>
      </c>
      <c r="D514" t="s">
        <v>147</v>
      </c>
      <c r="E514" t="s">
        <v>183</v>
      </c>
      <c r="F514" t="s">
        <v>479</v>
      </c>
      <c r="G514" t="s">
        <v>558</v>
      </c>
      <c r="I514" s="97">
        <v>45901</v>
      </c>
      <c r="J514">
        <v>95.2</v>
      </c>
      <c r="K514">
        <v>85.9</v>
      </c>
      <c r="L514">
        <v>419.64</v>
      </c>
      <c r="M514">
        <v>418.64</v>
      </c>
    </row>
    <row r="515" spans="1:13" hidden="1">
      <c r="A515" t="s">
        <v>556</v>
      </c>
      <c r="B515" t="s">
        <v>186</v>
      </c>
      <c r="C515">
        <v>10</v>
      </c>
      <c r="D515" t="s">
        <v>144</v>
      </c>
      <c r="E515" t="s">
        <v>73</v>
      </c>
      <c r="F515" t="s">
        <v>479</v>
      </c>
      <c r="G515" t="s">
        <v>474</v>
      </c>
      <c r="H515">
        <v>413.74394657842822</v>
      </c>
      <c r="I515" s="97">
        <v>45901</v>
      </c>
      <c r="J515">
        <v>53.8</v>
      </c>
      <c r="K515">
        <v>51.5</v>
      </c>
      <c r="L515">
        <v>288.27</v>
      </c>
      <c r="M515">
        <v>286.59000000000003</v>
      </c>
    </row>
    <row r="516" spans="1:13" hidden="1">
      <c r="A516" t="s">
        <v>556</v>
      </c>
      <c r="B516" t="s">
        <v>186</v>
      </c>
      <c r="C516">
        <v>11</v>
      </c>
      <c r="D516" t="s">
        <v>147</v>
      </c>
      <c r="E516" t="s">
        <v>73</v>
      </c>
      <c r="F516" t="s">
        <v>479</v>
      </c>
      <c r="G516" t="s">
        <v>474</v>
      </c>
      <c r="H516">
        <v>125.98361388765171</v>
      </c>
      <c r="I516" s="97">
        <v>45901</v>
      </c>
      <c r="J516">
        <v>5.5</v>
      </c>
      <c r="K516">
        <v>4.9000000000000004</v>
      </c>
      <c r="L516">
        <v>39.700000000000003</v>
      </c>
      <c r="M516">
        <v>38.5</v>
      </c>
    </row>
    <row r="517" spans="1:13" hidden="1">
      <c r="A517" t="s">
        <v>556</v>
      </c>
      <c r="B517" t="s">
        <v>195</v>
      </c>
      <c r="C517">
        <v>1</v>
      </c>
      <c r="D517" t="s">
        <v>195</v>
      </c>
      <c r="E517" t="s">
        <v>73</v>
      </c>
      <c r="F517" t="s">
        <v>479</v>
      </c>
      <c r="G517" t="s">
        <v>11</v>
      </c>
      <c r="H517">
        <v>8293.8295890655118</v>
      </c>
      <c r="I517" s="97">
        <v>45931</v>
      </c>
      <c r="J517">
        <v>704.68123026750266</v>
      </c>
      <c r="K517">
        <v>726.53</v>
      </c>
      <c r="L517">
        <v>4914.1283805054754</v>
      </c>
      <c r="M517">
        <v>5184.8088873900106</v>
      </c>
    </row>
    <row r="518" spans="1:13" hidden="1">
      <c r="A518" t="s">
        <v>556</v>
      </c>
      <c r="B518" t="s">
        <v>175</v>
      </c>
      <c r="C518">
        <v>2</v>
      </c>
      <c r="D518" t="s">
        <v>176</v>
      </c>
      <c r="E518" t="s">
        <v>73</v>
      </c>
      <c r="F518" t="s">
        <v>479</v>
      </c>
      <c r="G518" t="s">
        <v>557</v>
      </c>
      <c r="H518">
        <v>675.9471108729108</v>
      </c>
      <c r="I518" s="97">
        <v>45931</v>
      </c>
      <c r="J518">
        <v>63.290552537444398</v>
      </c>
      <c r="K518">
        <v>117.15</v>
      </c>
      <c r="L518">
        <v>384.21561447219585</v>
      </c>
      <c r="M518">
        <v>602.96136401000729</v>
      </c>
    </row>
    <row r="519" spans="1:13" hidden="1">
      <c r="A519" t="s">
        <v>556</v>
      </c>
      <c r="B519" t="s">
        <v>175</v>
      </c>
      <c r="C519">
        <v>3</v>
      </c>
      <c r="D519" t="s">
        <v>177</v>
      </c>
      <c r="E519" t="s">
        <v>71</v>
      </c>
      <c r="H519">
        <v>8.1500000000000003E-2</v>
      </c>
      <c r="I519" s="97">
        <v>45931</v>
      </c>
      <c r="J519">
        <v>8.9814443494427673E-2</v>
      </c>
      <c r="K519">
        <v>0.161</v>
      </c>
      <c r="L519">
        <v>0.13881444349442768</v>
      </c>
      <c r="M519">
        <v>0.1</v>
      </c>
    </row>
    <row r="520" spans="1:13" hidden="1">
      <c r="A520" t="s">
        <v>556</v>
      </c>
      <c r="B520" t="s">
        <v>178</v>
      </c>
      <c r="C520">
        <v>4</v>
      </c>
      <c r="D520" t="s">
        <v>11</v>
      </c>
      <c r="E520" t="s">
        <v>71</v>
      </c>
      <c r="F520" t="s">
        <v>479</v>
      </c>
      <c r="G520" t="s">
        <v>11</v>
      </c>
      <c r="H520">
        <v>0.60957810977343208</v>
      </c>
      <c r="I520" s="97">
        <v>45931</v>
      </c>
      <c r="J520">
        <v>0.57463584819832425</v>
      </c>
      <c r="K520">
        <v>0.30987173959208486</v>
      </c>
      <c r="L520">
        <v>0.59093345949081266</v>
      </c>
      <c r="M520">
        <v>0.43412671199572272</v>
      </c>
    </row>
    <row r="521" spans="1:13" hidden="1">
      <c r="A521" t="s">
        <v>556</v>
      </c>
      <c r="B521" t="s">
        <v>179</v>
      </c>
      <c r="C521">
        <v>5</v>
      </c>
      <c r="D521" t="s">
        <v>11</v>
      </c>
      <c r="E521" t="s">
        <v>71</v>
      </c>
      <c r="F521" t="s">
        <v>29</v>
      </c>
      <c r="G521" t="s">
        <v>11</v>
      </c>
      <c r="H521">
        <v>0.1272485409846382</v>
      </c>
      <c r="I521" s="97">
        <v>45931</v>
      </c>
      <c r="J521">
        <v>0.1213327420735356</v>
      </c>
      <c r="K521">
        <v>7.2398376336040446E-2</v>
      </c>
      <c r="L521">
        <v>0.1213327420735356</v>
      </c>
      <c r="M521">
        <v>7.2398376336040446E-2</v>
      </c>
    </row>
    <row r="522" spans="1:13" hidden="1">
      <c r="A522" t="s">
        <v>556</v>
      </c>
      <c r="B522" t="s">
        <v>180</v>
      </c>
      <c r="C522">
        <v>6</v>
      </c>
      <c r="D522" t="s">
        <v>144</v>
      </c>
      <c r="E522" t="s">
        <v>71</v>
      </c>
      <c r="F522" t="s">
        <v>479</v>
      </c>
      <c r="G522" t="s">
        <v>558</v>
      </c>
      <c r="H522">
        <v>1</v>
      </c>
      <c r="I522" s="97">
        <v>45931</v>
      </c>
      <c r="J522">
        <v>1</v>
      </c>
      <c r="K522">
        <v>0.96</v>
      </c>
      <c r="L522">
        <v>1</v>
      </c>
      <c r="M522">
        <v>0.93814626480603092</v>
      </c>
    </row>
    <row r="523" spans="1:13" hidden="1">
      <c r="A523" t="s">
        <v>556</v>
      </c>
      <c r="B523" t="s">
        <v>180</v>
      </c>
      <c r="C523">
        <v>7</v>
      </c>
      <c r="D523" t="s">
        <v>144</v>
      </c>
      <c r="E523" t="s">
        <v>183</v>
      </c>
      <c r="F523" t="s">
        <v>479</v>
      </c>
      <c r="G523" t="s">
        <v>558</v>
      </c>
      <c r="I523" s="97">
        <v>45931</v>
      </c>
      <c r="J523">
        <v>1041.5</v>
      </c>
      <c r="K523">
        <v>1009.55</v>
      </c>
      <c r="L523">
        <v>6041.0383926562499</v>
      </c>
      <c r="M523">
        <v>5955.0883926562501</v>
      </c>
    </row>
    <row r="524" spans="1:13" hidden="1">
      <c r="A524" t="s">
        <v>556</v>
      </c>
      <c r="B524" t="s">
        <v>180</v>
      </c>
      <c r="C524">
        <v>8</v>
      </c>
      <c r="D524" t="s">
        <v>147</v>
      </c>
      <c r="E524" t="s">
        <v>71</v>
      </c>
      <c r="F524" t="s">
        <v>479</v>
      </c>
      <c r="G524" t="s">
        <v>558</v>
      </c>
      <c r="H524">
        <v>1</v>
      </c>
      <c r="I524" s="97">
        <v>45931</v>
      </c>
      <c r="J524">
        <v>1</v>
      </c>
      <c r="K524">
        <v>0.96</v>
      </c>
      <c r="L524">
        <v>1</v>
      </c>
      <c r="M524">
        <v>0.920313498059393</v>
      </c>
    </row>
    <row r="525" spans="1:13" hidden="1">
      <c r="A525" t="s">
        <v>556</v>
      </c>
      <c r="B525" t="s">
        <v>180</v>
      </c>
      <c r="C525">
        <v>9</v>
      </c>
      <c r="D525" t="s">
        <v>147</v>
      </c>
      <c r="E525" t="s">
        <v>183</v>
      </c>
      <c r="F525" t="s">
        <v>479</v>
      </c>
      <c r="G525" t="s">
        <v>558</v>
      </c>
      <c r="I525" s="97">
        <v>45931</v>
      </c>
      <c r="J525">
        <v>92.25</v>
      </c>
      <c r="K525">
        <v>88.58</v>
      </c>
      <c r="L525">
        <v>511.89</v>
      </c>
      <c r="M525">
        <v>507.22</v>
      </c>
    </row>
    <row r="526" spans="1:13" hidden="1">
      <c r="A526" t="s">
        <v>556</v>
      </c>
      <c r="B526" t="s">
        <v>186</v>
      </c>
      <c r="C526">
        <v>10</v>
      </c>
      <c r="D526" t="s">
        <v>144</v>
      </c>
      <c r="E526" t="s">
        <v>73</v>
      </c>
      <c r="F526" t="s">
        <v>479</v>
      </c>
      <c r="G526" t="s">
        <v>474</v>
      </c>
      <c r="H526">
        <v>413.74394657842822</v>
      </c>
      <c r="I526" s="97">
        <v>45931</v>
      </c>
      <c r="J526">
        <v>51.3</v>
      </c>
      <c r="K526">
        <v>51.06</v>
      </c>
      <c r="L526">
        <v>339.57</v>
      </c>
      <c r="M526">
        <v>337.65000000000003</v>
      </c>
    </row>
    <row r="527" spans="1:13" hidden="1">
      <c r="A527" t="s">
        <v>556</v>
      </c>
      <c r="B527" t="s">
        <v>186</v>
      </c>
      <c r="C527">
        <v>11</v>
      </c>
      <c r="D527" t="s">
        <v>147</v>
      </c>
      <c r="E527" t="s">
        <v>73</v>
      </c>
      <c r="F527" t="s">
        <v>479</v>
      </c>
      <c r="G527" t="s">
        <v>474</v>
      </c>
      <c r="H527">
        <v>125.98361388765171</v>
      </c>
      <c r="I527" s="97">
        <v>45931</v>
      </c>
      <c r="J527">
        <v>5.5</v>
      </c>
      <c r="K527">
        <v>5.48</v>
      </c>
      <c r="L527">
        <v>45.2</v>
      </c>
      <c r="M527">
        <v>43.98</v>
      </c>
    </row>
    <row r="528" spans="1:13" hidden="1">
      <c r="A528" t="s">
        <v>556</v>
      </c>
      <c r="B528" t="s">
        <v>195</v>
      </c>
      <c r="C528">
        <v>1</v>
      </c>
      <c r="D528" t="s">
        <v>195</v>
      </c>
      <c r="E528" t="s">
        <v>73</v>
      </c>
      <c r="F528" t="s">
        <v>479</v>
      </c>
      <c r="G528" t="s">
        <v>11</v>
      </c>
      <c r="H528">
        <v>8293.8295890655118</v>
      </c>
      <c r="I528" s="97">
        <v>45962</v>
      </c>
      <c r="J528">
        <v>674.13477010343411</v>
      </c>
      <c r="K528">
        <v>743.56896063000204</v>
      </c>
      <c r="L528">
        <v>5588.2631506089092</v>
      </c>
      <c r="M528">
        <v>5928.3778480200126</v>
      </c>
    </row>
    <row r="529" spans="1:13" hidden="1">
      <c r="A529" t="s">
        <v>556</v>
      </c>
      <c r="B529" t="s">
        <v>175</v>
      </c>
      <c r="C529">
        <v>2</v>
      </c>
      <c r="D529" t="s">
        <v>176</v>
      </c>
      <c r="E529" t="s">
        <v>73</v>
      </c>
      <c r="F529" t="s">
        <v>479</v>
      </c>
      <c r="G529" t="s">
        <v>557</v>
      </c>
      <c r="H529">
        <v>675.9471108729108</v>
      </c>
      <c r="I529" s="97">
        <v>45962</v>
      </c>
      <c r="J529">
        <v>73.206625589347013</v>
      </c>
      <c r="K529">
        <v>106.98343444000204</v>
      </c>
      <c r="L529">
        <v>457.42224006154288</v>
      </c>
      <c r="M529">
        <v>709.94479845000933</v>
      </c>
    </row>
    <row r="530" spans="1:13" hidden="1">
      <c r="A530" t="s">
        <v>556</v>
      </c>
      <c r="B530" t="s">
        <v>175</v>
      </c>
      <c r="C530">
        <v>3</v>
      </c>
      <c r="D530" t="s">
        <v>177</v>
      </c>
      <c r="E530" t="s">
        <v>71</v>
      </c>
      <c r="H530">
        <v>8.1500000000000003E-2</v>
      </c>
      <c r="I530" s="97">
        <v>45962</v>
      </c>
      <c r="J530">
        <v>0.10859345762289452</v>
      </c>
      <c r="K530">
        <v>0.1438782952281365</v>
      </c>
      <c r="L530">
        <v>0.24740790111732219</v>
      </c>
      <c r="M530">
        <v>0.1</v>
      </c>
    </row>
    <row r="531" spans="1:13" hidden="1">
      <c r="A531" t="s">
        <v>556</v>
      </c>
      <c r="B531" t="s">
        <v>178</v>
      </c>
      <c r="C531">
        <v>4</v>
      </c>
      <c r="D531" t="s">
        <v>11</v>
      </c>
      <c r="E531" t="s">
        <v>71</v>
      </c>
      <c r="F531" t="s">
        <v>479</v>
      </c>
      <c r="G531" t="s">
        <v>11</v>
      </c>
      <c r="H531">
        <v>0.60957810977343208</v>
      </c>
      <c r="I531" s="97">
        <v>45962</v>
      </c>
      <c r="J531">
        <v>0.5146127542302239</v>
      </c>
      <c r="K531">
        <v>0.39407681598968791</v>
      </c>
      <c r="L531">
        <v>0.55277310686051828</v>
      </c>
      <c r="M531">
        <v>0.41410176399270526</v>
      </c>
    </row>
    <row r="532" spans="1:13" hidden="1">
      <c r="A532" t="s">
        <v>556</v>
      </c>
      <c r="B532" t="s">
        <v>179</v>
      </c>
      <c r="C532">
        <v>5</v>
      </c>
      <c r="D532" t="s">
        <v>11</v>
      </c>
      <c r="E532" t="s">
        <v>71</v>
      </c>
      <c r="F532" t="s">
        <v>29</v>
      </c>
      <c r="G532" t="s">
        <v>11</v>
      </c>
      <c r="H532">
        <v>0.1272485409846382</v>
      </c>
      <c r="I532" s="97">
        <v>45962</v>
      </c>
      <c r="J532">
        <v>0.11513194630830284</v>
      </c>
      <c r="K532">
        <v>9.3574733513684782E-2</v>
      </c>
      <c r="L532">
        <v>0.11513194630830284</v>
      </c>
      <c r="M532">
        <v>9.3574733513684782E-2</v>
      </c>
    </row>
    <row r="533" spans="1:13" hidden="1">
      <c r="A533" t="s">
        <v>556</v>
      </c>
      <c r="B533" t="s">
        <v>180</v>
      </c>
      <c r="C533">
        <v>6</v>
      </c>
      <c r="D533" t="s">
        <v>144</v>
      </c>
      <c r="E533" t="s">
        <v>71</v>
      </c>
      <c r="F533" t="s">
        <v>479</v>
      </c>
      <c r="G533" t="s">
        <v>558</v>
      </c>
      <c r="H533">
        <v>1</v>
      </c>
      <c r="I533" s="97">
        <v>45962</v>
      </c>
      <c r="J533">
        <v>1</v>
      </c>
      <c r="K533">
        <v>0.98</v>
      </c>
      <c r="L533">
        <v>1</v>
      </c>
      <c r="M533">
        <v>0.95907313240301539</v>
      </c>
    </row>
    <row r="534" spans="1:13" hidden="1">
      <c r="A534" t="s">
        <v>556</v>
      </c>
      <c r="B534" t="s">
        <v>180</v>
      </c>
      <c r="C534">
        <v>7</v>
      </c>
      <c r="D534" t="s">
        <v>144</v>
      </c>
      <c r="E534" t="s">
        <v>183</v>
      </c>
      <c r="F534" t="s">
        <v>479</v>
      </c>
      <c r="G534" t="s">
        <v>558</v>
      </c>
      <c r="I534" s="97">
        <v>45962</v>
      </c>
      <c r="J534">
        <v>1073</v>
      </c>
      <c r="K534">
        <v>1055</v>
      </c>
      <c r="L534">
        <v>7114.0383926562499</v>
      </c>
      <c r="M534">
        <v>7010.0883926562501</v>
      </c>
    </row>
    <row r="535" spans="1:13" hidden="1">
      <c r="A535" t="s">
        <v>556</v>
      </c>
      <c r="B535" t="s">
        <v>180</v>
      </c>
      <c r="C535">
        <v>8</v>
      </c>
      <c r="D535" t="s">
        <v>147</v>
      </c>
      <c r="E535" t="s">
        <v>71</v>
      </c>
      <c r="F535" t="s">
        <v>479</v>
      </c>
      <c r="G535" t="s">
        <v>558</v>
      </c>
      <c r="H535">
        <v>1</v>
      </c>
      <c r="I535" s="97">
        <v>45962</v>
      </c>
      <c r="J535">
        <v>1</v>
      </c>
      <c r="K535">
        <v>0.86</v>
      </c>
      <c r="L535">
        <v>1</v>
      </c>
      <c r="M535">
        <v>0.89015674902969644</v>
      </c>
    </row>
    <row r="536" spans="1:13" hidden="1">
      <c r="A536" t="s">
        <v>556</v>
      </c>
      <c r="B536" t="s">
        <v>180</v>
      </c>
      <c r="C536">
        <v>9</v>
      </c>
      <c r="D536" t="s">
        <v>147</v>
      </c>
      <c r="E536" t="s">
        <v>183</v>
      </c>
      <c r="F536" t="s">
        <v>479</v>
      </c>
      <c r="G536" t="s">
        <v>558</v>
      </c>
      <c r="I536" s="97">
        <v>45962</v>
      </c>
      <c r="J536">
        <v>92</v>
      </c>
      <c r="K536">
        <v>79</v>
      </c>
      <c r="L536">
        <v>603.89</v>
      </c>
      <c r="M536">
        <v>586.22</v>
      </c>
    </row>
    <row r="537" spans="1:13" hidden="1">
      <c r="A537" t="s">
        <v>556</v>
      </c>
      <c r="B537" t="s">
        <v>186</v>
      </c>
      <c r="C537">
        <v>10</v>
      </c>
      <c r="D537" t="s">
        <v>144</v>
      </c>
      <c r="E537" t="s">
        <v>73</v>
      </c>
      <c r="F537" t="s">
        <v>479</v>
      </c>
      <c r="G537" t="s">
        <v>474</v>
      </c>
      <c r="H537">
        <v>413.74394657842822</v>
      </c>
      <c r="I537" s="97">
        <v>45962</v>
      </c>
      <c r="J537">
        <v>53.27</v>
      </c>
      <c r="K537">
        <v>52.89</v>
      </c>
      <c r="L537">
        <v>392.84</v>
      </c>
      <c r="M537">
        <v>390.54</v>
      </c>
    </row>
    <row r="538" spans="1:13" hidden="1">
      <c r="A538" t="s">
        <v>556</v>
      </c>
      <c r="B538" t="s">
        <v>186</v>
      </c>
      <c r="C538">
        <v>11</v>
      </c>
      <c r="D538" t="s">
        <v>147</v>
      </c>
      <c r="E538" t="s">
        <v>73</v>
      </c>
      <c r="F538" t="s">
        <v>479</v>
      </c>
      <c r="G538" t="s">
        <v>474</v>
      </c>
      <c r="H538">
        <v>125.98361388765171</v>
      </c>
      <c r="I538" s="97">
        <v>45962</v>
      </c>
      <c r="J538">
        <v>5.4</v>
      </c>
      <c r="K538">
        <v>5.2750000000000004</v>
      </c>
      <c r="L538">
        <v>50.599999999999994</v>
      </c>
      <c r="M538">
        <v>49.255000000000003</v>
      </c>
    </row>
    <row r="539" spans="1:13" hidden="1">
      <c r="A539" t="s">
        <v>556</v>
      </c>
      <c r="B539" t="s">
        <v>195</v>
      </c>
      <c r="C539">
        <v>1</v>
      </c>
      <c r="D539" t="s">
        <v>195</v>
      </c>
      <c r="E539" t="s">
        <v>73</v>
      </c>
      <c r="F539" t="s">
        <v>479</v>
      </c>
      <c r="G539" t="s">
        <v>11</v>
      </c>
      <c r="H539">
        <v>8293.8295890655118</v>
      </c>
      <c r="I539" s="97">
        <v>45992</v>
      </c>
      <c r="J539">
        <v>682.87557774603295</v>
      </c>
      <c r="K539">
        <v>691.88125609000315</v>
      </c>
      <c r="L539">
        <v>6271.138728354942</v>
      </c>
      <c r="M539">
        <v>6620.2591041100159</v>
      </c>
    </row>
    <row r="540" spans="1:13" hidden="1">
      <c r="A540" t="s">
        <v>556</v>
      </c>
      <c r="B540" t="s">
        <v>175</v>
      </c>
      <c r="C540">
        <v>2</v>
      </c>
      <c r="D540" t="s">
        <v>176</v>
      </c>
      <c r="E540" t="s">
        <v>73</v>
      </c>
      <c r="F540" t="s">
        <v>479</v>
      </c>
      <c r="G540" t="s">
        <v>557</v>
      </c>
      <c r="H540">
        <v>675.9471108729108</v>
      </c>
      <c r="I540" s="97">
        <v>45992</v>
      </c>
      <c r="J540">
        <v>42.788350396805917</v>
      </c>
      <c r="K540">
        <v>60.159186720003184</v>
      </c>
      <c r="L540">
        <v>500.2105904583488</v>
      </c>
      <c r="M540">
        <v>770.10398517001249</v>
      </c>
    </row>
    <row r="541" spans="1:13" hidden="1">
      <c r="A541" t="s">
        <v>556</v>
      </c>
      <c r="B541" t="s">
        <v>175</v>
      </c>
      <c r="C541">
        <v>3</v>
      </c>
      <c r="D541" t="s">
        <v>177</v>
      </c>
      <c r="E541" t="s">
        <v>71</v>
      </c>
      <c r="H541">
        <v>8.1500000000000003E-2</v>
      </c>
      <c r="I541" s="97">
        <v>45992</v>
      </c>
      <c r="J541">
        <v>6.2659072591287279E-2</v>
      </c>
      <c r="K541">
        <v>8.6999999999999994E-2</v>
      </c>
      <c r="L541">
        <v>0.31006697370860947</v>
      </c>
      <c r="M541">
        <v>0.1</v>
      </c>
    </row>
    <row r="542" spans="1:13" hidden="1">
      <c r="A542" t="s">
        <v>556</v>
      </c>
      <c r="B542" t="s">
        <v>178</v>
      </c>
      <c r="C542">
        <v>4</v>
      </c>
      <c r="D542" t="s">
        <v>11</v>
      </c>
      <c r="E542" t="s">
        <v>71</v>
      </c>
      <c r="F542" t="s">
        <v>479</v>
      </c>
      <c r="G542" t="s">
        <v>11</v>
      </c>
      <c r="H542">
        <v>0.60957810977343208</v>
      </c>
      <c r="I542" s="97">
        <v>45992</v>
      </c>
      <c r="J542">
        <v>0.69162710808534034</v>
      </c>
      <c r="K542">
        <v>0.59099999999999997</v>
      </c>
      <c r="L542">
        <v>0.62220010747292931</v>
      </c>
      <c r="M542">
        <v>0.50255088199635267</v>
      </c>
    </row>
    <row r="543" spans="1:13" hidden="1">
      <c r="A543" t="s">
        <v>556</v>
      </c>
      <c r="B543" t="s">
        <v>179</v>
      </c>
      <c r="C543">
        <v>5</v>
      </c>
      <c r="D543" t="s">
        <v>11</v>
      </c>
      <c r="E543" t="s">
        <v>71</v>
      </c>
      <c r="F543" t="s">
        <v>29</v>
      </c>
      <c r="G543" t="s">
        <v>11</v>
      </c>
      <c r="H543">
        <v>0.1272485409846382</v>
      </c>
      <c r="I543" s="97">
        <v>45992</v>
      </c>
      <c r="J543">
        <v>0.14053347200056257</v>
      </c>
      <c r="K543">
        <v>0.126</v>
      </c>
      <c r="L543">
        <v>0.14053347200056257</v>
      </c>
      <c r="M543">
        <v>0.126</v>
      </c>
    </row>
    <row r="544" spans="1:13" hidden="1">
      <c r="A544" t="s">
        <v>556</v>
      </c>
      <c r="B544" t="s">
        <v>180</v>
      </c>
      <c r="C544">
        <v>6</v>
      </c>
      <c r="D544" t="s">
        <v>181</v>
      </c>
      <c r="E544" t="s">
        <v>71</v>
      </c>
      <c r="F544" t="s">
        <v>479</v>
      </c>
      <c r="G544" t="s">
        <v>558</v>
      </c>
      <c r="H544">
        <v>1</v>
      </c>
      <c r="I544" s="97">
        <v>45992</v>
      </c>
      <c r="J544">
        <v>1</v>
      </c>
      <c r="K544">
        <v>0.98599999999999999</v>
      </c>
      <c r="L544">
        <v>1</v>
      </c>
      <c r="M544">
        <v>0.97253656620150764</v>
      </c>
    </row>
    <row r="545" spans="1:15" hidden="1">
      <c r="A545" t="s">
        <v>556</v>
      </c>
      <c r="B545" t="s">
        <v>180</v>
      </c>
      <c r="C545">
        <v>7</v>
      </c>
      <c r="D545" t="s">
        <v>182</v>
      </c>
      <c r="E545" t="s">
        <v>183</v>
      </c>
      <c r="F545" t="s">
        <v>479</v>
      </c>
      <c r="G545" t="s">
        <v>558</v>
      </c>
      <c r="I545" s="97">
        <v>45992</v>
      </c>
      <c r="J545">
        <v>910</v>
      </c>
      <c r="K545">
        <v>897</v>
      </c>
      <c r="L545">
        <v>8024.0383926562499</v>
      </c>
      <c r="M545">
        <v>7907.0883926562492</v>
      </c>
    </row>
    <row r="546" spans="1:15" hidden="1">
      <c r="A546" t="s">
        <v>556</v>
      </c>
      <c r="B546" t="s">
        <v>180</v>
      </c>
      <c r="C546">
        <v>8</v>
      </c>
      <c r="D546" t="s">
        <v>184</v>
      </c>
      <c r="E546" t="s">
        <v>71</v>
      </c>
      <c r="F546" t="s">
        <v>479</v>
      </c>
      <c r="G546" t="s">
        <v>558</v>
      </c>
      <c r="H546">
        <v>1</v>
      </c>
      <c r="I546" s="97">
        <v>45992</v>
      </c>
      <c r="J546">
        <v>1</v>
      </c>
      <c r="K546">
        <v>0.89</v>
      </c>
      <c r="L546">
        <v>1</v>
      </c>
      <c r="M546">
        <v>0.89007837451484817</v>
      </c>
    </row>
    <row r="547" spans="1:15" hidden="1">
      <c r="A547" t="s">
        <v>556</v>
      </c>
      <c r="B547" t="s">
        <v>180</v>
      </c>
      <c r="C547">
        <v>9</v>
      </c>
      <c r="D547" t="s">
        <v>185</v>
      </c>
      <c r="E547" t="s">
        <v>183</v>
      </c>
      <c r="F547" t="s">
        <v>479</v>
      </c>
      <c r="G547" t="s">
        <v>558</v>
      </c>
      <c r="I547" s="97">
        <v>45992</v>
      </c>
      <c r="J547">
        <v>26</v>
      </c>
      <c r="K547">
        <v>18</v>
      </c>
      <c r="L547">
        <v>629.89</v>
      </c>
      <c r="M547">
        <v>604.22</v>
      </c>
    </row>
    <row r="548" spans="1:15" hidden="1">
      <c r="A548" t="s">
        <v>556</v>
      </c>
      <c r="B548" t="s">
        <v>186</v>
      </c>
      <c r="C548">
        <v>10</v>
      </c>
      <c r="D548" t="s">
        <v>144</v>
      </c>
      <c r="E548" t="s">
        <v>73</v>
      </c>
      <c r="F548" t="s">
        <v>479</v>
      </c>
      <c r="G548" t="s">
        <v>474</v>
      </c>
      <c r="H548">
        <v>413.74394657842822</v>
      </c>
      <c r="I548" s="97">
        <v>45992</v>
      </c>
      <c r="J548">
        <v>48.5</v>
      </c>
      <c r="K548">
        <v>49.4</v>
      </c>
      <c r="L548">
        <v>441.34</v>
      </c>
      <c r="M548">
        <v>439.94</v>
      </c>
    </row>
    <row r="549" spans="1:15" hidden="1">
      <c r="A549" t="s">
        <v>556</v>
      </c>
      <c r="B549" t="s">
        <v>186</v>
      </c>
      <c r="C549">
        <v>11</v>
      </c>
      <c r="D549" t="s">
        <v>147</v>
      </c>
      <c r="E549" t="s">
        <v>73</v>
      </c>
      <c r="F549" t="s">
        <v>479</v>
      </c>
      <c r="G549" t="s">
        <v>474</v>
      </c>
      <c r="H549">
        <v>125.98361388765171</v>
      </c>
      <c r="I549" s="97">
        <v>45992</v>
      </c>
      <c r="J549">
        <v>5.5</v>
      </c>
      <c r="K549">
        <v>3.4</v>
      </c>
      <c r="L549">
        <v>56.099999999999994</v>
      </c>
      <c r="M549">
        <v>52.655000000000001</v>
      </c>
    </row>
    <row r="550" spans="1:15" hidden="1">
      <c r="A550" t="s">
        <v>556</v>
      </c>
      <c r="B550" t="s">
        <v>195</v>
      </c>
      <c r="C550">
        <v>1</v>
      </c>
      <c r="D550" t="s">
        <v>195</v>
      </c>
      <c r="E550" t="s">
        <v>73</v>
      </c>
      <c r="F550" t="s">
        <v>479</v>
      </c>
      <c r="G550" t="s">
        <v>11</v>
      </c>
      <c r="H550">
        <v>8293.8295890655118</v>
      </c>
      <c r="I550" s="97">
        <v>46023</v>
      </c>
      <c r="J550">
        <v>680.98686731150985</v>
      </c>
      <c r="K550">
        <v>745</v>
      </c>
      <c r="L550">
        <v>6952.1255956664518</v>
      </c>
      <c r="M550">
        <v>7365.2591041100159</v>
      </c>
    </row>
    <row r="551" spans="1:15" hidden="1">
      <c r="A551" t="s">
        <v>556</v>
      </c>
      <c r="B551" t="s">
        <v>175</v>
      </c>
      <c r="C551">
        <v>2</v>
      </c>
      <c r="D551" t="s">
        <v>176</v>
      </c>
      <c r="E551" t="s">
        <v>73</v>
      </c>
      <c r="F551" t="s">
        <v>479</v>
      </c>
      <c r="G551" t="s">
        <v>557</v>
      </c>
      <c r="H551">
        <v>675.9471108729108</v>
      </c>
      <c r="I551" s="97">
        <v>46023</v>
      </c>
      <c r="J551">
        <v>54.932971605180946</v>
      </c>
      <c r="K551">
        <v>99.2</v>
      </c>
      <c r="L551">
        <v>555.14356206352977</v>
      </c>
      <c r="M551">
        <v>869.30398517001242</v>
      </c>
    </row>
    <row r="552" spans="1:15" hidden="1">
      <c r="A552" t="s">
        <v>556</v>
      </c>
      <c r="B552" t="s">
        <v>175</v>
      </c>
      <c r="C552">
        <v>3</v>
      </c>
      <c r="D552" t="s">
        <v>177</v>
      </c>
      <c r="E552" t="s">
        <v>71</v>
      </c>
      <c r="H552">
        <v>8.1500000000000003E-2</v>
      </c>
      <c r="I552" s="97">
        <v>46023</v>
      </c>
      <c r="J552">
        <v>8.0666712152691875E-2</v>
      </c>
      <c r="K552">
        <v>0.13300000000000001</v>
      </c>
      <c r="L552">
        <v>7.9852349389311059E-2</v>
      </c>
      <c r="M552">
        <v>0.11802761761428286</v>
      </c>
    </row>
    <row r="553" spans="1:15" hidden="1">
      <c r="A553" t="s">
        <v>556</v>
      </c>
      <c r="B553" t="s">
        <v>178</v>
      </c>
      <c r="C553">
        <v>4</v>
      </c>
      <c r="D553" t="s">
        <v>11</v>
      </c>
      <c r="E553" t="s">
        <v>71</v>
      </c>
      <c r="F553" t="s">
        <v>479</v>
      </c>
      <c r="G553" t="s">
        <v>11</v>
      </c>
      <c r="H553">
        <v>0.60957810977343208</v>
      </c>
      <c r="I553" s="97">
        <v>46023</v>
      </c>
      <c r="J553">
        <v>0.62045730862065918</v>
      </c>
      <c r="K553">
        <v>0.44</v>
      </c>
      <c r="L553">
        <v>0.62132870804679419</v>
      </c>
      <c r="M553">
        <v>0.47127544099817631</v>
      </c>
    </row>
    <row r="554" spans="1:15" hidden="1">
      <c r="A554" t="s">
        <v>556</v>
      </c>
      <c r="B554" t="s">
        <v>179</v>
      </c>
      <c r="C554">
        <v>5</v>
      </c>
      <c r="D554" t="s">
        <v>11</v>
      </c>
      <c r="E554" t="s">
        <v>71</v>
      </c>
      <c r="F554" t="s">
        <v>29</v>
      </c>
      <c r="G554" t="s">
        <v>11</v>
      </c>
      <c r="H554">
        <v>0.1272485409846382</v>
      </c>
      <c r="I554" s="97">
        <v>46023</v>
      </c>
      <c r="J554">
        <v>0.13186988513898951</v>
      </c>
      <c r="K554">
        <v>0.104</v>
      </c>
      <c r="L554">
        <v>0.13186988513898951</v>
      </c>
      <c r="M554">
        <v>0.104</v>
      </c>
    </row>
    <row r="555" spans="1:15" hidden="1">
      <c r="A555" t="s">
        <v>556</v>
      </c>
      <c r="B555" t="s">
        <v>180</v>
      </c>
      <c r="C555">
        <v>6</v>
      </c>
      <c r="D555" t="s">
        <v>181</v>
      </c>
      <c r="E555" t="s">
        <v>71</v>
      </c>
      <c r="F555" t="s">
        <v>479</v>
      </c>
      <c r="G555" t="s">
        <v>558</v>
      </c>
      <c r="H555">
        <v>1</v>
      </c>
      <c r="I555" s="97">
        <v>46023</v>
      </c>
      <c r="J555">
        <v>1</v>
      </c>
      <c r="K555">
        <v>0.96</v>
      </c>
      <c r="L555">
        <v>1</v>
      </c>
      <c r="M555">
        <v>0.96626828310075397</v>
      </c>
    </row>
    <row r="556" spans="1:15" hidden="1">
      <c r="A556" t="s">
        <v>556</v>
      </c>
      <c r="B556" t="s">
        <v>180</v>
      </c>
      <c r="C556">
        <v>7</v>
      </c>
      <c r="D556" t="s">
        <v>182</v>
      </c>
      <c r="E556" t="s">
        <v>183</v>
      </c>
      <c r="F556" t="s">
        <v>479</v>
      </c>
      <c r="G556" t="s">
        <v>558</v>
      </c>
      <c r="I556" s="97">
        <v>46023</v>
      </c>
      <c r="J556">
        <v>1035</v>
      </c>
      <c r="K556">
        <v>1003</v>
      </c>
      <c r="L556">
        <v>9059.0383926562499</v>
      </c>
      <c r="M556">
        <v>8910.0883926562492</v>
      </c>
    </row>
    <row r="557" spans="1:15" hidden="1">
      <c r="A557" t="s">
        <v>556</v>
      </c>
      <c r="B557" t="s">
        <v>180</v>
      </c>
      <c r="C557">
        <v>8</v>
      </c>
      <c r="D557" t="s">
        <v>184</v>
      </c>
      <c r="E557" t="s">
        <v>71</v>
      </c>
      <c r="F557" t="s">
        <v>479</v>
      </c>
      <c r="G557" t="s">
        <v>558</v>
      </c>
      <c r="H557">
        <v>1</v>
      </c>
      <c r="I557" s="97">
        <v>46023</v>
      </c>
      <c r="J557">
        <v>1</v>
      </c>
      <c r="K557">
        <v>1.03</v>
      </c>
      <c r="L557">
        <v>1</v>
      </c>
      <c r="M557">
        <v>0.96003918725742399</v>
      </c>
      <c r="O557" t="s">
        <v>559</v>
      </c>
    </row>
    <row r="558" spans="1:15" hidden="1">
      <c r="A558" t="s">
        <v>556</v>
      </c>
      <c r="B558" t="s">
        <v>180</v>
      </c>
      <c r="C558">
        <v>9</v>
      </c>
      <c r="D558" t="s">
        <v>185</v>
      </c>
      <c r="E558" t="s">
        <v>183</v>
      </c>
      <c r="F558" t="s">
        <v>479</v>
      </c>
      <c r="G558" t="s">
        <v>558</v>
      </c>
      <c r="I558" s="97">
        <v>46023</v>
      </c>
      <c r="J558">
        <v>86</v>
      </c>
      <c r="K558">
        <v>88</v>
      </c>
      <c r="L558">
        <v>715.89</v>
      </c>
      <c r="M558">
        <v>692.22</v>
      </c>
    </row>
    <row r="559" spans="1:15" hidden="1">
      <c r="A559" t="s">
        <v>556</v>
      </c>
      <c r="B559" t="s">
        <v>186</v>
      </c>
      <c r="C559">
        <v>10</v>
      </c>
      <c r="D559" t="s">
        <v>144</v>
      </c>
      <c r="E559" t="s">
        <v>73</v>
      </c>
      <c r="F559" t="s">
        <v>479</v>
      </c>
      <c r="G559" t="s">
        <v>474</v>
      </c>
      <c r="H559">
        <v>413.74394657842822</v>
      </c>
      <c r="I559" s="97">
        <v>46023</v>
      </c>
      <c r="J559">
        <v>41</v>
      </c>
      <c r="K559">
        <v>38</v>
      </c>
      <c r="L559">
        <v>482.34</v>
      </c>
      <c r="M559">
        <v>477.94</v>
      </c>
    </row>
    <row r="560" spans="1:15" hidden="1">
      <c r="A560" t="s">
        <v>556</v>
      </c>
      <c r="B560" t="s">
        <v>186</v>
      </c>
      <c r="C560">
        <v>11</v>
      </c>
      <c r="D560" t="s">
        <v>147</v>
      </c>
      <c r="E560" t="s">
        <v>73</v>
      </c>
      <c r="F560" t="s">
        <v>479</v>
      </c>
      <c r="G560" t="s">
        <v>474</v>
      </c>
      <c r="H560">
        <v>125.98361388765171</v>
      </c>
      <c r="I560" s="97">
        <v>46023</v>
      </c>
      <c r="J560">
        <v>5</v>
      </c>
      <c r="K560">
        <v>5</v>
      </c>
      <c r="L560">
        <v>61.099999999999994</v>
      </c>
      <c r="M560">
        <v>57.655000000000001</v>
      </c>
    </row>
    <row r="561" spans="1:13">
      <c r="A561" t="s">
        <v>556</v>
      </c>
      <c r="B561" t="s">
        <v>195</v>
      </c>
      <c r="C561">
        <v>1</v>
      </c>
      <c r="D561" t="s">
        <v>195</v>
      </c>
      <c r="E561" t="s">
        <v>73</v>
      </c>
      <c r="F561" t="s">
        <v>479</v>
      </c>
      <c r="G561" t="s">
        <v>11</v>
      </c>
      <c r="H561">
        <v>8293.8295890655118</v>
      </c>
      <c r="I561" s="97">
        <v>46054</v>
      </c>
      <c r="J561">
        <v>654.38259435215934</v>
      </c>
      <c r="K561">
        <v>711</v>
      </c>
      <c r="L561">
        <v>7606.5081900186115</v>
      </c>
      <c r="M561">
        <v>8076.2591041100159</v>
      </c>
    </row>
    <row r="562" spans="1:13">
      <c r="A562" t="s">
        <v>556</v>
      </c>
      <c r="B562" t="s">
        <v>175</v>
      </c>
      <c r="C562">
        <v>2</v>
      </c>
      <c r="D562" t="s">
        <v>176</v>
      </c>
      <c r="E562" t="s">
        <v>73</v>
      </c>
      <c r="F562" t="s">
        <v>479</v>
      </c>
      <c r="G562" t="s">
        <v>557</v>
      </c>
      <c r="H562">
        <v>675.9471108729108</v>
      </c>
      <c r="I562" s="97">
        <v>46054</v>
      </c>
      <c r="J562">
        <v>61.201754446580438</v>
      </c>
      <c r="K562">
        <v>66</v>
      </c>
      <c r="L562">
        <v>616.34531651011025</v>
      </c>
      <c r="M562">
        <v>935.30398517001242</v>
      </c>
    </row>
    <row r="563" spans="1:13">
      <c r="A563" t="s">
        <v>556</v>
      </c>
      <c r="B563" t="s">
        <v>175</v>
      </c>
      <c r="C563">
        <v>3</v>
      </c>
      <c r="D563" t="s">
        <v>177</v>
      </c>
      <c r="E563" t="s">
        <v>71</v>
      </c>
      <c r="H563">
        <v>8.1500000000000003E-2</v>
      </c>
      <c r="I563" s="97">
        <v>46054</v>
      </c>
      <c r="J563">
        <v>9.352595098769452E-2</v>
      </c>
      <c r="K563">
        <v>9.1999999999999998E-2</v>
      </c>
      <c r="L563">
        <v>8.1028679798029926E-2</v>
      </c>
      <c r="M563">
        <v>0.11580906123901293</v>
      </c>
    </row>
    <row r="564" spans="1:13">
      <c r="A564" t="s">
        <v>556</v>
      </c>
      <c r="B564" t="s">
        <v>178</v>
      </c>
      <c r="C564">
        <v>4</v>
      </c>
      <c r="D564" t="s">
        <v>11</v>
      </c>
      <c r="E564" t="s">
        <v>71</v>
      </c>
      <c r="F564" t="s">
        <v>479</v>
      </c>
      <c r="G564" t="s">
        <v>11</v>
      </c>
      <c r="H564">
        <v>0.60957810977343208</v>
      </c>
      <c r="I564" s="97">
        <v>46054</v>
      </c>
      <c r="J564">
        <v>0.56041777337016341</v>
      </c>
      <c r="K564">
        <v>0.56000000000000005</v>
      </c>
      <c r="L564">
        <v>0.5908732407084788</v>
      </c>
      <c r="M564">
        <v>0.51563772049908818</v>
      </c>
    </row>
    <row r="565" spans="1:13">
      <c r="A565" t="s">
        <v>556</v>
      </c>
      <c r="B565" t="s">
        <v>179</v>
      </c>
      <c r="C565">
        <v>5</v>
      </c>
      <c r="D565" t="s">
        <v>11</v>
      </c>
      <c r="E565" t="s">
        <v>71</v>
      </c>
      <c r="F565" t="s">
        <v>29</v>
      </c>
      <c r="G565" t="s">
        <v>11</v>
      </c>
      <c r="H565">
        <v>0.1272485409846382</v>
      </c>
      <c r="I565" s="97">
        <v>46054</v>
      </c>
      <c r="J565">
        <v>0.11923504188668504</v>
      </c>
      <c r="K565">
        <v>0.11600000000000001</v>
      </c>
      <c r="L565">
        <v>0.11923504188668504</v>
      </c>
      <c r="M565">
        <v>0.11600000000000001</v>
      </c>
    </row>
    <row r="566" spans="1:13">
      <c r="A566" t="s">
        <v>556</v>
      </c>
      <c r="B566" t="s">
        <v>180</v>
      </c>
      <c r="C566">
        <v>6</v>
      </c>
      <c r="D566" t="s">
        <v>181</v>
      </c>
      <c r="E566" t="s">
        <v>71</v>
      </c>
      <c r="F566" t="s">
        <v>479</v>
      </c>
      <c r="G566" t="s">
        <v>558</v>
      </c>
      <c r="H566">
        <v>1</v>
      </c>
      <c r="I566" s="97">
        <v>46054</v>
      </c>
      <c r="J566">
        <v>1</v>
      </c>
      <c r="K566">
        <v>0.96</v>
      </c>
      <c r="L566">
        <v>1</v>
      </c>
      <c r="M566">
        <v>0.96313414155037691</v>
      </c>
    </row>
    <row r="567" spans="1:13">
      <c r="A567" t="s">
        <v>556</v>
      </c>
      <c r="B567" t="s">
        <v>180</v>
      </c>
      <c r="C567">
        <v>7</v>
      </c>
      <c r="D567" t="s">
        <v>182</v>
      </c>
      <c r="E567" t="s">
        <v>183</v>
      </c>
      <c r="F567" t="s">
        <v>479</v>
      </c>
      <c r="G567" t="s">
        <v>558</v>
      </c>
      <c r="I567" s="97">
        <v>46054</v>
      </c>
      <c r="J567">
        <v>1007</v>
      </c>
      <c r="K567">
        <v>978</v>
      </c>
      <c r="L567">
        <v>10066.03839265625</v>
      </c>
      <c r="M567">
        <v>9888.0883926562492</v>
      </c>
    </row>
    <row r="568" spans="1:13">
      <c r="A568" t="s">
        <v>556</v>
      </c>
      <c r="B568" t="s">
        <v>180</v>
      </c>
      <c r="C568">
        <v>8</v>
      </c>
      <c r="D568" t="s">
        <v>184</v>
      </c>
      <c r="E568" t="s">
        <v>71</v>
      </c>
      <c r="F568" t="s">
        <v>479</v>
      </c>
      <c r="G568" t="s">
        <v>558</v>
      </c>
      <c r="H568">
        <v>1</v>
      </c>
      <c r="I568" s="97">
        <v>46054</v>
      </c>
      <c r="J568">
        <v>1</v>
      </c>
      <c r="K568">
        <v>0.9</v>
      </c>
      <c r="L568">
        <v>1</v>
      </c>
      <c r="M568">
        <v>0.93001959362871212</v>
      </c>
    </row>
    <row r="569" spans="1:13">
      <c r="A569" t="s">
        <v>556</v>
      </c>
      <c r="B569" t="s">
        <v>180</v>
      </c>
      <c r="C569">
        <v>9</v>
      </c>
      <c r="D569" t="s">
        <v>185</v>
      </c>
      <c r="E569" t="s">
        <v>183</v>
      </c>
      <c r="F569" t="s">
        <v>479</v>
      </c>
      <c r="G569" t="s">
        <v>558</v>
      </c>
      <c r="I569" s="97">
        <v>46054</v>
      </c>
      <c r="J569">
        <v>81</v>
      </c>
      <c r="K569">
        <v>73</v>
      </c>
      <c r="L569">
        <v>796.89</v>
      </c>
      <c r="M569">
        <v>765.22</v>
      </c>
    </row>
    <row r="570" spans="1:13">
      <c r="A570" t="s">
        <v>556</v>
      </c>
      <c r="B570" t="s">
        <v>186</v>
      </c>
      <c r="C570">
        <v>10</v>
      </c>
      <c r="D570" t="s">
        <v>144</v>
      </c>
      <c r="E570" t="s">
        <v>73</v>
      </c>
      <c r="F570" t="s">
        <v>479</v>
      </c>
      <c r="G570" t="s">
        <v>474</v>
      </c>
      <c r="H570">
        <v>413.74394657842822</v>
      </c>
      <c r="I570" s="97">
        <v>46054</v>
      </c>
      <c r="J570">
        <v>41</v>
      </c>
      <c r="K570">
        <v>37</v>
      </c>
      <c r="L570">
        <v>523.33999999999992</v>
      </c>
      <c r="M570">
        <v>514.94000000000005</v>
      </c>
    </row>
    <row r="571" spans="1:13">
      <c r="A571" t="s">
        <v>556</v>
      </c>
      <c r="B571" t="s">
        <v>186</v>
      </c>
      <c r="C571">
        <v>11</v>
      </c>
      <c r="D571" t="s">
        <v>147</v>
      </c>
      <c r="E571" t="s">
        <v>73</v>
      </c>
      <c r="F571" t="s">
        <v>479</v>
      </c>
      <c r="G571" t="s">
        <v>474</v>
      </c>
      <c r="H571">
        <v>125.98361388765171</v>
      </c>
      <c r="I571" s="97">
        <v>46054</v>
      </c>
      <c r="J571">
        <v>5</v>
      </c>
      <c r="K571">
        <v>5</v>
      </c>
      <c r="L571">
        <v>66.099999999999994</v>
      </c>
      <c r="M571">
        <v>62.655000000000001</v>
      </c>
    </row>
    <row r="572" spans="1:13" hidden="1">
      <c r="A572" t="s">
        <v>556</v>
      </c>
      <c r="B572" t="s">
        <v>195</v>
      </c>
      <c r="C572">
        <v>1</v>
      </c>
      <c r="D572" t="s">
        <v>195</v>
      </c>
      <c r="E572" t="s">
        <v>73</v>
      </c>
      <c r="F572" t="s">
        <v>479</v>
      </c>
      <c r="G572" t="s">
        <v>11</v>
      </c>
      <c r="H572">
        <v>8293.8295890655118</v>
      </c>
      <c r="I572" s="97">
        <v>46082</v>
      </c>
      <c r="J572">
        <v>687.32139904690189</v>
      </c>
    </row>
    <row r="573" spans="1:13" hidden="1">
      <c r="A573" t="s">
        <v>556</v>
      </c>
      <c r="B573" t="s">
        <v>175</v>
      </c>
      <c r="C573">
        <v>2</v>
      </c>
      <c r="D573" t="s">
        <v>176</v>
      </c>
      <c r="E573" t="s">
        <v>73</v>
      </c>
      <c r="F573" t="s">
        <v>479</v>
      </c>
      <c r="G573" t="s">
        <v>557</v>
      </c>
      <c r="H573">
        <v>675.9471108729108</v>
      </c>
      <c r="I573" s="97">
        <v>46082</v>
      </c>
      <c r="J573">
        <v>59.601794362801606</v>
      </c>
    </row>
    <row r="574" spans="1:13" hidden="1">
      <c r="A574" t="s">
        <v>556</v>
      </c>
      <c r="B574" t="s">
        <v>175</v>
      </c>
      <c r="C574">
        <v>3</v>
      </c>
      <c r="D574" t="s">
        <v>177</v>
      </c>
      <c r="E574" t="s">
        <v>71</v>
      </c>
      <c r="H574">
        <v>8.1500000000000003E-2</v>
      </c>
      <c r="I574" s="97">
        <v>46082</v>
      </c>
      <c r="J574">
        <v>8.6716046445593734E-2</v>
      </c>
    </row>
    <row r="575" spans="1:13" hidden="1">
      <c r="A575" t="s">
        <v>556</v>
      </c>
      <c r="B575" t="s">
        <v>178</v>
      </c>
      <c r="C575">
        <v>4</v>
      </c>
      <c r="D575" t="s">
        <v>11</v>
      </c>
      <c r="E575" t="s">
        <v>71</v>
      </c>
      <c r="F575" t="s">
        <v>479</v>
      </c>
      <c r="G575" t="s">
        <v>11</v>
      </c>
      <c r="H575">
        <v>0.60957810977343208</v>
      </c>
      <c r="I575" s="97">
        <v>46082</v>
      </c>
      <c r="J575">
        <v>0.58239514564922279</v>
      </c>
      <c r="L575">
        <v>0.58663419317885079</v>
      </c>
    </row>
    <row r="576" spans="1:13" hidden="1">
      <c r="A576" t="s">
        <v>556</v>
      </c>
      <c r="B576" t="s">
        <v>179</v>
      </c>
      <c r="C576">
        <v>5</v>
      </c>
      <c r="D576" t="s">
        <v>11</v>
      </c>
      <c r="E576" t="s">
        <v>71</v>
      </c>
      <c r="F576" t="s">
        <v>29</v>
      </c>
      <c r="G576" t="s">
        <v>11</v>
      </c>
      <c r="H576">
        <v>0.1272485409846382</v>
      </c>
      <c r="I576" s="97">
        <v>46082</v>
      </c>
      <c r="J576">
        <v>0.12093490766126291</v>
      </c>
      <c r="L576">
        <v>0.12093490766126291</v>
      </c>
    </row>
    <row r="577" spans="1:9" hidden="1">
      <c r="A577" t="s">
        <v>556</v>
      </c>
      <c r="B577" t="s">
        <v>180</v>
      </c>
      <c r="C577">
        <v>6</v>
      </c>
      <c r="D577" t="s">
        <v>144</v>
      </c>
      <c r="E577" t="s">
        <v>71</v>
      </c>
      <c r="F577" t="s">
        <v>479</v>
      </c>
      <c r="G577" t="s">
        <v>558</v>
      </c>
      <c r="H577">
        <v>1</v>
      </c>
      <c r="I577" s="97">
        <v>46082</v>
      </c>
    </row>
    <row r="578" spans="1:9" hidden="1">
      <c r="A578" t="s">
        <v>556</v>
      </c>
      <c r="B578" t="s">
        <v>180</v>
      </c>
      <c r="C578">
        <v>7</v>
      </c>
      <c r="D578" t="s">
        <v>144</v>
      </c>
      <c r="E578" t="s">
        <v>183</v>
      </c>
      <c r="F578" t="s">
        <v>479</v>
      </c>
      <c r="G578" t="s">
        <v>558</v>
      </c>
      <c r="I578" s="97">
        <v>46082</v>
      </c>
    </row>
    <row r="579" spans="1:9" hidden="1">
      <c r="A579" t="s">
        <v>556</v>
      </c>
      <c r="B579" t="s">
        <v>180</v>
      </c>
      <c r="C579">
        <v>8</v>
      </c>
      <c r="D579" t="s">
        <v>147</v>
      </c>
      <c r="E579" t="s">
        <v>71</v>
      </c>
      <c r="F579" t="s">
        <v>479</v>
      </c>
      <c r="G579" t="s">
        <v>558</v>
      </c>
      <c r="H579">
        <v>1</v>
      </c>
      <c r="I579" s="97">
        <v>46082</v>
      </c>
    </row>
    <row r="580" spans="1:9" hidden="1">
      <c r="A580" t="s">
        <v>556</v>
      </c>
      <c r="B580" t="s">
        <v>180</v>
      </c>
      <c r="C580">
        <v>9</v>
      </c>
      <c r="D580" t="s">
        <v>147</v>
      </c>
      <c r="E580" t="s">
        <v>183</v>
      </c>
      <c r="F580" t="s">
        <v>479</v>
      </c>
      <c r="G580" t="s">
        <v>558</v>
      </c>
      <c r="I580" s="97">
        <v>46082</v>
      </c>
    </row>
    <row r="581" spans="1:9" hidden="1">
      <c r="A581" t="s">
        <v>556</v>
      </c>
      <c r="B581" t="s">
        <v>186</v>
      </c>
      <c r="C581">
        <v>10</v>
      </c>
      <c r="D581" t="s">
        <v>144</v>
      </c>
      <c r="E581" t="s">
        <v>73</v>
      </c>
      <c r="F581" t="s">
        <v>479</v>
      </c>
      <c r="G581" t="s">
        <v>474</v>
      </c>
      <c r="H581">
        <v>413.74394657842822</v>
      </c>
      <c r="I581" s="97">
        <v>46082</v>
      </c>
    </row>
    <row r="582" spans="1:9" hidden="1">
      <c r="A582" t="s">
        <v>556</v>
      </c>
      <c r="B582" t="s">
        <v>186</v>
      </c>
      <c r="C582">
        <v>11</v>
      </c>
      <c r="D582" t="s">
        <v>147</v>
      </c>
      <c r="E582" t="s">
        <v>73</v>
      </c>
      <c r="F582" t="s">
        <v>479</v>
      </c>
      <c r="G582" t="s">
        <v>474</v>
      </c>
      <c r="H582">
        <v>125.98361388765171</v>
      </c>
      <c r="I582" s="97">
        <v>46082</v>
      </c>
    </row>
    <row r="583" spans="1:9" hidden="1">
      <c r="I583" s="97"/>
    </row>
    <row r="584" spans="1:9" hidden="1">
      <c r="I584" s="97"/>
    </row>
  </sheetData>
  <phoneticPr fontId="17"/>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F50AAB-02AC-41DF-B312-B234D8E0C59B}">
  <sheetPr codeName="Sheet15"/>
  <dimension ref="A1:BRZ1348"/>
  <sheetViews>
    <sheetView showWhiteSpace="0" view="pageLayout" zoomScaleNormal="70" workbookViewId="0">
      <selection activeCell="B1360" sqref="B1360"/>
    </sheetView>
  </sheetViews>
  <sheetFormatPr defaultRowHeight="16.8"/>
  <cols>
    <col min="1" max="1" width="11.3984375" bestFit="1" customWidth="1"/>
    <col min="2" max="2" width="7" bestFit="1" customWidth="1"/>
    <col min="3" max="3" width="5.69921875" bestFit="1" customWidth="1"/>
    <col min="4" max="4" width="14.59765625" bestFit="1" customWidth="1"/>
    <col min="5" max="5" width="6.796875" bestFit="1" customWidth="1"/>
    <col min="6" max="6" width="7.5" bestFit="1" customWidth="1"/>
    <col min="7" max="7" width="13.3984375" bestFit="1" customWidth="1"/>
    <col min="8" max="8" width="14.19921875" bestFit="1" customWidth="1"/>
    <col min="9" max="9" width="8.8984375" style="103" bestFit="1" customWidth="1"/>
    <col min="10" max="10" width="9" bestFit="1" customWidth="1"/>
    <col min="11" max="11" width="8.796875" bestFit="1" customWidth="1"/>
    <col min="12" max="12" width="14.5" bestFit="1" customWidth="1"/>
    <col min="13" max="13" width="13.796875" bestFit="1" customWidth="1"/>
    <col min="14" max="14" width="10.8984375" bestFit="1" customWidth="1"/>
    <col min="15" max="15" width="9.69921875" bestFit="1" customWidth="1"/>
    <col min="16" max="16" width="18.09765625" bestFit="1" customWidth="1"/>
    <col min="17" max="17" width="24.796875" bestFit="1" customWidth="1"/>
    <col min="18" max="18" width="18.19921875" bestFit="1" customWidth="1"/>
    <col min="19" max="26" width="12.3984375" bestFit="1" customWidth="1"/>
    <col min="27" max="27" width="6.19921875" bestFit="1" customWidth="1"/>
    <col min="28" max="100" width="12.3984375" bestFit="1" customWidth="1"/>
    <col min="101" max="1000" width="13.59765625" bestFit="1" customWidth="1"/>
    <col min="1001" max="1843" width="14.69921875" bestFit="1" customWidth="1"/>
    <col min="1844" max="1844" width="6.5" bestFit="1" customWidth="1"/>
    <col min="1845" max="1845" width="10.19921875" bestFit="1" customWidth="1"/>
    <col min="1846" max="1846" width="22.69921875" bestFit="1" customWidth="1"/>
    <col min="1847" max="1848" width="51.296875" bestFit="1" customWidth="1"/>
    <col min="1849" max="1849" width="53.5" bestFit="1" customWidth="1"/>
    <col min="1850" max="1850" width="51.296875" bestFit="1" customWidth="1"/>
    <col min="1851" max="1852" width="12.796875" bestFit="1" customWidth="1"/>
  </cols>
  <sheetData>
    <row r="1" spans="1:1846">
      <c r="A1" t="s">
        <v>421</v>
      </c>
      <c r="B1" t="s">
        <v>264</v>
      </c>
      <c r="C1" t="s">
        <v>560</v>
      </c>
      <c r="D1" t="s">
        <v>423</v>
      </c>
      <c r="E1" t="s">
        <v>16</v>
      </c>
      <c r="F1" t="s">
        <v>424</v>
      </c>
      <c r="G1" t="s">
        <v>425</v>
      </c>
      <c r="H1" t="s">
        <v>17</v>
      </c>
      <c r="I1" s="103" t="s">
        <v>1</v>
      </c>
      <c r="J1" t="s">
        <v>18</v>
      </c>
      <c r="K1" t="s">
        <v>19</v>
      </c>
      <c r="L1" t="s">
        <v>21</v>
      </c>
      <c r="M1" t="s">
        <v>561</v>
      </c>
      <c r="N1" t="s">
        <v>428</v>
      </c>
      <c r="O1" t="s">
        <v>197</v>
      </c>
      <c r="P1" t="s">
        <v>198</v>
      </c>
      <c r="Q1" t="s">
        <v>429</v>
      </c>
      <c r="R1" t="s">
        <v>430</v>
      </c>
      <c r="S1" t="s">
        <v>562</v>
      </c>
      <c r="T1" t="s">
        <v>563</v>
      </c>
      <c r="U1" t="s">
        <v>433</v>
      </c>
      <c r="V1" t="s">
        <v>564</v>
      </c>
      <c r="W1" t="s">
        <v>565</v>
      </c>
      <c r="X1" t="s">
        <v>566</v>
      </c>
      <c r="Y1" t="s">
        <v>567</v>
      </c>
      <c r="Z1" t="s">
        <v>568</v>
      </c>
      <c r="AA1" t="s">
        <v>569</v>
      </c>
      <c r="AB1" t="s">
        <v>570</v>
      </c>
      <c r="AC1" t="s">
        <v>571</v>
      </c>
      <c r="AD1" t="s">
        <v>572</v>
      </c>
      <c r="AE1" t="s">
        <v>573</v>
      </c>
      <c r="AF1" t="s">
        <v>574</v>
      </c>
      <c r="AG1" t="s">
        <v>575</v>
      </c>
      <c r="AH1" t="s">
        <v>576</v>
      </c>
      <c r="AI1" t="s">
        <v>577</v>
      </c>
      <c r="AJ1" t="s">
        <v>578</v>
      </c>
      <c r="AK1" t="s">
        <v>579</v>
      </c>
      <c r="AL1" t="s">
        <v>580</v>
      </c>
      <c r="AM1" t="s">
        <v>581</v>
      </c>
      <c r="AN1" t="s">
        <v>582</v>
      </c>
      <c r="AO1" t="s">
        <v>583</v>
      </c>
      <c r="AP1" t="s">
        <v>584</v>
      </c>
      <c r="AQ1" t="s">
        <v>585</v>
      </c>
      <c r="AR1" t="s">
        <v>586</v>
      </c>
      <c r="AS1" t="s">
        <v>587</v>
      </c>
      <c r="AT1" t="s">
        <v>588</v>
      </c>
      <c r="AU1" t="s">
        <v>589</v>
      </c>
      <c r="AV1" t="s">
        <v>590</v>
      </c>
      <c r="AW1" t="s">
        <v>591</v>
      </c>
      <c r="AX1" t="s">
        <v>592</v>
      </c>
      <c r="AY1" t="s">
        <v>593</v>
      </c>
      <c r="AZ1" t="s">
        <v>594</v>
      </c>
      <c r="BA1" t="s">
        <v>595</v>
      </c>
      <c r="BB1" t="s">
        <v>596</v>
      </c>
      <c r="BC1" t="s">
        <v>597</v>
      </c>
      <c r="BD1" t="s">
        <v>598</v>
      </c>
      <c r="BE1" t="s">
        <v>599</v>
      </c>
      <c r="BF1" t="s">
        <v>600</v>
      </c>
      <c r="BG1" t="s">
        <v>601</v>
      </c>
      <c r="BH1" t="s">
        <v>602</v>
      </c>
      <c r="BI1" t="s">
        <v>603</v>
      </c>
      <c r="BJ1" t="s">
        <v>604</v>
      </c>
      <c r="BK1" t="s">
        <v>605</v>
      </c>
      <c r="BL1" t="s">
        <v>606</v>
      </c>
      <c r="BM1" t="s">
        <v>607</v>
      </c>
      <c r="BN1" t="s">
        <v>608</v>
      </c>
      <c r="BO1" t="s">
        <v>609</v>
      </c>
      <c r="BP1" t="s">
        <v>610</v>
      </c>
      <c r="BQ1" t="s">
        <v>611</v>
      </c>
      <c r="BR1" t="s">
        <v>612</v>
      </c>
      <c r="BS1" t="s">
        <v>613</v>
      </c>
      <c r="BT1" t="s">
        <v>614</v>
      </c>
      <c r="BU1" t="s">
        <v>615</v>
      </c>
      <c r="BV1" t="s">
        <v>616</v>
      </c>
      <c r="BW1" t="s">
        <v>617</v>
      </c>
      <c r="BX1" t="s">
        <v>618</v>
      </c>
      <c r="BY1" t="s">
        <v>619</v>
      </c>
      <c r="BZ1" t="s">
        <v>620</v>
      </c>
      <c r="CA1" t="s">
        <v>621</v>
      </c>
      <c r="CB1" t="s">
        <v>622</v>
      </c>
      <c r="CC1" t="s">
        <v>623</v>
      </c>
      <c r="CD1" t="s">
        <v>624</v>
      </c>
      <c r="CE1" t="s">
        <v>625</v>
      </c>
      <c r="CF1" t="s">
        <v>626</v>
      </c>
      <c r="CG1" t="s">
        <v>627</v>
      </c>
      <c r="CH1" t="s">
        <v>628</v>
      </c>
      <c r="CI1" t="s">
        <v>629</v>
      </c>
      <c r="CJ1" t="s">
        <v>630</v>
      </c>
      <c r="CK1" t="s">
        <v>631</v>
      </c>
      <c r="CL1" t="s">
        <v>632</v>
      </c>
      <c r="CM1" t="s">
        <v>633</v>
      </c>
      <c r="CN1" t="s">
        <v>634</v>
      </c>
      <c r="CO1" t="s">
        <v>635</v>
      </c>
      <c r="CP1" t="s">
        <v>636</v>
      </c>
      <c r="CQ1" t="s">
        <v>637</v>
      </c>
      <c r="CR1" t="s">
        <v>638</v>
      </c>
      <c r="CS1" t="s">
        <v>639</v>
      </c>
      <c r="CT1" t="s">
        <v>640</v>
      </c>
      <c r="CU1" t="s">
        <v>641</v>
      </c>
      <c r="CV1" t="s">
        <v>642</v>
      </c>
      <c r="CW1" t="s">
        <v>643</v>
      </c>
      <c r="CX1" t="s">
        <v>644</v>
      </c>
      <c r="CY1" t="s">
        <v>645</v>
      </c>
      <c r="CZ1" t="s">
        <v>646</v>
      </c>
      <c r="DA1" t="s">
        <v>647</v>
      </c>
      <c r="DB1" t="s">
        <v>648</v>
      </c>
      <c r="DC1" t="s">
        <v>649</v>
      </c>
      <c r="DD1" t="s">
        <v>650</v>
      </c>
      <c r="DE1" t="s">
        <v>651</v>
      </c>
      <c r="DF1" t="s">
        <v>652</v>
      </c>
      <c r="DG1" t="s">
        <v>653</v>
      </c>
      <c r="DH1" t="s">
        <v>654</v>
      </c>
      <c r="DI1" t="s">
        <v>655</v>
      </c>
      <c r="DJ1" t="s">
        <v>656</v>
      </c>
      <c r="DK1" t="s">
        <v>657</v>
      </c>
      <c r="DL1" t="s">
        <v>658</v>
      </c>
      <c r="DM1" t="s">
        <v>659</v>
      </c>
      <c r="DN1" t="s">
        <v>660</v>
      </c>
      <c r="DO1" t="s">
        <v>661</v>
      </c>
      <c r="DP1" t="s">
        <v>662</v>
      </c>
      <c r="DQ1" t="s">
        <v>663</v>
      </c>
      <c r="DR1" t="s">
        <v>664</v>
      </c>
      <c r="DS1" t="s">
        <v>665</v>
      </c>
      <c r="DT1" t="s">
        <v>666</v>
      </c>
      <c r="DU1" t="s">
        <v>667</v>
      </c>
      <c r="DV1" t="s">
        <v>668</v>
      </c>
      <c r="DW1" t="s">
        <v>669</v>
      </c>
      <c r="DX1" t="s">
        <v>670</v>
      </c>
      <c r="DY1" t="s">
        <v>671</v>
      </c>
      <c r="DZ1" t="s">
        <v>672</v>
      </c>
      <c r="EA1" t="s">
        <v>673</v>
      </c>
      <c r="EB1" t="s">
        <v>674</v>
      </c>
      <c r="EC1" t="s">
        <v>675</v>
      </c>
      <c r="ED1" t="s">
        <v>676</v>
      </c>
      <c r="EE1" t="s">
        <v>677</v>
      </c>
      <c r="EF1" t="s">
        <v>678</v>
      </c>
      <c r="EG1" t="s">
        <v>679</v>
      </c>
      <c r="EH1" t="s">
        <v>680</v>
      </c>
      <c r="EI1" t="s">
        <v>681</v>
      </c>
      <c r="EJ1" t="s">
        <v>682</v>
      </c>
      <c r="EK1" t="s">
        <v>683</v>
      </c>
      <c r="EL1" t="s">
        <v>684</v>
      </c>
      <c r="EM1" t="s">
        <v>685</v>
      </c>
      <c r="EN1" t="s">
        <v>686</v>
      </c>
      <c r="EO1" t="s">
        <v>687</v>
      </c>
      <c r="EP1" t="s">
        <v>688</v>
      </c>
      <c r="EQ1" t="s">
        <v>689</v>
      </c>
      <c r="ER1" t="s">
        <v>690</v>
      </c>
      <c r="ES1" t="s">
        <v>691</v>
      </c>
      <c r="ET1" t="s">
        <v>692</v>
      </c>
      <c r="EU1" t="s">
        <v>693</v>
      </c>
      <c r="EV1" t="s">
        <v>694</v>
      </c>
      <c r="EW1" t="s">
        <v>695</v>
      </c>
      <c r="EX1" t="s">
        <v>696</v>
      </c>
      <c r="EY1" t="s">
        <v>697</v>
      </c>
      <c r="EZ1" t="s">
        <v>698</v>
      </c>
      <c r="FA1" t="s">
        <v>699</v>
      </c>
      <c r="FB1" t="s">
        <v>700</v>
      </c>
      <c r="FC1" t="s">
        <v>701</v>
      </c>
      <c r="FD1" t="s">
        <v>702</v>
      </c>
      <c r="FE1" t="s">
        <v>703</v>
      </c>
      <c r="FF1" t="s">
        <v>704</v>
      </c>
      <c r="FG1" t="s">
        <v>705</v>
      </c>
      <c r="FH1" t="s">
        <v>706</v>
      </c>
      <c r="FI1" t="s">
        <v>707</v>
      </c>
      <c r="FJ1" t="s">
        <v>708</v>
      </c>
      <c r="FK1" t="s">
        <v>709</v>
      </c>
      <c r="FL1" t="s">
        <v>710</v>
      </c>
      <c r="FM1" t="s">
        <v>711</v>
      </c>
      <c r="FN1" t="s">
        <v>712</v>
      </c>
      <c r="FO1" t="s">
        <v>713</v>
      </c>
      <c r="FP1" t="s">
        <v>714</v>
      </c>
      <c r="FQ1" t="s">
        <v>715</v>
      </c>
      <c r="FR1" t="s">
        <v>716</v>
      </c>
      <c r="FS1" t="s">
        <v>717</v>
      </c>
      <c r="FT1" t="s">
        <v>718</v>
      </c>
      <c r="FU1" t="s">
        <v>719</v>
      </c>
      <c r="FV1" t="s">
        <v>720</v>
      </c>
      <c r="FW1" t="s">
        <v>721</v>
      </c>
      <c r="FX1" t="s">
        <v>722</v>
      </c>
      <c r="FY1" t="s">
        <v>723</v>
      </c>
      <c r="FZ1" t="s">
        <v>724</v>
      </c>
      <c r="GA1" t="s">
        <v>725</v>
      </c>
      <c r="GB1" t="s">
        <v>726</v>
      </c>
      <c r="GC1" t="s">
        <v>727</v>
      </c>
      <c r="GD1" t="s">
        <v>728</v>
      </c>
      <c r="GE1" t="s">
        <v>729</v>
      </c>
      <c r="GF1" t="s">
        <v>730</v>
      </c>
      <c r="GG1" t="s">
        <v>731</v>
      </c>
      <c r="GH1" t="s">
        <v>732</v>
      </c>
      <c r="GI1" t="s">
        <v>733</v>
      </c>
      <c r="GJ1" t="s">
        <v>734</v>
      </c>
      <c r="GK1" t="s">
        <v>735</v>
      </c>
      <c r="GL1" t="s">
        <v>736</v>
      </c>
      <c r="GM1" t="s">
        <v>737</v>
      </c>
      <c r="GN1" t="s">
        <v>738</v>
      </c>
      <c r="GO1" t="s">
        <v>739</v>
      </c>
      <c r="GP1" t="s">
        <v>740</v>
      </c>
      <c r="GQ1" t="s">
        <v>741</v>
      </c>
      <c r="GR1" t="s">
        <v>742</v>
      </c>
      <c r="GS1" t="s">
        <v>743</v>
      </c>
      <c r="GT1" t="s">
        <v>744</v>
      </c>
      <c r="GU1" t="s">
        <v>745</v>
      </c>
      <c r="GV1" t="s">
        <v>746</v>
      </c>
      <c r="GW1" t="s">
        <v>747</v>
      </c>
      <c r="GX1" t="s">
        <v>748</v>
      </c>
      <c r="GY1" t="s">
        <v>749</v>
      </c>
      <c r="GZ1" t="s">
        <v>750</v>
      </c>
      <c r="HA1" t="s">
        <v>751</v>
      </c>
      <c r="HB1" t="s">
        <v>752</v>
      </c>
      <c r="HC1" t="s">
        <v>753</v>
      </c>
      <c r="HD1" t="s">
        <v>754</v>
      </c>
      <c r="HE1" t="s">
        <v>755</v>
      </c>
      <c r="HF1" t="s">
        <v>756</v>
      </c>
      <c r="HG1" t="s">
        <v>757</v>
      </c>
      <c r="HH1" t="s">
        <v>758</v>
      </c>
      <c r="HI1" t="s">
        <v>759</v>
      </c>
      <c r="HJ1" t="s">
        <v>760</v>
      </c>
      <c r="HK1" t="s">
        <v>761</v>
      </c>
      <c r="HL1" t="s">
        <v>762</v>
      </c>
      <c r="HM1" t="s">
        <v>763</v>
      </c>
      <c r="HN1" t="s">
        <v>764</v>
      </c>
      <c r="HO1" t="s">
        <v>765</v>
      </c>
      <c r="HP1" t="s">
        <v>766</v>
      </c>
      <c r="HQ1" t="s">
        <v>767</v>
      </c>
      <c r="HR1" t="s">
        <v>768</v>
      </c>
      <c r="HS1" t="s">
        <v>769</v>
      </c>
      <c r="HT1" t="s">
        <v>770</v>
      </c>
      <c r="HU1" t="s">
        <v>771</v>
      </c>
      <c r="HV1" t="s">
        <v>772</v>
      </c>
      <c r="HW1" t="s">
        <v>773</v>
      </c>
      <c r="HX1" t="s">
        <v>774</v>
      </c>
      <c r="HY1" t="s">
        <v>775</v>
      </c>
      <c r="HZ1" t="s">
        <v>776</v>
      </c>
      <c r="IA1" t="s">
        <v>777</v>
      </c>
      <c r="IB1" t="s">
        <v>778</v>
      </c>
      <c r="IC1" t="s">
        <v>779</v>
      </c>
      <c r="ID1" t="s">
        <v>780</v>
      </c>
      <c r="IE1" t="s">
        <v>781</v>
      </c>
      <c r="IF1" t="s">
        <v>782</v>
      </c>
      <c r="IG1" t="s">
        <v>783</v>
      </c>
      <c r="IH1" t="s">
        <v>784</v>
      </c>
      <c r="II1" t="s">
        <v>785</v>
      </c>
      <c r="IJ1" t="s">
        <v>786</v>
      </c>
      <c r="IK1" t="s">
        <v>787</v>
      </c>
      <c r="IL1" t="s">
        <v>788</v>
      </c>
      <c r="IM1" t="s">
        <v>789</v>
      </c>
      <c r="IN1" t="s">
        <v>790</v>
      </c>
      <c r="IO1" t="s">
        <v>791</v>
      </c>
      <c r="IP1" t="s">
        <v>792</v>
      </c>
      <c r="IQ1" t="s">
        <v>793</v>
      </c>
      <c r="IR1" t="s">
        <v>794</v>
      </c>
      <c r="IS1" t="s">
        <v>795</v>
      </c>
      <c r="IT1" t="s">
        <v>796</v>
      </c>
      <c r="IU1" t="s">
        <v>797</v>
      </c>
      <c r="IV1" t="s">
        <v>798</v>
      </c>
      <c r="IW1" t="s">
        <v>799</v>
      </c>
      <c r="IX1" t="s">
        <v>800</v>
      </c>
      <c r="IY1" t="s">
        <v>801</v>
      </c>
      <c r="IZ1" t="s">
        <v>802</v>
      </c>
      <c r="JA1" t="s">
        <v>803</v>
      </c>
      <c r="JB1" t="s">
        <v>804</v>
      </c>
      <c r="JC1" t="s">
        <v>805</v>
      </c>
      <c r="JD1" t="s">
        <v>806</v>
      </c>
      <c r="JE1" t="s">
        <v>807</v>
      </c>
      <c r="JF1" t="s">
        <v>808</v>
      </c>
      <c r="JG1" t="s">
        <v>809</v>
      </c>
      <c r="JH1" t="s">
        <v>810</v>
      </c>
      <c r="JI1" t="s">
        <v>811</v>
      </c>
      <c r="JJ1" t="s">
        <v>812</v>
      </c>
      <c r="JK1" t="s">
        <v>813</v>
      </c>
      <c r="JL1" t="s">
        <v>814</v>
      </c>
      <c r="JM1" t="s">
        <v>815</v>
      </c>
      <c r="JN1" t="s">
        <v>816</v>
      </c>
      <c r="JO1" t="s">
        <v>817</v>
      </c>
      <c r="JP1" t="s">
        <v>818</v>
      </c>
      <c r="JQ1" t="s">
        <v>819</v>
      </c>
      <c r="JR1" t="s">
        <v>820</v>
      </c>
      <c r="JS1" t="s">
        <v>821</v>
      </c>
      <c r="JT1" t="s">
        <v>822</v>
      </c>
      <c r="JU1" t="s">
        <v>823</v>
      </c>
      <c r="JV1" t="s">
        <v>824</v>
      </c>
      <c r="JW1" t="s">
        <v>825</v>
      </c>
      <c r="JX1" t="s">
        <v>826</v>
      </c>
      <c r="JY1" t="s">
        <v>827</v>
      </c>
      <c r="JZ1" t="s">
        <v>828</v>
      </c>
      <c r="KA1" t="s">
        <v>829</v>
      </c>
      <c r="KB1" t="s">
        <v>830</v>
      </c>
      <c r="KC1" t="s">
        <v>831</v>
      </c>
      <c r="KD1" t="s">
        <v>832</v>
      </c>
      <c r="KE1" t="s">
        <v>833</v>
      </c>
      <c r="KF1" t="s">
        <v>834</v>
      </c>
      <c r="KG1" t="s">
        <v>835</v>
      </c>
      <c r="KH1" t="s">
        <v>836</v>
      </c>
      <c r="KI1" t="s">
        <v>837</v>
      </c>
      <c r="KJ1" t="s">
        <v>838</v>
      </c>
      <c r="KK1" t="s">
        <v>839</v>
      </c>
      <c r="KL1" t="s">
        <v>840</v>
      </c>
      <c r="KM1" t="s">
        <v>841</v>
      </c>
      <c r="KN1" t="s">
        <v>842</v>
      </c>
      <c r="KO1" t="s">
        <v>843</v>
      </c>
      <c r="KP1" t="s">
        <v>844</v>
      </c>
      <c r="KQ1" t="s">
        <v>845</v>
      </c>
      <c r="KR1" t="s">
        <v>846</v>
      </c>
      <c r="KS1" t="s">
        <v>847</v>
      </c>
      <c r="KT1" t="s">
        <v>848</v>
      </c>
      <c r="KU1" t="s">
        <v>849</v>
      </c>
      <c r="KV1" t="s">
        <v>850</v>
      </c>
      <c r="KW1" t="s">
        <v>851</v>
      </c>
      <c r="KX1" t="s">
        <v>852</v>
      </c>
      <c r="KY1" t="s">
        <v>853</v>
      </c>
      <c r="KZ1" t="s">
        <v>854</v>
      </c>
      <c r="LA1" t="s">
        <v>855</v>
      </c>
      <c r="LB1" t="s">
        <v>856</v>
      </c>
      <c r="LC1" t="s">
        <v>857</v>
      </c>
      <c r="LD1" t="s">
        <v>858</v>
      </c>
      <c r="LE1" t="s">
        <v>859</v>
      </c>
      <c r="LF1" t="s">
        <v>860</v>
      </c>
      <c r="LG1" t="s">
        <v>861</v>
      </c>
      <c r="LH1" t="s">
        <v>862</v>
      </c>
      <c r="LI1" t="s">
        <v>863</v>
      </c>
      <c r="LJ1" t="s">
        <v>864</v>
      </c>
      <c r="LK1" t="s">
        <v>865</v>
      </c>
      <c r="LL1" t="s">
        <v>866</v>
      </c>
      <c r="LM1" t="s">
        <v>867</v>
      </c>
      <c r="LN1" t="s">
        <v>868</v>
      </c>
      <c r="LO1" t="s">
        <v>869</v>
      </c>
      <c r="LP1" t="s">
        <v>870</v>
      </c>
      <c r="LQ1" t="s">
        <v>871</v>
      </c>
      <c r="LR1" t="s">
        <v>872</v>
      </c>
      <c r="LS1" t="s">
        <v>873</v>
      </c>
      <c r="LT1" t="s">
        <v>874</v>
      </c>
      <c r="LU1" t="s">
        <v>875</v>
      </c>
      <c r="LV1" t="s">
        <v>876</v>
      </c>
      <c r="LW1" t="s">
        <v>877</v>
      </c>
      <c r="LX1" t="s">
        <v>878</v>
      </c>
      <c r="LY1" t="s">
        <v>879</v>
      </c>
      <c r="LZ1" t="s">
        <v>880</v>
      </c>
      <c r="MA1" t="s">
        <v>881</v>
      </c>
      <c r="MB1" t="s">
        <v>882</v>
      </c>
      <c r="MC1" t="s">
        <v>883</v>
      </c>
      <c r="MD1" t="s">
        <v>884</v>
      </c>
      <c r="ME1" t="s">
        <v>885</v>
      </c>
      <c r="MF1" t="s">
        <v>886</v>
      </c>
      <c r="MG1" t="s">
        <v>887</v>
      </c>
      <c r="MH1" t="s">
        <v>888</v>
      </c>
      <c r="MI1" t="s">
        <v>889</v>
      </c>
      <c r="MJ1" t="s">
        <v>890</v>
      </c>
      <c r="MK1" t="s">
        <v>891</v>
      </c>
      <c r="ML1" t="s">
        <v>892</v>
      </c>
      <c r="MM1" t="s">
        <v>893</v>
      </c>
      <c r="MN1" t="s">
        <v>894</v>
      </c>
      <c r="MO1" t="s">
        <v>895</v>
      </c>
      <c r="MP1" t="s">
        <v>896</v>
      </c>
      <c r="MQ1" t="s">
        <v>897</v>
      </c>
      <c r="MR1" t="s">
        <v>898</v>
      </c>
      <c r="MS1" t="s">
        <v>899</v>
      </c>
      <c r="MT1" t="s">
        <v>900</v>
      </c>
      <c r="MU1" t="s">
        <v>901</v>
      </c>
      <c r="MV1" t="s">
        <v>902</v>
      </c>
      <c r="MW1" t="s">
        <v>903</v>
      </c>
      <c r="MX1" t="s">
        <v>904</v>
      </c>
      <c r="MY1" t="s">
        <v>905</v>
      </c>
      <c r="MZ1" t="s">
        <v>906</v>
      </c>
      <c r="NA1" t="s">
        <v>907</v>
      </c>
      <c r="NB1" t="s">
        <v>908</v>
      </c>
      <c r="NC1" t="s">
        <v>909</v>
      </c>
      <c r="ND1" t="s">
        <v>910</v>
      </c>
      <c r="NE1" t="s">
        <v>911</v>
      </c>
      <c r="NF1" t="s">
        <v>912</v>
      </c>
      <c r="NG1" t="s">
        <v>913</v>
      </c>
      <c r="NH1" t="s">
        <v>914</v>
      </c>
      <c r="NI1" t="s">
        <v>915</v>
      </c>
      <c r="NJ1" t="s">
        <v>916</v>
      </c>
      <c r="NK1" t="s">
        <v>917</v>
      </c>
      <c r="NL1" t="s">
        <v>918</v>
      </c>
      <c r="NM1" t="s">
        <v>919</v>
      </c>
      <c r="NN1" t="s">
        <v>920</v>
      </c>
      <c r="NO1" t="s">
        <v>921</v>
      </c>
      <c r="NP1" t="s">
        <v>922</v>
      </c>
      <c r="NQ1" t="s">
        <v>923</v>
      </c>
      <c r="NR1" t="s">
        <v>924</v>
      </c>
      <c r="NS1" t="s">
        <v>925</v>
      </c>
      <c r="NT1" t="s">
        <v>926</v>
      </c>
      <c r="NU1" t="s">
        <v>927</v>
      </c>
      <c r="NV1" t="s">
        <v>928</v>
      </c>
      <c r="NW1" t="s">
        <v>929</v>
      </c>
      <c r="NX1" t="s">
        <v>930</v>
      </c>
      <c r="NY1" t="s">
        <v>931</v>
      </c>
      <c r="NZ1" t="s">
        <v>932</v>
      </c>
      <c r="OA1" t="s">
        <v>933</v>
      </c>
      <c r="OB1" t="s">
        <v>934</v>
      </c>
      <c r="OC1" t="s">
        <v>935</v>
      </c>
      <c r="OD1" t="s">
        <v>936</v>
      </c>
      <c r="OE1" t="s">
        <v>937</v>
      </c>
      <c r="OF1" t="s">
        <v>938</v>
      </c>
      <c r="OG1" t="s">
        <v>939</v>
      </c>
      <c r="OH1" t="s">
        <v>940</v>
      </c>
      <c r="OI1" t="s">
        <v>941</v>
      </c>
      <c r="OJ1" t="s">
        <v>942</v>
      </c>
      <c r="OK1" t="s">
        <v>943</v>
      </c>
      <c r="OL1" t="s">
        <v>944</v>
      </c>
      <c r="OM1" t="s">
        <v>945</v>
      </c>
      <c r="ON1" t="s">
        <v>946</v>
      </c>
      <c r="OO1" t="s">
        <v>947</v>
      </c>
      <c r="OP1" t="s">
        <v>948</v>
      </c>
      <c r="OQ1" t="s">
        <v>949</v>
      </c>
      <c r="OR1" t="s">
        <v>950</v>
      </c>
      <c r="OS1" t="s">
        <v>951</v>
      </c>
      <c r="OT1" t="s">
        <v>952</v>
      </c>
      <c r="OU1" t="s">
        <v>953</v>
      </c>
      <c r="OV1" t="s">
        <v>954</v>
      </c>
      <c r="OW1" t="s">
        <v>955</v>
      </c>
      <c r="OX1" t="s">
        <v>956</v>
      </c>
      <c r="OY1" t="s">
        <v>957</v>
      </c>
      <c r="OZ1" t="s">
        <v>958</v>
      </c>
      <c r="PA1" t="s">
        <v>959</v>
      </c>
      <c r="PB1" t="s">
        <v>960</v>
      </c>
      <c r="PC1" t="s">
        <v>961</v>
      </c>
      <c r="PD1" t="s">
        <v>962</v>
      </c>
      <c r="PE1" t="s">
        <v>963</v>
      </c>
      <c r="PF1" t="s">
        <v>964</v>
      </c>
      <c r="PG1" t="s">
        <v>965</v>
      </c>
      <c r="PH1" t="s">
        <v>966</v>
      </c>
      <c r="PI1" t="s">
        <v>967</v>
      </c>
      <c r="PJ1" t="s">
        <v>968</v>
      </c>
      <c r="PK1" t="s">
        <v>969</v>
      </c>
      <c r="PL1" t="s">
        <v>970</v>
      </c>
      <c r="PM1" t="s">
        <v>971</v>
      </c>
      <c r="PN1" t="s">
        <v>972</v>
      </c>
      <c r="PO1" t="s">
        <v>973</v>
      </c>
      <c r="PP1" t="s">
        <v>974</v>
      </c>
      <c r="PQ1" t="s">
        <v>975</v>
      </c>
      <c r="PR1" t="s">
        <v>976</v>
      </c>
      <c r="PS1" t="s">
        <v>977</v>
      </c>
      <c r="PT1" t="s">
        <v>978</v>
      </c>
      <c r="PU1" t="s">
        <v>979</v>
      </c>
      <c r="PV1" t="s">
        <v>980</v>
      </c>
      <c r="PW1" t="s">
        <v>981</v>
      </c>
      <c r="PX1" t="s">
        <v>982</v>
      </c>
      <c r="PY1" t="s">
        <v>983</v>
      </c>
      <c r="PZ1" t="s">
        <v>984</v>
      </c>
      <c r="QA1" t="s">
        <v>985</v>
      </c>
      <c r="QB1" t="s">
        <v>986</v>
      </c>
      <c r="QC1" t="s">
        <v>987</v>
      </c>
      <c r="QD1" t="s">
        <v>988</v>
      </c>
      <c r="QE1" t="s">
        <v>989</v>
      </c>
      <c r="QF1" t="s">
        <v>990</v>
      </c>
      <c r="QG1" t="s">
        <v>991</v>
      </c>
      <c r="QH1" t="s">
        <v>992</v>
      </c>
      <c r="QI1" t="s">
        <v>993</v>
      </c>
      <c r="QJ1" t="s">
        <v>994</v>
      </c>
      <c r="QK1" t="s">
        <v>995</v>
      </c>
      <c r="QL1" t="s">
        <v>996</v>
      </c>
      <c r="QM1" t="s">
        <v>997</v>
      </c>
      <c r="QN1" t="s">
        <v>998</v>
      </c>
      <c r="QO1" t="s">
        <v>999</v>
      </c>
      <c r="QP1" t="s">
        <v>1000</v>
      </c>
      <c r="QQ1" t="s">
        <v>1001</v>
      </c>
      <c r="QR1" t="s">
        <v>1002</v>
      </c>
      <c r="QS1" t="s">
        <v>1003</v>
      </c>
      <c r="QT1" t="s">
        <v>1004</v>
      </c>
      <c r="QU1" t="s">
        <v>1005</v>
      </c>
      <c r="QV1" t="s">
        <v>1006</v>
      </c>
      <c r="QW1" t="s">
        <v>1007</v>
      </c>
      <c r="QX1" t="s">
        <v>1008</v>
      </c>
      <c r="QY1" t="s">
        <v>1009</v>
      </c>
      <c r="QZ1" t="s">
        <v>1010</v>
      </c>
      <c r="RA1" t="s">
        <v>1011</v>
      </c>
      <c r="RB1" t="s">
        <v>1012</v>
      </c>
      <c r="RC1" t="s">
        <v>1013</v>
      </c>
      <c r="RD1" t="s">
        <v>1014</v>
      </c>
      <c r="RE1" t="s">
        <v>1015</v>
      </c>
      <c r="RF1" t="s">
        <v>1016</v>
      </c>
      <c r="RG1" t="s">
        <v>1017</v>
      </c>
      <c r="RH1" t="s">
        <v>1018</v>
      </c>
      <c r="RI1" t="s">
        <v>1019</v>
      </c>
      <c r="RJ1" t="s">
        <v>1020</v>
      </c>
      <c r="RK1" t="s">
        <v>1021</v>
      </c>
      <c r="RL1" t="s">
        <v>1022</v>
      </c>
      <c r="RM1" t="s">
        <v>1023</v>
      </c>
      <c r="RN1" t="s">
        <v>1024</v>
      </c>
      <c r="RO1" t="s">
        <v>1025</v>
      </c>
      <c r="RP1" t="s">
        <v>1026</v>
      </c>
      <c r="RQ1" t="s">
        <v>1027</v>
      </c>
      <c r="RR1" t="s">
        <v>1028</v>
      </c>
      <c r="RS1" t="s">
        <v>1029</v>
      </c>
      <c r="RT1" t="s">
        <v>1030</v>
      </c>
      <c r="RU1" t="s">
        <v>1031</v>
      </c>
      <c r="RV1" t="s">
        <v>1032</v>
      </c>
      <c r="RW1" t="s">
        <v>1033</v>
      </c>
      <c r="RX1" t="s">
        <v>1034</v>
      </c>
      <c r="RY1" t="s">
        <v>1035</v>
      </c>
      <c r="RZ1" t="s">
        <v>1036</v>
      </c>
      <c r="SA1" t="s">
        <v>1037</v>
      </c>
      <c r="SB1" t="s">
        <v>1038</v>
      </c>
      <c r="SC1" t="s">
        <v>1039</v>
      </c>
      <c r="SD1" t="s">
        <v>1040</v>
      </c>
      <c r="SE1" t="s">
        <v>1041</v>
      </c>
      <c r="SF1" t="s">
        <v>1042</v>
      </c>
      <c r="SG1" t="s">
        <v>1043</v>
      </c>
      <c r="SH1" t="s">
        <v>1044</v>
      </c>
      <c r="SI1" t="s">
        <v>1045</v>
      </c>
      <c r="SJ1" t="s">
        <v>1046</v>
      </c>
      <c r="SK1" t="s">
        <v>1047</v>
      </c>
      <c r="SL1" t="s">
        <v>1048</v>
      </c>
      <c r="SM1" t="s">
        <v>1049</v>
      </c>
      <c r="SN1" t="s">
        <v>1050</v>
      </c>
      <c r="SO1" t="s">
        <v>1051</v>
      </c>
      <c r="SP1" t="s">
        <v>1052</v>
      </c>
      <c r="SQ1" t="s">
        <v>1053</v>
      </c>
      <c r="SR1" t="s">
        <v>1054</v>
      </c>
      <c r="SS1" t="s">
        <v>1055</v>
      </c>
      <c r="ST1" t="s">
        <v>1056</v>
      </c>
      <c r="SU1" t="s">
        <v>1057</v>
      </c>
      <c r="SV1" t="s">
        <v>1058</v>
      </c>
      <c r="SW1" t="s">
        <v>1059</v>
      </c>
      <c r="SX1" t="s">
        <v>1060</v>
      </c>
      <c r="SY1" t="s">
        <v>1061</v>
      </c>
      <c r="SZ1" t="s">
        <v>1062</v>
      </c>
      <c r="TA1" t="s">
        <v>1063</v>
      </c>
      <c r="TB1" t="s">
        <v>1064</v>
      </c>
      <c r="TC1" t="s">
        <v>1065</v>
      </c>
      <c r="TD1" t="s">
        <v>1066</v>
      </c>
      <c r="TE1" t="s">
        <v>1067</v>
      </c>
      <c r="TF1" t="s">
        <v>1068</v>
      </c>
      <c r="TG1" t="s">
        <v>1069</v>
      </c>
      <c r="TH1" t="s">
        <v>1070</v>
      </c>
      <c r="TI1" t="s">
        <v>1071</v>
      </c>
      <c r="TJ1" t="s">
        <v>1072</v>
      </c>
      <c r="TK1" t="s">
        <v>1073</v>
      </c>
      <c r="TL1" t="s">
        <v>1074</v>
      </c>
      <c r="TM1" t="s">
        <v>1075</v>
      </c>
      <c r="TN1" t="s">
        <v>1076</v>
      </c>
      <c r="TO1" t="s">
        <v>1077</v>
      </c>
      <c r="TP1" t="s">
        <v>1078</v>
      </c>
      <c r="TQ1" t="s">
        <v>1079</v>
      </c>
      <c r="TR1" t="s">
        <v>1080</v>
      </c>
      <c r="TS1" t="s">
        <v>1081</v>
      </c>
      <c r="TT1" t="s">
        <v>1082</v>
      </c>
      <c r="TU1" t="s">
        <v>1083</v>
      </c>
      <c r="TV1" t="s">
        <v>1084</v>
      </c>
      <c r="TW1" t="s">
        <v>1085</v>
      </c>
      <c r="TX1" t="s">
        <v>1086</v>
      </c>
      <c r="TY1" t="s">
        <v>1087</v>
      </c>
      <c r="TZ1" t="s">
        <v>1088</v>
      </c>
      <c r="UA1" t="s">
        <v>1089</v>
      </c>
      <c r="UB1" t="s">
        <v>1090</v>
      </c>
      <c r="UC1" t="s">
        <v>1091</v>
      </c>
      <c r="UD1" t="s">
        <v>1092</v>
      </c>
      <c r="UE1" t="s">
        <v>1093</v>
      </c>
      <c r="UF1" t="s">
        <v>1094</v>
      </c>
      <c r="UG1" t="s">
        <v>1095</v>
      </c>
      <c r="UH1" t="s">
        <v>1096</v>
      </c>
      <c r="UI1" t="s">
        <v>1097</v>
      </c>
      <c r="UJ1" t="s">
        <v>1098</v>
      </c>
      <c r="UK1" t="s">
        <v>1099</v>
      </c>
      <c r="UL1" t="s">
        <v>1100</v>
      </c>
      <c r="UM1" t="s">
        <v>1101</v>
      </c>
      <c r="UN1" t="s">
        <v>1102</v>
      </c>
      <c r="UO1" t="s">
        <v>1103</v>
      </c>
      <c r="UP1" t="s">
        <v>1104</v>
      </c>
      <c r="UQ1" t="s">
        <v>1105</v>
      </c>
      <c r="UR1" t="s">
        <v>1106</v>
      </c>
      <c r="US1" t="s">
        <v>1107</v>
      </c>
      <c r="UT1" t="s">
        <v>1108</v>
      </c>
      <c r="UU1" t="s">
        <v>1109</v>
      </c>
      <c r="UV1" t="s">
        <v>1110</v>
      </c>
      <c r="UW1" t="s">
        <v>1111</v>
      </c>
      <c r="UX1" t="s">
        <v>1112</v>
      </c>
      <c r="UY1" t="s">
        <v>1113</v>
      </c>
      <c r="UZ1" t="s">
        <v>1114</v>
      </c>
      <c r="VA1" t="s">
        <v>1115</v>
      </c>
      <c r="VB1" t="s">
        <v>1116</v>
      </c>
      <c r="VC1" t="s">
        <v>1117</v>
      </c>
      <c r="VD1" t="s">
        <v>1118</v>
      </c>
      <c r="VE1" t="s">
        <v>1119</v>
      </c>
      <c r="VF1" t="s">
        <v>1120</v>
      </c>
      <c r="VG1" t="s">
        <v>1121</v>
      </c>
      <c r="VH1" t="s">
        <v>1122</v>
      </c>
      <c r="VI1" t="s">
        <v>1123</v>
      </c>
      <c r="VJ1" t="s">
        <v>1124</v>
      </c>
      <c r="VK1" t="s">
        <v>1125</v>
      </c>
      <c r="VL1" t="s">
        <v>1126</v>
      </c>
      <c r="VM1" t="s">
        <v>1127</v>
      </c>
      <c r="VN1" t="s">
        <v>1128</v>
      </c>
      <c r="VO1" t="s">
        <v>1129</v>
      </c>
      <c r="VP1" t="s">
        <v>1130</v>
      </c>
      <c r="VQ1" t="s">
        <v>1131</v>
      </c>
      <c r="VR1" t="s">
        <v>1132</v>
      </c>
      <c r="VS1" t="s">
        <v>1133</v>
      </c>
      <c r="VT1" t="s">
        <v>1134</v>
      </c>
      <c r="VU1" t="s">
        <v>1135</v>
      </c>
      <c r="VV1" t="s">
        <v>1136</v>
      </c>
      <c r="VW1" t="s">
        <v>1137</v>
      </c>
      <c r="VX1" t="s">
        <v>1138</v>
      </c>
      <c r="VY1" t="s">
        <v>1139</v>
      </c>
      <c r="VZ1" t="s">
        <v>1140</v>
      </c>
      <c r="WA1" t="s">
        <v>1141</v>
      </c>
      <c r="WB1" t="s">
        <v>1142</v>
      </c>
      <c r="WC1" t="s">
        <v>1143</v>
      </c>
      <c r="WD1" t="s">
        <v>1144</v>
      </c>
      <c r="WE1" t="s">
        <v>1145</v>
      </c>
      <c r="WF1" t="s">
        <v>1146</v>
      </c>
      <c r="WG1" t="s">
        <v>1147</v>
      </c>
      <c r="WH1" t="s">
        <v>1148</v>
      </c>
      <c r="WI1" t="s">
        <v>1149</v>
      </c>
      <c r="WJ1" t="s">
        <v>1150</v>
      </c>
      <c r="WK1" t="s">
        <v>1151</v>
      </c>
      <c r="WL1" t="s">
        <v>1152</v>
      </c>
      <c r="WM1" t="s">
        <v>1153</v>
      </c>
      <c r="WN1" t="s">
        <v>1154</v>
      </c>
      <c r="WO1" t="s">
        <v>1155</v>
      </c>
      <c r="WP1" t="s">
        <v>1156</v>
      </c>
      <c r="WQ1" t="s">
        <v>1157</v>
      </c>
      <c r="WR1" t="s">
        <v>1158</v>
      </c>
      <c r="WS1" t="s">
        <v>1159</v>
      </c>
      <c r="WT1" t="s">
        <v>1160</v>
      </c>
      <c r="WU1" t="s">
        <v>1161</v>
      </c>
      <c r="WV1" t="s">
        <v>1162</v>
      </c>
      <c r="WW1" t="s">
        <v>1163</v>
      </c>
      <c r="WX1" t="s">
        <v>1164</v>
      </c>
      <c r="WY1" t="s">
        <v>1165</v>
      </c>
      <c r="WZ1" t="s">
        <v>1166</v>
      </c>
      <c r="XA1" t="s">
        <v>1167</v>
      </c>
      <c r="XB1" t="s">
        <v>1168</v>
      </c>
      <c r="XC1" t="s">
        <v>1169</v>
      </c>
      <c r="XD1" t="s">
        <v>1170</v>
      </c>
      <c r="XE1" t="s">
        <v>1171</v>
      </c>
      <c r="XF1" t="s">
        <v>1172</v>
      </c>
      <c r="XG1" t="s">
        <v>1173</v>
      </c>
      <c r="XH1" t="s">
        <v>1174</v>
      </c>
      <c r="XI1" t="s">
        <v>1175</v>
      </c>
      <c r="XJ1" t="s">
        <v>1176</v>
      </c>
      <c r="XK1" t="s">
        <v>1177</v>
      </c>
      <c r="XL1" t="s">
        <v>1178</v>
      </c>
      <c r="XM1" t="s">
        <v>1179</v>
      </c>
      <c r="XN1" t="s">
        <v>1180</v>
      </c>
      <c r="XO1" t="s">
        <v>1181</v>
      </c>
      <c r="XP1" t="s">
        <v>1182</v>
      </c>
      <c r="XQ1" t="s">
        <v>1183</v>
      </c>
      <c r="XR1" t="s">
        <v>1184</v>
      </c>
      <c r="XS1" t="s">
        <v>1185</v>
      </c>
      <c r="XT1" t="s">
        <v>1186</v>
      </c>
      <c r="XU1" t="s">
        <v>1187</v>
      </c>
      <c r="XV1" t="s">
        <v>1188</v>
      </c>
      <c r="XW1" t="s">
        <v>1189</v>
      </c>
      <c r="XX1" t="s">
        <v>1190</v>
      </c>
      <c r="XY1" t="s">
        <v>1191</v>
      </c>
      <c r="XZ1" t="s">
        <v>1192</v>
      </c>
      <c r="YA1" t="s">
        <v>1193</v>
      </c>
      <c r="YB1" t="s">
        <v>1194</v>
      </c>
      <c r="YC1" t="s">
        <v>1195</v>
      </c>
      <c r="YD1" t="s">
        <v>1196</v>
      </c>
      <c r="YE1" t="s">
        <v>1197</v>
      </c>
      <c r="YF1" t="s">
        <v>1198</v>
      </c>
      <c r="YG1" t="s">
        <v>1199</v>
      </c>
      <c r="YH1" t="s">
        <v>1200</v>
      </c>
      <c r="YI1" t="s">
        <v>1201</v>
      </c>
      <c r="YJ1" t="s">
        <v>1202</v>
      </c>
      <c r="YK1" t="s">
        <v>1203</v>
      </c>
      <c r="YL1" t="s">
        <v>1204</v>
      </c>
      <c r="YM1" t="s">
        <v>1205</v>
      </c>
      <c r="YN1" t="s">
        <v>1206</v>
      </c>
      <c r="YO1" t="s">
        <v>1207</v>
      </c>
      <c r="YP1" t="s">
        <v>1208</v>
      </c>
      <c r="YQ1" t="s">
        <v>1209</v>
      </c>
      <c r="YR1" t="s">
        <v>1210</v>
      </c>
      <c r="YS1" t="s">
        <v>1211</v>
      </c>
      <c r="YT1" t="s">
        <v>1212</v>
      </c>
      <c r="YU1" t="s">
        <v>1213</v>
      </c>
      <c r="YV1" t="s">
        <v>1214</v>
      </c>
      <c r="YW1" t="s">
        <v>1215</v>
      </c>
      <c r="YX1" t="s">
        <v>1216</v>
      </c>
      <c r="YY1" t="s">
        <v>1217</v>
      </c>
      <c r="YZ1" t="s">
        <v>1218</v>
      </c>
      <c r="ZA1" t="s">
        <v>1219</v>
      </c>
      <c r="ZB1" t="s">
        <v>1220</v>
      </c>
      <c r="ZC1" t="s">
        <v>1221</v>
      </c>
      <c r="ZD1" t="s">
        <v>1222</v>
      </c>
      <c r="ZE1" t="s">
        <v>1223</v>
      </c>
      <c r="ZF1" t="s">
        <v>1224</v>
      </c>
      <c r="ZG1" t="s">
        <v>1225</v>
      </c>
      <c r="ZH1" t="s">
        <v>1226</v>
      </c>
      <c r="ZI1" t="s">
        <v>1227</v>
      </c>
      <c r="ZJ1" t="s">
        <v>1228</v>
      </c>
      <c r="ZK1" t="s">
        <v>1229</v>
      </c>
      <c r="ZL1" t="s">
        <v>1230</v>
      </c>
      <c r="ZM1" t="s">
        <v>1231</v>
      </c>
      <c r="ZN1" t="s">
        <v>1232</v>
      </c>
      <c r="ZO1" t="s">
        <v>1233</v>
      </c>
      <c r="ZP1" t="s">
        <v>1234</v>
      </c>
      <c r="ZQ1" t="s">
        <v>1235</v>
      </c>
      <c r="ZR1" t="s">
        <v>1236</v>
      </c>
      <c r="ZS1" t="s">
        <v>1237</v>
      </c>
      <c r="ZT1" t="s">
        <v>1238</v>
      </c>
      <c r="ZU1" t="s">
        <v>1239</v>
      </c>
      <c r="ZV1" t="s">
        <v>1240</v>
      </c>
      <c r="ZW1" t="s">
        <v>1241</v>
      </c>
      <c r="ZX1" t="s">
        <v>1242</v>
      </c>
      <c r="ZY1" t="s">
        <v>1243</v>
      </c>
      <c r="ZZ1" t="s">
        <v>1244</v>
      </c>
      <c r="AAA1" t="s">
        <v>1245</v>
      </c>
      <c r="AAB1" t="s">
        <v>1246</v>
      </c>
      <c r="AAC1" t="s">
        <v>1247</v>
      </c>
      <c r="AAD1" t="s">
        <v>1248</v>
      </c>
      <c r="AAE1" t="s">
        <v>1249</v>
      </c>
      <c r="AAF1" t="s">
        <v>1250</v>
      </c>
      <c r="AAG1" t="s">
        <v>1251</v>
      </c>
      <c r="AAH1" t="s">
        <v>1252</v>
      </c>
      <c r="AAI1" t="s">
        <v>1253</v>
      </c>
      <c r="AAJ1" t="s">
        <v>1254</v>
      </c>
      <c r="AAK1" t="s">
        <v>1255</v>
      </c>
      <c r="AAL1" t="s">
        <v>1256</v>
      </c>
      <c r="AAM1" t="s">
        <v>1257</v>
      </c>
      <c r="AAN1" t="s">
        <v>1258</v>
      </c>
      <c r="AAO1" t="s">
        <v>1259</v>
      </c>
      <c r="AAP1" t="s">
        <v>1260</v>
      </c>
      <c r="AAQ1" t="s">
        <v>1261</v>
      </c>
      <c r="AAR1" t="s">
        <v>1262</v>
      </c>
      <c r="AAS1" t="s">
        <v>1263</v>
      </c>
      <c r="AAT1" t="s">
        <v>1264</v>
      </c>
      <c r="AAU1" t="s">
        <v>1265</v>
      </c>
      <c r="AAV1" t="s">
        <v>1266</v>
      </c>
      <c r="AAW1" t="s">
        <v>1267</v>
      </c>
      <c r="AAX1" t="s">
        <v>1268</v>
      </c>
      <c r="AAY1" t="s">
        <v>1269</v>
      </c>
      <c r="AAZ1" t="s">
        <v>1270</v>
      </c>
      <c r="ABA1" t="s">
        <v>1271</v>
      </c>
      <c r="ABB1" t="s">
        <v>1272</v>
      </c>
      <c r="ABC1" t="s">
        <v>1273</v>
      </c>
      <c r="ABD1" t="s">
        <v>1274</v>
      </c>
      <c r="ABE1" t="s">
        <v>1275</v>
      </c>
      <c r="ABF1" t="s">
        <v>1276</v>
      </c>
      <c r="ABG1" t="s">
        <v>1277</v>
      </c>
      <c r="ABH1" t="s">
        <v>1278</v>
      </c>
      <c r="ABI1" t="s">
        <v>1279</v>
      </c>
      <c r="ABJ1" t="s">
        <v>1280</v>
      </c>
      <c r="ABK1" t="s">
        <v>1281</v>
      </c>
      <c r="ABL1" t="s">
        <v>1282</v>
      </c>
      <c r="ABM1" t="s">
        <v>1283</v>
      </c>
      <c r="ABN1" t="s">
        <v>1284</v>
      </c>
      <c r="ABO1" t="s">
        <v>1285</v>
      </c>
      <c r="ABP1" t="s">
        <v>1286</v>
      </c>
      <c r="ABQ1" t="s">
        <v>1287</v>
      </c>
      <c r="ABR1" t="s">
        <v>1288</v>
      </c>
      <c r="ABS1" t="s">
        <v>1289</v>
      </c>
      <c r="ABT1" t="s">
        <v>1290</v>
      </c>
      <c r="ABU1" t="s">
        <v>1291</v>
      </c>
      <c r="ABV1" t="s">
        <v>1292</v>
      </c>
      <c r="ABW1" t="s">
        <v>1293</v>
      </c>
      <c r="ABX1" t="s">
        <v>1294</v>
      </c>
      <c r="ABY1" t="s">
        <v>1295</v>
      </c>
      <c r="ABZ1" t="s">
        <v>1296</v>
      </c>
      <c r="ACA1" t="s">
        <v>1297</v>
      </c>
      <c r="ACB1" t="s">
        <v>1298</v>
      </c>
      <c r="ACC1" t="s">
        <v>1299</v>
      </c>
      <c r="ACD1" t="s">
        <v>1300</v>
      </c>
      <c r="ACE1" t="s">
        <v>1301</v>
      </c>
      <c r="ACF1" t="s">
        <v>1302</v>
      </c>
      <c r="ACG1" t="s">
        <v>1303</v>
      </c>
      <c r="ACH1" t="s">
        <v>1304</v>
      </c>
      <c r="ACI1" t="s">
        <v>1305</v>
      </c>
      <c r="ACJ1" t="s">
        <v>1306</v>
      </c>
      <c r="ACK1" t="s">
        <v>1307</v>
      </c>
      <c r="ACL1" t="s">
        <v>1308</v>
      </c>
      <c r="ACM1" t="s">
        <v>1309</v>
      </c>
      <c r="ACN1" t="s">
        <v>1310</v>
      </c>
      <c r="ACO1" t="s">
        <v>1311</v>
      </c>
      <c r="ACP1" t="s">
        <v>1312</v>
      </c>
      <c r="ACQ1" t="s">
        <v>1313</v>
      </c>
      <c r="ACR1" t="s">
        <v>1314</v>
      </c>
      <c r="ACS1" t="s">
        <v>1315</v>
      </c>
      <c r="ACT1" t="s">
        <v>1316</v>
      </c>
      <c r="ACU1" t="s">
        <v>1317</v>
      </c>
      <c r="ACV1" t="s">
        <v>1318</v>
      </c>
      <c r="ACW1" t="s">
        <v>1319</v>
      </c>
      <c r="ACX1" t="s">
        <v>1320</v>
      </c>
      <c r="ACY1" t="s">
        <v>1321</v>
      </c>
      <c r="ACZ1" t="s">
        <v>1322</v>
      </c>
      <c r="ADA1" t="s">
        <v>1323</v>
      </c>
      <c r="ADB1" t="s">
        <v>1324</v>
      </c>
      <c r="ADC1" t="s">
        <v>1325</v>
      </c>
      <c r="ADD1" t="s">
        <v>1326</v>
      </c>
      <c r="ADE1" t="s">
        <v>1327</v>
      </c>
      <c r="ADF1" t="s">
        <v>1328</v>
      </c>
      <c r="ADG1" t="s">
        <v>1329</v>
      </c>
      <c r="ADH1" t="s">
        <v>1330</v>
      </c>
      <c r="ADI1" t="s">
        <v>1331</v>
      </c>
      <c r="ADJ1" t="s">
        <v>1332</v>
      </c>
      <c r="ADK1" t="s">
        <v>1333</v>
      </c>
      <c r="ADL1" t="s">
        <v>1334</v>
      </c>
      <c r="ADM1" t="s">
        <v>1335</v>
      </c>
      <c r="ADN1" t="s">
        <v>1336</v>
      </c>
      <c r="ADO1" t="s">
        <v>1337</v>
      </c>
      <c r="ADP1" t="s">
        <v>1338</v>
      </c>
      <c r="ADQ1" t="s">
        <v>1339</v>
      </c>
      <c r="ADR1" t="s">
        <v>1340</v>
      </c>
      <c r="ADS1" t="s">
        <v>1341</v>
      </c>
      <c r="ADT1" t="s">
        <v>1342</v>
      </c>
      <c r="ADU1" t="s">
        <v>1343</v>
      </c>
      <c r="ADV1" t="s">
        <v>1344</v>
      </c>
      <c r="ADW1" t="s">
        <v>1345</v>
      </c>
      <c r="ADX1" t="s">
        <v>1346</v>
      </c>
      <c r="ADY1" t="s">
        <v>1347</v>
      </c>
      <c r="ADZ1" t="s">
        <v>1348</v>
      </c>
      <c r="AEA1" t="s">
        <v>1349</v>
      </c>
      <c r="AEB1" t="s">
        <v>1350</v>
      </c>
      <c r="AEC1" t="s">
        <v>1351</v>
      </c>
      <c r="AED1" t="s">
        <v>1352</v>
      </c>
      <c r="AEE1" t="s">
        <v>1353</v>
      </c>
      <c r="AEF1" t="s">
        <v>1354</v>
      </c>
      <c r="AEG1" t="s">
        <v>1355</v>
      </c>
      <c r="AEH1" t="s">
        <v>1356</v>
      </c>
      <c r="AEI1" t="s">
        <v>1357</v>
      </c>
      <c r="AEJ1" t="s">
        <v>1358</v>
      </c>
      <c r="AEK1" t="s">
        <v>1359</v>
      </c>
      <c r="AEL1" t="s">
        <v>1360</v>
      </c>
      <c r="AEM1" t="s">
        <v>1361</v>
      </c>
      <c r="AEN1" t="s">
        <v>1362</v>
      </c>
      <c r="AEO1" t="s">
        <v>1363</v>
      </c>
      <c r="AEP1" t="s">
        <v>1364</v>
      </c>
      <c r="AEQ1" t="s">
        <v>1365</v>
      </c>
      <c r="AER1" t="s">
        <v>1366</v>
      </c>
      <c r="AES1" t="s">
        <v>1367</v>
      </c>
      <c r="AET1" t="s">
        <v>1368</v>
      </c>
      <c r="AEU1" t="s">
        <v>1369</v>
      </c>
      <c r="AEV1" t="s">
        <v>1370</v>
      </c>
      <c r="AEW1" t="s">
        <v>1371</v>
      </c>
      <c r="AEX1" t="s">
        <v>1372</v>
      </c>
      <c r="AEY1" t="s">
        <v>1373</v>
      </c>
      <c r="AEZ1" t="s">
        <v>1374</v>
      </c>
      <c r="AFA1" t="s">
        <v>1375</v>
      </c>
      <c r="AFB1" t="s">
        <v>1376</v>
      </c>
      <c r="AFC1" t="s">
        <v>1377</v>
      </c>
      <c r="AFD1" t="s">
        <v>1378</v>
      </c>
      <c r="AFE1" t="s">
        <v>1379</v>
      </c>
      <c r="AFF1" t="s">
        <v>1380</v>
      </c>
      <c r="AFG1" t="s">
        <v>1381</v>
      </c>
      <c r="AFH1" t="s">
        <v>1382</v>
      </c>
      <c r="AFI1" t="s">
        <v>1383</v>
      </c>
      <c r="AFJ1" t="s">
        <v>1384</v>
      </c>
      <c r="AFK1" t="s">
        <v>1385</v>
      </c>
      <c r="AFL1" t="s">
        <v>1386</v>
      </c>
      <c r="AFM1" t="s">
        <v>1387</v>
      </c>
      <c r="AFN1" t="s">
        <v>1388</v>
      </c>
      <c r="AFO1" t="s">
        <v>1389</v>
      </c>
      <c r="AFP1" t="s">
        <v>1390</v>
      </c>
      <c r="AFQ1" t="s">
        <v>1391</v>
      </c>
      <c r="AFR1" t="s">
        <v>1392</v>
      </c>
      <c r="AFS1" t="s">
        <v>1393</v>
      </c>
      <c r="AFT1" t="s">
        <v>1394</v>
      </c>
      <c r="AFU1" t="s">
        <v>1395</v>
      </c>
      <c r="AFV1" t="s">
        <v>1396</v>
      </c>
      <c r="AFW1" t="s">
        <v>1397</v>
      </c>
      <c r="AFX1" t="s">
        <v>1398</v>
      </c>
      <c r="AFY1" t="s">
        <v>1399</v>
      </c>
      <c r="AFZ1" t="s">
        <v>1400</v>
      </c>
      <c r="AGA1" t="s">
        <v>1401</v>
      </c>
      <c r="AGB1" t="s">
        <v>1402</v>
      </c>
      <c r="AGC1" t="s">
        <v>1403</v>
      </c>
      <c r="AGD1" t="s">
        <v>1404</v>
      </c>
      <c r="AGE1" t="s">
        <v>1405</v>
      </c>
      <c r="AGF1" t="s">
        <v>1406</v>
      </c>
      <c r="AGG1" t="s">
        <v>1407</v>
      </c>
      <c r="AGH1" t="s">
        <v>1408</v>
      </c>
      <c r="AGI1" t="s">
        <v>1409</v>
      </c>
      <c r="AGJ1" t="s">
        <v>1410</v>
      </c>
      <c r="AGK1" t="s">
        <v>1411</v>
      </c>
      <c r="AGL1" t="s">
        <v>1412</v>
      </c>
      <c r="AGM1" t="s">
        <v>1413</v>
      </c>
      <c r="AGN1" t="s">
        <v>1414</v>
      </c>
      <c r="AGO1" t="s">
        <v>1415</v>
      </c>
      <c r="AGP1" t="s">
        <v>1416</v>
      </c>
      <c r="AGQ1" t="s">
        <v>1417</v>
      </c>
      <c r="AGR1" t="s">
        <v>1418</v>
      </c>
      <c r="AGS1" t="s">
        <v>1419</v>
      </c>
      <c r="AGT1" t="s">
        <v>1420</v>
      </c>
      <c r="AGU1" t="s">
        <v>1421</v>
      </c>
      <c r="AGV1" t="s">
        <v>1422</v>
      </c>
      <c r="AGW1" t="s">
        <v>1423</v>
      </c>
      <c r="AGX1" t="s">
        <v>1424</v>
      </c>
      <c r="AGY1" t="s">
        <v>1425</v>
      </c>
      <c r="AGZ1" t="s">
        <v>1426</v>
      </c>
      <c r="AHA1" t="s">
        <v>1427</v>
      </c>
      <c r="AHB1" t="s">
        <v>1428</v>
      </c>
      <c r="AHC1" t="s">
        <v>1429</v>
      </c>
      <c r="AHD1" t="s">
        <v>1430</v>
      </c>
      <c r="AHE1" t="s">
        <v>1431</v>
      </c>
      <c r="AHF1" t="s">
        <v>1432</v>
      </c>
      <c r="AHG1" t="s">
        <v>1433</v>
      </c>
      <c r="AHH1" t="s">
        <v>1434</v>
      </c>
      <c r="AHI1" t="s">
        <v>1435</v>
      </c>
      <c r="AHJ1" t="s">
        <v>1436</v>
      </c>
      <c r="AHK1" t="s">
        <v>1437</v>
      </c>
      <c r="AHL1" t="s">
        <v>1438</v>
      </c>
      <c r="AHM1" t="s">
        <v>1439</v>
      </c>
      <c r="AHN1" t="s">
        <v>1440</v>
      </c>
      <c r="AHO1" t="s">
        <v>1441</v>
      </c>
      <c r="AHP1" t="s">
        <v>1442</v>
      </c>
      <c r="AHQ1" t="s">
        <v>1443</v>
      </c>
      <c r="AHR1" t="s">
        <v>1444</v>
      </c>
      <c r="AHS1" t="s">
        <v>1445</v>
      </c>
      <c r="AHT1" t="s">
        <v>1446</v>
      </c>
      <c r="AHU1" t="s">
        <v>1447</v>
      </c>
      <c r="AHV1" t="s">
        <v>1448</v>
      </c>
      <c r="AHW1" t="s">
        <v>1449</v>
      </c>
      <c r="AHX1" t="s">
        <v>1450</v>
      </c>
      <c r="AHY1" t="s">
        <v>1451</v>
      </c>
      <c r="AHZ1" t="s">
        <v>1452</v>
      </c>
      <c r="AIA1" t="s">
        <v>1453</v>
      </c>
      <c r="AIB1" t="s">
        <v>1454</v>
      </c>
      <c r="AIC1" t="s">
        <v>1455</v>
      </c>
      <c r="AID1" t="s">
        <v>1456</v>
      </c>
      <c r="AIE1" t="s">
        <v>1457</v>
      </c>
      <c r="AIF1" t="s">
        <v>1458</v>
      </c>
      <c r="AIG1" t="s">
        <v>1459</v>
      </c>
      <c r="AIH1" t="s">
        <v>1460</v>
      </c>
      <c r="AII1" t="s">
        <v>1461</v>
      </c>
      <c r="AIJ1" t="s">
        <v>1462</v>
      </c>
      <c r="AIK1" t="s">
        <v>1463</v>
      </c>
      <c r="AIL1" t="s">
        <v>1464</v>
      </c>
      <c r="AIM1" t="s">
        <v>1465</v>
      </c>
      <c r="AIN1" t="s">
        <v>1466</v>
      </c>
      <c r="AIO1" t="s">
        <v>1467</v>
      </c>
      <c r="AIP1" t="s">
        <v>1468</v>
      </c>
      <c r="AIQ1" t="s">
        <v>1469</v>
      </c>
      <c r="AIR1" t="s">
        <v>1470</v>
      </c>
      <c r="AIS1" t="s">
        <v>1471</v>
      </c>
      <c r="AIT1" t="s">
        <v>1472</v>
      </c>
      <c r="AIU1" t="s">
        <v>1473</v>
      </c>
      <c r="AIV1" t="s">
        <v>1474</v>
      </c>
      <c r="AIW1" t="s">
        <v>1475</v>
      </c>
      <c r="AIX1" t="s">
        <v>1476</v>
      </c>
      <c r="AIY1" t="s">
        <v>1477</v>
      </c>
      <c r="AIZ1" t="s">
        <v>1478</v>
      </c>
      <c r="AJA1" t="s">
        <v>1479</v>
      </c>
      <c r="AJB1" t="s">
        <v>1480</v>
      </c>
      <c r="AJC1" t="s">
        <v>1481</v>
      </c>
      <c r="AJD1" t="s">
        <v>1482</v>
      </c>
      <c r="AJE1" t="s">
        <v>1483</v>
      </c>
      <c r="AJF1" t="s">
        <v>1484</v>
      </c>
      <c r="AJG1" t="s">
        <v>1485</v>
      </c>
      <c r="AJH1" t="s">
        <v>1486</v>
      </c>
      <c r="AJI1" t="s">
        <v>1487</v>
      </c>
      <c r="AJJ1" t="s">
        <v>1488</v>
      </c>
      <c r="AJK1" t="s">
        <v>1489</v>
      </c>
      <c r="AJL1" t="s">
        <v>1490</v>
      </c>
      <c r="AJM1" t="s">
        <v>1491</v>
      </c>
      <c r="AJN1" t="s">
        <v>1492</v>
      </c>
      <c r="AJO1" t="s">
        <v>1493</v>
      </c>
      <c r="AJP1" t="s">
        <v>1494</v>
      </c>
      <c r="AJQ1" t="s">
        <v>1495</v>
      </c>
      <c r="AJR1" t="s">
        <v>1496</v>
      </c>
      <c r="AJS1" t="s">
        <v>1497</v>
      </c>
      <c r="AJT1" t="s">
        <v>1498</v>
      </c>
      <c r="AJU1" t="s">
        <v>1499</v>
      </c>
      <c r="AJV1" t="s">
        <v>1500</v>
      </c>
      <c r="AJW1" t="s">
        <v>1501</v>
      </c>
      <c r="AJX1" t="s">
        <v>1502</v>
      </c>
      <c r="AJY1" t="s">
        <v>1503</v>
      </c>
      <c r="AJZ1" t="s">
        <v>1504</v>
      </c>
      <c r="AKA1" t="s">
        <v>1505</v>
      </c>
      <c r="AKB1" t="s">
        <v>1506</v>
      </c>
      <c r="AKC1" t="s">
        <v>1507</v>
      </c>
      <c r="AKD1" t="s">
        <v>1508</v>
      </c>
      <c r="AKE1" t="s">
        <v>1509</v>
      </c>
      <c r="AKF1" t="s">
        <v>1510</v>
      </c>
      <c r="AKG1" t="s">
        <v>1511</v>
      </c>
      <c r="AKH1" t="s">
        <v>1512</v>
      </c>
      <c r="AKI1" t="s">
        <v>1513</v>
      </c>
      <c r="AKJ1" t="s">
        <v>1514</v>
      </c>
      <c r="AKK1" t="s">
        <v>1515</v>
      </c>
      <c r="AKL1" t="s">
        <v>1516</v>
      </c>
      <c r="AKM1" t="s">
        <v>1517</v>
      </c>
      <c r="AKN1" t="s">
        <v>1518</v>
      </c>
      <c r="AKO1" t="s">
        <v>1519</v>
      </c>
      <c r="AKP1" t="s">
        <v>1520</v>
      </c>
      <c r="AKQ1" t="s">
        <v>1521</v>
      </c>
      <c r="AKR1" t="s">
        <v>1522</v>
      </c>
      <c r="AKS1" t="s">
        <v>1523</v>
      </c>
      <c r="AKT1" t="s">
        <v>1524</v>
      </c>
      <c r="AKU1" t="s">
        <v>1525</v>
      </c>
      <c r="AKV1" t="s">
        <v>1526</v>
      </c>
      <c r="AKW1" t="s">
        <v>1527</v>
      </c>
      <c r="AKX1" t="s">
        <v>1528</v>
      </c>
      <c r="AKY1" t="s">
        <v>1529</v>
      </c>
      <c r="AKZ1" t="s">
        <v>1530</v>
      </c>
      <c r="ALA1" t="s">
        <v>1531</v>
      </c>
      <c r="ALB1" t="s">
        <v>1532</v>
      </c>
      <c r="ALC1" t="s">
        <v>1533</v>
      </c>
      <c r="ALD1" t="s">
        <v>1534</v>
      </c>
      <c r="ALE1" t="s">
        <v>1535</v>
      </c>
      <c r="ALF1" t="s">
        <v>1536</v>
      </c>
      <c r="ALG1" t="s">
        <v>1537</v>
      </c>
      <c r="ALH1" t="s">
        <v>1538</v>
      </c>
      <c r="ALI1" t="s">
        <v>1539</v>
      </c>
      <c r="ALJ1" t="s">
        <v>1540</v>
      </c>
      <c r="ALK1" t="s">
        <v>1541</v>
      </c>
      <c r="ALL1" t="s">
        <v>1542</v>
      </c>
      <c r="ALM1" t="s">
        <v>1543</v>
      </c>
      <c r="ALN1" t="s">
        <v>1544</v>
      </c>
      <c r="ALO1" t="s">
        <v>1545</v>
      </c>
      <c r="ALP1" t="s">
        <v>1546</v>
      </c>
      <c r="ALQ1" t="s">
        <v>1547</v>
      </c>
      <c r="ALR1" t="s">
        <v>1548</v>
      </c>
      <c r="ALS1" t="s">
        <v>1549</v>
      </c>
      <c r="ALT1" t="s">
        <v>1550</v>
      </c>
      <c r="ALU1" t="s">
        <v>1551</v>
      </c>
      <c r="ALV1" t="s">
        <v>1552</v>
      </c>
      <c r="ALW1" t="s">
        <v>1553</v>
      </c>
      <c r="ALX1" t="s">
        <v>1554</v>
      </c>
      <c r="ALY1" t="s">
        <v>1555</v>
      </c>
      <c r="ALZ1" t="s">
        <v>1556</v>
      </c>
      <c r="AMA1" t="s">
        <v>1557</v>
      </c>
      <c r="AMB1" t="s">
        <v>1558</v>
      </c>
      <c r="AMC1" t="s">
        <v>1559</v>
      </c>
      <c r="AMD1" t="s">
        <v>1560</v>
      </c>
      <c r="AME1" t="s">
        <v>1561</v>
      </c>
      <c r="AMF1" t="s">
        <v>1562</v>
      </c>
      <c r="AMG1" t="s">
        <v>1563</v>
      </c>
      <c r="AMH1" t="s">
        <v>1564</v>
      </c>
      <c r="AMI1" t="s">
        <v>1565</v>
      </c>
      <c r="AMJ1" t="s">
        <v>1566</v>
      </c>
      <c r="AMK1" t="s">
        <v>1567</v>
      </c>
      <c r="AML1" t="s">
        <v>1568</v>
      </c>
      <c r="AMM1" t="s">
        <v>1569</v>
      </c>
      <c r="AMN1" t="s">
        <v>1570</v>
      </c>
      <c r="AMO1" t="s">
        <v>1571</v>
      </c>
      <c r="AMP1" t="s">
        <v>1572</v>
      </c>
      <c r="AMQ1" t="s">
        <v>1573</v>
      </c>
      <c r="AMR1" t="s">
        <v>1574</v>
      </c>
      <c r="AMS1" t="s">
        <v>1575</v>
      </c>
      <c r="AMT1" t="s">
        <v>1576</v>
      </c>
      <c r="AMU1" t="s">
        <v>1577</v>
      </c>
      <c r="AMV1" t="s">
        <v>1578</v>
      </c>
      <c r="AMW1" t="s">
        <v>1579</v>
      </c>
      <c r="AMX1" t="s">
        <v>1580</v>
      </c>
      <c r="AMY1" t="s">
        <v>1581</v>
      </c>
      <c r="AMZ1" t="s">
        <v>1582</v>
      </c>
      <c r="ANA1" t="s">
        <v>1583</v>
      </c>
      <c r="ANB1" t="s">
        <v>1584</v>
      </c>
      <c r="ANC1" t="s">
        <v>1585</v>
      </c>
      <c r="AND1" t="s">
        <v>1586</v>
      </c>
      <c r="ANE1" t="s">
        <v>1587</v>
      </c>
      <c r="ANF1" t="s">
        <v>1588</v>
      </c>
      <c r="ANG1" t="s">
        <v>1589</v>
      </c>
      <c r="ANH1" t="s">
        <v>1590</v>
      </c>
      <c r="ANI1" t="s">
        <v>1591</v>
      </c>
      <c r="ANJ1" t="s">
        <v>1592</v>
      </c>
      <c r="ANK1" t="s">
        <v>1593</v>
      </c>
      <c r="ANL1" t="s">
        <v>1594</v>
      </c>
      <c r="ANM1" t="s">
        <v>1595</v>
      </c>
      <c r="ANN1" t="s">
        <v>1596</v>
      </c>
      <c r="ANO1" t="s">
        <v>1597</v>
      </c>
      <c r="ANP1" t="s">
        <v>1598</v>
      </c>
      <c r="ANQ1" t="s">
        <v>1599</v>
      </c>
      <c r="ANR1" t="s">
        <v>1600</v>
      </c>
      <c r="ANS1" t="s">
        <v>1601</v>
      </c>
      <c r="ANT1" t="s">
        <v>1602</v>
      </c>
      <c r="ANU1" t="s">
        <v>1603</v>
      </c>
      <c r="ANV1" t="s">
        <v>1604</v>
      </c>
      <c r="ANW1" t="s">
        <v>1605</v>
      </c>
      <c r="ANX1" t="s">
        <v>1606</v>
      </c>
      <c r="ANY1" t="s">
        <v>1607</v>
      </c>
      <c r="ANZ1" t="s">
        <v>1608</v>
      </c>
      <c r="AOA1" t="s">
        <v>1609</v>
      </c>
      <c r="AOB1" t="s">
        <v>1610</v>
      </c>
      <c r="AOC1" t="s">
        <v>1611</v>
      </c>
      <c r="AOD1" t="s">
        <v>1612</v>
      </c>
      <c r="AOE1" t="s">
        <v>1613</v>
      </c>
      <c r="AOF1" t="s">
        <v>1614</v>
      </c>
      <c r="AOG1" t="s">
        <v>1615</v>
      </c>
      <c r="AOH1" t="s">
        <v>1616</v>
      </c>
      <c r="AOI1" t="s">
        <v>1617</v>
      </c>
      <c r="AOJ1" t="s">
        <v>1618</v>
      </c>
      <c r="AOK1" t="s">
        <v>1619</v>
      </c>
      <c r="AOL1" t="s">
        <v>1620</v>
      </c>
      <c r="AOM1" t="s">
        <v>1621</v>
      </c>
      <c r="AON1" t="s">
        <v>1622</v>
      </c>
      <c r="AOO1" t="s">
        <v>1623</v>
      </c>
      <c r="AOP1" t="s">
        <v>1624</v>
      </c>
      <c r="AOQ1" t="s">
        <v>1625</v>
      </c>
      <c r="AOR1" t="s">
        <v>1626</v>
      </c>
      <c r="AOS1" t="s">
        <v>1627</v>
      </c>
      <c r="AOT1" t="s">
        <v>1628</v>
      </c>
      <c r="AOU1" t="s">
        <v>1629</v>
      </c>
      <c r="AOV1" t="s">
        <v>1630</v>
      </c>
      <c r="AOW1" t="s">
        <v>1631</v>
      </c>
      <c r="AOX1" t="s">
        <v>1632</v>
      </c>
      <c r="AOY1" t="s">
        <v>1633</v>
      </c>
      <c r="AOZ1" t="s">
        <v>1634</v>
      </c>
      <c r="APA1" t="s">
        <v>1635</v>
      </c>
      <c r="APB1" t="s">
        <v>1636</v>
      </c>
      <c r="APC1" t="s">
        <v>1637</v>
      </c>
      <c r="APD1" t="s">
        <v>1638</v>
      </c>
      <c r="APE1" t="s">
        <v>1639</v>
      </c>
      <c r="APF1" t="s">
        <v>1640</v>
      </c>
      <c r="APG1" t="s">
        <v>1641</v>
      </c>
      <c r="APH1" t="s">
        <v>1642</v>
      </c>
      <c r="API1" t="s">
        <v>1643</v>
      </c>
      <c r="APJ1" t="s">
        <v>1644</v>
      </c>
      <c r="APK1" t="s">
        <v>1645</v>
      </c>
      <c r="APL1" t="s">
        <v>1646</v>
      </c>
      <c r="APM1" t="s">
        <v>1647</v>
      </c>
      <c r="APN1" t="s">
        <v>1648</v>
      </c>
      <c r="APO1" t="s">
        <v>1649</v>
      </c>
      <c r="APP1" t="s">
        <v>1650</v>
      </c>
      <c r="APQ1" t="s">
        <v>1651</v>
      </c>
      <c r="APR1" t="s">
        <v>1652</v>
      </c>
      <c r="APS1" t="s">
        <v>1653</v>
      </c>
      <c r="APT1" t="s">
        <v>1654</v>
      </c>
      <c r="APU1" t="s">
        <v>1655</v>
      </c>
      <c r="APV1" t="s">
        <v>1656</v>
      </c>
      <c r="APW1" t="s">
        <v>1657</v>
      </c>
      <c r="APX1" t="s">
        <v>1658</v>
      </c>
      <c r="APY1" t="s">
        <v>1659</v>
      </c>
      <c r="APZ1" t="s">
        <v>1660</v>
      </c>
      <c r="AQA1" t="s">
        <v>1661</v>
      </c>
      <c r="AQB1" t="s">
        <v>1662</v>
      </c>
      <c r="AQC1" t="s">
        <v>1663</v>
      </c>
      <c r="AQD1" t="s">
        <v>1664</v>
      </c>
      <c r="AQE1" t="s">
        <v>1665</v>
      </c>
      <c r="AQF1" t="s">
        <v>1666</v>
      </c>
      <c r="AQG1" t="s">
        <v>1667</v>
      </c>
      <c r="AQH1" t="s">
        <v>1668</v>
      </c>
      <c r="AQI1" t="s">
        <v>1669</v>
      </c>
      <c r="AQJ1" t="s">
        <v>1670</v>
      </c>
      <c r="AQK1" t="s">
        <v>1671</v>
      </c>
      <c r="AQL1" t="s">
        <v>1672</v>
      </c>
      <c r="AQM1" t="s">
        <v>1673</v>
      </c>
      <c r="AQN1" t="s">
        <v>1674</v>
      </c>
      <c r="AQO1" t="s">
        <v>1675</v>
      </c>
      <c r="AQP1" t="s">
        <v>1676</v>
      </c>
      <c r="AQQ1" t="s">
        <v>1677</v>
      </c>
      <c r="AQR1" t="s">
        <v>1678</v>
      </c>
      <c r="AQS1" t="s">
        <v>1679</v>
      </c>
      <c r="AQT1" t="s">
        <v>1680</v>
      </c>
      <c r="AQU1" t="s">
        <v>1681</v>
      </c>
      <c r="AQV1" t="s">
        <v>1682</v>
      </c>
      <c r="AQW1" t="s">
        <v>1683</v>
      </c>
      <c r="AQX1" t="s">
        <v>1684</v>
      </c>
      <c r="AQY1" t="s">
        <v>1685</v>
      </c>
      <c r="AQZ1" t="s">
        <v>1686</v>
      </c>
      <c r="ARA1" t="s">
        <v>1687</v>
      </c>
      <c r="ARB1" t="s">
        <v>1688</v>
      </c>
      <c r="ARC1" t="s">
        <v>1689</v>
      </c>
      <c r="ARD1" t="s">
        <v>1690</v>
      </c>
      <c r="ARE1" t="s">
        <v>1691</v>
      </c>
      <c r="ARF1" t="s">
        <v>1692</v>
      </c>
      <c r="ARG1" t="s">
        <v>1693</v>
      </c>
      <c r="ARH1" t="s">
        <v>1694</v>
      </c>
      <c r="ARI1" t="s">
        <v>1695</v>
      </c>
      <c r="ARJ1" t="s">
        <v>1696</v>
      </c>
      <c r="ARK1" t="s">
        <v>1697</v>
      </c>
      <c r="ARL1" t="s">
        <v>1698</v>
      </c>
      <c r="ARM1" t="s">
        <v>1699</v>
      </c>
      <c r="ARN1" t="s">
        <v>1700</v>
      </c>
      <c r="ARO1" t="s">
        <v>1701</v>
      </c>
      <c r="ARP1" t="s">
        <v>1702</v>
      </c>
      <c r="ARQ1" t="s">
        <v>1703</v>
      </c>
      <c r="ARR1" t="s">
        <v>1704</v>
      </c>
      <c r="ARS1" t="s">
        <v>1705</v>
      </c>
      <c r="ART1" t="s">
        <v>1706</v>
      </c>
      <c r="ARU1" t="s">
        <v>1707</v>
      </c>
      <c r="ARV1" t="s">
        <v>1708</v>
      </c>
      <c r="ARW1" t="s">
        <v>1709</v>
      </c>
      <c r="ARX1" t="s">
        <v>1710</v>
      </c>
      <c r="ARY1" t="s">
        <v>1711</v>
      </c>
      <c r="ARZ1" t="s">
        <v>1712</v>
      </c>
      <c r="ASA1" t="s">
        <v>1713</v>
      </c>
      <c r="ASB1" t="s">
        <v>1714</v>
      </c>
      <c r="ASC1" t="s">
        <v>1715</v>
      </c>
      <c r="ASD1" t="s">
        <v>1716</v>
      </c>
      <c r="ASE1" t="s">
        <v>1717</v>
      </c>
      <c r="ASF1" t="s">
        <v>1718</v>
      </c>
      <c r="ASG1" t="s">
        <v>1719</v>
      </c>
      <c r="ASH1" t="s">
        <v>1720</v>
      </c>
      <c r="ASI1" t="s">
        <v>1721</v>
      </c>
      <c r="ASJ1" t="s">
        <v>1722</v>
      </c>
      <c r="ASK1" t="s">
        <v>1723</v>
      </c>
      <c r="ASL1" t="s">
        <v>1724</v>
      </c>
      <c r="ASM1" t="s">
        <v>1725</v>
      </c>
      <c r="ASN1" t="s">
        <v>1726</v>
      </c>
      <c r="ASO1" t="s">
        <v>1727</v>
      </c>
      <c r="ASP1" t="s">
        <v>1728</v>
      </c>
      <c r="ASQ1" t="s">
        <v>1729</v>
      </c>
      <c r="ASR1" t="s">
        <v>1730</v>
      </c>
      <c r="ASS1" t="s">
        <v>1731</v>
      </c>
      <c r="AST1" t="s">
        <v>1732</v>
      </c>
      <c r="ASU1" t="s">
        <v>1733</v>
      </c>
      <c r="ASV1" t="s">
        <v>1734</v>
      </c>
      <c r="ASW1" t="s">
        <v>1735</v>
      </c>
      <c r="ASX1" t="s">
        <v>1736</v>
      </c>
      <c r="ASY1" t="s">
        <v>1737</v>
      </c>
      <c r="ASZ1" t="s">
        <v>1738</v>
      </c>
      <c r="ATA1" t="s">
        <v>1739</v>
      </c>
      <c r="ATB1" t="s">
        <v>1740</v>
      </c>
      <c r="ATC1" t="s">
        <v>1741</v>
      </c>
      <c r="ATD1" t="s">
        <v>1742</v>
      </c>
      <c r="ATE1" t="s">
        <v>1743</v>
      </c>
      <c r="ATF1" t="s">
        <v>1744</v>
      </c>
      <c r="ATG1" t="s">
        <v>1745</v>
      </c>
      <c r="ATH1" t="s">
        <v>1746</v>
      </c>
      <c r="ATI1" t="s">
        <v>1747</v>
      </c>
      <c r="ATJ1" t="s">
        <v>1748</v>
      </c>
      <c r="ATK1" t="s">
        <v>1749</v>
      </c>
      <c r="ATL1" t="s">
        <v>1750</v>
      </c>
      <c r="ATM1" t="s">
        <v>1751</v>
      </c>
      <c r="ATN1" t="s">
        <v>1752</v>
      </c>
      <c r="ATO1" t="s">
        <v>1753</v>
      </c>
      <c r="ATP1" t="s">
        <v>1754</v>
      </c>
      <c r="ATQ1" t="s">
        <v>1755</v>
      </c>
      <c r="ATR1" t="s">
        <v>1756</v>
      </c>
      <c r="ATS1" t="s">
        <v>1757</v>
      </c>
      <c r="ATT1" t="s">
        <v>1758</v>
      </c>
      <c r="ATU1" t="s">
        <v>1759</v>
      </c>
      <c r="ATV1" t="s">
        <v>1760</v>
      </c>
      <c r="ATW1" t="s">
        <v>1761</v>
      </c>
      <c r="ATX1" t="s">
        <v>1762</v>
      </c>
      <c r="ATY1" t="s">
        <v>1763</v>
      </c>
      <c r="ATZ1" t="s">
        <v>1764</v>
      </c>
      <c r="AUA1" t="s">
        <v>1765</v>
      </c>
      <c r="AUB1" t="s">
        <v>1766</v>
      </c>
      <c r="AUC1" t="s">
        <v>1767</v>
      </c>
      <c r="AUD1" t="s">
        <v>1768</v>
      </c>
      <c r="AUE1" t="s">
        <v>1769</v>
      </c>
      <c r="AUF1" t="s">
        <v>1770</v>
      </c>
      <c r="AUG1" t="s">
        <v>1771</v>
      </c>
      <c r="AUH1" t="s">
        <v>1772</v>
      </c>
      <c r="AUI1" t="s">
        <v>1773</v>
      </c>
      <c r="AUJ1" t="s">
        <v>1774</v>
      </c>
      <c r="AUK1" t="s">
        <v>1775</v>
      </c>
      <c r="AUL1" t="s">
        <v>1776</v>
      </c>
      <c r="AUM1" t="s">
        <v>1777</v>
      </c>
      <c r="AUN1" t="s">
        <v>1778</v>
      </c>
      <c r="AUO1" t="s">
        <v>1779</v>
      </c>
      <c r="AUP1" t="s">
        <v>1780</v>
      </c>
      <c r="AUQ1" t="s">
        <v>1781</v>
      </c>
      <c r="AUR1" t="s">
        <v>1782</v>
      </c>
      <c r="AUS1" t="s">
        <v>1783</v>
      </c>
      <c r="AUT1" t="s">
        <v>1784</v>
      </c>
      <c r="AUU1" t="s">
        <v>1785</v>
      </c>
      <c r="AUV1" t="s">
        <v>1786</v>
      </c>
      <c r="AUW1" t="s">
        <v>1787</v>
      </c>
      <c r="AUX1" t="s">
        <v>1788</v>
      </c>
      <c r="AUY1" t="s">
        <v>1789</v>
      </c>
      <c r="AUZ1" t="s">
        <v>1790</v>
      </c>
      <c r="AVA1" t="s">
        <v>1791</v>
      </c>
      <c r="AVB1" t="s">
        <v>1792</v>
      </c>
      <c r="AVC1" t="s">
        <v>1793</v>
      </c>
      <c r="AVD1" t="s">
        <v>1794</v>
      </c>
      <c r="AVE1" t="s">
        <v>1795</v>
      </c>
      <c r="AVF1" t="s">
        <v>1796</v>
      </c>
      <c r="AVG1" t="s">
        <v>1797</v>
      </c>
      <c r="AVH1" t="s">
        <v>1798</v>
      </c>
      <c r="AVI1" t="s">
        <v>1799</v>
      </c>
      <c r="AVJ1" t="s">
        <v>1800</v>
      </c>
      <c r="AVK1" t="s">
        <v>1801</v>
      </c>
      <c r="AVL1" t="s">
        <v>1802</v>
      </c>
      <c r="AVM1" t="s">
        <v>1803</v>
      </c>
      <c r="AVN1" t="s">
        <v>1804</v>
      </c>
      <c r="AVO1" t="s">
        <v>1805</v>
      </c>
      <c r="AVP1" t="s">
        <v>1806</v>
      </c>
      <c r="AVQ1" t="s">
        <v>1807</v>
      </c>
      <c r="AVR1" t="s">
        <v>1808</v>
      </c>
      <c r="AVS1" t="s">
        <v>1809</v>
      </c>
      <c r="AVT1" t="s">
        <v>1810</v>
      </c>
      <c r="AVU1" t="s">
        <v>1811</v>
      </c>
      <c r="AVV1" t="s">
        <v>1812</v>
      </c>
      <c r="AVW1" t="s">
        <v>1813</v>
      </c>
      <c r="AVX1" t="s">
        <v>1814</v>
      </c>
      <c r="AVY1" t="s">
        <v>1815</v>
      </c>
      <c r="AVZ1" t="s">
        <v>1816</v>
      </c>
      <c r="AWA1" t="s">
        <v>1817</v>
      </c>
      <c r="AWB1" t="s">
        <v>1818</v>
      </c>
      <c r="AWC1" t="s">
        <v>1819</v>
      </c>
      <c r="AWD1" t="s">
        <v>1820</v>
      </c>
      <c r="AWE1" t="s">
        <v>1821</v>
      </c>
      <c r="AWF1" t="s">
        <v>1822</v>
      </c>
      <c r="AWG1" t="s">
        <v>1823</v>
      </c>
      <c r="AWH1" t="s">
        <v>1824</v>
      </c>
      <c r="AWI1" t="s">
        <v>1825</v>
      </c>
      <c r="AWJ1" t="s">
        <v>1826</v>
      </c>
      <c r="AWK1" t="s">
        <v>1827</v>
      </c>
      <c r="AWL1" t="s">
        <v>1828</v>
      </c>
      <c r="AWM1" t="s">
        <v>1829</v>
      </c>
      <c r="AWN1" t="s">
        <v>1830</v>
      </c>
      <c r="AWO1" t="s">
        <v>1831</v>
      </c>
      <c r="AWP1" t="s">
        <v>1832</v>
      </c>
      <c r="AWQ1" t="s">
        <v>1833</v>
      </c>
      <c r="AWR1" t="s">
        <v>1834</v>
      </c>
      <c r="AWS1" t="s">
        <v>1835</v>
      </c>
      <c r="AWT1" t="s">
        <v>1836</v>
      </c>
      <c r="AWU1" t="s">
        <v>1837</v>
      </c>
      <c r="AWV1" t="s">
        <v>1838</v>
      </c>
      <c r="AWW1" t="s">
        <v>1839</v>
      </c>
      <c r="AWX1" t="s">
        <v>1840</v>
      </c>
      <c r="AWY1" t="s">
        <v>1841</v>
      </c>
      <c r="AWZ1" t="s">
        <v>1842</v>
      </c>
      <c r="AXA1" t="s">
        <v>1843</v>
      </c>
      <c r="AXB1" t="s">
        <v>1844</v>
      </c>
      <c r="AXC1" t="s">
        <v>1845</v>
      </c>
      <c r="AXD1" t="s">
        <v>1846</v>
      </c>
      <c r="AXE1" t="s">
        <v>1847</v>
      </c>
      <c r="AXF1" t="s">
        <v>1848</v>
      </c>
      <c r="AXG1" t="s">
        <v>1849</v>
      </c>
      <c r="AXH1" t="s">
        <v>1850</v>
      </c>
      <c r="AXI1" t="s">
        <v>1851</v>
      </c>
      <c r="AXJ1" t="s">
        <v>1852</v>
      </c>
      <c r="AXK1" t="s">
        <v>1853</v>
      </c>
      <c r="AXL1" t="s">
        <v>1854</v>
      </c>
      <c r="AXM1" t="s">
        <v>1855</v>
      </c>
      <c r="AXN1" t="s">
        <v>1856</v>
      </c>
      <c r="AXO1" t="s">
        <v>1857</v>
      </c>
      <c r="AXP1" t="s">
        <v>1858</v>
      </c>
      <c r="AXQ1" t="s">
        <v>1859</v>
      </c>
      <c r="AXR1" t="s">
        <v>1860</v>
      </c>
      <c r="AXS1" t="s">
        <v>1861</v>
      </c>
      <c r="AXT1" t="s">
        <v>1862</v>
      </c>
      <c r="AXU1" t="s">
        <v>1863</v>
      </c>
      <c r="AXV1" t="s">
        <v>1864</v>
      </c>
      <c r="AXW1" t="s">
        <v>1865</v>
      </c>
      <c r="AXX1" t="s">
        <v>1866</v>
      </c>
      <c r="AXY1" t="s">
        <v>1867</v>
      </c>
      <c r="AXZ1" t="s">
        <v>1868</v>
      </c>
      <c r="AYA1" t="s">
        <v>1869</v>
      </c>
      <c r="AYB1" t="s">
        <v>1870</v>
      </c>
      <c r="AYC1" t="s">
        <v>1871</v>
      </c>
      <c r="AYD1" t="s">
        <v>1872</v>
      </c>
      <c r="AYE1" t="s">
        <v>1873</v>
      </c>
      <c r="AYF1" t="s">
        <v>1874</v>
      </c>
      <c r="AYG1" t="s">
        <v>1875</v>
      </c>
      <c r="AYH1" t="s">
        <v>1876</v>
      </c>
      <c r="AYI1" t="s">
        <v>1877</v>
      </c>
      <c r="AYJ1" t="s">
        <v>1878</v>
      </c>
      <c r="AYK1" t="s">
        <v>1879</v>
      </c>
      <c r="AYL1" t="s">
        <v>1880</v>
      </c>
      <c r="AYM1" t="s">
        <v>1881</v>
      </c>
      <c r="AYN1" t="s">
        <v>1882</v>
      </c>
      <c r="AYO1" t="s">
        <v>1883</v>
      </c>
      <c r="AYP1" t="s">
        <v>1884</v>
      </c>
      <c r="AYQ1" t="s">
        <v>1885</v>
      </c>
      <c r="AYR1" t="s">
        <v>1886</v>
      </c>
      <c r="AYS1" t="s">
        <v>1887</v>
      </c>
      <c r="AYT1" t="s">
        <v>1888</v>
      </c>
      <c r="AYU1" t="s">
        <v>1889</v>
      </c>
      <c r="AYV1" t="s">
        <v>1890</v>
      </c>
      <c r="AYW1" t="s">
        <v>1891</v>
      </c>
      <c r="AYX1" t="s">
        <v>1892</v>
      </c>
      <c r="AYY1" t="s">
        <v>1893</v>
      </c>
      <c r="AYZ1" t="s">
        <v>1894</v>
      </c>
      <c r="AZA1" t="s">
        <v>1895</v>
      </c>
      <c r="AZB1" t="s">
        <v>1896</v>
      </c>
      <c r="AZC1" t="s">
        <v>1897</v>
      </c>
      <c r="AZD1" t="s">
        <v>1898</v>
      </c>
      <c r="AZE1" t="s">
        <v>1899</v>
      </c>
      <c r="AZF1" t="s">
        <v>1900</v>
      </c>
      <c r="AZG1" t="s">
        <v>1901</v>
      </c>
      <c r="AZH1" t="s">
        <v>1902</v>
      </c>
      <c r="AZI1" t="s">
        <v>1903</v>
      </c>
      <c r="AZJ1" t="s">
        <v>1904</v>
      </c>
      <c r="AZK1" t="s">
        <v>1905</v>
      </c>
      <c r="AZL1" t="s">
        <v>1906</v>
      </c>
      <c r="AZM1" t="s">
        <v>1907</v>
      </c>
      <c r="AZN1" t="s">
        <v>1908</v>
      </c>
      <c r="AZO1" t="s">
        <v>1909</v>
      </c>
      <c r="AZP1" t="s">
        <v>1910</v>
      </c>
      <c r="AZQ1" t="s">
        <v>1911</v>
      </c>
      <c r="AZR1" t="s">
        <v>1912</v>
      </c>
      <c r="AZS1" t="s">
        <v>1913</v>
      </c>
      <c r="AZT1" t="s">
        <v>1914</v>
      </c>
      <c r="AZU1" t="s">
        <v>1915</v>
      </c>
      <c r="AZV1" t="s">
        <v>1916</v>
      </c>
      <c r="AZW1" t="s">
        <v>1917</v>
      </c>
      <c r="AZX1" t="s">
        <v>1918</v>
      </c>
      <c r="AZY1" t="s">
        <v>1919</v>
      </c>
      <c r="AZZ1" t="s">
        <v>1920</v>
      </c>
      <c r="BAA1" t="s">
        <v>1921</v>
      </c>
      <c r="BAB1" t="s">
        <v>1922</v>
      </c>
      <c r="BAC1" t="s">
        <v>1923</v>
      </c>
      <c r="BAD1" t="s">
        <v>1924</v>
      </c>
      <c r="BAE1" t="s">
        <v>1925</v>
      </c>
      <c r="BAF1" t="s">
        <v>1926</v>
      </c>
      <c r="BAG1" t="s">
        <v>1927</v>
      </c>
      <c r="BAH1" t="s">
        <v>1928</v>
      </c>
      <c r="BAI1" t="s">
        <v>1929</v>
      </c>
      <c r="BAJ1" t="s">
        <v>1930</v>
      </c>
      <c r="BAK1" t="s">
        <v>1931</v>
      </c>
      <c r="BAL1" t="s">
        <v>1932</v>
      </c>
      <c r="BAM1" t="s">
        <v>1933</v>
      </c>
      <c r="BAN1" t="s">
        <v>1934</v>
      </c>
      <c r="BAO1" t="s">
        <v>1935</v>
      </c>
      <c r="BAP1" t="s">
        <v>1936</v>
      </c>
      <c r="BAQ1" t="s">
        <v>1937</v>
      </c>
      <c r="BAR1" t="s">
        <v>1938</v>
      </c>
      <c r="BAS1" t="s">
        <v>1939</v>
      </c>
      <c r="BAT1" t="s">
        <v>1940</v>
      </c>
      <c r="BAU1" t="s">
        <v>1941</v>
      </c>
      <c r="BAV1" t="s">
        <v>1942</v>
      </c>
      <c r="BAW1" t="s">
        <v>1943</v>
      </c>
      <c r="BAX1" t="s">
        <v>1944</v>
      </c>
      <c r="BAY1" t="s">
        <v>1945</v>
      </c>
      <c r="BAZ1" t="s">
        <v>1946</v>
      </c>
      <c r="BBA1" t="s">
        <v>1947</v>
      </c>
      <c r="BBB1" t="s">
        <v>1948</v>
      </c>
      <c r="BBC1" t="s">
        <v>1949</v>
      </c>
      <c r="BBD1" t="s">
        <v>1950</v>
      </c>
      <c r="BBE1" t="s">
        <v>1951</v>
      </c>
      <c r="BBF1" t="s">
        <v>1952</v>
      </c>
      <c r="BBG1" t="s">
        <v>1953</v>
      </c>
      <c r="BBH1" t="s">
        <v>1954</v>
      </c>
      <c r="BBI1" t="s">
        <v>1955</v>
      </c>
      <c r="BBJ1" t="s">
        <v>1956</v>
      </c>
      <c r="BBK1" t="s">
        <v>1957</v>
      </c>
      <c r="BBL1" t="s">
        <v>1958</v>
      </c>
      <c r="BBM1" t="s">
        <v>1959</v>
      </c>
      <c r="BBN1" t="s">
        <v>1960</v>
      </c>
      <c r="BBO1" t="s">
        <v>1961</v>
      </c>
      <c r="BBP1" t="s">
        <v>1962</v>
      </c>
      <c r="BBQ1" t="s">
        <v>1963</v>
      </c>
      <c r="BBR1" t="s">
        <v>1964</v>
      </c>
      <c r="BBS1" t="s">
        <v>1965</v>
      </c>
      <c r="BBT1" t="s">
        <v>1966</v>
      </c>
      <c r="BBU1" t="s">
        <v>1967</v>
      </c>
      <c r="BBV1" t="s">
        <v>1968</v>
      </c>
      <c r="BBW1" t="s">
        <v>1969</v>
      </c>
      <c r="BBX1" t="s">
        <v>1970</v>
      </c>
      <c r="BBY1" t="s">
        <v>1971</v>
      </c>
      <c r="BBZ1" t="s">
        <v>1972</v>
      </c>
      <c r="BCA1" t="s">
        <v>1973</v>
      </c>
      <c r="BCB1" t="s">
        <v>1974</v>
      </c>
      <c r="BCC1" t="s">
        <v>1975</v>
      </c>
      <c r="BCD1" t="s">
        <v>1976</v>
      </c>
      <c r="BCE1" t="s">
        <v>1977</v>
      </c>
      <c r="BCF1" t="s">
        <v>1978</v>
      </c>
      <c r="BCG1" t="s">
        <v>1979</v>
      </c>
      <c r="BCH1" t="s">
        <v>1980</v>
      </c>
      <c r="BCI1" t="s">
        <v>1981</v>
      </c>
      <c r="BCJ1" t="s">
        <v>1982</v>
      </c>
      <c r="BCK1" t="s">
        <v>1983</v>
      </c>
      <c r="BCL1" t="s">
        <v>1984</v>
      </c>
      <c r="BCM1" t="s">
        <v>1985</v>
      </c>
      <c r="BCN1" t="s">
        <v>1986</v>
      </c>
      <c r="BCO1" t="s">
        <v>1987</v>
      </c>
      <c r="BCP1" t="s">
        <v>1988</v>
      </c>
      <c r="BCQ1" t="s">
        <v>1989</v>
      </c>
      <c r="BCR1" t="s">
        <v>1990</v>
      </c>
      <c r="BCS1" t="s">
        <v>1991</v>
      </c>
      <c r="BCT1" t="s">
        <v>1992</v>
      </c>
      <c r="BCU1" t="s">
        <v>1993</v>
      </c>
      <c r="BCV1" t="s">
        <v>1994</v>
      </c>
      <c r="BCW1" t="s">
        <v>1995</v>
      </c>
      <c r="BCX1" t="s">
        <v>1996</v>
      </c>
      <c r="BCY1" t="s">
        <v>1997</v>
      </c>
      <c r="BCZ1" t="s">
        <v>1998</v>
      </c>
      <c r="BDA1" t="s">
        <v>1999</v>
      </c>
      <c r="BDB1" t="s">
        <v>2000</v>
      </c>
      <c r="BDC1" t="s">
        <v>2001</v>
      </c>
      <c r="BDD1" t="s">
        <v>2002</v>
      </c>
      <c r="BDE1" t="s">
        <v>2003</v>
      </c>
      <c r="BDF1" t="s">
        <v>2004</v>
      </c>
      <c r="BDG1" t="s">
        <v>2005</v>
      </c>
      <c r="BDH1" t="s">
        <v>2006</v>
      </c>
      <c r="BDI1" t="s">
        <v>2007</v>
      </c>
      <c r="BDJ1" t="s">
        <v>2008</v>
      </c>
      <c r="BDK1" t="s">
        <v>2009</v>
      </c>
      <c r="BDL1" t="s">
        <v>2010</v>
      </c>
      <c r="BDM1" t="s">
        <v>2011</v>
      </c>
      <c r="BDN1" t="s">
        <v>2012</v>
      </c>
      <c r="BDO1" t="s">
        <v>2013</v>
      </c>
      <c r="BDP1" t="s">
        <v>2014</v>
      </c>
      <c r="BDQ1" t="s">
        <v>2015</v>
      </c>
      <c r="BDR1" t="s">
        <v>2016</v>
      </c>
      <c r="BDS1" t="s">
        <v>2017</v>
      </c>
      <c r="BDT1" t="s">
        <v>2018</v>
      </c>
      <c r="BDU1" t="s">
        <v>2019</v>
      </c>
      <c r="BDV1" t="s">
        <v>2020</v>
      </c>
      <c r="BDW1" t="s">
        <v>2021</v>
      </c>
      <c r="BDX1" t="s">
        <v>2022</v>
      </c>
      <c r="BDY1" t="s">
        <v>2023</v>
      </c>
      <c r="BDZ1" t="s">
        <v>2024</v>
      </c>
      <c r="BEA1" t="s">
        <v>2025</v>
      </c>
      <c r="BEB1" t="s">
        <v>2026</v>
      </c>
      <c r="BEC1" t="s">
        <v>2027</v>
      </c>
      <c r="BED1" t="s">
        <v>2028</v>
      </c>
      <c r="BEE1" t="s">
        <v>2029</v>
      </c>
      <c r="BEF1" t="s">
        <v>2030</v>
      </c>
      <c r="BEG1" t="s">
        <v>2031</v>
      </c>
      <c r="BEH1" t="s">
        <v>2032</v>
      </c>
      <c r="BEI1" t="s">
        <v>2033</v>
      </c>
      <c r="BEJ1" t="s">
        <v>2034</v>
      </c>
      <c r="BEK1" t="s">
        <v>2035</v>
      </c>
      <c r="BEL1" t="s">
        <v>2036</v>
      </c>
      <c r="BEM1" t="s">
        <v>2037</v>
      </c>
      <c r="BEN1" t="s">
        <v>2038</v>
      </c>
      <c r="BEO1" t="s">
        <v>2039</v>
      </c>
      <c r="BEP1" t="s">
        <v>2040</v>
      </c>
      <c r="BEQ1" t="s">
        <v>2041</v>
      </c>
      <c r="BER1" t="s">
        <v>2042</v>
      </c>
      <c r="BES1" t="s">
        <v>2043</v>
      </c>
      <c r="BET1" t="s">
        <v>2044</v>
      </c>
      <c r="BEU1" t="s">
        <v>2045</v>
      </c>
      <c r="BEV1" t="s">
        <v>2046</v>
      </c>
      <c r="BEW1" t="s">
        <v>2047</v>
      </c>
      <c r="BEX1" t="s">
        <v>2048</v>
      </c>
      <c r="BEY1" t="s">
        <v>2049</v>
      </c>
      <c r="BEZ1" t="s">
        <v>2050</v>
      </c>
      <c r="BFA1" t="s">
        <v>2051</v>
      </c>
      <c r="BFB1" t="s">
        <v>2052</v>
      </c>
      <c r="BFC1" t="s">
        <v>2053</v>
      </c>
      <c r="BFD1" t="s">
        <v>2054</v>
      </c>
      <c r="BFE1" t="s">
        <v>2055</v>
      </c>
      <c r="BFF1" t="s">
        <v>2056</v>
      </c>
      <c r="BFG1" t="s">
        <v>2057</v>
      </c>
      <c r="BFH1" t="s">
        <v>2058</v>
      </c>
      <c r="BFI1" t="s">
        <v>2059</v>
      </c>
      <c r="BFJ1" t="s">
        <v>2060</v>
      </c>
      <c r="BFK1" t="s">
        <v>2061</v>
      </c>
      <c r="BFL1" t="s">
        <v>2062</v>
      </c>
      <c r="BFM1" t="s">
        <v>2063</v>
      </c>
      <c r="BFN1" t="s">
        <v>2064</v>
      </c>
      <c r="BFO1" t="s">
        <v>2065</v>
      </c>
      <c r="BFP1" t="s">
        <v>2066</v>
      </c>
      <c r="BFQ1" t="s">
        <v>2067</v>
      </c>
      <c r="BFR1" t="s">
        <v>2068</v>
      </c>
      <c r="BFS1" t="s">
        <v>2069</v>
      </c>
      <c r="BFT1" t="s">
        <v>2070</v>
      </c>
      <c r="BFU1" t="s">
        <v>2071</v>
      </c>
      <c r="BFV1" t="s">
        <v>2072</v>
      </c>
      <c r="BFW1" t="s">
        <v>2073</v>
      </c>
      <c r="BFX1" t="s">
        <v>2074</v>
      </c>
      <c r="BFY1" t="s">
        <v>2075</v>
      </c>
      <c r="BFZ1" t="s">
        <v>2076</v>
      </c>
      <c r="BGA1" t="s">
        <v>2077</v>
      </c>
      <c r="BGB1" t="s">
        <v>2078</v>
      </c>
      <c r="BGC1" t="s">
        <v>2079</v>
      </c>
      <c r="BGD1" t="s">
        <v>2080</v>
      </c>
      <c r="BGE1" t="s">
        <v>2081</v>
      </c>
      <c r="BGF1" t="s">
        <v>2082</v>
      </c>
      <c r="BGG1" t="s">
        <v>2083</v>
      </c>
      <c r="BGH1" t="s">
        <v>2084</v>
      </c>
      <c r="BGI1" t="s">
        <v>2085</v>
      </c>
      <c r="BGJ1" t="s">
        <v>2086</v>
      </c>
      <c r="BGK1" t="s">
        <v>2087</v>
      </c>
      <c r="BGL1" t="s">
        <v>2088</v>
      </c>
      <c r="BGM1" t="s">
        <v>2089</v>
      </c>
      <c r="BGN1" t="s">
        <v>2090</v>
      </c>
      <c r="BGO1" t="s">
        <v>2091</v>
      </c>
      <c r="BGP1" t="s">
        <v>2092</v>
      </c>
      <c r="BGQ1" t="s">
        <v>2093</v>
      </c>
      <c r="BGR1" t="s">
        <v>2094</v>
      </c>
      <c r="BGS1" t="s">
        <v>2095</v>
      </c>
      <c r="BGT1" t="s">
        <v>2096</v>
      </c>
      <c r="BGU1" t="s">
        <v>2097</v>
      </c>
      <c r="BGV1" t="s">
        <v>2098</v>
      </c>
      <c r="BGW1" t="s">
        <v>2099</v>
      </c>
      <c r="BGX1" t="s">
        <v>2100</v>
      </c>
      <c r="BGY1" t="s">
        <v>2101</v>
      </c>
      <c r="BGZ1" t="s">
        <v>2102</v>
      </c>
      <c r="BHA1" t="s">
        <v>2103</v>
      </c>
      <c r="BHB1" t="s">
        <v>2104</v>
      </c>
      <c r="BHC1" t="s">
        <v>2105</v>
      </c>
      <c r="BHD1" t="s">
        <v>2106</v>
      </c>
      <c r="BHE1" t="s">
        <v>2107</v>
      </c>
      <c r="BHF1" t="s">
        <v>2108</v>
      </c>
      <c r="BHG1" t="s">
        <v>2109</v>
      </c>
      <c r="BHH1" t="s">
        <v>2110</v>
      </c>
      <c r="BHI1" t="s">
        <v>2111</v>
      </c>
      <c r="BHJ1" t="s">
        <v>2112</v>
      </c>
      <c r="BHK1" t="s">
        <v>2113</v>
      </c>
      <c r="BHL1" t="s">
        <v>2114</v>
      </c>
      <c r="BHM1" t="s">
        <v>2115</v>
      </c>
      <c r="BHN1" t="s">
        <v>2116</v>
      </c>
      <c r="BHO1" t="s">
        <v>2117</v>
      </c>
      <c r="BHP1" t="s">
        <v>2118</v>
      </c>
      <c r="BHQ1" t="s">
        <v>2119</v>
      </c>
      <c r="BHR1" t="s">
        <v>2120</v>
      </c>
      <c r="BHS1" t="s">
        <v>2121</v>
      </c>
      <c r="BHT1" t="s">
        <v>2122</v>
      </c>
      <c r="BHU1" t="s">
        <v>2123</v>
      </c>
      <c r="BHV1" t="s">
        <v>2124</v>
      </c>
      <c r="BHW1" t="s">
        <v>2125</v>
      </c>
      <c r="BHX1" t="s">
        <v>2126</v>
      </c>
      <c r="BHY1" t="s">
        <v>2127</v>
      </c>
      <c r="BHZ1" t="s">
        <v>2128</v>
      </c>
      <c r="BIA1" t="s">
        <v>2129</v>
      </c>
      <c r="BIB1" t="s">
        <v>2130</v>
      </c>
      <c r="BIC1" t="s">
        <v>2131</v>
      </c>
      <c r="BID1" t="s">
        <v>2132</v>
      </c>
      <c r="BIE1" t="s">
        <v>2133</v>
      </c>
      <c r="BIF1" t="s">
        <v>2134</v>
      </c>
      <c r="BIG1" t="s">
        <v>2135</v>
      </c>
      <c r="BIH1" t="s">
        <v>2136</v>
      </c>
      <c r="BII1" t="s">
        <v>2137</v>
      </c>
      <c r="BIJ1" t="s">
        <v>2138</v>
      </c>
      <c r="BIK1" t="s">
        <v>2139</v>
      </c>
      <c r="BIL1" t="s">
        <v>2140</v>
      </c>
      <c r="BIM1" t="s">
        <v>2141</v>
      </c>
      <c r="BIN1" t="s">
        <v>2142</v>
      </c>
      <c r="BIO1" t="s">
        <v>2143</v>
      </c>
      <c r="BIP1" t="s">
        <v>2144</v>
      </c>
      <c r="BIQ1" t="s">
        <v>2145</v>
      </c>
      <c r="BIR1" t="s">
        <v>2146</v>
      </c>
      <c r="BIS1" t="s">
        <v>2147</v>
      </c>
      <c r="BIT1" t="s">
        <v>2148</v>
      </c>
      <c r="BIU1" t="s">
        <v>2149</v>
      </c>
      <c r="BIV1" t="s">
        <v>2150</v>
      </c>
      <c r="BIW1" t="s">
        <v>2151</v>
      </c>
      <c r="BIX1" t="s">
        <v>2152</v>
      </c>
      <c r="BIY1" t="s">
        <v>2153</v>
      </c>
      <c r="BIZ1" t="s">
        <v>2154</v>
      </c>
      <c r="BJA1" t="s">
        <v>2155</v>
      </c>
      <c r="BJB1" t="s">
        <v>2156</v>
      </c>
      <c r="BJC1" t="s">
        <v>2157</v>
      </c>
      <c r="BJD1" t="s">
        <v>2158</v>
      </c>
      <c r="BJE1" t="s">
        <v>2159</v>
      </c>
      <c r="BJF1" t="s">
        <v>2160</v>
      </c>
      <c r="BJG1" t="s">
        <v>2161</v>
      </c>
      <c r="BJH1" t="s">
        <v>2162</v>
      </c>
      <c r="BJI1" t="s">
        <v>2163</v>
      </c>
      <c r="BJJ1" t="s">
        <v>2164</v>
      </c>
      <c r="BJK1" t="s">
        <v>2165</v>
      </c>
      <c r="BJL1" t="s">
        <v>2166</v>
      </c>
      <c r="BJM1" t="s">
        <v>2167</v>
      </c>
      <c r="BJN1" t="s">
        <v>2168</v>
      </c>
      <c r="BJO1" t="s">
        <v>2169</v>
      </c>
      <c r="BJP1" t="s">
        <v>2170</v>
      </c>
      <c r="BJQ1" t="s">
        <v>2171</v>
      </c>
      <c r="BJR1" t="s">
        <v>2172</v>
      </c>
      <c r="BJS1" t="s">
        <v>2173</v>
      </c>
      <c r="BJT1" t="s">
        <v>2174</v>
      </c>
      <c r="BJU1" t="s">
        <v>2175</v>
      </c>
      <c r="BJV1" t="s">
        <v>2176</v>
      </c>
      <c r="BJW1" t="s">
        <v>2177</v>
      </c>
      <c r="BJX1" t="s">
        <v>2178</v>
      </c>
      <c r="BJY1" t="s">
        <v>2179</v>
      </c>
      <c r="BJZ1" t="s">
        <v>2180</v>
      </c>
      <c r="BKA1" t="s">
        <v>2181</v>
      </c>
      <c r="BKB1" t="s">
        <v>2182</v>
      </c>
      <c r="BKC1" t="s">
        <v>2183</v>
      </c>
      <c r="BKD1" t="s">
        <v>2184</v>
      </c>
      <c r="BKE1" t="s">
        <v>2185</v>
      </c>
      <c r="BKF1" t="s">
        <v>2186</v>
      </c>
      <c r="BKG1" t="s">
        <v>2187</v>
      </c>
      <c r="BKH1" t="s">
        <v>2188</v>
      </c>
      <c r="BKI1" t="s">
        <v>2189</v>
      </c>
      <c r="BKJ1" t="s">
        <v>2190</v>
      </c>
      <c r="BKK1" t="s">
        <v>2191</v>
      </c>
      <c r="BKL1" t="s">
        <v>2192</v>
      </c>
      <c r="BKM1" t="s">
        <v>2193</v>
      </c>
      <c r="BKN1" t="s">
        <v>2194</v>
      </c>
      <c r="BKO1" t="s">
        <v>2195</v>
      </c>
      <c r="BKP1" t="s">
        <v>2196</v>
      </c>
      <c r="BKQ1" t="s">
        <v>2197</v>
      </c>
      <c r="BKR1" t="s">
        <v>2198</v>
      </c>
      <c r="BKS1" t="s">
        <v>2199</v>
      </c>
      <c r="BKT1" t="s">
        <v>2200</v>
      </c>
      <c r="BKU1" t="s">
        <v>2201</v>
      </c>
      <c r="BKV1" t="s">
        <v>2202</v>
      </c>
      <c r="BKW1" t="s">
        <v>2203</v>
      </c>
      <c r="BKX1" t="s">
        <v>2204</v>
      </c>
      <c r="BKY1" t="s">
        <v>2205</v>
      </c>
      <c r="BKZ1" t="s">
        <v>2206</v>
      </c>
      <c r="BLA1" t="s">
        <v>2207</v>
      </c>
      <c r="BLB1" t="s">
        <v>2208</v>
      </c>
      <c r="BLC1" t="s">
        <v>2209</v>
      </c>
      <c r="BLD1" t="s">
        <v>2210</v>
      </c>
      <c r="BLE1" t="s">
        <v>2211</v>
      </c>
      <c r="BLF1" t="s">
        <v>2212</v>
      </c>
      <c r="BLG1" t="s">
        <v>2213</v>
      </c>
      <c r="BLH1" t="s">
        <v>2214</v>
      </c>
      <c r="BLI1" t="s">
        <v>2215</v>
      </c>
      <c r="BLJ1" t="s">
        <v>2216</v>
      </c>
      <c r="BLK1" t="s">
        <v>2217</v>
      </c>
      <c r="BLL1" t="s">
        <v>2218</v>
      </c>
      <c r="BLM1" t="s">
        <v>2219</v>
      </c>
      <c r="BLN1" t="s">
        <v>2220</v>
      </c>
      <c r="BLO1" t="s">
        <v>2221</v>
      </c>
      <c r="BLP1" t="s">
        <v>2222</v>
      </c>
      <c r="BLQ1" t="s">
        <v>2223</v>
      </c>
      <c r="BLR1" t="s">
        <v>2224</v>
      </c>
      <c r="BLS1" t="s">
        <v>2225</v>
      </c>
      <c r="BLT1" t="s">
        <v>2226</v>
      </c>
      <c r="BLU1" t="s">
        <v>2227</v>
      </c>
      <c r="BLV1" t="s">
        <v>2228</v>
      </c>
      <c r="BLW1" t="s">
        <v>2229</v>
      </c>
      <c r="BLX1" t="s">
        <v>2230</v>
      </c>
      <c r="BLY1" t="s">
        <v>2231</v>
      </c>
      <c r="BLZ1" t="s">
        <v>2232</v>
      </c>
      <c r="BMA1" t="s">
        <v>2233</v>
      </c>
      <c r="BMB1" t="s">
        <v>2234</v>
      </c>
      <c r="BMC1" t="s">
        <v>2235</v>
      </c>
      <c r="BMD1" t="s">
        <v>2236</v>
      </c>
      <c r="BME1" t="s">
        <v>2237</v>
      </c>
      <c r="BMF1" t="s">
        <v>2238</v>
      </c>
      <c r="BMG1" t="s">
        <v>2239</v>
      </c>
      <c r="BMH1" t="s">
        <v>2240</v>
      </c>
      <c r="BMI1" t="s">
        <v>2241</v>
      </c>
      <c r="BMJ1" t="s">
        <v>2242</v>
      </c>
      <c r="BMK1" t="s">
        <v>2243</v>
      </c>
      <c r="BML1" t="s">
        <v>2244</v>
      </c>
      <c r="BMM1" t="s">
        <v>2245</v>
      </c>
      <c r="BMN1" t="s">
        <v>2246</v>
      </c>
      <c r="BMO1" t="s">
        <v>2247</v>
      </c>
      <c r="BMP1" t="s">
        <v>2248</v>
      </c>
      <c r="BMQ1" t="s">
        <v>2249</v>
      </c>
      <c r="BMR1" t="s">
        <v>2250</v>
      </c>
      <c r="BMS1" t="s">
        <v>2251</v>
      </c>
      <c r="BMT1" t="s">
        <v>2252</v>
      </c>
      <c r="BMU1" t="s">
        <v>2253</v>
      </c>
      <c r="BMV1" t="s">
        <v>2254</v>
      </c>
      <c r="BMW1" t="s">
        <v>2255</v>
      </c>
      <c r="BMX1" t="s">
        <v>2256</v>
      </c>
      <c r="BMY1" t="s">
        <v>2257</v>
      </c>
      <c r="BMZ1" t="s">
        <v>2258</v>
      </c>
      <c r="BNA1" t="s">
        <v>2259</v>
      </c>
      <c r="BNB1" t="s">
        <v>2260</v>
      </c>
      <c r="BNC1" t="s">
        <v>2261</v>
      </c>
      <c r="BND1" t="s">
        <v>2262</v>
      </c>
      <c r="BNE1" t="s">
        <v>2263</v>
      </c>
      <c r="BNF1" t="s">
        <v>2264</v>
      </c>
      <c r="BNG1" t="s">
        <v>2265</v>
      </c>
      <c r="BNH1" t="s">
        <v>2266</v>
      </c>
      <c r="BNI1" t="s">
        <v>2267</v>
      </c>
      <c r="BNJ1" t="s">
        <v>2268</v>
      </c>
      <c r="BNK1" t="s">
        <v>2269</v>
      </c>
      <c r="BNL1" t="s">
        <v>2270</v>
      </c>
      <c r="BNM1" t="s">
        <v>2271</v>
      </c>
      <c r="BNN1" t="s">
        <v>2272</v>
      </c>
      <c r="BNO1" t="s">
        <v>2273</v>
      </c>
      <c r="BNP1" t="s">
        <v>2274</v>
      </c>
      <c r="BNQ1" t="s">
        <v>2275</v>
      </c>
      <c r="BNR1" t="s">
        <v>2276</v>
      </c>
      <c r="BNS1" t="s">
        <v>2277</v>
      </c>
      <c r="BNT1" t="s">
        <v>2278</v>
      </c>
      <c r="BNU1" t="s">
        <v>2279</v>
      </c>
      <c r="BNV1" t="s">
        <v>2280</v>
      </c>
      <c r="BNW1" t="s">
        <v>2281</v>
      </c>
      <c r="BNX1" t="s">
        <v>2282</v>
      </c>
      <c r="BNY1" t="s">
        <v>2283</v>
      </c>
      <c r="BNZ1" t="s">
        <v>2284</v>
      </c>
      <c r="BOA1" t="s">
        <v>2285</v>
      </c>
      <c r="BOB1" t="s">
        <v>2286</v>
      </c>
      <c r="BOC1" t="s">
        <v>2287</v>
      </c>
      <c r="BOD1" t="s">
        <v>2288</v>
      </c>
      <c r="BOE1" t="s">
        <v>2289</v>
      </c>
      <c r="BOF1" t="s">
        <v>2290</v>
      </c>
      <c r="BOG1" t="s">
        <v>2291</v>
      </c>
      <c r="BOH1" t="s">
        <v>2292</v>
      </c>
      <c r="BOI1" t="s">
        <v>2293</v>
      </c>
      <c r="BOJ1" t="s">
        <v>2294</v>
      </c>
      <c r="BOK1" t="s">
        <v>2295</v>
      </c>
      <c r="BOL1" t="s">
        <v>2296</v>
      </c>
      <c r="BOM1" t="s">
        <v>2297</v>
      </c>
      <c r="BON1" t="s">
        <v>2298</v>
      </c>
      <c r="BOO1" t="s">
        <v>2299</v>
      </c>
      <c r="BOP1" t="s">
        <v>2300</v>
      </c>
      <c r="BOQ1" t="s">
        <v>2301</v>
      </c>
      <c r="BOR1" t="s">
        <v>2302</v>
      </c>
      <c r="BOS1" t="s">
        <v>2303</v>
      </c>
      <c r="BOT1" t="s">
        <v>2304</v>
      </c>
      <c r="BOU1" t="s">
        <v>2305</v>
      </c>
      <c r="BOV1" t="s">
        <v>2306</v>
      </c>
      <c r="BOW1" t="s">
        <v>2307</v>
      </c>
      <c r="BOX1" t="s">
        <v>2308</v>
      </c>
      <c r="BOY1" t="s">
        <v>2309</v>
      </c>
      <c r="BOZ1" t="s">
        <v>2310</v>
      </c>
      <c r="BPA1" t="s">
        <v>2311</v>
      </c>
      <c r="BPB1" t="s">
        <v>2312</v>
      </c>
      <c r="BPC1" t="s">
        <v>2313</v>
      </c>
      <c r="BPD1" t="s">
        <v>2314</v>
      </c>
      <c r="BPE1" t="s">
        <v>2315</v>
      </c>
      <c r="BPF1" t="s">
        <v>2316</v>
      </c>
      <c r="BPG1" t="s">
        <v>2317</v>
      </c>
      <c r="BPH1" t="s">
        <v>2318</v>
      </c>
      <c r="BPI1" t="s">
        <v>2319</v>
      </c>
      <c r="BPJ1" t="s">
        <v>2320</v>
      </c>
      <c r="BPK1" t="s">
        <v>2321</v>
      </c>
      <c r="BPL1" t="s">
        <v>2322</v>
      </c>
      <c r="BPM1" t="s">
        <v>2323</v>
      </c>
      <c r="BPN1" t="s">
        <v>2324</v>
      </c>
      <c r="BPO1" t="s">
        <v>2325</v>
      </c>
      <c r="BPP1" t="s">
        <v>2326</v>
      </c>
      <c r="BPQ1" t="s">
        <v>2327</v>
      </c>
      <c r="BPR1" t="s">
        <v>2328</v>
      </c>
      <c r="BPS1" t="s">
        <v>2329</v>
      </c>
      <c r="BPT1" t="s">
        <v>2330</v>
      </c>
      <c r="BPU1" t="s">
        <v>2331</v>
      </c>
      <c r="BPV1" t="s">
        <v>2332</v>
      </c>
      <c r="BPW1" t="s">
        <v>2333</v>
      </c>
      <c r="BPX1" t="s">
        <v>2334</v>
      </c>
      <c r="BPY1" t="s">
        <v>2335</v>
      </c>
      <c r="BPZ1" t="s">
        <v>2336</v>
      </c>
      <c r="BQA1" t="s">
        <v>2337</v>
      </c>
      <c r="BQB1" t="s">
        <v>2338</v>
      </c>
      <c r="BQC1" t="s">
        <v>2339</v>
      </c>
      <c r="BQD1" t="s">
        <v>2340</v>
      </c>
      <c r="BQE1" t="s">
        <v>2341</v>
      </c>
      <c r="BQF1" t="s">
        <v>2342</v>
      </c>
      <c r="BQG1" t="s">
        <v>2343</v>
      </c>
      <c r="BQH1" t="s">
        <v>2344</v>
      </c>
      <c r="BQI1" t="s">
        <v>2345</v>
      </c>
      <c r="BQJ1" t="s">
        <v>2346</v>
      </c>
      <c r="BQK1" t="s">
        <v>2347</v>
      </c>
      <c r="BQL1" t="s">
        <v>2348</v>
      </c>
      <c r="BQM1" t="s">
        <v>2349</v>
      </c>
      <c r="BQN1" t="s">
        <v>2350</v>
      </c>
      <c r="BQO1" t="s">
        <v>2351</v>
      </c>
      <c r="BQP1" t="s">
        <v>2352</v>
      </c>
      <c r="BQQ1" t="s">
        <v>2353</v>
      </c>
      <c r="BQR1" t="s">
        <v>2354</v>
      </c>
      <c r="BQS1" t="s">
        <v>2355</v>
      </c>
      <c r="BQT1" t="s">
        <v>2356</v>
      </c>
      <c r="BQU1" t="s">
        <v>2357</v>
      </c>
      <c r="BQV1" t="s">
        <v>2358</v>
      </c>
      <c r="BQW1" t="s">
        <v>2359</v>
      </c>
      <c r="BQX1" t="s">
        <v>2360</v>
      </c>
      <c r="BQY1" t="s">
        <v>2361</v>
      </c>
      <c r="BQZ1" t="s">
        <v>2362</v>
      </c>
      <c r="BRA1" t="s">
        <v>2363</v>
      </c>
      <c r="BRB1" t="s">
        <v>2364</v>
      </c>
      <c r="BRC1" t="s">
        <v>2365</v>
      </c>
      <c r="BRD1" t="s">
        <v>2366</v>
      </c>
      <c r="BRE1" t="s">
        <v>2367</v>
      </c>
      <c r="BRF1" t="s">
        <v>2368</v>
      </c>
      <c r="BRG1" t="s">
        <v>2369</v>
      </c>
      <c r="BRH1" t="s">
        <v>2370</v>
      </c>
      <c r="BRI1" t="s">
        <v>2371</v>
      </c>
      <c r="BRJ1" t="s">
        <v>2372</v>
      </c>
      <c r="BRK1" t="s">
        <v>2373</v>
      </c>
      <c r="BRL1" t="s">
        <v>2374</v>
      </c>
      <c r="BRM1" t="s">
        <v>2375</v>
      </c>
      <c r="BRN1" t="s">
        <v>2376</v>
      </c>
      <c r="BRO1" t="s">
        <v>2377</v>
      </c>
      <c r="BRP1" t="s">
        <v>2378</v>
      </c>
      <c r="BRQ1" t="s">
        <v>2379</v>
      </c>
      <c r="BRR1" t="s">
        <v>2380</v>
      </c>
      <c r="BRS1" t="s">
        <v>2381</v>
      </c>
      <c r="BRT1" t="s">
        <v>2382</v>
      </c>
      <c r="BRU1" t="s">
        <v>2383</v>
      </c>
      <c r="BRV1" t="s">
        <v>2384</v>
      </c>
      <c r="BRW1" t="s">
        <v>2385</v>
      </c>
      <c r="BRX1" t="s">
        <v>2386</v>
      </c>
      <c r="BRY1" t="s">
        <v>431</v>
      </c>
      <c r="BRZ1" t="s">
        <v>432</v>
      </c>
    </row>
    <row r="2" spans="1:1846" hidden="1">
      <c r="A2" t="s">
        <v>207</v>
      </c>
      <c r="B2" t="s">
        <v>33</v>
      </c>
      <c r="C2">
        <v>1</v>
      </c>
      <c r="D2" t="s">
        <v>34</v>
      </c>
      <c r="E2" t="s">
        <v>36</v>
      </c>
      <c r="F2" t="s">
        <v>227</v>
      </c>
      <c r="G2" t="s">
        <v>474</v>
      </c>
      <c r="H2">
        <v>0</v>
      </c>
      <c r="I2" s="103">
        <v>45748</v>
      </c>
      <c r="J2">
        <v>0</v>
      </c>
      <c r="K2">
        <v>0</v>
      </c>
      <c r="L2">
        <v>0</v>
      </c>
      <c r="M2">
        <v>0</v>
      </c>
      <c r="O2" t="s">
        <v>11</v>
      </c>
      <c r="P2" t="s">
        <v>11</v>
      </c>
      <c r="Q2" t="s">
        <v>11</v>
      </c>
      <c r="R2" t="s">
        <v>11</v>
      </c>
    </row>
    <row r="3" spans="1:1846" hidden="1">
      <c r="A3" t="s">
        <v>207</v>
      </c>
      <c r="B3" t="s">
        <v>33</v>
      </c>
      <c r="C3">
        <v>2</v>
      </c>
      <c r="D3" t="s">
        <v>39</v>
      </c>
      <c r="E3" t="s">
        <v>36</v>
      </c>
      <c r="F3" t="s">
        <v>227</v>
      </c>
      <c r="G3" t="s">
        <v>2387</v>
      </c>
      <c r="H3">
        <v>0</v>
      </c>
      <c r="I3" s="103">
        <v>45748</v>
      </c>
      <c r="J3">
        <v>0</v>
      </c>
      <c r="K3">
        <v>0</v>
      </c>
      <c r="L3">
        <v>0</v>
      </c>
      <c r="M3">
        <v>0</v>
      </c>
      <c r="O3" t="s">
        <v>11</v>
      </c>
      <c r="P3" t="s">
        <v>11</v>
      </c>
      <c r="Q3" t="s">
        <v>11</v>
      </c>
      <c r="R3" t="s">
        <v>11</v>
      </c>
    </row>
    <row r="4" spans="1:1846" hidden="1">
      <c r="A4" t="s">
        <v>207</v>
      </c>
      <c r="B4" t="s">
        <v>33</v>
      </c>
      <c r="C4">
        <v>3</v>
      </c>
      <c r="D4" t="s">
        <v>42</v>
      </c>
      <c r="E4" t="s">
        <v>36</v>
      </c>
      <c r="F4" t="s">
        <v>227</v>
      </c>
      <c r="G4" t="s">
        <v>474</v>
      </c>
      <c r="H4">
        <v>4</v>
      </c>
      <c r="I4" s="103">
        <v>45748</v>
      </c>
      <c r="J4">
        <v>0</v>
      </c>
      <c r="K4">
        <v>0</v>
      </c>
      <c r="L4">
        <v>0</v>
      </c>
      <c r="M4">
        <v>0</v>
      </c>
      <c r="O4" t="s">
        <v>11</v>
      </c>
      <c r="P4" t="s">
        <v>11</v>
      </c>
      <c r="Q4" t="s">
        <v>11</v>
      </c>
      <c r="R4" t="s">
        <v>11</v>
      </c>
    </row>
    <row r="5" spans="1:1846" hidden="1">
      <c r="A5" t="s">
        <v>207</v>
      </c>
      <c r="B5" t="s">
        <v>33</v>
      </c>
      <c r="C5">
        <v>4</v>
      </c>
      <c r="D5" t="s">
        <v>45</v>
      </c>
      <c r="E5" t="s">
        <v>36</v>
      </c>
      <c r="F5" t="s">
        <v>227</v>
      </c>
      <c r="G5" t="s">
        <v>474</v>
      </c>
      <c r="H5">
        <v>4</v>
      </c>
      <c r="I5" s="103">
        <v>45748</v>
      </c>
      <c r="J5" t="s">
        <v>11</v>
      </c>
      <c r="K5" t="s">
        <v>11</v>
      </c>
      <c r="L5" t="s">
        <v>11</v>
      </c>
      <c r="M5" t="s">
        <v>11</v>
      </c>
      <c r="O5" t="s">
        <v>11</v>
      </c>
      <c r="P5" t="s">
        <v>11</v>
      </c>
      <c r="Q5" t="s">
        <v>11</v>
      </c>
      <c r="R5" t="s">
        <v>11</v>
      </c>
    </row>
    <row r="6" spans="1:1846" hidden="1">
      <c r="A6" t="s">
        <v>207</v>
      </c>
      <c r="B6" t="s">
        <v>48</v>
      </c>
      <c r="C6">
        <v>5</v>
      </c>
      <c r="D6" t="s">
        <v>49</v>
      </c>
      <c r="E6" t="s">
        <v>36</v>
      </c>
      <c r="F6" t="s">
        <v>2388</v>
      </c>
      <c r="G6" t="s">
        <v>2389</v>
      </c>
      <c r="H6">
        <v>0</v>
      </c>
      <c r="I6" s="103">
        <v>45748</v>
      </c>
      <c r="J6">
        <v>0</v>
      </c>
      <c r="K6">
        <v>0</v>
      </c>
      <c r="L6">
        <v>0</v>
      </c>
      <c r="M6">
        <v>0</v>
      </c>
      <c r="O6" t="s">
        <v>11</v>
      </c>
      <c r="P6" t="s">
        <v>11</v>
      </c>
      <c r="Q6" t="s">
        <v>11</v>
      </c>
      <c r="R6" t="s">
        <v>11</v>
      </c>
    </row>
    <row r="7" spans="1:1846" hidden="1">
      <c r="A7" t="s">
        <v>207</v>
      </c>
      <c r="B7" t="s">
        <v>48</v>
      </c>
      <c r="C7">
        <v>6</v>
      </c>
      <c r="D7" t="s">
        <v>51</v>
      </c>
      <c r="E7" t="s">
        <v>36</v>
      </c>
      <c r="F7" t="s">
        <v>2388</v>
      </c>
      <c r="G7" t="s">
        <v>2389</v>
      </c>
      <c r="H7">
        <v>0</v>
      </c>
      <c r="I7" s="103">
        <v>45748</v>
      </c>
      <c r="J7">
        <v>0</v>
      </c>
      <c r="K7">
        <v>0</v>
      </c>
      <c r="L7">
        <v>0</v>
      </c>
      <c r="M7">
        <v>0</v>
      </c>
      <c r="O7" t="s">
        <v>11</v>
      </c>
      <c r="P7" t="s">
        <v>11</v>
      </c>
      <c r="Q7" t="s">
        <v>11</v>
      </c>
      <c r="R7" t="s">
        <v>11</v>
      </c>
    </row>
    <row r="8" spans="1:1846" hidden="1">
      <c r="A8" t="s">
        <v>207</v>
      </c>
      <c r="B8" t="s">
        <v>48</v>
      </c>
      <c r="C8">
        <v>7</v>
      </c>
      <c r="D8" t="s">
        <v>52</v>
      </c>
      <c r="E8" t="s">
        <v>36</v>
      </c>
      <c r="F8" t="s">
        <v>2388</v>
      </c>
      <c r="G8" t="s">
        <v>2389</v>
      </c>
      <c r="H8">
        <v>0</v>
      </c>
      <c r="I8" s="103">
        <v>45748</v>
      </c>
      <c r="J8">
        <v>0</v>
      </c>
      <c r="K8">
        <v>0</v>
      </c>
      <c r="L8">
        <v>0</v>
      </c>
      <c r="M8">
        <v>0</v>
      </c>
      <c r="O8" t="s">
        <v>11</v>
      </c>
      <c r="P8" t="s">
        <v>11</v>
      </c>
      <c r="Q8" t="s">
        <v>11</v>
      </c>
      <c r="R8" t="s">
        <v>11</v>
      </c>
    </row>
    <row r="9" spans="1:1846" hidden="1">
      <c r="A9" t="s">
        <v>207</v>
      </c>
      <c r="B9" t="s">
        <v>48</v>
      </c>
      <c r="C9">
        <v>8</v>
      </c>
      <c r="D9" t="s">
        <v>55</v>
      </c>
      <c r="E9" t="s">
        <v>36</v>
      </c>
      <c r="F9" t="s">
        <v>2388</v>
      </c>
      <c r="G9" t="s">
        <v>2389</v>
      </c>
      <c r="H9">
        <v>0</v>
      </c>
      <c r="I9" s="103">
        <v>45748</v>
      </c>
      <c r="J9">
        <v>0</v>
      </c>
      <c r="K9">
        <v>0</v>
      </c>
      <c r="L9">
        <v>0</v>
      </c>
      <c r="M9">
        <v>0</v>
      </c>
      <c r="O9" t="s">
        <v>11</v>
      </c>
      <c r="P9" t="s">
        <v>11</v>
      </c>
      <c r="Q9" t="s">
        <v>11</v>
      </c>
      <c r="R9" t="s">
        <v>11</v>
      </c>
    </row>
    <row r="10" spans="1:1846" hidden="1">
      <c r="A10" t="s">
        <v>207</v>
      </c>
      <c r="B10" t="s">
        <v>48</v>
      </c>
      <c r="C10">
        <v>9</v>
      </c>
      <c r="D10" t="s">
        <v>56</v>
      </c>
      <c r="E10" t="s">
        <v>36</v>
      </c>
      <c r="F10" t="s">
        <v>2388</v>
      </c>
      <c r="G10" t="s">
        <v>2389</v>
      </c>
      <c r="H10">
        <v>0</v>
      </c>
      <c r="I10" s="103">
        <v>45748</v>
      </c>
      <c r="J10">
        <v>0</v>
      </c>
      <c r="K10">
        <v>0</v>
      </c>
      <c r="L10">
        <v>0</v>
      </c>
      <c r="M10">
        <v>0</v>
      </c>
      <c r="O10" t="s">
        <v>11</v>
      </c>
      <c r="P10" t="s">
        <v>11</v>
      </c>
      <c r="Q10" t="s">
        <v>11</v>
      </c>
      <c r="R10" t="s">
        <v>11</v>
      </c>
    </row>
    <row r="11" spans="1:1846" hidden="1">
      <c r="A11" t="s">
        <v>207</v>
      </c>
      <c r="B11" t="s">
        <v>33</v>
      </c>
      <c r="C11">
        <v>1</v>
      </c>
      <c r="D11" t="s">
        <v>34</v>
      </c>
      <c r="E11" t="s">
        <v>36</v>
      </c>
      <c r="F11" t="s">
        <v>227</v>
      </c>
      <c r="G11" t="s">
        <v>474</v>
      </c>
      <c r="H11">
        <v>0</v>
      </c>
      <c r="I11" s="103">
        <v>45778</v>
      </c>
      <c r="J11">
        <v>0</v>
      </c>
      <c r="K11">
        <v>0</v>
      </c>
      <c r="L11">
        <v>0</v>
      </c>
      <c r="M11">
        <v>0</v>
      </c>
      <c r="O11" t="s">
        <v>11</v>
      </c>
      <c r="P11" t="s">
        <v>11</v>
      </c>
      <c r="Q11" t="s">
        <v>11</v>
      </c>
      <c r="R11" t="s">
        <v>11</v>
      </c>
    </row>
    <row r="12" spans="1:1846" hidden="1">
      <c r="A12" t="s">
        <v>207</v>
      </c>
      <c r="B12" t="s">
        <v>33</v>
      </c>
      <c r="C12">
        <v>2</v>
      </c>
      <c r="D12" t="s">
        <v>39</v>
      </c>
      <c r="E12" t="s">
        <v>36</v>
      </c>
      <c r="F12" t="s">
        <v>227</v>
      </c>
      <c r="G12" t="s">
        <v>2387</v>
      </c>
      <c r="H12">
        <v>0</v>
      </c>
      <c r="I12" s="103">
        <v>45778</v>
      </c>
      <c r="J12">
        <v>0</v>
      </c>
      <c r="K12">
        <v>1</v>
      </c>
      <c r="L12">
        <v>0</v>
      </c>
      <c r="M12">
        <v>1</v>
      </c>
      <c r="O12" t="s">
        <v>2390</v>
      </c>
      <c r="P12" t="s">
        <v>2391</v>
      </c>
      <c r="Q12">
        <v>1</v>
      </c>
      <c r="R12" t="s">
        <v>2392</v>
      </c>
    </row>
    <row r="13" spans="1:1846" hidden="1">
      <c r="A13" t="s">
        <v>207</v>
      </c>
      <c r="B13" t="s">
        <v>33</v>
      </c>
      <c r="C13">
        <v>3</v>
      </c>
      <c r="D13" t="s">
        <v>42</v>
      </c>
      <c r="E13" t="s">
        <v>36</v>
      </c>
      <c r="F13" t="s">
        <v>227</v>
      </c>
      <c r="G13" t="s">
        <v>474</v>
      </c>
      <c r="H13">
        <v>4</v>
      </c>
      <c r="I13" s="103">
        <v>45778</v>
      </c>
      <c r="J13">
        <v>0</v>
      </c>
      <c r="K13">
        <v>0</v>
      </c>
      <c r="L13">
        <v>0</v>
      </c>
      <c r="M13">
        <v>0</v>
      </c>
      <c r="O13" t="s">
        <v>11</v>
      </c>
      <c r="P13" t="s">
        <v>11</v>
      </c>
      <c r="Q13" t="s">
        <v>11</v>
      </c>
      <c r="R13" t="s">
        <v>11</v>
      </c>
    </row>
    <row r="14" spans="1:1846" hidden="1">
      <c r="A14" t="s">
        <v>207</v>
      </c>
      <c r="B14" t="s">
        <v>33</v>
      </c>
      <c r="C14">
        <v>4</v>
      </c>
      <c r="D14" t="s">
        <v>45</v>
      </c>
      <c r="E14" t="s">
        <v>36</v>
      </c>
      <c r="F14" t="s">
        <v>227</v>
      </c>
      <c r="G14" t="s">
        <v>474</v>
      </c>
      <c r="H14">
        <v>4</v>
      </c>
      <c r="I14" s="103">
        <v>45778</v>
      </c>
      <c r="J14" t="s">
        <v>11</v>
      </c>
      <c r="K14" t="s">
        <v>11</v>
      </c>
      <c r="L14" t="s">
        <v>11</v>
      </c>
      <c r="M14" t="s">
        <v>11</v>
      </c>
      <c r="O14" t="s">
        <v>11</v>
      </c>
      <c r="P14" t="s">
        <v>11</v>
      </c>
      <c r="Q14" t="s">
        <v>11</v>
      </c>
      <c r="R14" t="s">
        <v>11</v>
      </c>
    </row>
    <row r="15" spans="1:1846" hidden="1">
      <c r="A15" t="s">
        <v>207</v>
      </c>
      <c r="B15" t="s">
        <v>48</v>
      </c>
      <c r="C15">
        <v>5</v>
      </c>
      <c r="D15" t="s">
        <v>49</v>
      </c>
      <c r="E15" t="s">
        <v>36</v>
      </c>
      <c r="F15" t="s">
        <v>2388</v>
      </c>
      <c r="G15" t="s">
        <v>2389</v>
      </c>
      <c r="H15">
        <v>0</v>
      </c>
      <c r="I15" s="103">
        <v>45778</v>
      </c>
      <c r="J15">
        <v>0</v>
      </c>
      <c r="K15">
        <v>0</v>
      </c>
      <c r="L15">
        <v>0</v>
      </c>
      <c r="M15">
        <v>0</v>
      </c>
      <c r="O15" t="s">
        <v>11</v>
      </c>
      <c r="P15" t="s">
        <v>11</v>
      </c>
      <c r="Q15" t="s">
        <v>11</v>
      </c>
      <c r="R15" t="s">
        <v>11</v>
      </c>
    </row>
    <row r="16" spans="1:1846" hidden="1">
      <c r="A16" t="s">
        <v>207</v>
      </c>
      <c r="B16" t="s">
        <v>48</v>
      </c>
      <c r="C16">
        <v>6</v>
      </c>
      <c r="D16" t="s">
        <v>51</v>
      </c>
      <c r="E16" t="s">
        <v>36</v>
      </c>
      <c r="F16" t="s">
        <v>2388</v>
      </c>
      <c r="G16" t="s">
        <v>2389</v>
      </c>
      <c r="H16">
        <v>0</v>
      </c>
      <c r="I16" s="103">
        <v>45778</v>
      </c>
      <c r="J16">
        <v>0</v>
      </c>
      <c r="K16">
        <v>0</v>
      </c>
      <c r="L16">
        <v>0</v>
      </c>
      <c r="M16">
        <v>0</v>
      </c>
      <c r="O16" t="s">
        <v>11</v>
      </c>
      <c r="P16" t="s">
        <v>11</v>
      </c>
      <c r="Q16" t="s">
        <v>11</v>
      </c>
      <c r="R16" t="s">
        <v>11</v>
      </c>
    </row>
    <row r="17" spans="1:18" hidden="1">
      <c r="A17" t="s">
        <v>207</v>
      </c>
      <c r="B17" t="s">
        <v>48</v>
      </c>
      <c r="C17">
        <v>7</v>
      </c>
      <c r="D17" t="s">
        <v>52</v>
      </c>
      <c r="E17" t="s">
        <v>36</v>
      </c>
      <c r="F17" t="s">
        <v>2388</v>
      </c>
      <c r="G17" t="s">
        <v>2389</v>
      </c>
      <c r="H17">
        <v>0</v>
      </c>
      <c r="I17" s="103">
        <v>45778</v>
      </c>
      <c r="J17">
        <v>0</v>
      </c>
      <c r="K17">
        <v>0</v>
      </c>
      <c r="L17">
        <v>0</v>
      </c>
      <c r="M17">
        <v>0</v>
      </c>
      <c r="O17" t="s">
        <v>11</v>
      </c>
      <c r="P17" t="s">
        <v>11</v>
      </c>
      <c r="Q17" t="s">
        <v>11</v>
      </c>
      <c r="R17" t="s">
        <v>11</v>
      </c>
    </row>
    <row r="18" spans="1:18" hidden="1">
      <c r="A18" t="s">
        <v>207</v>
      </c>
      <c r="B18" t="s">
        <v>48</v>
      </c>
      <c r="C18">
        <v>8</v>
      </c>
      <c r="D18" t="s">
        <v>55</v>
      </c>
      <c r="E18" t="s">
        <v>36</v>
      </c>
      <c r="F18" t="s">
        <v>2388</v>
      </c>
      <c r="G18" t="s">
        <v>2389</v>
      </c>
      <c r="H18">
        <v>0</v>
      </c>
      <c r="I18" s="103">
        <v>45778</v>
      </c>
      <c r="J18">
        <v>0</v>
      </c>
      <c r="K18">
        <v>0</v>
      </c>
      <c r="L18">
        <v>0</v>
      </c>
      <c r="M18">
        <v>0</v>
      </c>
      <c r="O18" t="s">
        <v>11</v>
      </c>
      <c r="P18" t="s">
        <v>11</v>
      </c>
      <c r="Q18" t="s">
        <v>11</v>
      </c>
      <c r="R18" t="s">
        <v>11</v>
      </c>
    </row>
    <row r="19" spans="1:18" hidden="1">
      <c r="A19" t="s">
        <v>207</v>
      </c>
      <c r="B19" t="s">
        <v>48</v>
      </c>
      <c r="C19">
        <v>9</v>
      </c>
      <c r="D19" t="s">
        <v>56</v>
      </c>
      <c r="E19" t="s">
        <v>36</v>
      </c>
      <c r="F19" t="s">
        <v>2388</v>
      </c>
      <c r="G19" t="s">
        <v>2389</v>
      </c>
      <c r="H19">
        <v>0</v>
      </c>
      <c r="I19" s="103">
        <v>45778</v>
      </c>
      <c r="J19">
        <v>1</v>
      </c>
      <c r="K19">
        <v>1</v>
      </c>
      <c r="L19">
        <v>1</v>
      </c>
      <c r="M19">
        <v>1</v>
      </c>
      <c r="O19" t="s">
        <v>11</v>
      </c>
      <c r="P19" t="s">
        <v>11</v>
      </c>
      <c r="Q19" t="s">
        <v>11</v>
      </c>
      <c r="R19" t="s">
        <v>11</v>
      </c>
    </row>
    <row r="20" spans="1:18" hidden="1">
      <c r="A20" t="s">
        <v>207</v>
      </c>
      <c r="B20" t="s">
        <v>33</v>
      </c>
      <c r="C20">
        <v>1</v>
      </c>
      <c r="D20" t="s">
        <v>34</v>
      </c>
      <c r="E20" t="s">
        <v>36</v>
      </c>
      <c r="F20" t="s">
        <v>227</v>
      </c>
      <c r="G20" t="s">
        <v>474</v>
      </c>
      <c r="H20">
        <v>0</v>
      </c>
      <c r="I20" s="103">
        <v>45809</v>
      </c>
      <c r="J20">
        <v>0</v>
      </c>
      <c r="K20">
        <v>0</v>
      </c>
      <c r="L20">
        <v>0</v>
      </c>
      <c r="M20">
        <v>0</v>
      </c>
      <c r="O20" t="s">
        <v>11</v>
      </c>
      <c r="P20" t="s">
        <v>11</v>
      </c>
      <c r="Q20" t="s">
        <v>11</v>
      </c>
      <c r="R20" t="s">
        <v>11</v>
      </c>
    </row>
    <row r="21" spans="1:18" hidden="1">
      <c r="A21" t="s">
        <v>207</v>
      </c>
      <c r="B21" t="s">
        <v>33</v>
      </c>
      <c r="C21">
        <v>2</v>
      </c>
      <c r="D21" t="s">
        <v>39</v>
      </c>
      <c r="E21" t="s">
        <v>36</v>
      </c>
      <c r="F21" t="s">
        <v>227</v>
      </c>
      <c r="G21" t="s">
        <v>2387</v>
      </c>
      <c r="H21">
        <v>0</v>
      </c>
      <c r="I21" s="103">
        <v>45809</v>
      </c>
      <c r="J21">
        <v>0</v>
      </c>
      <c r="K21">
        <v>0</v>
      </c>
      <c r="L21">
        <v>0</v>
      </c>
      <c r="M21">
        <v>1</v>
      </c>
      <c r="O21" t="s">
        <v>11</v>
      </c>
      <c r="P21" t="s">
        <v>11</v>
      </c>
      <c r="Q21" t="s">
        <v>11</v>
      </c>
      <c r="R21" t="s">
        <v>11</v>
      </c>
    </row>
    <row r="22" spans="1:18" hidden="1">
      <c r="A22" t="s">
        <v>207</v>
      </c>
      <c r="B22" t="s">
        <v>33</v>
      </c>
      <c r="C22">
        <v>3</v>
      </c>
      <c r="D22" t="s">
        <v>42</v>
      </c>
      <c r="E22" t="s">
        <v>36</v>
      </c>
      <c r="F22" t="s">
        <v>227</v>
      </c>
      <c r="G22" t="s">
        <v>474</v>
      </c>
      <c r="H22">
        <v>4</v>
      </c>
      <c r="I22" s="103">
        <v>45809</v>
      </c>
      <c r="J22">
        <v>1</v>
      </c>
      <c r="K22">
        <v>0</v>
      </c>
      <c r="L22">
        <v>1</v>
      </c>
      <c r="M22">
        <v>0</v>
      </c>
      <c r="O22" t="s">
        <v>11</v>
      </c>
      <c r="P22" t="s">
        <v>11</v>
      </c>
      <c r="Q22" t="s">
        <v>11</v>
      </c>
      <c r="R22" t="s">
        <v>11</v>
      </c>
    </row>
    <row r="23" spans="1:18" hidden="1">
      <c r="A23" t="s">
        <v>207</v>
      </c>
      <c r="B23" t="s">
        <v>33</v>
      </c>
      <c r="C23">
        <v>4</v>
      </c>
      <c r="D23" t="s">
        <v>45</v>
      </c>
      <c r="E23" t="s">
        <v>36</v>
      </c>
      <c r="F23" t="s">
        <v>227</v>
      </c>
      <c r="G23" t="s">
        <v>474</v>
      </c>
      <c r="H23">
        <v>4</v>
      </c>
      <c r="I23" s="103">
        <v>45809</v>
      </c>
      <c r="J23" t="s">
        <v>11</v>
      </c>
      <c r="K23" t="s">
        <v>11</v>
      </c>
      <c r="L23" t="s">
        <v>11</v>
      </c>
      <c r="M23" t="s">
        <v>11</v>
      </c>
      <c r="N23" t="s">
        <v>2393</v>
      </c>
      <c r="O23" t="s">
        <v>11</v>
      </c>
      <c r="P23" t="s">
        <v>11</v>
      </c>
      <c r="Q23" t="s">
        <v>11</v>
      </c>
      <c r="R23" t="s">
        <v>11</v>
      </c>
    </row>
    <row r="24" spans="1:18" hidden="1">
      <c r="A24" t="s">
        <v>207</v>
      </c>
      <c r="B24" t="s">
        <v>48</v>
      </c>
      <c r="C24">
        <v>5</v>
      </c>
      <c r="D24" t="s">
        <v>49</v>
      </c>
      <c r="E24" t="s">
        <v>36</v>
      </c>
      <c r="F24" t="s">
        <v>2388</v>
      </c>
      <c r="G24" t="s">
        <v>2389</v>
      </c>
      <c r="H24">
        <v>0</v>
      </c>
      <c r="I24" s="103">
        <v>45809</v>
      </c>
      <c r="J24">
        <v>0</v>
      </c>
      <c r="K24">
        <v>0</v>
      </c>
      <c r="L24">
        <v>0</v>
      </c>
      <c r="M24">
        <v>0</v>
      </c>
      <c r="N24" t="s">
        <v>2393</v>
      </c>
      <c r="O24" t="s">
        <v>11</v>
      </c>
      <c r="P24" t="s">
        <v>11</v>
      </c>
      <c r="Q24" t="s">
        <v>11</v>
      </c>
      <c r="R24" t="s">
        <v>11</v>
      </c>
    </row>
    <row r="25" spans="1:18" hidden="1">
      <c r="A25" t="s">
        <v>207</v>
      </c>
      <c r="B25" t="s">
        <v>48</v>
      </c>
      <c r="C25">
        <v>6</v>
      </c>
      <c r="D25" t="s">
        <v>51</v>
      </c>
      <c r="E25" t="s">
        <v>36</v>
      </c>
      <c r="F25" t="s">
        <v>2388</v>
      </c>
      <c r="G25" t="s">
        <v>2389</v>
      </c>
      <c r="H25">
        <v>0</v>
      </c>
      <c r="I25" s="103">
        <v>45809</v>
      </c>
      <c r="J25">
        <v>0</v>
      </c>
      <c r="K25">
        <v>0</v>
      </c>
      <c r="L25">
        <v>0</v>
      </c>
      <c r="M25">
        <v>0</v>
      </c>
      <c r="N25" t="s">
        <v>2393</v>
      </c>
      <c r="O25" t="s">
        <v>11</v>
      </c>
      <c r="P25" t="s">
        <v>11</v>
      </c>
      <c r="Q25" t="s">
        <v>11</v>
      </c>
      <c r="R25" t="s">
        <v>11</v>
      </c>
    </row>
    <row r="26" spans="1:18" hidden="1">
      <c r="A26" t="s">
        <v>207</v>
      </c>
      <c r="B26" t="s">
        <v>48</v>
      </c>
      <c r="C26">
        <v>7</v>
      </c>
      <c r="D26" t="s">
        <v>52</v>
      </c>
      <c r="E26" t="s">
        <v>36</v>
      </c>
      <c r="F26" t="s">
        <v>2388</v>
      </c>
      <c r="G26" t="s">
        <v>2389</v>
      </c>
      <c r="H26">
        <v>0</v>
      </c>
      <c r="I26" s="103">
        <v>45809</v>
      </c>
      <c r="J26">
        <v>0</v>
      </c>
      <c r="K26">
        <v>0</v>
      </c>
      <c r="L26">
        <v>0</v>
      </c>
      <c r="M26">
        <v>0</v>
      </c>
      <c r="N26" t="s">
        <v>2393</v>
      </c>
      <c r="O26" t="s">
        <v>11</v>
      </c>
      <c r="P26" t="s">
        <v>11</v>
      </c>
      <c r="Q26" t="s">
        <v>11</v>
      </c>
      <c r="R26" t="s">
        <v>11</v>
      </c>
    </row>
    <row r="27" spans="1:18" hidden="1">
      <c r="A27" t="s">
        <v>207</v>
      </c>
      <c r="B27" t="s">
        <v>48</v>
      </c>
      <c r="C27">
        <v>8</v>
      </c>
      <c r="D27" t="s">
        <v>55</v>
      </c>
      <c r="E27" t="s">
        <v>36</v>
      </c>
      <c r="F27" t="s">
        <v>2388</v>
      </c>
      <c r="G27" t="s">
        <v>2389</v>
      </c>
      <c r="H27">
        <v>0</v>
      </c>
      <c r="I27" s="103">
        <v>45809</v>
      </c>
      <c r="J27">
        <v>0</v>
      </c>
      <c r="K27">
        <v>0</v>
      </c>
      <c r="L27">
        <v>0</v>
      </c>
      <c r="M27">
        <v>0</v>
      </c>
      <c r="N27" t="s">
        <v>2393</v>
      </c>
      <c r="O27" t="s">
        <v>11</v>
      </c>
      <c r="P27" t="s">
        <v>11</v>
      </c>
      <c r="Q27" t="s">
        <v>11</v>
      </c>
      <c r="R27" t="s">
        <v>11</v>
      </c>
    </row>
    <row r="28" spans="1:18" hidden="1">
      <c r="A28" t="s">
        <v>207</v>
      </c>
      <c r="B28" t="s">
        <v>48</v>
      </c>
      <c r="C28">
        <v>9</v>
      </c>
      <c r="D28" t="s">
        <v>56</v>
      </c>
      <c r="E28" t="s">
        <v>36</v>
      </c>
      <c r="F28" t="s">
        <v>2388</v>
      </c>
      <c r="G28" t="s">
        <v>2389</v>
      </c>
      <c r="H28">
        <v>0</v>
      </c>
      <c r="I28" s="103">
        <v>45809</v>
      </c>
      <c r="J28">
        <v>0</v>
      </c>
      <c r="K28">
        <v>0</v>
      </c>
      <c r="L28">
        <v>1</v>
      </c>
      <c r="M28">
        <v>1</v>
      </c>
      <c r="N28" t="s">
        <v>2393</v>
      </c>
      <c r="O28" t="s">
        <v>11</v>
      </c>
      <c r="P28" t="s">
        <v>11</v>
      </c>
      <c r="Q28" t="s">
        <v>11</v>
      </c>
      <c r="R28" t="s">
        <v>11</v>
      </c>
    </row>
    <row r="29" spans="1:18" hidden="1">
      <c r="A29" t="s">
        <v>207</v>
      </c>
      <c r="B29" t="s">
        <v>33</v>
      </c>
      <c r="C29">
        <v>1</v>
      </c>
      <c r="D29" t="s">
        <v>34</v>
      </c>
      <c r="E29" t="s">
        <v>36</v>
      </c>
      <c r="F29" t="s">
        <v>227</v>
      </c>
      <c r="G29" t="s">
        <v>474</v>
      </c>
      <c r="H29">
        <v>0</v>
      </c>
      <c r="I29" s="103">
        <v>45839</v>
      </c>
      <c r="J29">
        <v>0</v>
      </c>
      <c r="K29">
        <v>0</v>
      </c>
      <c r="L29">
        <v>0</v>
      </c>
      <c r="M29">
        <v>0</v>
      </c>
      <c r="N29">
        <v>0</v>
      </c>
    </row>
    <row r="30" spans="1:18" hidden="1">
      <c r="A30" t="s">
        <v>207</v>
      </c>
      <c r="B30" t="s">
        <v>33</v>
      </c>
      <c r="C30">
        <v>2</v>
      </c>
      <c r="D30" t="s">
        <v>39</v>
      </c>
      <c r="E30" t="s">
        <v>36</v>
      </c>
      <c r="F30" t="s">
        <v>227</v>
      </c>
      <c r="G30" t="s">
        <v>2387</v>
      </c>
      <c r="H30">
        <v>0</v>
      </c>
      <c r="I30" s="103">
        <v>45839</v>
      </c>
      <c r="J30">
        <v>0</v>
      </c>
      <c r="K30">
        <v>1</v>
      </c>
      <c r="L30">
        <v>0</v>
      </c>
      <c r="M30">
        <v>2</v>
      </c>
      <c r="N30">
        <v>0</v>
      </c>
      <c r="O30" t="s">
        <v>2394</v>
      </c>
      <c r="P30" t="s">
        <v>2395</v>
      </c>
      <c r="Q30">
        <v>3</v>
      </c>
      <c r="R30" t="s">
        <v>2396</v>
      </c>
    </row>
    <row r="31" spans="1:18" hidden="1">
      <c r="A31" t="s">
        <v>207</v>
      </c>
      <c r="B31" t="s">
        <v>33</v>
      </c>
      <c r="C31">
        <v>3</v>
      </c>
      <c r="D31" t="s">
        <v>42</v>
      </c>
      <c r="E31" t="s">
        <v>36</v>
      </c>
      <c r="F31" t="s">
        <v>227</v>
      </c>
      <c r="G31" t="s">
        <v>474</v>
      </c>
      <c r="H31">
        <v>4</v>
      </c>
      <c r="I31" s="103">
        <v>45839</v>
      </c>
      <c r="J31">
        <v>0</v>
      </c>
      <c r="K31">
        <v>0</v>
      </c>
      <c r="L31">
        <v>1</v>
      </c>
      <c r="M31">
        <v>0</v>
      </c>
      <c r="N31">
        <v>0</v>
      </c>
    </row>
    <row r="32" spans="1:18" hidden="1">
      <c r="A32" t="s">
        <v>207</v>
      </c>
      <c r="B32" t="s">
        <v>33</v>
      </c>
      <c r="C32">
        <v>4</v>
      </c>
      <c r="D32" t="s">
        <v>45</v>
      </c>
      <c r="E32" t="s">
        <v>36</v>
      </c>
      <c r="F32" t="s">
        <v>227</v>
      </c>
      <c r="G32" t="s">
        <v>474</v>
      </c>
      <c r="H32">
        <v>4</v>
      </c>
      <c r="I32" s="103">
        <v>45839</v>
      </c>
      <c r="J32" t="s">
        <v>11</v>
      </c>
      <c r="K32" t="s">
        <v>11</v>
      </c>
      <c r="L32" t="s">
        <v>11</v>
      </c>
      <c r="M32" t="s">
        <v>11</v>
      </c>
      <c r="N32" t="s">
        <v>2393</v>
      </c>
    </row>
    <row r="33" spans="1:18" hidden="1">
      <c r="A33" t="s">
        <v>207</v>
      </c>
      <c r="B33" t="s">
        <v>48</v>
      </c>
      <c r="C33">
        <v>5</v>
      </c>
      <c r="D33" t="s">
        <v>49</v>
      </c>
      <c r="E33" t="s">
        <v>36</v>
      </c>
      <c r="F33" t="s">
        <v>2388</v>
      </c>
      <c r="G33" t="s">
        <v>2389</v>
      </c>
      <c r="H33">
        <v>0</v>
      </c>
      <c r="I33" s="103">
        <v>45839</v>
      </c>
      <c r="J33">
        <v>0</v>
      </c>
      <c r="K33">
        <v>0</v>
      </c>
      <c r="L33">
        <v>0</v>
      </c>
      <c r="M33">
        <v>0</v>
      </c>
      <c r="N33">
        <v>0</v>
      </c>
    </row>
    <row r="34" spans="1:18" hidden="1">
      <c r="A34" t="s">
        <v>207</v>
      </c>
      <c r="B34" t="s">
        <v>48</v>
      </c>
      <c r="C34">
        <v>6</v>
      </c>
      <c r="D34" t="s">
        <v>51</v>
      </c>
      <c r="E34" t="s">
        <v>36</v>
      </c>
      <c r="F34" t="s">
        <v>2388</v>
      </c>
      <c r="G34" t="s">
        <v>2389</v>
      </c>
      <c r="H34">
        <v>0</v>
      </c>
      <c r="I34" s="103">
        <v>45839</v>
      </c>
      <c r="J34">
        <v>0</v>
      </c>
      <c r="K34">
        <v>1</v>
      </c>
      <c r="L34">
        <v>0</v>
      </c>
      <c r="M34">
        <v>1</v>
      </c>
      <c r="N34">
        <v>0</v>
      </c>
      <c r="O34" t="s">
        <v>2397</v>
      </c>
      <c r="P34" t="s">
        <v>2398</v>
      </c>
      <c r="Q34">
        <v>1</v>
      </c>
      <c r="R34" t="s">
        <v>2399</v>
      </c>
    </row>
    <row r="35" spans="1:18" hidden="1">
      <c r="A35" t="s">
        <v>207</v>
      </c>
      <c r="B35" t="s">
        <v>48</v>
      </c>
      <c r="C35">
        <v>7</v>
      </c>
      <c r="D35" t="s">
        <v>52</v>
      </c>
      <c r="E35" t="s">
        <v>36</v>
      </c>
      <c r="F35" t="s">
        <v>2388</v>
      </c>
      <c r="G35" t="s">
        <v>2389</v>
      </c>
      <c r="H35">
        <v>0</v>
      </c>
      <c r="I35" s="103">
        <v>45839</v>
      </c>
      <c r="J35">
        <v>0</v>
      </c>
      <c r="K35">
        <v>0</v>
      </c>
      <c r="L35">
        <v>0</v>
      </c>
      <c r="M35">
        <v>0</v>
      </c>
      <c r="N35">
        <v>0</v>
      </c>
    </row>
    <row r="36" spans="1:18" hidden="1">
      <c r="A36" t="s">
        <v>207</v>
      </c>
      <c r="B36" t="s">
        <v>48</v>
      </c>
      <c r="C36">
        <v>8</v>
      </c>
      <c r="D36" t="s">
        <v>55</v>
      </c>
      <c r="E36" t="s">
        <v>36</v>
      </c>
      <c r="F36" t="s">
        <v>2388</v>
      </c>
      <c r="G36" t="s">
        <v>2389</v>
      </c>
      <c r="H36">
        <v>0</v>
      </c>
      <c r="I36" s="103">
        <v>45839</v>
      </c>
      <c r="J36">
        <v>0</v>
      </c>
      <c r="K36">
        <v>0</v>
      </c>
      <c r="L36">
        <v>0</v>
      </c>
      <c r="M36">
        <v>0</v>
      </c>
      <c r="N36">
        <v>0</v>
      </c>
    </row>
    <row r="37" spans="1:18" hidden="1">
      <c r="A37" t="s">
        <v>207</v>
      </c>
      <c r="B37" t="s">
        <v>48</v>
      </c>
      <c r="C37">
        <v>9</v>
      </c>
      <c r="D37" t="s">
        <v>56</v>
      </c>
      <c r="E37" t="s">
        <v>36</v>
      </c>
      <c r="F37" t="s">
        <v>2388</v>
      </c>
      <c r="G37" t="s">
        <v>2389</v>
      </c>
      <c r="H37">
        <v>0</v>
      </c>
      <c r="I37" s="103">
        <v>45839</v>
      </c>
      <c r="J37">
        <v>0</v>
      </c>
      <c r="K37">
        <v>0</v>
      </c>
      <c r="L37">
        <v>1</v>
      </c>
      <c r="M37">
        <v>1</v>
      </c>
      <c r="N37">
        <v>0</v>
      </c>
    </row>
    <row r="38" spans="1:18" hidden="1">
      <c r="A38" t="s">
        <v>207</v>
      </c>
      <c r="B38" t="s">
        <v>33</v>
      </c>
      <c r="C38">
        <v>1</v>
      </c>
      <c r="D38" t="s">
        <v>34</v>
      </c>
      <c r="E38" t="s">
        <v>36</v>
      </c>
      <c r="F38" t="s">
        <v>227</v>
      </c>
      <c r="G38" t="s">
        <v>474</v>
      </c>
      <c r="H38">
        <v>0</v>
      </c>
      <c r="I38" s="103">
        <v>45870</v>
      </c>
      <c r="J38">
        <v>0</v>
      </c>
      <c r="K38">
        <v>0</v>
      </c>
      <c r="L38">
        <v>0</v>
      </c>
      <c r="M38">
        <v>0</v>
      </c>
      <c r="N38">
        <v>0</v>
      </c>
    </row>
    <row r="39" spans="1:18" hidden="1">
      <c r="A39" t="s">
        <v>207</v>
      </c>
      <c r="B39" t="s">
        <v>33</v>
      </c>
      <c r="C39">
        <v>2</v>
      </c>
      <c r="D39" t="s">
        <v>39</v>
      </c>
      <c r="E39" t="s">
        <v>36</v>
      </c>
      <c r="F39" t="s">
        <v>227</v>
      </c>
      <c r="G39" t="s">
        <v>2387</v>
      </c>
      <c r="H39">
        <v>0</v>
      </c>
      <c r="I39" s="103">
        <v>45870</v>
      </c>
      <c r="J39">
        <v>0</v>
      </c>
      <c r="K39">
        <v>1</v>
      </c>
      <c r="L39">
        <v>0</v>
      </c>
      <c r="M39">
        <v>3</v>
      </c>
      <c r="N39">
        <v>0</v>
      </c>
      <c r="O39" t="s">
        <v>2400</v>
      </c>
      <c r="P39" t="s">
        <v>2401</v>
      </c>
      <c r="Q39">
        <v>3</v>
      </c>
      <c r="R39" t="s">
        <v>2396</v>
      </c>
    </row>
    <row r="40" spans="1:18" hidden="1">
      <c r="A40" t="s">
        <v>207</v>
      </c>
      <c r="B40" t="s">
        <v>33</v>
      </c>
      <c r="C40">
        <v>3</v>
      </c>
      <c r="D40" t="s">
        <v>42</v>
      </c>
      <c r="E40" t="s">
        <v>36</v>
      </c>
      <c r="F40" t="s">
        <v>227</v>
      </c>
      <c r="G40" t="s">
        <v>474</v>
      </c>
      <c r="H40">
        <v>4</v>
      </c>
      <c r="I40" s="103">
        <v>45870</v>
      </c>
      <c r="J40">
        <v>0</v>
      </c>
      <c r="K40">
        <v>0</v>
      </c>
      <c r="L40">
        <v>1</v>
      </c>
      <c r="M40">
        <v>0</v>
      </c>
      <c r="N40">
        <v>1</v>
      </c>
    </row>
    <row r="41" spans="1:18" hidden="1">
      <c r="A41" t="s">
        <v>207</v>
      </c>
      <c r="B41" t="s">
        <v>33</v>
      </c>
      <c r="C41">
        <v>4</v>
      </c>
      <c r="D41" t="s">
        <v>45</v>
      </c>
      <c r="E41" t="s">
        <v>36</v>
      </c>
      <c r="F41" t="s">
        <v>227</v>
      </c>
      <c r="G41" t="s">
        <v>474</v>
      </c>
      <c r="H41">
        <v>4</v>
      </c>
      <c r="I41" s="103">
        <v>45870</v>
      </c>
      <c r="J41" t="s">
        <v>11</v>
      </c>
      <c r="K41" t="s">
        <v>11</v>
      </c>
      <c r="L41" t="s">
        <v>11</v>
      </c>
      <c r="M41" t="s">
        <v>11</v>
      </c>
      <c r="N41" t="s">
        <v>2393</v>
      </c>
    </row>
    <row r="42" spans="1:18" hidden="1">
      <c r="A42" t="s">
        <v>207</v>
      </c>
      <c r="B42" t="s">
        <v>48</v>
      </c>
      <c r="C42">
        <v>5</v>
      </c>
      <c r="D42" t="s">
        <v>49</v>
      </c>
      <c r="E42" t="s">
        <v>36</v>
      </c>
      <c r="F42" t="s">
        <v>2388</v>
      </c>
      <c r="G42" t="s">
        <v>2389</v>
      </c>
      <c r="H42">
        <v>0</v>
      </c>
      <c r="I42" s="103">
        <v>45870</v>
      </c>
      <c r="J42">
        <v>0</v>
      </c>
      <c r="K42">
        <v>0</v>
      </c>
      <c r="L42">
        <v>0</v>
      </c>
      <c r="M42">
        <v>0</v>
      </c>
      <c r="N42">
        <v>0</v>
      </c>
    </row>
    <row r="43" spans="1:18" hidden="1">
      <c r="A43" t="s">
        <v>207</v>
      </c>
      <c r="B43" t="s">
        <v>48</v>
      </c>
      <c r="C43">
        <v>6</v>
      </c>
      <c r="D43" t="s">
        <v>51</v>
      </c>
      <c r="E43" t="s">
        <v>36</v>
      </c>
      <c r="F43" t="s">
        <v>2388</v>
      </c>
      <c r="G43" t="s">
        <v>2389</v>
      </c>
      <c r="H43">
        <v>0</v>
      </c>
      <c r="I43" s="103">
        <v>45870</v>
      </c>
      <c r="J43">
        <v>0</v>
      </c>
      <c r="K43">
        <v>0</v>
      </c>
      <c r="L43">
        <v>0</v>
      </c>
      <c r="M43">
        <v>1</v>
      </c>
      <c r="N43">
        <v>1</v>
      </c>
    </row>
    <row r="44" spans="1:18" hidden="1">
      <c r="A44" t="s">
        <v>207</v>
      </c>
      <c r="B44" t="s">
        <v>48</v>
      </c>
      <c r="C44">
        <v>7</v>
      </c>
      <c r="D44" t="s">
        <v>52</v>
      </c>
      <c r="E44" t="s">
        <v>36</v>
      </c>
      <c r="F44" t="s">
        <v>2388</v>
      </c>
      <c r="G44" t="s">
        <v>2389</v>
      </c>
      <c r="H44">
        <v>0</v>
      </c>
      <c r="I44" s="103">
        <v>45870</v>
      </c>
      <c r="J44">
        <v>0</v>
      </c>
      <c r="K44">
        <v>0</v>
      </c>
      <c r="L44">
        <v>0</v>
      </c>
      <c r="M44">
        <v>0</v>
      </c>
      <c r="N44">
        <v>0</v>
      </c>
    </row>
    <row r="45" spans="1:18" hidden="1">
      <c r="A45" t="s">
        <v>207</v>
      </c>
      <c r="B45" t="s">
        <v>48</v>
      </c>
      <c r="C45">
        <v>8</v>
      </c>
      <c r="D45" t="s">
        <v>55</v>
      </c>
      <c r="E45" t="s">
        <v>36</v>
      </c>
      <c r="F45" t="s">
        <v>2388</v>
      </c>
      <c r="G45" t="s">
        <v>2389</v>
      </c>
      <c r="H45">
        <v>0</v>
      </c>
      <c r="I45" s="103">
        <v>45870</v>
      </c>
      <c r="J45">
        <v>0</v>
      </c>
      <c r="K45">
        <v>0</v>
      </c>
      <c r="L45">
        <v>0</v>
      </c>
      <c r="M45">
        <v>0</v>
      </c>
      <c r="N45">
        <v>0</v>
      </c>
    </row>
    <row r="46" spans="1:18" hidden="1">
      <c r="A46" t="s">
        <v>207</v>
      </c>
      <c r="B46" t="s">
        <v>48</v>
      </c>
      <c r="C46">
        <v>9</v>
      </c>
      <c r="D46" t="s">
        <v>56</v>
      </c>
      <c r="E46" t="s">
        <v>36</v>
      </c>
      <c r="F46" t="s">
        <v>2388</v>
      </c>
      <c r="G46" t="s">
        <v>2389</v>
      </c>
      <c r="H46">
        <v>0</v>
      </c>
      <c r="I46" s="103">
        <v>45870</v>
      </c>
      <c r="J46">
        <v>0</v>
      </c>
      <c r="K46">
        <v>0</v>
      </c>
      <c r="L46">
        <v>1</v>
      </c>
      <c r="M46">
        <v>1</v>
      </c>
      <c r="N46">
        <v>1</v>
      </c>
    </row>
    <row r="47" spans="1:18" hidden="1">
      <c r="A47" t="s">
        <v>207</v>
      </c>
      <c r="B47" t="s">
        <v>33</v>
      </c>
      <c r="C47">
        <v>1</v>
      </c>
      <c r="D47" t="s">
        <v>34</v>
      </c>
      <c r="E47" t="s">
        <v>36</v>
      </c>
      <c r="F47" t="s">
        <v>227</v>
      </c>
      <c r="G47" t="s">
        <v>474</v>
      </c>
      <c r="H47">
        <v>0</v>
      </c>
      <c r="I47" s="103">
        <v>45901</v>
      </c>
      <c r="J47">
        <v>0</v>
      </c>
      <c r="K47">
        <v>0</v>
      </c>
      <c r="L47">
        <v>0</v>
      </c>
      <c r="M47">
        <v>0</v>
      </c>
      <c r="N47">
        <v>0</v>
      </c>
      <c r="O47" t="s">
        <v>11</v>
      </c>
      <c r="P47" t="s">
        <v>11</v>
      </c>
      <c r="Q47" t="s">
        <v>11</v>
      </c>
      <c r="R47" t="s">
        <v>11</v>
      </c>
    </row>
    <row r="48" spans="1:18" hidden="1">
      <c r="A48" t="s">
        <v>207</v>
      </c>
      <c r="B48" t="s">
        <v>33</v>
      </c>
      <c r="C48">
        <v>2</v>
      </c>
      <c r="D48" t="s">
        <v>39</v>
      </c>
      <c r="E48" t="s">
        <v>36</v>
      </c>
      <c r="F48" t="s">
        <v>227</v>
      </c>
      <c r="G48" t="s">
        <v>2387</v>
      </c>
      <c r="H48">
        <v>0</v>
      </c>
      <c r="I48" s="103">
        <v>45901</v>
      </c>
      <c r="J48">
        <v>0</v>
      </c>
      <c r="K48">
        <v>0</v>
      </c>
      <c r="L48">
        <v>0</v>
      </c>
      <c r="M48">
        <v>3</v>
      </c>
      <c r="N48">
        <v>0</v>
      </c>
      <c r="O48" t="s">
        <v>11</v>
      </c>
      <c r="P48" t="s">
        <v>11</v>
      </c>
      <c r="Q48" t="s">
        <v>11</v>
      </c>
      <c r="R48" t="s">
        <v>11</v>
      </c>
    </row>
    <row r="49" spans="1:18" hidden="1">
      <c r="A49" t="s">
        <v>207</v>
      </c>
      <c r="B49" t="s">
        <v>33</v>
      </c>
      <c r="C49">
        <v>3</v>
      </c>
      <c r="D49" t="s">
        <v>42</v>
      </c>
      <c r="E49" t="s">
        <v>36</v>
      </c>
      <c r="F49" t="s">
        <v>227</v>
      </c>
      <c r="G49" t="s">
        <v>474</v>
      </c>
      <c r="H49">
        <v>4</v>
      </c>
      <c r="I49" s="103">
        <v>45901</v>
      </c>
      <c r="J49">
        <v>1</v>
      </c>
      <c r="K49">
        <v>1</v>
      </c>
      <c r="L49">
        <v>2</v>
      </c>
      <c r="M49">
        <v>1</v>
      </c>
      <c r="N49">
        <v>0</v>
      </c>
      <c r="O49" t="s">
        <v>2402</v>
      </c>
      <c r="P49" t="s">
        <v>2403</v>
      </c>
      <c r="Q49">
        <v>0</v>
      </c>
      <c r="R49" t="s">
        <v>2404</v>
      </c>
    </row>
    <row r="50" spans="1:18" hidden="1">
      <c r="A50" t="s">
        <v>207</v>
      </c>
      <c r="B50" t="s">
        <v>33</v>
      </c>
      <c r="C50">
        <v>4</v>
      </c>
      <c r="D50" t="s">
        <v>45</v>
      </c>
      <c r="E50" t="s">
        <v>36</v>
      </c>
      <c r="F50" t="s">
        <v>227</v>
      </c>
      <c r="G50" t="s">
        <v>474</v>
      </c>
      <c r="H50">
        <v>4</v>
      </c>
      <c r="I50" s="103">
        <v>45901</v>
      </c>
      <c r="J50" t="s">
        <v>11</v>
      </c>
      <c r="K50" t="s">
        <v>11</v>
      </c>
      <c r="L50" t="s">
        <v>11</v>
      </c>
      <c r="M50" t="s">
        <v>11</v>
      </c>
      <c r="N50" t="s">
        <v>2393</v>
      </c>
      <c r="O50" t="s">
        <v>11</v>
      </c>
      <c r="P50" t="s">
        <v>11</v>
      </c>
      <c r="Q50" t="s">
        <v>11</v>
      </c>
      <c r="R50" t="s">
        <v>11</v>
      </c>
    </row>
    <row r="51" spans="1:18" hidden="1">
      <c r="A51" t="s">
        <v>207</v>
      </c>
      <c r="B51" t="s">
        <v>48</v>
      </c>
      <c r="C51">
        <v>5</v>
      </c>
      <c r="D51" t="s">
        <v>49</v>
      </c>
      <c r="E51" t="s">
        <v>36</v>
      </c>
      <c r="F51" t="s">
        <v>2388</v>
      </c>
      <c r="G51" t="s">
        <v>2389</v>
      </c>
      <c r="H51">
        <v>0</v>
      </c>
      <c r="I51" s="103">
        <v>45901</v>
      </c>
      <c r="J51">
        <v>0</v>
      </c>
      <c r="K51">
        <v>0</v>
      </c>
      <c r="L51">
        <v>0</v>
      </c>
      <c r="M51">
        <v>0</v>
      </c>
      <c r="N51">
        <v>0</v>
      </c>
      <c r="O51" t="s">
        <v>11</v>
      </c>
      <c r="P51" t="s">
        <v>11</v>
      </c>
      <c r="Q51" t="s">
        <v>11</v>
      </c>
      <c r="R51" t="s">
        <v>11</v>
      </c>
    </row>
    <row r="52" spans="1:18" hidden="1">
      <c r="A52" t="s">
        <v>207</v>
      </c>
      <c r="B52" t="s">
        <v>48</v>
      </c>
      <c r="C52">
        <v>6</v>
      </c>
      <c r="D52" t="s">
        <v>51</v>
      </c>
      <c r="E52" t="s">
        <v>36</v>
      </c>
      <c r="F52" t="s">
        <v>2388</v>
      </c>
      <c r="G52" t="s">
        <v>2389</v>
      </c>
      <c r="H52">
        <v>0</v>
      </c>
      <c r="I52" s="103">
        <v>45901</v>
      </c>
      <c r="J52">
        <v>0</v>
      </c>
      <c r="K52">
        <v>0</v>
      </c>
      <c r="L52">
        <v>0</v>
      </c>
      <c r="M52">
        <v>1</v>
      </c>
      <c r="N52">
        <v>1</v>
      </c>
      <c r="O52" t="s">
        <v>11</v>
      </c>
      <c r="P52" t="s">
        <v>11</v>
      </c>
      <c r="Q52" t="s">
        <v>11</v>
      </c>
      <c r="R52" t="s">
        <v>11</v>
      </c>
    </row>
    <row r="53" spans="1:18" hidden="1">
      <c r="A53" t="s">
        <v>207</v>
      </c>
      <c r="B53" t="s">
        <v>48</v>
      </c>
      <c r="C53">
        <v>7</v>
      </c>
      <c r="D53" t="s">
        <v>52</v>
      </c>
      <c r="E53" t="s">
        <v>36</v>
      </c>
      <c r="F53" t="s">
        <v>2388</v>
      </c>
      <c r="G53" t="s">
        <v>2389</v>
      </c>
      <c r="H53">
        <v>0</v>
      </c>
      <c r="I53" s="103">
        <v>45901</v>
      </c>
      <c r="J53">
        <v>0</v>
      </c>
      <c r="K53">
        <v>0</v>
      </c>
      <c r="L53">
        <v>0</v>
      </c>
      <c r="M53">
        <v>0</v>
      </c>
      <c r="N53">
        <v>0</v>
      </c>
      <c r="O53" t="s">
        <v>11</v>
      </c>
      <c r="P53" t="s">
        <v>11</v>
      </c>
      <c r="Q53" t="s">
        <v>11</v>
      </c>
      <c r="R53" t="s">
        <v>11</v>
      </c>
    </row>
    <row r="54" spans="1:18" hidden="1">
      <c r="A54" t="s">
        <v>207</v>
      </c>
      <c r="B54" t="s">
        <v>48</v>
      </c>
      <c r="C54">
        <v>8</v>
      </c>
      <c r="D54" t="s">
        <v>55</v>
      </c>
      <c r="E54" t="s">
        <v>36</v>
      </c>
      <c r="F54" t="s">
        <v>2388</v>
      </c>
      <c r="G54" t="s">
        <v>2389</v>
      </c>
      <c r="H54">
        <v>0</v>
      </c>
      <c r="I54" s="103">
        <v>45901</v>
      </c>
      <c r="J54">
        <v>0</v>
      </c>
      <c r="K54">
        <v>0</v>
      </c>
      <c r="L54">
        <v>0</v>
      </c>
      <c r="M54">
        <v>0</v>
      </c>
      <c r="N54">
        <v>0</v>
      </c>
      <c r="O54" t="s">
        <v>11</v>
      </c>
      <c r="P54" t="s">
        <v>11</v>
      </c>
      <c r="Q54" t="s">
        <v>11</v>
      </c>
      <c r="R54" t="s">
        <v>11</v>
      </c>
    </row>
    <row r="55" spans="1:18" hidden="1">
      <c r="A55" t="s">
        <v>207</v>
      </c>
      <c r="B55" t="s">
        <v>48</v>
      </c>
      <c r="C55">
        <v>9</v>
      </c>
      <c r="D55" t="s">
        <v>56</v>
      </c>
      <c r="E55" t="s">
        <v>36</v>
      </c>
      <c r="F55" t="s">
        <v>2388</v>
      </c>
      <c r="G55" t="s">
        <v>2389</v>
      </c>
      <c r="H55">
        <v>0</v>
      </c>
      <c r="I55" s="103">
        <v>45901</v>
      </c>
      <c r="J55">
        <v>0</v>
      </c>
      <c r="K55">
        <v>0</v>
      </c>
      <c r="L55">
        <v>1</v>
      </c>
      <c r="M55">
        <v>1</v>
      </c>
      <c r="N55">
        <v>1</v>
      </c>
      <c r="O55" t="s">
        <v>11</v>
      </c>
      <c r="P55" t="s">
        <v>11</v>
      </c>
      <c r="Q55" t="s">
        <v>11</v>
      </c>
      <c r="R55" t="s">
        <v>11</v>
      </c>
    </row>
    <row r="56" spans="1:18" hidden="1">
      <c r="A56" t="s">
        <v>207</v>
      </c>
      <c r="B56" t="s">
        <v>33</v>
      </c>
      <c r="C56">
        <v>1</v>
      </c>
      <c r="D56" t="s">
        <v>34</v>
      </c>
      <c r="E56" t="s">
        <v>36</v>
      </c>
      <c r="F56" t="s">
        <v>227</v>
      </c>
      <c r="G56" t="s">
        <v>474</v>
      </c>
      <c r="H56">
        <v>0</v>
      </c>
      <c r="I56" s="103">
        <v>45931</v>
      </c>
      <c r="J56">
        <v>0</v>
      </c>
      <c r="K56">
        <v>0</v>
      </c>
      <c r="L56">
        <v>0</v>
      </c>
      <c r="M56">
        <v>0</v>
      </c>
      <c r="N56">
        <v>1</v>
      </c>
      <c r="O56" t="s">
        <v>2393</v>
      </c>
      <c r="P56" t="s">
        <v>2393</v>
      </c>
      <c r="Q56" t="s">
        <v>2393</v>
      </c>
      <c r="R56" t="s">
        <v>2393</v>
      </c>
    </row>
    <row r="57" spans="1:18" hidden="1">
      <c r="A57" t="s">
        <v>207</v>
      </c>
      <c r="B57" t="s">
        <v>33</v>
      </c>
      <c r="C57">
        <v>2</v>
      </c>
      <c r="D57" t="s">
        <v>39</v>
      </c>
      <c r="E57" t="s">
        <v>36</v>
      </c>
      <c r="F57" t="s">
        <v>227</v>
      </c>
      <c r="G57" t="s">
        <v>2387</v>
      </c>
      <c r="H57">
        <v>0</v>
      </c>
      <c r="I57" s="103">
        <v>45931</v>
      </c>
      <c r="J57">
        <v>0</v>
      </c>
      <c r="K57">
        <v>0</v>
      </c>
      <c r="L57">
        <v>0</v>
      </c>
      <c r="M57">
        <v>3</v>
      </c>
      <c r="N57">
        <v>0</v>
      </c>
      <c r="O57" t="s">
        <v>2405</v>
      </c>
      <c r="P57" t="s">
        <v>2393</v>
      </c>
      <c r="Q57" t="s">
        <v>2393</v>
      </c>
      <c r="R57" t="s">
        <v>2393</v>
      </c>
    </row>
    <row r="58" spans="1:18" hidden="1">
      <c r="A58" t="s">
        <v>207</v>
      </c>
      <c r="B58" t="s">
        <v>33</v>
      </c>
      <c r="C58">
        <v>3</v>
      </c>
      <c r="D58" t="s">
        <v>42</v>
      </c>
      <c r="E58" t="s">
        <v>36</v>
      </c>
      <c r="F58" t="s">
        <v>227</v>
      </c>
      <c r="G58" t="s">
        <v>474</v>
      </c>
      <c r="H58">
        <v>4</v>
      </c>
      <c r="I58" s="103">
        <v>45931</v>
      </c>
      <c r="J58">
        <v>0</v>
      </c>
      <c r="K58">
        <v>0</v>
      </c>
      <c r="L58">
        <v>2</v>
      </c>
      <c r="M58">
        <v>1</v>
      </c>
      <c r="N58">
        <v>0</v>
      </c>
      <c r="O58" t="s">
        <v>2393</v>
      </c>
      <c r="P58" t="s">
        <v>2393</v>
      </c>
      <c r="Q58" t="s">
        <v>2393</v>
      </c>
      <c r="R58" t="s">
        <v>2393</v>
      </c>
    </row>
    <row r="59" spans="1:18" hidden="1">
      <c r="A59" t="s">
        <v>207</v>
      </c>
      <c r="B59" t="s">
        <v>33</v>
      </c>
      <c r="C59">
        <v>4</v>
      </c>
      <c r="D59" t="s">
        <v>45</v>
      </c>
      <c r="E59" t="s">
        <v>36</v>
      </c>
      <c r="F59" t="s">
        <v>227</v>
      </c>
      <c r="G59" t="s">
        <v>474</v>
      </c>
      <c r="H59">
        <v>4</v>
      </c>
      <c r="I59" s="103">
        <v>45931</v>
      </c>
      <c r="J59">
        <v>4</v>
      </c>
      <c r="K59">
        <v>5</v>
      </c>
      <c r="L59">
        <v>4</v>
      </c>
      <c r="M59">
        <v>5</v>
      </c>
      <c r="N59">
        <v>0</v>
      </c>
      <c r="O59" t="s">
        <v>2406</v>
      </c>
      <c r="P59" t="s">
        <v>2407</v>
      </c>
      <c r="Q59">
        <v>0</v>
      </c>
      <c r="R59" t="s">
        <v>2408</v>
      </c>
    </row>
    <row r="60" spans="1:18" hidden="1">
      <c r="A60" t="s">
        <v>207</v>
      </c>
      <c r="B60" t="s">
        <v>48</v>
      </c>
      <c r="C60">
        <v>5</v>
      </c>
      <c r="D60" t="s">
        <v>49</v>
      </c>
      <c r="E60" t="s">
        <v>36</v>
      </c>
      <c r="F60" t="s">
        <v>2388</v>
      </c>
      <c r="G60" t="s">
        <v>2389</v>
      </c>
      <c r="H60">
        <v>0</v>
      </c>
      <c r="I60" s="103">
        <v>45931</v>
      </c>
      <c r="J60">
        <v>0</v>
      </c>
      <c r="K60">
        <v>0</v>
      </c>
      <c r="L60">
        <v>0</v>
      </c>
      <c r="M60">
        <v>0</v>
      </c>
    </row>
    <row r="61" spans="1:18" hidden="1">
      <c r="A61" t="s">
        <v>207</v>
      </c>
      <c r="B61" t="s">
        <v>48</v>
      </c>
      <c r="C61">
        <v>6</v>
      </c>
      <c r="D61" t="s">
        <v>51</v>
      </c>
      <c r="E61" t="s">
        <v>36</v>
      </c>
      <c r="F61" t="s">
        <v>2388</v>
      </c>
      <c r="G61" t="s">
        <v>2389</v>
      </c>
      <c r="H61">
        <v>0</v>
      </c>
      <c r="I61" s="103">
        <v>45931</v>
      </c>
      <c r="J61">
        <v>0</v>
      </c>
      <c r="K61">
        <v>0</v>
      </c>
      <c r="L61">
        <v>0</v>
      </c>
      <c r="M61">
        <v>1</v>
      </c>
    </row>
    <row r="62" spans="1:18" hidden="1">
      <c r="A62" t="s">
        <v>207</v>
      </c>
      <c r="B62" t="s">
        <v>48</v>
      </c>
      <c r="C62">
        <v>7</v>
      </c>
      <c r="D62" t="s">
        <v>52</v>
      </c>
      <c r="E62" t="s">
        <v>36</v>
      </c>
      <c r="F62" t="s">
        <v>2388</v>
      </c>
      <c r="G62" t="s">
        <v>2389</v>
      </c>
      <c r="H62">
        <v>0</v>
      </c>
      <c r="I62" s="103">
        <v>45931</v>
      </c>
      <c r="J62">
        <v>0</v>
      </c>
      <c r="K62">
        <v>1</v>
      </c>
      <c r="L62">
        <v>0</v>
      </c>
      <c r="M62">
        <v>1</v>
      </c>
      <c r="N62">
        <v>2</v>
      </c>
      <c r="O62" t="s">
        <v>2409</v>
      </c>
      <c r="P62" t="s">
        <v>2410</v>
      </c>
      <c r="Q62">
        <v>2</v>
      </c>
      <c r="R62" t="s">
        <v>2411</v>
      </c>
    </row>
    <row r="63" spans="1:18" hidden="1">
      <c r="A63" t="s">
        <v>207</v>
      </c>
      <c r="B63" t="s">
        <v>48</v>
      </c>
      <c r="C63">
        <v>8</v>
      </c>
      <c r="D63" t="s">
        <v>55</v>
      </c>
      <c r="E63" t="s">
        <v>36</v>
      </c>
      <c r="F63" t="s">
        <v>2388</v>
      </c>
      <c r="G63" t="s">
        <v>2389</v>
      </c>
      <c r="H63">
        <v>0</v>
      </c>
      <c r="I63" s="103">
        <v>45931</v>
      </c>
      <c r="J63">
        <v>0</v>
      </c>
      <c r="K63">
        <v>0</v>
      </c>
      <c r="L63">
        <v>0</v>
      </c>
      <c r="M63">
        <v>0</v>
      </c>
    </row>
    <row r="64" spans="1:18" hidden="1">
      <c r="A64" t="s">
        <v>207</v>
      </c>
      <c r="B64" t="s">
        <v>48</v>
      </c>
      <c r="C64">
        <v>9</v>
      </c>
      <c r="D64" t="s">
        <v>56</v>
      </c>
      <c r="E64" t="s">
        <v>36</v>
      </c>
      <c r="F64" t="s">
        <v>2388</v>
      </c>
      <c r="G64" t="s">
        <v>2389</v>
      </c>
      <c r="H64">
        <v>0</v>
      </c>
      <c r="I64" s="103">
        <v>45931</v>
      </c>
      <c r="J64">
        <v>0</v>
      </c>
      <c r="K64">
        <v>0</v>
      </c>
      <c r="L64">
        <v>1</v>
      </c>
      <c r="M64">
        <v>1</v>
      </c>
    </row>
    <row r="65" spans="1:18" hidden="1">
      <c r="A65" t="s">
        <v>207</v>
      </c>
      <c r="B65" t="s">
        <v>33</v>
      </c>
      <c r="C65">
        <v>1</v>
      </c>
      <c r="D65" t="s">
        <v>34</v>
      </c>
      <c r="E65" t="s">
        <v>36</v>
      </c>
      <c r="F65" t="s">
        <v>227</v>
      </c>
      <c r="G65" t="s">
        <v>474</v>
      </c>
      <c r="H65">
        <v>0</v>
      </c>
      <c r="I65" s="103">
        <v>45962</v>
      </c>
      <c r="J65">
        <v>0</v>
      </c>
      <c r="K65">
        <v>0</v>
      </c>
      <c r="L65">
        <v>0</v>
      </c>
      <c r="M65">
        <v>0</v>
      </c>
      <c r="N65">
        <v>0</v>
      </c>
    </row>
    <row r="66" spans="1:18" hidden="1">
      <c r="A66" t="s">
        <v>207</v>
      </c>
      <c r="B66" t="s">
        <v>33</v>
      </c>
      <c r="C66">
        <v>2</v>
      </c>
      <c r="D66" t="s">
        <v>39</v>
      </c>
      <c r="E66" t="s">
        <v>36</v>
      </c>
      <c r="F66" t="s">
        <v>227</v>
      </c>
      <c r="G66" t="s">
        <v>2387</v>
      </c>
      <c r="H66">
        <v>0</v>
      </c>
      <c r="I66" s="103">
        <v>45962</v>
      </c>
      <c r="J66">
        <v>0</v>
      </c>
      <c r="K66">
        <v>0</v>
      </c>
      <c r="L66">
        <v>0</v>
      </c>
      <c r="M66">
        <v>3</v>
      </c>
      <c r="N66">
        <v>3</v>
      </c>
    </row>
    <row r="67" spans="1:18" hidden="1">
      <c r="A67" t="s">
        <v>207</v>
      </c>
      <c r="B67" t="s">
        <v>33</v>
      </c>
      <c r="C67">
        <v>3</v>
      </c>
      <c r="D67" t="s">
        <v>42</v>
      </c>
      <c r="E67" t="s">
        <v>36</v>
      </c>
      <c r="F67" t="s">
        <v>227</v>
      </c>
      <c r="G67" t="s">
        <v>474</v>
      </c>
      <c r="H67">
        <v>4</v>
      </c>
      <c r="I67" s="103">
        <v>45962</v>
      </c>
      <c r="J67">
        <v>0</v>
      </c>
      <c r="K67">
        <v>2</v>
      </c>
      <c r="L67">
        <v>2</v>
      </c>
      <c r="M67">
        <v>3</v>
      </c>
      <c r="N67">
        <v>2</v>
      </c>
      <c r="O67" t="s">
        <v>2412</v>
      </c>
      <c r="P67" t="s">
        <v>2413</v>
      </c>
      <c r="Q67">
        <v>2</v>
      </c>
      <c r="R67" t="s">
        <v>2396</v>
      </c>
    </row>
    <row r="68" spans="1:18" hidden="1">
      <c r="A68" t="s">
        <v>207</v>
      </c>
      <c r="B68" t="s">
        <v>33</v>
      </c>
      <c r="C68">
        <v>4</v>
      </c>
      <c r="D68" t="s">
        <v>45</v>
      </c>
      <c r="E68" t="s">
        <v>36</v>
      </c>
      <c r="F68" t="s">
        <v>227</v>
      </c>
      <c r="G68" t="s">
        <v>474</v>
      </c>
      <c r="H68">
        <v>4</v>
      </c>
      <c r="I68" s="103">
        <v>45962</v>
      </c>
      <c r="J68" t="s">
        <v>11</v>
      </c>
      <c r="K68" t="s">
        <v>11</v>
      </c>
      <c r="L68" t="s">
        <v>11</v>
      </c>
      <c r="M68" t="s">
        <v>11</v>
      </c>
      <c r="N68" t="s">
        <v>11</v>
      </c>
    </row>
    <row r="69" spans="1:18" hidden="1">
      <c r="A69" t="s">
        <v>207</v>
      </c>
      <c r="B69" t="s">
        <v>48</v>
      </c>
      <c r="C69">
        <v>5</v>
      </c>
      <c r="D69" t="s">
        <v>49</v>
      </c>
      <c r="E69" t="s">
        <v>36</v>
      </c>
      <c r="F69" t="s">
        <v>2388</v>
      </c>
      <c r="G69" t="s">
        <v>2389</v>
      </c>
      <c r="H69">
        <v>0</v>
      </c>
      <c r="I69" s="103">
        <v>45962</v>
      </c>
      <c r="J69">
        <v>0</v>
      </c>
      <c r="K69">
        <v>1</v>
      </c>
      <c r="L69">
        <v>0</v>
      </c>
      <c r="M69">
        <v>1</v>
      </c>
      <c r="N69">
        <v>1</v>
      </c>
      <c r="O69" t="s">
        <v>2414</v>
      </c>
      <c r="P69" t="s">
        <v>2415</v>
      </c>
      <c r="Q69">
        <v>1</v>
      </c>
      <c r="R69" t="s">
        <v>2416</v>
      </c>
    </row>
    <row r="70" spans="1:18" hidden="1">
      <c r="A70" t="s">
        <v>207</v>
      </c>
      <c r="B70" t="s">
        <v>48</v>
      </c>
      <c r="C70">
        <v>6</v>
      </c>
      <c r="D70" t="s">
        <v>51</v>
      </c>
      <c r="E70" t="s">
        <v>36</v>
      </c>
      <c r="F70" t="s">
        <v>2388</v>
      </c>
      <c r="G70" t="s">
        <v>2389</v>
      </c>
      <c r="H70">
        <v>0</v>
      </c>
      <c r="I70" s="103">
        <v>45962</v>
      </c>
      <c r="J70">
        <v>0</v>
      </c>
      <c r="K70">
        <v>0</v>
      </c>
      <c r="L70">
        <v>0</v>
      </c>
      <c r="M70">
        <v>1</v>
      </c>
      <c r="N70">
        <v>1</v>
      </c>
    </row>
    <row r="71" spans="1:18" hidden="1">
      <c r="A71" t="s">
        <v>207</v>
      </c>
      <c r="B71" t="s">
        <v>48</v>
      </c>
      <c r="C71">
        <v>7</v>
      </c>
      <c r="D71" t="s">
        <v>52</v>
      </c>
      <c r="E71" t="s">
        <v>36</v>
      </c>
      <c r="F71" t="s">
        <v>2388</v>
      </c>
      <c r="G71" t="s">
        <v>2389</v>
      </c>
      <c r="H71">
        <v>0</v>
      </c>
      <c r="I71" s="103">
        <v>45962</v>
      </c>
      <c r="J71">
        <v>0</v>
      </c>
      <c r="K71">
        <v>0</v>
      </c>
      <c r="L71">
        <v>0</v>
      </c>
      <c r="M71">
        <v>1</v>
      </c>
      <c r="N71">
        <v>2</v>
      </c>
    </row>
    <row r="72" spans="1:18" hidden="1">
      <c r="A72" t="s">
        <v>207</v>
      </c>
      <c r="B72" t="s">
        <v>48</v>
      </c>
      <c r="C72">
        <v>8</v>
      </c>
      <c r="D72" t="s">
        <v>55</v>
      </c>
      <c r="E72" t="s">
        <v>36</v>
      </c>
      <c r="F72" t="s">
        <v>2388</v>
      </c>
      <c r="G72" t="s">
        <v>2389</v>
      </c>
      <c r="H72">
        <v>0</v>
      </c>
      <c r="I72" s="103">
        <v>45962</v>
      </c>
      <c r="J72">
        <v>0</v>
      </c>
      <c r="K72">
        <v>0</v>
      </c>
      <c r="L72">
        <v>0</v>
      </c>
      <c r="M72">
        <v>0</v>
      </c>
      <c r="N72">
        <v>0</v>
      </c>
    </row>
    <row r="73" spans="1:18" hidden="1">
      <c r="A73" t="s">
        <v>207</v>
      </c>
      <c r="B73" t="s">
        <v>48</v>
      </c>
      <c r="C73">
        <v>9</v>
      </c>
      <c r="D73" t="s">
        <v>56</v>
      </c>
      <c r="E73" t="s">
        <v>36</v>
      </c>
      <c r="F73" t="s">
        <v>2388</v>
      </c>
      <c r="G73" t="s">
        <v>2389</v>
      </c>
      <c r="H73">
        <v>0</v>
      </c>
      <c r="I73" s="103">
        <v>45962</v>
      </c>
      <c r="J73">
        <v>0</v>
      </c>
      <c r="K73">
        <v>1</v>
      </c>
      <c r="L73">
        <v>2</v>
      </c>
      <c r="M73">
        <v>2</v>
      </c>
      <c r="N73">
        <v>2</v>
      </c>
      <c r="O73" t="s">
        <v>2417</v>
      </c>
      <c r="P73" t="s">
        <v>2418</v>
      </c>
      <c r="Q73">
        <v>2</v>
      </c>
      <c r="R73" t="s">
        <v>2416</v>
      </c>
    </row>
    <row r="74" spans="1:18" hidden="1">
      <c r="A74" t="s">
        <v>207</v>
      </c>
      <c r="B74" t="s">
        <v>33</v>
      </c>
      <c r="C74">
        <v>1</v>
      </c>
      <c r="D74" t="s">
        <v>34</v>
      </c>
      <c r="E74" t="s">
        <v>36</v>
      </c>
      <c r="F74" t="s">
        <v>227</v>
      </c>
      <c r="G74" t="s">
        <v>474</v>
      </c>
      <c r="H74">
        <v>0</v>
      </c>
      <c r="I74" s="103">
        <v>45992</v>
      </c>
      <c r="J74">
        <v>0</v>
      </c>
      <c r="K74">
        <v>0</v>
      </c>
      <c r="L74">
        <v>0</v>
      </c>
      <c r="M74">
        <v>0</v>
      </c>
      <c r="N74">
        <v>0</v>
      </c>
    </row>
    <row r="75" spans="1:18" hidden="1">
      <c r="A75" t="s">
        <v>207</v>
      </c>
      <c r="B75" t="s">
        <v>33</v>
      </c>
      <c r="C75">
        <v>2</v>
      </c>
      <c r="D75" t="s">
        <v>39</v>
      </c>
      <c r="E75" t="s">
        <v>36</v>
      </c>
      <c r="F75" t="s">
        <v>227</v>
      </c>
      <c r="G75" t="s">
        <v>2387</v>
      </c>
      <c r="H75">
        <v>0</v>
      </c>
      <c r="I75" s="103">
        <v>45992</v>
      </c>
      <c r="J75">
        <v>0</v>
      </c>
      <c r="K75">
        <v>0</v>
      </c>
      <c r="L75">
        <v>1</v>
      </c>
      <c r="M75">
        <v>3</v>
      </c>
      <c r="N75">
        <v>0</v>
      </c>
    </row>
    <row r="76" spans="1:18" hidden="1">
      <c r="A76" t="s">
        <v>207</v>
      </c>
      <c r="B76" t="s">
        <v>33</v>
      </c>
      <c r="C76">
        <v>3</v>
      </c>
      <c r="D76" t="s">
        <v>42</v>
      </c>
      <c r="E76" t="s">
        <v>36</v>
      </c>
      <c r="F76" t="s">
        <v>227</v>
      </c>
      <c r="G76" t="s">
        <v>474</v>
      </c>
      <c r="H76">
        <v>4</v>
      </c>
      <c r="I76" s="103">
        <v>45992</v>
      </c>
      <c r="J76">
        <v>1</v>
      </c>
      <c r="K76">
        <v>0</v>
      </c>
      <c r="L76">
        <v>3</v>
      </c>
      <c r="M76">
        <v>3</v>
      </c>
      <c r="N76">
        <v>0</v>
      </c>
    </row>
    <row r="77" spans="1:18" hidden="1">
      <c r="A77" t="s">
        <v>207</v>
      </c>
      <c r="B77" t="s">
        <v>33</v>
      </c>
      <c r="C77">
        <v>4</v>
      </c>
      <c r="D77" t="s">
        <v>45</v>
      </c>
      <c r="E77" t="s">
        <v>36</v>
      </c>
      <c r="F77" t="s">
        <v>227</v>
      </c>
      <c r="G77" t="s">
        <v>474</v>
      </c>
      <c r="H77">
        <v>4</v>
      </c>
      <c r="I77" s="103">
        <v>45992</v>
      </c>
      <c r="J77" t="s">
        <v>11</v>
      </c>
      <c r="K77" t="s">
        <v>11</v>
      </c>
      <c r="L77" t="s">
        <v>11</v>
      </c>
      <c r="M77" t="s">
        <v>11</v>
      </c>
      <c r="N77" t="s">
        <v>11</v>
      </c>
    </row>
    <row r="78" spans="1:18" hidden="1">
      <c r="A78" t="s">
        <v>207</v>
      </c>
      <c r="B78" t="s">
        <v>48</v>
      </c>
      <c r="C78">
        <v>5</v>
      </c>
      <c r="D78" t="s">
        <v>49</v>
      </c>
      <c r="E78" t="s">
        <v>36</v>
      </c>
      <c r="F78" t="s">
        <v>2388</v>
      </c>
      <c r="G78" t="s">
        <v>2389</v>
      </c>
      <c r="H78">
        <v>0</v>
      </c>
      <c r="I78" s="103">
        <v>45992</v>
      </c>
      <c r="J78">
        <v>0</v>
      </c>
      <c r="K78">
        <v>0</v>
      </c>
      <c r="L78">
        <v>0</v>
      </c>
      <c r="M78">
        <v>1</v>
      </c>
      <c r="N78">
        <v>1</v>
      </c>
    </row>
    <row r="79" spans="1:18" hidden="1">
      <c r="A79" t="s">
        <v>207</v>
      </c>
      <c r="B79" t="s">
        <v>48</v>
      </c>
      <c r="C79">
        <v>6</v>
      </c>
      <c r="D79" t="s">
        <v>51</v>
      </c>
      <c r="E79" t="s">
        <v>36</v>
      </c>
      <c r="F79" t="s">
        <v>2388</v>
      </c>
      <c r="G79" t="s">
        <v>2389</v>
      </c>
      <c r="H79">
        <v>0</v>
      </c>
      <c r="I79" s="103">
        <v>45992</v>
      </c>
      <c r="J79">
        <v>0</v>
      </c>
      <c r="K79">
        <v>1</v>
      </c>
      <c r="L79">
        <v>0</v>
      </c>
      <c r="M79">
        <v>2</v>
      </c>
      <c r="N79">
        <v>2</v>
      </c>
      <c r="O79" t="s">
        <v>2419</v>
      </c>
      <c r="P79" t="s">
        <v>2420</v>
      </c>
      <c r="Q79">
        <v>2</v>
      </c>
      <c r="R79" t="s">
        <v>2421</v>
      </c>
    </row>
    <row r="80" spans="1:18" hidden="1">
      <c r="A80" t="s">
        <v>207</v>
      </c>
      <c r="B80" t="s">
        <v>48</v>
      </c>
      <c r="C80">
        <v>7</v>
      </c>
      <c r="D80" t="s">
        <v>52</v>
      </c>
      <c r="E80" t="s">
        <v>36</v>
      </c>
      <c r="F80" t="s">
        <v>2388</v>
      </c>
      <c r="G80" t="s">
        <v>2389</v>
      </c>
      <c r="H80">
        <v>0</v>
      </c>
      <c r="I80" s="103">
        <v>45992</v>
      </c>
      <c r="J80">
        <v>0</v>
      </c>
      <c r="K80">
        <v>0</v>
      </c>
      <c r="L80">
        <v>0</v>
      </c>
      <c r="M80">
        <v>1</v>
      </c>
      <c r="N80">
        <v>2</v>
      </c>
    </row>
    <row r="81" spans="1:18" hidden="1">
      <c r="A81" t="s">
        <v>207</v>
      </c>
      <c r="B81" t="s">
        <v>48</v>
      </c>
      <c r="C81">
        <v>8</v>
      </c>
      <c r="D81" t="s">
        <v>55</v>
      </c>
      <c r="E81" t="s">
        <v>36</v>
      </c>
      <c r="F81" t="s">
        <v>2388</v>
      </c>
      <c r="G81" t="s">
        <v>2389</v>
      </c>
      <c r="H81">
        <v>0</v>
      </c>
      <c r="I81" s="103">
        <v>45992</v>
      </c>
      <c r="J81">
        <v>0</v>
      </c>
      <c r="K81">
        <v>0</v>
      </c>
      <c r="L81">
        <v>0</v>
      </c>
      <c r="M81">
        <v>0</v>
      </c>
      <c r="N81">
        <v>0</v>
      </c>
    </row>
    <row r="82" spans="1:18" hidden="1">
      <c r="A82" t="s">
        <v>207</v>
      </c>
      <c r="B82" t="s">
        <v>48</v>
      </c>
      <c r="C82">
        <v>9</v>
      </c>
      <c r="D82" t="s">
        <v>56</v>
      </c>
      <c r="E82" t="s">
        <v>36</v>
      </c>
      <c r="F82" t="s">
        <v>2388</v>
      </c>
      <c r="G82" t="s">
        <v>2389</v>
      </c>
      <c r="H82">
        <v>0</v>
      </c>
      <c r="I82" s="103">
        <v>45992</v>
      </c>
      <c r="J82">
        <v>1</v>
      </c>
      <c r="K82">
        <v>0</v>
      </c>
      <c r="L82">
        <v>2</v>
      </c>
      <c r="M82">
        <v>2</v>
      </c>
      <c r="N82">
        <v>2</v>
      </c>
    </row>
    <row r="83" spans="1:18" hidden="1">
      <c r="A83" t="s">
        <v>207</v>
      </c>
      <c r="B83" t="s">
        <v>33</v>
      </c>
      <c r="C83">
        <v>1</v>
      </c>
      <c r="D83" t="s">
        <v>34</v>
      </c>
      <c r="E83" t="s">
        <v>36</v>
      </c>
      <c r="F83" t="s">
        <v>227</v>
      </c>
      <c r="G83" t="s">
        <v>474</v>
      </c>
      <c r="H83">
        <v>0</v>
      </c>
      <c r="I83" s="103">
        <v>46023</v>
      </c>
      <c r="J83">
        <v>0</v>
      </c>
      <c r="K83">
        <v>0</v>
      </c>
      <c r="L83">
        <v>0</v>
      </c>
      <c r="M83">
        <v>0</v>
      </c>
      <c r="N83">
        <v>0</v>
      </c>
    </row>
    <row r="84" spans="1:18" hidden="1">
      <c r="A84" t="s">
        <v>207</v>
      </c>
      <c r="B84" t="s">
        <v>33</v>
      </c>
      <c r="C84">
        <v>2</v>
      </c>
      <c r="D84" t="s">
        <v>39</v>
      </c>
      <c r="E84" t="s">
        <v>36</v>
      </c>
      <c r="F84" t="s">
        <v>227</v>
      </c>
      <c r="G84" t="s">
        <v>2387</v>
      </c>
      <c r="H84">
        <v>0</v>
      </c>
      <c r="I84" s="103">
        <v>46023</v>
      </c>
      <c r="J84">
        <v>0</v>
      </c>
      <c r="K84">
        <v>0</v>
      </c>
      <c r="L84">
        <v>0</v>
      </c>
      <c r="M84">
        <v>3</v>
      </c>
      <c r="N84">
        <v>1</v>
      </c>
      <c r="O84" t="s">
        <v>2422</v>
      </c>
      <c r="P84" t="s">
        <v>2423</v>
      </c>
      <c r="Q84">
        <v>4</v>
      </c>
      <c r="R84" t="s">
        <v>2396</v>
      </c>
    </row>
    <row r="85" spans="1:18" hidden="1">
      <c r="A85" t="s">
        <v>207</v>
      </c>
      <c r="B85" t="s">
        <v>33</v>
      </c>
      <c r="C85">
        <v>3</v>
      </c>
      <c r="D85" t="s">
        <v>42</v>
      </c>
      <c r="E85" t="s">
        <v>36</v>
      </c>
      <c r="F85" t="s">
        <v>227</v>
      </c>
      <c r="G85" t="s">
        <v>474</v>
      </c>
      <c r="H85">
        <v>4</v>
      </c>
      <c r="I85" s="103">
        <v>46023</v>
      </c>
      <c r="J85">
        <v>0</v>
      </c>
      <c r="K85">
        <v>0</v>
      </c>
      <c r="L85">
        <v>3</v>
      </c>
      <c r="M85">
        <v>3</v>
      </c>
      <c r="N85">
        <v>0</v>
      </c>
    </row>
    <row r="86" spans="1:18" hidden="1">
      <c r="A86" t="s">
        <v>207</v>
      </c>
      <c r="B86" t="s">
        <v>33</v>
      </c>
      <c r="C86">
        <v>4</v>
      </c>
      <c r="D86" t="s">
        <v>45</v>
      </c>
      <c r="E86" t="s">
        <v>36</v>
      </c>
      <c r="F86" t="s">
        <v>227</v>
      </c>
      <c r="G86" t="s">
        <v>474</v>
      </c>
      <c r="H86">
        <v>4</v>
      </c>
      <c r="I86" s="103">
        <v>46023</v>
      </c>
      <c r="J86" t="s">
        <v>11</v>
      </c>
      <c r="K86" t="s">
        <v>11</v>
      </c>
      <c r="L86" t="s">
        <v>11</v>
      </c>
      <c r="M86" t="s">
        <v>11</v>
      </c>
      <c r="N86" t="s">
        <v>11</v>
      </c>
    </row>
    <row r="87" spans="1:18" hidden="1">
      <c r="A87" t="s">
        <v>207</v>
      </c>
      <c r="B87" t="s">
        <v>48</v>
      </c>
      <c r="C87">
        <v>5</v>
      </c>
      <c r="D87" t="s">
        <v>49</v>
      </c>
      <c r="E87" t="s">
        <v>36</v>
      </c>
      <c r="F87" t="s">
        <v>2388</v>
      </c>
      <c r="G87" t="s">
        <v>2389</v>
      </c>
      <c r="H87">
        <v>0</v>
      </c>
      <c r="I87" s="103">
        <v>46023</v>
      </c>
      <c r="J87">
        <v>0</v>
      </c>
      <c r="K87">
        <v>0</v>
      </c>
      <c r="L87">
        <v>0</v>
      </c>
      <c r="M87">
        <v>1</v>
      </c>
      <c r="N87">
        <v>1</v>
      </c>
    </row>
    <row r="88" spans="1:18" hidden="1">
      <c r="A88" t="s">
        <v>207</v>
      </c>
      <c r="B88" t="s">
        <v>48</v>
      </c>
      <c r="C88">
        <v>6</v>
      </c>
      <c r="D88" t="s">
        <v>51</v>
      </c>
      <c r="E88" t="s">
        <v>36</v>
      </c>
      <c r="F88" t="s">
        <v>2388</v>
      </c>
      <c r="G88" t="s">
        <v>2389</v>
      </c>
      <c r="H88">
        <v>0</v>
      </c>
      <c r="I88" s="103">
        <v>46023</v>
      </c>
      <c r="J88">
        <v>0</v>
      </c>
      <c r="K88">
        <v>0</v>
      </c>
      <c r="L88">
        <v>0</v>
      </c>
      <c r="M88">
        <v>2</v>
      </c>
      <c r="N88">
        <v>2</v>
      </c>
    </row>
    <row r="89" spans="1:18" hidden="1">
      <c r="A89" t="s">
        <v>207</v>
      </c>
      <c r="B89" t="s">
        <v>48</v>
      </c>
      <c r="C89">
        <v>7</v>
      </c>
      <c r="D89" t="s">
        <v>52</v>
      </c>
      <c r="E89" t="s">
        <v>36</v>
      </c>
      <c r="F89" t="s">
        <v>2388</v>
      </c>
      <c r="G89" t="s">
        <v>2389</v>
      </c>
      <c r="H89">
        <v>0</v>
      </c>
      <c r="I89" s="103">
        <v>46023</v>
      </c>
      <c r="J89">
        <v>0</v>
      </c>
      <c r="K89">
        <v>0</v>
      </c>
      <c r="L89">
        <v>0</v>
      </c>
      <c r="M89">
        <v>1</v>
      </c>
      <c r="N89">
        <v>2</v>
      </c>
    </row>
    <row r="90" spans="1:18" hidden="1">
      <c r="A90" t="s">
        <v>207</v>
      </c>
      <c r="B90" t="s">
        <v>48</v>
      </c>
      <c r="C90">
        <v>8</v>
      </c>
      <c r="D90" t="s">
        <v>55</v>
      </c>
      <c r="E90" t="s">
        <v>36</v>
      </c>
      <c r="F90" t="s">
        <v>2388</v>
      </c>
      <c r="G90" t="s">
        <v>2389</v>
      </c>
      <c r="H90">
        <v>0</v>
      </c>
      <c r="I90" s="103">
        <v>46023</v>
      </c>
      <c r="J90">
        <v>0</v>
      </c>
      <c r="K90">
        <v>1</v>
      </c>
      <c r="L90">
        <v>0</v>
      </c>
      <c r="M90">
        <v>1</v>
      </c>
      <c r="N90">
        <v>1</v>
      </c>
      <c r="O90" t="s">
        <v>2424</v>
      </c>
      <c r="P90" t="s">
        <v>2425</v>
      </c>
      <c r="Q90">
        <v>1</v>
      </c>
      <c r="R90" t="s">
        <v>2421</v>
      </c>
    </row>
    <row r="91" spans="1:18" hidden="1">
      <c r="A91" t="s">
        <v>207</v>
      </c>
      <c r="B91" t="s">
        <v>48</v>
      </c>
      <c r="C91">
        <v>9</v>
      </c>
      <c r="D91" t="s">
        <v>56</v>
      </c>
      <c r="E91" t="s">
        <v>36</v>
      </c>
      <c r="F91" t="s">
        <v>2388</v>
      </c>
      <c r="G91" t="s">
        <v>2389</v>
      </c>
      <c r="H91">
        <v>0</v>
      </c>
      <c r="I91" s="103">
        <v>46023</v>
      </c>
      <c r="J91">
        <v>1</v>
      </c>
      <c r="K91">
        <v>0</v>
      </c>
      <c r="L91">
        <v>3</v>
      </c>
      <c r="M91">
        <v>2</v>
      </c>
      <c r="N91">
        <v>2</v>
      </c>
    </row>
    <row r="92" spans="1:18">
      <c r="A92" t="s">
        <v>207</v>
      </c>
      <c r="B92" t="s">
        <v>33</v>
      </c>
      <c r="C92">
        <v>1</v>
      </c>
      <c r="D92" t="s">
        <v>34</v>
      </c>
      <c r="E92" t="s">
        <v>36</v>
      </c>
      <c r="F92" t="s">
        <v>227</v>
      </c>
      <c r="G92" t="s">
        <v>474</v>
      </c>
      <c r="H92">
        <v>0</v>
      </c>
      <c r="I92" s="103">
        <v>46054</v>
      </c>
      <c r="J92">
        <v>0</v>
      </c>
      <c r="K92">
        <v>0</v>
      </c>
      <c r="L92">
        <v>0</v>
      </c>
      <c r="M92">
        <v>0</v>
      </c>
      <c r="N92">
        <v>0</v>
      </c>
    </row>
    <row r="93" spans="1:18">
      <c r="A93" t="s">
        <v>207</v>
      </c>
      <c r="B93" t="s">
        <v>33</v>
      </c>
      <c r="C93">
        <v>2</v>
      </c>
      <c r="D93" t="s">
        <v>39</v>
      </c>
      <c r="E93" t="s">
        <v>36</v>
      </c>
      <c r="F93" t="s">
        <v>227</v>
      </c>
      <c r="G93" t="s">
        <v>2387</v>
      </c>
      <c r="H93">
        <v>0</v>
      </c>
      <c r="I93" s="103">
        <v>46054</v>
      </c>
      <c r="J93">
        <v>0</v>
      </c>
      <c r="K93">
        <v>1</v>
      </c>
      <c r="L93">
        <v>0</v>
      </c>
      <c r="M93">
        <v>4</v>
      </c>
      <c r="N93">
        <v>0</v>
      </c>
      <c r="O93" t="s">
        <v>2426</v>
      </c>
      <c r="P93" t="s">
        <v>201</v>
      </c>
      <c r="Q93">
        <v>4</v>
      </c>
      <c r="R93" t="s">
        <v>2396</v>
      </c>
    </row>
    <row r="94" spans="1:18">
      <c r="A94" t="s">
        <v>207</v>
      </c>
      <c r="B94" t="s">
        <v>33</v>
      </c>
      <c r="C94">
        <v>3</v>
      </c>
      <c r="D94" t="s">
        <v>42</v>
      </c>
      <c r="E94" t="s">
        <v>36</v>
      </c>
      <c r="F94" t="s">
        <v>227</v>
      </c>
      <c r="G94" t="s">
        <v>474</v>
      </c>
      <c r="H94">
        <v>4</v>
      </c>
      <c r="I94" s="103">
        <v>46054</v>
      </c>
      <c r="J94">
        <v>0</v>
      </c>
      <c r="K94">
        <v>0</v>
      </c>
      <c r="L94">
        <v>3</v>
      </c>
      <c r="M94">
        <v>3</v>
      </c>
      <c r="N94">
        <v>0</v>
      </c>
    </row>
    <row r="95" spans="1:18">
      <c r="A95" t="s">
        <v>207</v>
      </c>
      <c r="B95" t="s">
        <v>33</v>
      </c>
      <c r="C95">
        <v>4</v>
      </c>
      <c r="D95" t="s">
        <v>45</v>
      </c>
      <c r="E95" t="s">
        <v>36</v>
      </c>
      <c r="F95" t="s">
        <v>227</v>
      </c>
      <c r="G95" t="s">
        <v>474</v>
      </c>
      <c r="H95">
        <v>4</v>
      </c>
      <c r="I95" s="103">
        <v>46054</v>
      </c>
      <c r="J95" t="s">
        <v>11</v>
      </c>
      <c r="K95" t="s">
        <v>11</v>
      </c>
      <c r="L95" t="s">
        <v>11</v>
      </c>
      <c r="M95" t="s">
        <v>2393</v>
      </c>
      <c r="N95" t="s">
        <v>2393</v>
      </c>
    </row>
    <row r="96" spans="1:18">
      <c r="A96" t="s">
        <v>207</v>
      </c>
      <c r="B96" t="s">
        <v>48</v>
      </c>
      <c r="C96">
        <v>5</v>
      </c>
      <c r="D96" t="s">
        <v>49</v>
      </c>
      <c r="E96" t="s">
        <v>36</v>
      </c>
      <c r="F96" t="s">
        <v>2388</v>
      </c>
      <c r="G96" t="s">
        <v>2389</v>
      </c>
      <c r="H96">
        <v>0</v>
      </c>
      <c r="I96" s="103">
        <v>46054</v>
      </c>
      <c r="J96">
        <v>0</v>
      </c>
      <c r="K96">
        <v>0</v>
      </c>
      <c r="L96">
        <v>0</v>
      </c>
      <c r="M96">
        <v>1</v>
      </c>
      <c r="N96">
        <v>0</v>
      </c>
    </row>
    <row r="97" spans="1:18">
      <c r="A97" t="s">
        <v>207</v>
      </c>
      <c r="B97" t="s">
        <v>48</v>
      </c>
      <c r="C97">
        <v>6</v>
      </c>
      <c r="D97" t="s">
        <v>51</v>
      </c>
      <c r="E97" t="s">
        <v>36</v>
      </c>
      <c r="F97" t="s">
        <v>2388</v>
      </c>
      <c r="G97" t="s">
        <v>2389</v>
      </c>
      <c r="H97">
        <v>0</v>
      </c>
      <c r="I97" s="103">
        <v>46054</v>
      </c>
      <c r="J97">
        <v>0</v>
      </c>
      <c r="K97">
        <v>0</v>
      </c>
      <c r="L97">
        <v>0</v>
      </c>
      <c r="M97">
        <v>2</v>
      </c>
      <c r="N97">
        <v>0</v>
      </c>
    </row>
    <row r="98" spans="1:18">
      <c r="A98" t="s">
        <v>207</v>
      </c>
      <c r="B98" t="s">
        <v>48</v>
      </c>
      <c r="C98">
        <v>7</v>
      </c>
      <c r="D98" t="s">
        <v>52</v>
      </c>
      <c r="E98" t="s">
        <v>36</v>
      </c>
      <c r="F98" t="s">
        <v>2388</v>
      </c>
      <c r="G98" t="s">
        <v>2389</v>
      </c>
      <c r="H98">
        <v>0</v>
      </c>
      <c r="I98" s="103">
        <v>46054</v>
      </c>
      <c r="J98">
        <v>0</v>
      </c>
      <c r="K98">
        <v>0</v>
      </c>
      <c r="L98">
        <v>0</v>
      </c>
      <c r="M98">
        <v>2</v>
      </c>
      <c r="N98">
        <v>0</v>
      </c>
    </row>
    <row r="99" spans="1:18">
      <c r="A99" t="s">
        <v>207</v>
      </c>
      <c r="B99" t="s">
        <v>48</v>
      </c>
      <c r="C99">
        <v>8</v>
      </c>
      <c r="D99" t="s">
        <v>55</v>
      </c>
      <c r="E99" t="s">
        <v>36</v>
      </c>
      <c r="F99" t="s">
        <v>2388</v>
      </c>
      <c r="G99" t="s">
        <v>2389</v>
      </c>
      <c r="H99">
        <v>0</v>
      </c>
      <c r="I99" s="103">
        <v>46054</v>
      </c>
      <c r="J99">
        <v>0</v>
      </c>
      <c r="K99">
        <v>0</v>
      </c>
      <c r="L99">
        <v>0</v>
      </c>
      <c r="M99">
        <v>1</v>
      </c>
      <c r="N99">
        <v>0</v>
      </c>
    </row>
    <row r="100" spans="1:18">
      <c r="A100" t="s">
        <v>207</v>
      </c>
      <c r="B100" t="s">
        <v>48</v>
      </c>
      <c r="C100">
        <v>9</v>
      </c>
      <c r="D100" t="s">
        <v>56</v>
      </c>
      <c r="E100" t="s">
        <v>36</v>
      </c>
      <c r="F100" t="s">
        <v>2388</v>
      </c>
      <c r="G100" t="s">
        <v>2389</v>
      </c>
      <c r="H100">
        <v>0</v>
      </c>
      <c r="I100" s="103">
        <v>46054</v>
      </c>
      <c r="J100">
        <v>0</v>
      </c>
      <c r="K100">
        <v>0</v>
      </c>
      <c r="L100">
        <v>3</v>
      </c>
      <c r="M100">
        <v>2</v>
      </c>
      <c r="N100">
        <v>0</v>
      </c>
    </row>
    <row r="101" spans="1:18" hidden="1">
      <c r="A101" t="s">
        <v>207</v>
      </c>
      <c r="B101" t="s">
        <v>33</v>
      </c>
      <c r="C101">
        <v>1</v>
      </c>
      <c r="D101" t="s">
        <v>34</v>
      </c>
      <c r="E101" t="s">
        <v>36</v>
      </c>
      <c r="F101" t="s">
        <v>227</v>
      </c>
      <c r="G101" t="s">
        <v>474</v>
      </c>
      <c r="H101">
        <v>0</v>
      </c>
      <c r="I101" s="103">
        <v>46082</v>
      </c>
      <c r="J101">
        <v>0</v>
      </c>
      <c r="L101">
        <v>0</v>
      </c>
      <c r="M101">
        <v>0</v>
      </c>
    </row>
    <row r="102" spans="1:18" hidden="1">
      <c r="A102" t="s">
        <v>207</v>
      </c>
      <c r="B102" t="s">
        <v>33</v>
      </c>
      <c r="C102">
        <v>2</v>
      </c>
      <c r="D102" t="s">
        <v>39</v>
      </c>
      <c r="E102" t="s">
        <v>36</v>
      </c>
      <c r="F102" t="s">
        <v>227</v>
      </c>
      <c r="G102" t="s">
        <v>2387</v>
      </c>
      <c r="H102">
        <v>0</v>
      </c>
      <c r="I102" s="103">
        <v>46082</v>
      </c>
      <c r="J102">
        <v>0</v>
      </c>
      <c r="L102">
        <v>0</v>
      </c>
      <c r="M102">
        <v>4</v>
      </c>
    </row>
    <row r="103" spans="1:18" hidden="1">
      <c r="A103" t="s">
        <v>207</v>
      </c>
      <c r="B103" t="s">
        <v>33</v>
      </c>
      <c r="C103">
        <v>3</v>
      </c>
      <c r="D103" t="s">
        <v>42</v>
      </c>
      <c r="E103" t="s">
        <v>36</v>
      </c>
      <c r="F103" t="s">
        <v>227</v>
      </c>
      <c r="G103" t="s">
        <v>474</v>
      </c>
      <c r="H103">
        <v>4</v>
      </c>
      <c r="I103" s="103">
        <v>46082</v>
      </c>
      <c r="J103">
        <v>1</v>
      </c>
      <c r="L103">
        <v>4</v>
      </c>
      <c r="M103">
        <v>3</v>
      </c>
    </row>
    <row r="104" spans="1:18" hidden="1">
      <c r="A104" t="s">
        <v>207</v>
      </c>
      <c r="B104" t="s">
        <v>33</v>
      </c>
      <c r="C104">
        <v>4</v>
      </c>
      <c r="D104" t="s">
        <v>45</v>
      </c>
      <c r="E104" t="s">
        <v>36</v>
      </c>
      <c r="F104" t="s">
        <v>227</v>
      </c>
      <c r="G104" t="s">
        <v>474</v>
      </c>
      <c r="H104">
        <v>4</v>
      </c>
      <c r="I104" s="103">
        <v>46082</v>
      </c>
      <c r="J104" t="s">
        <v>11</v>
      </c>
      <c r="K104" t="s">
        <v>11</v>
      </c>
      <c r="L104" t="s">
        <v>11</v>
      </c>
    </row>
    <row r="105" spans="1:18" hidden="1">
      <c r="A105" t="s">
        <v>207</v>
      </c>
      <c r="B105" t="s">
        <v>48</v>
      </c>
      <c r="C105">
        <v>5</v>
      </c>
      <c r="D105" t="s">
        <v>49</v>
      </c>
      <c r="E105" t="s">
        <v>36</v>
      </c>
      <c r="F105" t="s">
        <v>2388</v>
      </c>
      <c r="G105" t="s">
        <v>2389</v>
      </c>
      <c r="H105">
        <v>0</v>
      </c>
      <c r="I105" s="103">
        <v>46082</v>
      </c>
      <c r="J105">
        <v>0</v>
      </c>
      <c r="L105">
        <v>0</v>
      </c>
      <c r="M105">
        <v>1</v>
      </c>
    </row>
    <row r="106" spans="1:18" hidden="1">
      <c r="A106" t="s">
        <v>207</v>
      </c>
      <c r="B106" t="s">
        <v>48</v>
      </c>
      <c r="C106">
        <v>6</v>
      </c>
      <c r="D106" t="s">
        <v>51</v>
      </c>
      <c r="E106" t="s">
        <v>36</v>
      </c>
      <c r="F106" t="s">
        <v>2388</v>
      </c>
      <c r="G106" t="s">
        <v>2389</v>
      </c>
      <c r="H106">
        <v>0</v>
      </c>
      <c r="I106" s="103">
        <v>46082</v>
      </c>
      <c r="J106">
        <v>0</v>
      </c>
      <c r="L106">
        <v>0</v>
      </c>
      <c r="M106">
        <v>2</v>
      </c>
    </row>
    <row r="107" spans="1:18" hidden="1">
      <c r="A107" t="s">
        <v>207</v>
      </c>
      <c r="B107" t="s">
        <v>48</v>
      </c>
      <c r="C107">
        <v>7</v>
      </c>
      <c r="D107" t="s">
        <v>52</v>
      </c>
      <c r="E107" t="s">
        <v>36</v>
      </c>
      <c r="F107" t="s">
        <v>2388</v>
      </c>
      <c r="G107" t="s">
        <v>2389</v>
      </c>
      <c r="H107">
        <v>0</v>
      </c>
      <c r="I107" s="103">
        <v>46082</v>
      </c>
      <c r="J107">
        <v>0</v>
      </c>
      <c r="L107">
        <v>0</v>
      </c>
      <c r="M107">
        <v>2</v>
      </c>
    </row>
    <row r="108" spans="1:18" hidden="1">
      <c r="A108" t="s">
        <v>207</v>
      </c>
      <c r="B108" t="s">
        <v>48</v>
      </c>
      <c r="C108">
        <v>8</v>
      </c>
      <c r="D108" t="s">
        <v>55</v>
      </c>
      <c r="E108" t="s">
        <v>36</v>
      </c>
      <c r="F108" t="s">
        <v>2388</v>
      </c>
      <c r="G108" t="s">
        <v>2389</v>
      </c>
      <c r="H108">
        <v>0</v>
      </c>
      <c r="I108" s="103">
        <v>46082</v>
      </c>
      <c r="J108">
        <v>0</v>
      </c>
      <c r="L108">
        <v>0</v>
      </c>
      <c r="M108">
        <v>1</v>
      </c>
    </row>
    <row r="109" spans="1:18" hidden="1">
      <c r="A109" t="s">
        <v>207</v>
      </c>
      <c r="B109" t="s">
        <v>48</v>
      </c>
      <c r="C109">
        <v>9</v>
      </c>
      <c r="D109" t="s">
        <v>56</v>
      </c>
      <c r="E109" t="s">
        <v>36</v>
      </c>
      <c r="F109" t="s">
        <v>2388</v>
      </c>
      <c r="G109" t="s">
        <v>2389</v>
      </c>
      <c r="H109" t="s">
        <v>2427</v>
      </c>
      <c r="I109" s="103">
        <v>46082</v>
      </c>
      <c r="J109">
        <v>0</v>
      </c>
      <c r="L109">
        <v>3</v>
      </c>
      <c r="M109">
        <v>2</v>
      </c>
    </row>
    <row r="110" spans="1:18" hidden="1"/>
    <row r="111" spans="1:18" hidden="1"/>
    <row r="112" spans="1:18" hidden="1">
      <c r="A112" t="s">
        <v>263</v>
      </c>
      <c r="B112" t="s">
        <v>57</v>
      </c>
      <c r="C112">
        <v>1</v>
      </c>
      <c r="D112" t="s">
        <v>58</v>
      </c>
      <c r="E112" t="s">
        <v>36</v>
      </c>
      <c r="F112" t="s">
        <v>434</v>
      </c>
      <c r="G112" t="s">
        <v>435</v>
      </c>
      <c r="H112">
        <v>0</v>
      </c>
      <c r="I112" s="103">
        <v>45748</v>
      </c>
      <c r="J112">
        <v>0</v>
      </c>
      <c r="K112">
        <v>0</v>
      </c>
      <c r="L112">
        <v>0</v>
      </c>
      <c r="M112">
        <v>0</v>
      </c>
      <c r="O112" t="s">
        <v>11</v>
      </c>
      <c r="P112" t="s">
        <v>11</v>
      </c>
      <c r="Q112" t="s">
        <v>11</v>
      </c>
      <c r="R112" t="s">
        <v>11</v>
      </c>
    </row>
    <row r="113" spans="1:18" hidden="1">
      <c r="A113" t="s">
        <v>263</v>
      </c>
      <c r="B113" t="s">
        <v>57</v>
      </c>
      <c r="C113">
        <v>2</v>
      </c>
      <c r="D113" t="s">
        <v>63</v>
      </c>
      <c r="E113" t="s">
        <v>36</v>
      </c>
      <c r="F113" t="s">
        <v>434</v>
      </c>
      <c r="G113" t="s">
        <v>435</v>
      </c>
      <c r="H113">
        <v>0</v>
      </c>
      <c r="I113" s="103">
        <v>45748</v>
      </c>
      <c r="J113">
        <v>0</v>
      </c>
      <c r="K113">
        <v>0</v>
      </c>
      <c r="L113">
        <v>0</v>
      </c>
      <c r="M113">
        <v>0</v>
      </c>
      <c r="O113" t="s">
        <v>11</v>
      </c>
      <c r="P113" t="s">
        <v>11</v>
      </c>
      <c r="Q113" t="s">
        <v>11</v>
      </c>
      <c r="R113" t="s">
        <v>11</v>
      </c>
    </row>
    <row r="114" spans="1:18" hidden="1">
      <c r="A114" t="s">
        <v>263</v>
      </c>
      <c r="B114" t="s">
        <v>57</v>
      </c>
      <c r="C114">
        <v>3</v>
      </c>
      <c r="D114" t="s">
        <v>59</v>
      </c>
      <c r="E114" t="s">
        <v>36</v>
      </c>
      <c r="F114" t="s">
        <v>434</v>
      </c>
      <c r="G114" t="s">
        <v>435</v>
      </c>
      <c r="H114">
        <v>4</v>
      </c>
      <c r="I114" s="103">
        <v>45748</v>
      </c>
      <c r="J114">
        <v>0</v>
      </c>
      <c r="K114">
        <v>0</v>
      </c>
      <c r="L114">
        <v>0</v>
      </c>
      <c r="M114">
        <v>0</v>
      </c>
      <c r="O114" t="s">
        <v>11</v>
      </c>
      <c r="P114" t="s">
        <v>11</v>
      </c>
      <c r="Q114" t="s">
        <v>11</v>
      </c>
      <c r="R114" t="s">
        <v>11</v>
      </c>
    </row>
    <row r="115" spans="1:18" hidden="1">
      <c r="A115" t="s">
        <v>263</v>
      </c>
      <c r="B115" t="s">
        <v>57</v>
      </c>
      <c r="C115">
        <v>4</v>
      </c>
      <c r="D115" t="s">
        <v>62</v>
      </c>
      <c r="E115" t="s">
        <v>36</v>
      </c>
      <c r="F115" t="s">
        <v>434</v>
      </c>
      <c r="G115" t="s">
        <v>435</v>
      </c>
      <c r="H115">
        <v>9</v>
      </c>
      <c r="I115" s="103">
        <v>45748</v>
      </c>
      <c r="J115">
        <v>0</v>
      </c>
      <c r="K115">
        <v>0</v>
      </c>
      <c r="L115">
        <v>0</v>
      </c>
      <c r="M115">
        <v>0</v>
      </c>
      <c r="O115" t="s">
        <v>11</v>
      </c>
      <c r="P115" t="s">
        <v>11</v>
      </c>
      <c r="Q115" t="s">
        <v>11</v>
      </c>
      <c r="R115" t="s">
        <v>11</v>
      </c>
    </row>
    <row r="116" spans="1:18" hidden="1">
      <c r="A116" t="s">
        <v>263</v>
      </c>
      <c r="B116" t="s">
        <v>57</v>
      </c>
      <c r="C116">
        <v>5</v>
      </c>
      <c r="D116" t="s">
        <v>65</v>
      </c>
      <c r="E116" t="s">
        <v>36</v>
      </c>
      <c r="F116" t="s">
        <v>434</v>
      </c>
      <c r="G116" t="s">
        <v>435</v>
      </c>
      <c r="H116">
        <v>6</v>
      </c>
      <c r="I116" s="103">
        <v>45748</v>
      </c>
      <c r="J116">
        <v>1</v>
      </c>
      <c r="K116">
        <v>1</v>
      </c>
      <c r="L116">
        <v>1</v>
      </c>
      <c r="M116">
        <v>1</v>
      </c>
      <c r="O116" t="s">
        <v>2428</v>
      </c>
      <c r="P116" t="s">
        <v>2429</v>
      </c>
      <c r="Q116" t="s">
        <v>2430</v>
      </c>
      <c r="R116" t="s">
        <v>2431</v>
      </c>
    </row>
    <row r="117" spans="1:18" hidden="1">
      <c r="A117" t="s">
        <v>263</v>
      </c>
      <c r="B117" t="s">
        <v>57</v>
      </c>
      <c r="C117">
        <v>6</v>
      </c>
      <c r="D117" t="s">
        <v>67</v>
      </c>
      <c r="E117" t="s">
        <v>36</v>
      </c>
      <c r="F117" t="s">
        <v>2432</v>
      </c>
      <c r="G117" t="s">
        <v>2433</v>
      </c>
      <c r="H117">
        <v>6</v>
      </c>
      <c r="I117" s="103">
        <v>45748</v>
      </c>
      <c r="J117">
        <v>1</v>
      </c>
      <c r="K117">
        <v>1</v>
      </c>
      <c r="L117">
        <v>1</v>
      </c>
      <c r="M117">
        <v>1</v>
      </c>
      <c r="O117" t="s">
        <v>2434</v>
      </c>
      <c r="P117" t="s">
        <v>2429</v>
      </c>
      <c r="Q117" t="s">
        <v>2430</v>
      </c>
      <c r="R117" t="s">
        <v>2431</v>
      </c>
    </row>
    <row r="118" spans="1:18" hidden="1">
      <c r="A118" t="s">
        <v>263</v>
      </c>
      <c r="B118" t="s">
        <v>57</v>
      </c>
      <c r="C118">
        <v>7</v>
      </c>
      <c r="D118" t="s">
        <v>68</v>
      </c>
      <c r="E118" t="s">
        <v>36</v>
      </c>
      <c r="F118" t="s">
        <v>2432</v>
      </c>
      <c r="G118" t="s">
        <v>2435</v>
      </c>
      <c r="H118">
        <v>5</v>
      </c>
      <c r="I118" s="103">
        <v>45748</v>
      </c>
      <c r="J118">
        <v>0</v>
      </c>
      <c r="K118">
        <v>0</v>
      </c>
      <c r="L118">
        <v>0</v>
      </c>
      <c r="M118">
        <v>0</v>
      </c>
      <c r="O118" t="s">
        <v>11</v>
      </c>
      <c r="P118" t="s">
        <v>11</v>
      </c>
      <c r="Q118" t="s">
        <v>11</v>
      </c>
      <c r="R118" t="s">
        <v>11</v>
      </c>
    </row>
    <row r="119" spans="1:18" hidden="1">
      <c r="A119" t="s">
        <v>263</v>
      </c>
      <c r="B119" t="s">
        <v>69</v>
      </c>
      <c r="C119">
        <v>8</v>
      </c>
      <c r="D119" t="s">
        <v>70</v>
      </c>
      <c r="E119" t="s">
        <v>71</v>
      </c>
      <c r="F119" t="s">
        <v>436</v>
      </c>
      <c r="G119" t="s">
        <v>437</v>
      </c>
      <c r="H119">
        <v>5.6228257045651073E-3</v>
      </c>
      <c r="I119" s="103">
        <v>45748</v>
      </c>
      <c r="J119">
        <v>5.9582829557401863E-3</v>
      </c>
      <c r="K119">
        <v>5.2307054558416721E-3</v>
      </c>
      <c r="L119">
        <v>5.9582829557401863E-3</v>
      </c>
      <c r="M119">
        <v>5.2307054558416721E-3</v>
      </c>
      <c r="P119" t="s">
        <v>11</v>
      </c>
      <c r="Q119" t="s">
        <v>11</v>
      </c>
      <c r="R119" t="s">
        <v>11</v>
      </c>
    </row>
    <row r="120" spans="1:18" hidden="1">
      <c r="A120" t="s">
        <v>263</v>
      </c>
      <c r="B120" t="s">
        <v>69</v>
      </c>
      <c r="C120">
        <v>9</v>
      </c>
      <c r="D120" t="s">
        <v>70</v>
      </c>
      <c r="E120" t="s">
        <v>73</v>
      </c>
      <c r="F120" t="s">
        <v>436</v>
      </c>
      <c r="G120" t="s">
        <v>437</v>
      </c>
      <c r="H120">
        <v>162.9</v>
      </c>
      <c r="I120" s="103">
        <v>45748</v>
      </c>
      <c r="J120">
        <v>12.986191831243399</v>
      </c>
      <c r="K120">
        <v>11.310827774700002</v>
      </c>
      <c r="L120">
        <v>12.986191831243399</v>
      </c>
      <c r="M120">
        <v>11.3108277747</v>
      </c>
      <c r="P120" t="s">
        <v>11</v>
      </c>
    </row>
    <row r="121" spans="1:18" hidden="1">
      <c r="A121" t="s">
        <v>263</v>
      </c>
      <c r="B121" t="s">
        <v>69</v>
      </c>
      <c r="C121">
        <v>10</v>
      </c>
      <c r="D121" t="s">
        <v>75</v>
      </c>
      <c r="E121" t="s">
        <v>73</v>
      </c>
      <c r="F121" t="s">
        <v>2436</v>
      </c>
      <c r="G121" t="s">
        <v>437</v>
      </c>
      <c r="H121">
        <v>231.81399999999999</v>
      </c>
      <c r="I121" s="103">
        <v>45748</v>
      </c>
      <c r="J121">
        <v>11.49</v>
      </c>
      <c r="K121">
        <v>5.97</v>
      </c>
      <c r="L121">
        <v>11.49</v>
      </c>
      <c r="M121">
        <v>5.97</v>
      </c>
    </row>
    <row r="122" spans="1:18" hidden="1">
      <c r="A122" t="s">
        <v>263</v>
      </c>
      <c r="B122" t="s">
        <v>57</v>
      </c>
      <c r="C122">
        <v>1</v>
      </c>
      <c r="D122" t="s">
        <v>58</v>
      </c>
      <c r="E122" t="s">
        <v>36</v>
      </c>
      <c r="F122" t="s">
        <v>434</v>
      </c>
      <c r="G122" t="s">
        <v>435</v>
      </c>
      <c r="H122">
        <v>0</v>
      </c>
      <c r="I122" s="103">
        <v>45778</v>
      </c>
      <c r="J122">
        <v>0</v>
      </c>
      <c r="K122">
        <v>0</v>
      </c>
      <c r="L122">
        <v>0</v>
      </c>
      <c r="M122">
        <v>0</v>
      </c>
      <c r="N122">
        <v>0</v>
      </c>
      <c r="O122" t="s">
        <v>11</v>
      </c>
      <c r="P122" t="s">
        <v>11</v>
      </c>
      <c r="Q122" t="s">
        <v>11</v>
      </c>
      <c r="R122" t="s">
        <v>11</v>
      </c>
    </row>
    <row r="123" spans="1:18" hidden="1">
      <c r="A123" t="s">
        <v>263</v>
      </c>
      <c r="B123" t="s">
        <v>57</v>
      </c>
      <c r="C123">
        <v>2</v>
      </c>
      <c r="D123" t="s">
        <v>63</v>
      </c>
      <c r="E123" t="s">
        <v>36</v>
      </c>
      <c r="F123" t="s">
        <v>434</v>
      </c>
      <c r="G123" t="s">
        <v>435</v>
      </c>
      <c r="H123">
        <v>0</v>
      </c>
      <c r="I123" s="103">
        <v>45778</v>
      </c>
      <c r="J123">
        <v>0</v>
      </c>
      <c r="K123">
        <v>1</v>
      </c>
      <c r="L123">
        <v>0</v>
      </c>
      <c r="M123">
        <v>1</v>
      </c>
      <c r="N123" t="s">
        <v>11</v>
      </c>
      <c r="O123" t="s">
        <v>2437</v>
      </c>
      <c r="P123" t="s">
        <v>11</v>
      </c>
      <c r="Q123" t="s">
        <v>11</v>
      </c>
      <c r="R123" t="s">
        <v>11</v>
      </c>
    </row>
    <row r="124" spans="1:18" hidden="1">
      <c r="A124" t="s">
        <v>263</v>
      </c>
      <c r="B124" t="s">
        <v>57</v>
      </c>
      <c r="C124">
        <v>3</v>
      </c>
      <c r="D124" t="s">
        <v>59</v>
      </c>
      <c r="E124" t="s">
        <v>36</v>
      </c>
      <c r="F124" t="s">
        <v>434</v>
      </c>
      <c r="G124" t="s">
        <v>435</v>
      </c>
      <c r="H124">
        <v>4</v>
      </c>
      <c r="I124" s="103">
        <v>45778</v>
      </c>
      <c r="J124">
        <v>0</v>
      </c>
      <c r="K124">
        <v>0</v>
      </c>
      <c r="L124">
        <v>0</v>
      </c>
      <c r="M124">
        <v>0</v>
      </c>
      <c r="N124">
        <v>0</v>
      </c>
      <c r="O124" t="s">
        <v>11</v>
      </c>
      <c r="P124" t="s">
        <v>11</v>
      </c>
      <c r="Q124" t="s">
        <v>11</v>
      </c>
      <c r="R124" t="s">
        <v>11</v>
      </c>
    </row>
    <row r="125" spans="1:18" hidden="1">
      <c r="A125" t="s">
        <v>263</v>
      </c>
      <c r="B125" t="s">
        <v>57</v>
      </c>
      <c r="C125">
        <v>4</v>
      </c>
      <c r="D125" t="s">
        <v>62</v>
      </c>
      <c r="E125" t="s">
        <v>36</v>
      </c>
      <c r="F125" t="s">
        <v>434</v>
      </c>
      <c r="G125" t="s">
        <v>435</v>
      </c>
      <c r="H125">
        <v>9</v>
      </c>
      <c r="I125" s="103">
        <v>45778</v>
      </c>
      <c r="J125">
        <v>0</v>
      </c>
      <c r="K125">
        <v>0</v>
      </c>
      <c r="L125">
        <v>0</v>
      </c>
      <c r="M125">
        <v>0</v>
      </c>
      <c r="N125">
        <v>0</v>
      </c>
      <c r="O125" t="s">
        <v>11</v>
      </c>
      <c r="P125" t="s">
        <v>11</v>
      </c>
      <c r="Q125" t="s">
        <v>11</v>
      </c>
      <c r="R125" t="s">
        <v>11</v>
      </c>
    </row>
    <row r="126" spans="1:18" hidden="1">
      <c r="A126" t="s">
        <v>263</v>
      </c>
      <c r="B126" t="s">
        <v>57</v>
      </c>
      <c r="C126">
        <v>5</v>
      </c>
      <c r="D126" t="s">
        <v>65</v>
      </c>
      <c r="E126" t="s">
        <v>36</v>
      </c>
      <c r="F126" t="s">
        <v>434</v>
      </c>
      <c r="G126" t="s">
        <v>435</v>
      </c>
      <c r="H126">
        <v>6</v>
      </c>
      <c r="I126" s="103">
        <v>45778</v>
      </c>
      <c r="J126">
        <v>0</v>
      </c>
      <c r="K126">
        <v>0</v>
      </c>
      <c r="L126">
        <v>1</v>
      </c>
      <c r="M126">
        <v>1</v>
      </c>
      <c r="N126">
        <v>0</v>
      </c>
      <c r="O126" t="s">
        <v>11</v>
      </c>
      <c r="P126" t="s">
        <v>11</v>
      </c>
      <c r="Q126" t="s">
        <v>11</v>
      </c>
      <c r="R126" t="s">
        <v>11</v>
      </c>
    </row>
    <row r="127" spans="1:18" hidden="1">
      <c r="A127" t="s">
        <v>263</v>
      </c>
      <c r="B127" t="s">
        <v>57</v>
      </c>
      <c r="C127">
        <v>6</v>
      </c>
      <c r="D127" t="s">
        <v>67</v>
      </c>
      <c r="E127" t="s">
        <v>36</v>
      </c>
      <c r="F127" t="s">
        <v>2432</v>
      </c>
      <c r="G127" t="s">
        <v>2433</v>
      </c>
      <c r="H127">
        <v>6</v>
      </c>
      <c r="I127" s="103">
        <v>45778</v>
      </c>
      <c r="J127">
        <v>0</v>
      </c>
      <c r="K127">
        <v>1</v>
      </c>
      <c r="L127">
        <v>1</v>
      </c>
      <c r="M127">
        <v>2</v>
      </c>
      <c r="N127">
        <v>0</v>
      </c>
      <c r="O127" t="s">
        <v>2438</v>
      </c>
      <c r="P127" t="s">
        <v>2439</v>
      </c>
      <c r="Q127" t="s">
        <v>2430</v>
      </c>
      <c r="R127" t="s">
        <v>11</v>
      </c>
    </row>
    <row r="128" spans="1:18" hidden="1">
      <c r="A128" t="s">
        <v>263</v>
      </c>
      <c r="B128" t="s">
        <v>57</v>
      </c>
      <c r="C128">
        <v>7</v>
      </c>
      <c r="D128" t="s">
        <v>68</v>
      </c>
      <c r="E128" t="s">
        <v>36</v>
      </c>
      <c r="F128" t="s">
        <v>2432</v>
      </c>
      <c r="G128" t="s">
        <v>2435</v>
      </c>
      <c r="H128">
        <v>5</v>
      </c>
      <c r="I128" s="103">
        <v>45778</v>
      </c>
      <c r="J128">
        <v>1</v>
      </c>
      <c r="K128">
        <v>0</v>
      </c>
      <c r="L128">
        <v>1</v>
      </c>
      <c r="M128">
        <v>0</v>
      </c>
      <c r="N128">
        <v>0</v>
      </c>
      <c r="O128" t="s">
        <v>11</v>
      </c>
      <c r="P128" t="s">
        <v>11</v>
      </c>
      <c r="Q128" t="s">
        <v>11</v>
      </c>
      <c r="R128" t="s">
        <v>11</v>
      </c>
    </row>
    <row r="129" spans="1:18" hidden="1">
      <c r="A129" t="s">
        <v>263</v>
      </c>
      <c r="B129" t="s">
        <v>69</v>
      </c>
      <c r="C129">
        <v>8</v>
      </c>
      <c r="D129" t="s">
        <v>70</v>
      </c>
      <c r="E129" t="s">
        <v>71</v>
      </c>
      <c r="F129" t="s">
        <v>436</v>
      </c>
      <c r="G129" t="s">
        <v>437</v>
      </c>
      <c r="H129">
        <v>5.6228257045651073E-3</v>
      </c>
      <c r="I129" s="103">
        <v>45778</v>
      </c>
      <c r="J129">
        <v>5.8639174103008208E-3</v>
      </c>
      <c r="K129">
        <v>5.0061577479954874E-3</v>
      </c>
      <c r="L129">
        <v>5.9100000000000003E-3</v>
      </c>
      <c r="M129">
        <v>5.0877077682586003E-3</v>
      </c>
      <c r="O129" t="s">
        <v>2440</v>
      </c>
      <c r="P129" t="s">
        <v>11</v>
      </c>
      <c r="Q129" t="s">
        <v>11</v>
      </c>
      <c r="R129" t="s">
        <v>11</v>
      </c>
    </row>
    <row r="130" spans="1:18" hidden="1">
      <c r="A130" t="s">
        <v>263</v>
      </c>
      <c r="B130" t="s">
        <v>69</v>
      </c>
      <c r="C130">
        <v>9</v>
      </c>
      <c r="D130" t="s">
        <v>70</v>
      </c>
      <c r="E130" t="s">
        <v>73</v>
      </c>
      <c r="F130" t="s">
        <v>436</v>
      </c>
      <c r="G130" t="s">
        <v>437</v>
      </c>
      <c r="H130">
        <v>162.9</v>
      </c>
      <c r="I130" s="103">
        <v>45778</v>
      </c>
      <c r="J130">
        <v>15.9103257599287</v>
      </c>
      <c r="K130">
        <v>13.632414266799994</v>
      </c>
      <c r="L130">
        <v>28.896517591172099</v>
      </c>
      <c r="M130">
        <v>24.943242041499996</v>
      </c>
      <c r="O130" t="s">
        <v>2441</v>
      </c>
      <c r="P130" t="s">
        <v>11</v>
      </c>
      <c r="Q130" t="s">
        <v>11</v>
      </c>
      <c r="R130" t="s">
        <v>11</v>
      </c>
    </row>
    <row r="131" spans="1:18" hidden="1">
      <c r="A131" t="s">
        <v>263</v>
      </c>
      <c r="B131" t="s">
        <v>69</v>
      </c>
      <c r="C131">
        <v>10</v>
      </c>
      <c r="D131" t="s">
        <v>75</v>
      </c>
      <c r="E131" t="s">
        <v>73</v>
      </c>
      <c r="F131" t="s">
        <v>2436</v>
      </c>
      <c r="G131" t="s">
        <v>437</v>
      </c>
      <c r="H131">
        <v>231.81399999999999</v>
      </c>
      <c r="I131" s="103">
        <v>45778</v>
      </c>
      <c r="J131">
        <v>11.54</v>
      </c>
      <c r="K131">
        <v>7.25</v>
      </c>
      <c r="L131">
        <v>23.03</v>
      </c>
      <c r="M131">
        <v>13.22</v>
      </c>
    </row>
    <row r="132" spans="1:18" hidden="1">
      <c r="A132" t="s">
        <v>263</v>
      </c>
      <c r="B132" t="s">
        <v>57</v>
      </c>
      <c r="C132">
        <v>1</v>
      </c>
      <c r="D132" t="s">
        <v>58</v>
      </c>
      <c r="E132" t="s">
        <v>36</v>
      </c>
      <c r="F132" t="s">
        <v>434</v>
      </c>
      <c r="G132" t="s">
        <v>435</v>
      </c>
      <c r="H132">
        <v>0</v>
      </c>
      <c r="I132" s="103">
        <v>45809</v>
      </c>
      <c r="J132">
        <v>0</v>
      </c>
      <c r="K132">
        <v>0</v>
      </c>
      <c r="L132">
        <v>0</v>
      </c>
      <c r="M132">
        <v>0</v>
      </c>
      <c r="N132">
        <v>0</v>
      </c>
      <c r="O132" t="s">
        <v>11</v>
      </c>
      <c r="P132" t="s">
        <v>11</v>
      </c>
      <c r="Q132" t="s">
        <v>11</v>
      </c>
      <c r="R132" t="s">
        <v>11</v>
      </c>
    </row>
    <row r="133" spans="1:18" hidden="1">
      <c r="A133" t="s">
        <v>263</v>
      </c>
      <c r="B133" t="s">
        <v>57</v>
      </c>
      <c r="C133">
        <v>2</v>
      </c>
      <c r="D133" t="s">
        <v>63</v>
      </c>
      <c r="E133" t="s">
        <v>36</v>
      </c>
      <c r="F133" t="s">
        <v>434</v>
      </c>
      <c r="G133" t="s">
        <v>435</v>
      </c>
      <c r="H133">
        <v>0</v>
      </c>
      <c r="I133" s="103">
        <v>45809</v>
      </c>
      <c r="J133">
        <v>0</v>
      </c>
      <c r="K133">
        <v>0</v>
      </c>
      <c r="L133">
        <v>0</v>
      </c>
      <c r="M133">
        <v>1</v>
      </c>
      <c r="N133" t="s">
        <v>11</v>
      </c>
      <c r="O133" t="s">
        <v>2442</v>
      </c>
      <c r="P133" t="s">
        <v>2443</v>
      </c>
      <c r="Q133" t="s">
        <v>11</v>
      </c>
      <c r="R133" t="s">
        <v>11</v>
      </c>
    </row>
    <row r="134" spans="1:18" hidden="1">
      <c r="A134" t="s">
        <v>263</v>
      </c>
      <c r="B134" t="s">
        <v>57</v>
      </c>
      <c r="C134">
        <v>3</v>
      </c>
      <c r="D134" t="s">
        <v>59</v>
      </c>
      <c r="E134" t="s">
        <v>36</v>
      </c>
      <c r="F134" t="s">
        <v>434</v>
      </c>
      <c r="G134" t="s">
        <v>435</v>
      </c>
      <c r="H134">
        <v>4</v>
      </c>
      <c r="I134" s="103">
        <v>45809</v>
      </c>
      <c r="J134">
        <v>2</v>
      </c>
      <c r="K134">
        <v>0</v>
      </c>
      <c r="L134">
        <v>2</v>
      </c>
      <c r="M134">
        <v>0</v>
      </c>
      <c r="N134">
        <v>0</v>
      </c>
      <c r="O134" t="s">
        <v>11</v>
      </c>
      <c r="P134" t="s">
        <v>11</v>
      </c>
      <c r="Q134" t="s">
        <v>11</v>
      </c>
      <c r="R134" t="s">
        <v>11</v>
      </c>
    </row>
    <row r="135" spans="1:18" hidden="1">
      <c r="A135" t="s">
        <v>263</v>
      </c>
      <c r="B135" t="s">
        <v>57</v>
      </c>
      <c r="C135">
        <v>4</v>
      </c>
      <c r="D135" t="s">
        <v>62</v>
      </c>
      <c r="E135" t="s">
        <v>36</v>
      </c>
      <c r="F135" t="s">
        <v>434</v>
      </c>
      <c r="G135" t="s">
        <v>435</v>
      </c>
      <c r="H135">
        <v>9</v>
      </c>
      <c r="I135" s="103">
        <v>45809</v>
      </c>
      <c r="J135">
        <v>2</v>
      </c>
      <c r="K135">
        <v>0</v>
      </c>
      <c r="L135">
        <v>2</v>
      </c>
      <c r="M135">
        <v>0</v>
      </c>
      <c r="N135">
        <v>0</v>
      </c>
      <c r="O135" t="s">
        <v>11</v>
      </c>
      <c r="P135" t="s">
        <v>11</v>
      </c>
      <c r="Q135" t="s">
        <v>11</v>
      </c>
      <c r="R135" t="s">
        <v>11</v>
      </c>
    </row>
    <row r="136" spans="1:18" hidden="1">
      <c r="A136" t="s">
        <v>263</v>
      </c>
      <c r="B136" t="s">
        <v>57</v>
      </c>
      <c r="C136">
        <v>5</v>
      </c>
      <c r="D136" t="s">
        <v>65</v>
      </c>
      <c r="E136" t="s">
        <v>36</v>
      </c>
      <c r="F136" t="s">
        <v>434</v>
      </c>
      <c r="G136" t="s">
        <v>435</v>
      </c>
      <c r="H136">
        <v>6</v>
      </c>
      <c r="I136" s="103">
        <v>45809</v>
      </c>
      <c r="J136">
        <v>0</v>
      </c>
      <c r="K136">
        <v>2</v>
      </c>
      <c r="L136">
        <v>1</v>
      </c>
      <c r="M136">
        <v>3</v>
      </c>
      <c r="N136">
        <v>0</v>
      </c>
      <c r="O136" t="s">
        <v>2444</v>
      </c>
      <c r="P136" t="s">
        <v>2445</v>
      </c>
      <c r="Q136" t="s">
        <v>2446</v>
      </c>
      <c r="R136" t="s">
        <v>11</v>
      </c>
    </row>
    <row r="137" spans="1:18" hidden="1">
      <c r="A137" t="s">
        <v>263</v>
      </c>
      <c r="B137" t="s">
        <v>57</v>
      </c>
      <c r="C137">
        <v>5</v>
      </c>
      <c r="D137" t="s">
        <v>67</v>
      </c>
      <c r="E137" t="s">
        <v>36</v>
      </c>
      <c r="F137" t="s">
        <v>2432</v>
      </c>
      <c r="G137" t="s">
        <v>2433</v>
      </c>
      <c r="H137">
        <v>6</v>
      </c>
      <c r="I137" s="103">
        <v>45809</v>
      </c>
      <c r="J137">
        <v>0</v>
      </c>
      <c r="K137">
        <v>1</v>
      </c>
      <c r="L137">
        <v>1</v>
      </c>
      <c r="M137">
        <v>3</v>
      </c>
      <c r="N137">
        <v>0</v>
      </c>
      <c r="O137" t="s">
        <v>2447</v>
      </c>
      <c r="P137" t="s">
        <v>2448</v>
      </c>
      <c r="Q137" t="s">
        <v>2448</v>
      </c>
      <c r="R137" t="s">
        <v>11</v>
      </c>
    </row>
    <row r="138" spans="1:18" hidden="1">
      <c r="A138" t="s">
        <v>263</v>
      </c>
      <c r="B138" t="s">
        <v>57</v>
      </c>
      <c r="C138">
        <v>7</v>
      </c>
      <c r="D138" t="s">
        <v>68</v>
      </c>
      <c r="E138" t="s">
        <v>36</v>
      </c>
      <c r="F138" t="s">
        <v>2432</v>
      </c>
      <c r="G138" t="s">
        <v>2435</v>
      </c>
      <c r="H138">
        <v>5</v>
      </c>
      <c r="I138" s="103">
        <v>45809</v>
      </c>
      <c r="J138">
        <v>0</v>
      </c>
      <c r="K138">
        <v>0</v>
      </c>
      <c r="L138">
        <v>1</v>
      </c>
      <c r="M138">
        <v>0</v>
      </c>
      <c r="N138">
        <v>0</v>
      </c>
      <c r="O138" t="s">
        <v>11</v>
      </c>
      <c r="P138" t="s">
        <v>11</v>
      </c>
      <c r="Q138" t="s">
        <v>11</v>
      </c>
      <c r="R138" t="s">
        <v>11</v>
      </c>
    </row>
    <row r="139" spans="1:18" hidden="1">
      <c r="A139" t="s">
        <v>263</v>
      </c>
      <c r="B139" t="s">
        <v>69</v>
      </c>
      <c r="C139">
        <v>8</v>
      </c>
      <c r="D139" t="s">
        <v>70</v>
      </c>
      <c r="E139" t="s">
        <v>71</v>
      </c>
      <c r="F139" t="s">
        <v>436</v>
      </c>
      <c r="G139" t="s">
        <v>437</v>
      </c>
      <c r="H139">
        <v>5.6228257045651073E-3</v>
      </c>
      <c r="I139" s="103">
        <v>45809</v>
      </c>
      <c r="J139">
        <v>5.4773615308016457E-3</v>
      </c>
      <c r="K139">
        <v>5.1383660879234577E-3</v>
      </c>
      <c r="L139">
        <v>5.7600000000000004E-3</v>
      </c>
      <c r="M139">
        <v>5.1059363305658552E-3</v>
      </c>
      <c r="N139">
        <v>5.4225879154936284E-3</v>
      </c>
      <c r="O139" t="s">
        <v>2449</v>
      </c>
      <c r="P139" t="s">
        <v>11</v>
      </c>
      <c r="Q139" t="s">
        <v>11</v>
      </c>
      <c r="R139" t="s">
        <v>11</v>
      </c>
    </row>
    <row r="140" spans="1:18" hidden="1">
      <c r="A140" t="s">
        <v>263</v>
      </c>
      <c r="B140" t="s">
        <v>69</v>
      </c>
      <c r="C140">
        <v>9</v>
      </c>
      <c r="D140" t="s">
        <v>70</v>
      </c>
      <c r="E140" t="s">
        <v>73</v>
      </c>
      <c r="F140" t="s">
        <v>436</v>
      </c>
      <c r="G140" t="s">
        <v>437</v>
      </c>
      <c r="H140">
        <v>162.9</v>
      </c>
      <c r="I140" s="103">
        <v>45809</v>
      </c>
      <c r="J140">
        <v>14.95844058747246</v>
      </c>
      <c r="K140">
        <v>14.16</v>
      </c>
      <c r="L140">
        <v>44.568766347401159</v>
      </c>
      <c r="M140">
        <v>39.103282803900001</v>
      </c>
      <c r="N140">
        <v>13.790699999999999</v>
      </c>
      <c r="O140" t="s">
        <v>2450</v>
      </c>
      <c r="P140" t="s">
        <v>11</v>
      </c>
      <c r="Q140" t="s">
        <v>11</v>
      </c>
      <c r="R140" t="s">
        <v>11</v>
      </c>
    </row>
    <row r="141" spans="1:18" hidden="1">
      <c r="A141" t="s">
        <v>263</v>
      </c>
      <c r="B141" t="s">
        <v>69</v>
      </c>
      <c r="C141">
        <v>10</v>
      </c>
      <c r="D141" t="s">
        <v>75</v>
      </c>
      <c r="E141" t="s">
        <v>73</v>
      </c>
      <c r="F141" t="s">
        <v>2436</v>
      </c>
      <c r="G141" t="s">
        <v>437</v>
      </c>
      <c r="H141">
        <v>231.81399999999999</v>
      </c>
      <c r="I141" s="103">
        <v>45809</v>
      </c>
      <c r="J141">
        <v>5.09</v>
      </c>
      <c r="K141">
        <v>7.98</v>
      </c>
      <c r="L141">
        <v>28.12</v>
      </c>
      <c r="M141">
        <v>21.2</v>
      </c>
    </row>
    <row r="142" spans="1:18" hidden="1">
      <c r="A142" t="s">
        <v>263</v>
      </c>
      <c r="B142" t="s">
        <v>57</v>
      </c>
      <c r="C142">
        <v>1</v>
      </c>
      <c r="D142" t="s">
        <v>58</v>
      </c>
      <c r="E142" t="s">
        <v>36</v>
      </c>
      <c r="F142" t="s">
        <v>434</v>
      </c>
      <c r="G142" t="s">
        <v>435</v>
      </c>
      <c r="H142">
        <v>0</v>
      </c>
      <c r="I142" s="103">
        <v>45839</v>
      </c>
      <c r="J142">
        <v>0</v>
      </c>
      <c r="K142">
        <v>0</v>
      </c>
      <c r="L142">
        <v>0</v>
      </c>
      <c r="M142">
        <v>0</v>
      </c>
      <c r="N142">
        <v>0</v>
      </c>
      <c r="O142" t="s">
        <v>11</v>
      </c>
      <c r="P142" t="s">
        <v>11</v>
      </c>
      <c r="Q142" t="s">
        <v>11</v>
      </c>
      <c r="R142" t="s">
        <v>11</v>
      </c>
    </row>
    <row r="143" spans="1:18" hidden="1">
      <c r="A143" t="s">
        <v>263</v>
      </c>
      <c r="B143" t="s">
        <v>57</v>
      </c>
      <c r="C143">
        <v>2</v>
      </c>
      <c r="D143" t="s">
        <v>63</v>
      </c>
      <c r="E143" t="s">
        <v>36</v>
      </c>
      <c r="F143" t="s">
        <v>434</v>
      </c>
      <c r="G143" t="s">
        <v>435</v>
      </c>
      <c r="H143">
        <v>0</v>
      </c>
      <c r="I143" s="103">
        <v>45839</v>
      </c>
      <c r="J143">
        <v>0</v>
      </c>
      <c r="K143">
        <v>0</v>
      </c>
      <c r="L143">
        <v>0</v>
      </c>
      <c r="M143">
        <v>1</v>
      </c>
      <c r="N143">
        <v>0</v>
      </c>
      <c r="O143" t="s">
        <v>11</v>
      </c>
      <c r="P143" t="s">
        <v>11</v>
      </c>
      <c r="Q143" t="s">
        <v>11</v>
      </c>
      <c r="R143" t="s">
        <v>11</v>
      </c>
    </row>
    <row r="144" spans="1:18" hidden="1">
      <c r="A144" t="s">
        <v>263</v>
      </c>
      <c r="B144" t="s">
        <v>57</v>
      </c>
      <c r="C144">
        <v>3</v>
      </c>
      <c r="D144" t="s">
        <v>59</v>
      </c>
      <c r="E144" t="s">
        <v>36</v>
      </c>
      <c r="F144" t="s">
        <v>434</v>
      </c>
      <c r="G144" t="s">
        <v>435</v>
      </c>
      <c r="H144">
        <v>4</v>
      </c>
      <c r="I144" s="103">
        <v>45839</v>
      </c>
      <c r="J144">
        <v>0</v>
      </c>
      <c r="K144">
        <v>1</v>
      </c>
      <c r="L144">
        <v>2</v>
      </c>
      <c r="M144">
        <v>1</v>
      </c>
      <c r="N144">
        <v>0</v>
      </c>
      <c r="O144" t="s">
        <v>2451</v>
      </c>
      <c r="P144" t="s">
        <v>2452</v>
      </c>
      <c r="Q144" t="s">
        <v>2430</v>
      </c>
      <c r="R144" t="s">
        <v>11</v>
      </c>
    </row>
    <row r="145" spans="1:18" hidden="1">
      <c r="A145" t="s">
        <v>263</v>
      </c>
      <c r="B145" t="s">
        <v>57</v>
      </c>
      <c r="C145">
        <v>4</v>
      </c>
      <c r="D145" t="s">
        <v>62</v>
      </c>
      <c r="E145" t="s">
        <v>36</v>
      </c>
      <c r="F145" t="s">
        <v>434</v>
      </c>
      <c r="G145" t="s">
        <v>435</v>
      </c>
      <c r="H145">
        <v>9</v>
      </c>
      <c r="I145" s="103">
        <v>45839</v>
      </c>
      <c r="J145">
        <v>0</v>
      </c>
      <c r="K145">
        <v>1</v>
      </c>
      <c r="L145">
        <v>2</v>
      </c>
      <c r="M145">
        <v>1</v>
      </c>
      <c r="N145">
        <v>0</v>
      </c>
      <c r="O145" t="s">
        <v>2453</v>
      </c>
      <c r="P145" t="s">
        <v>2452</v>
      </c>
      <c r="Q145" t="s">
        <v>2430</v>
      </c>
      <c r="R145" t="s">
        <v>11</v>
      </c>
    </row>
    <row r="146" spans="1:18" hidden="1">
      <c r="A146" t="s">
        <v>263</v>
      </c>
      <c r="B146" t="s">
        <v>57</v>
      </c>
      <c r="C146">
        <v>5</v>
      </c>
      <c r="D146" t="s">
        <v>65</v>
      </c>
      <c r="E146" t="s">
        <v>36</v>
      </c>
      <c r="F146" t="s">
        <v>434</v>
      </c>
      <c r="G146" t="s">
        <v>435</v>
      </c>
      <c r="H146">
        <v>6</v>
      </c>
      <c r="I146" s="103">
        <v>45839</v>
      </c>
      <c r="J146">
        <v>1</v>
      </c>
      <c r="K146">
        <v>0</v>
      </c>
      <c r="L146">
        <v>2</v>
      </c>
      <c r="M146">
        <v>3</v>
      </c>
      <c r="N146">
        <v>0</v>
      </c>
      <c r="O146" t="s">
        <v>11</v>
      </c>
      <c r="P146" t="s">
        <v>11</v>
      </c>
      <c r="Q146" t="s">
        <v>11</v>
      </c>
      <c r="R146" t="s">
        <v>11</v>
      </c>
    </row>
    <row r="147" spans="1:18" hidden="1">
      <c r="A147" t="s">
        <v>263</v>
      </c>
      <c r="B147" t="s">
        <v>57</v>
      </c>
      <c r="C147">
        <v>6</v>
      </c>
      <c r="D147" t="s">
        <v>67</v>
      </c>
      <c r="E147" t="s">
        <v>36</v>
      </c>
      <c r="F147" t="s">
        <v>2454</v>
      </c>
      <c r="G147" t="s">
        <v>2433</v>
      </c>
      <c r="H147">
        <v>6</v>
      </c>
      <c r="I147" s="103">
        <v>45839</v>
      </c>
      <c r="J147">
        <v>1</v>
      </c>
      <c r="K147">
        <v>0</v>
      </c>
      <c r="L147">
        <v>2</v>
      </c>
      <c r="M147">
        <v>3</v>
      </c>
      <c r="N147">
        <v>0</v>
      </c>
      <c r="O147" t="s">
        <v>11</v>
      </c>
      <c r="P147" t="s">
        <v>11</v>
      </c>
      <c r="Q147" t="s">
        <v>11</v>
      </c>
      <c r="R147" t="s">
        <v>11</v>
      </c>
    </row>
    <row r="148" spans="1:18" hidden="1">
      <c r="A148" t="s">
        <v>263</v>
      </c>
      <c r="B148" t="s">
        <v>57</v>
      </c>
      <c r="C148">
        <v>7</v>
      </c>
      <c r="D148" t="s">
        <v>68</v>
      </c>
      <c r="E148" t="s">
        <v>36</v>
      </c>
      <c r="F148" t="s">
        <v>2432</v>
      </c>
      <c r="G148" t="s">
        <v>2435</v>
      </c>
      <c r="H148">
        <v>5</v>
      </c>
      <c r="I148" s="103">
        <v>45839</v>
      </c>
      <c r="J148">
        <v>0</v>
      </c>
      <c r="K148">
        <v>0</v>
      </c>
      <c r="L148">
        <v>1</v>
      </c>
      <c r="M148">
        <v>0</v>
      </c>
      <c r="N148">
        <v>0</v>
      </c>
      <c r="O148" t="s">
        <v>11</v>
      </c>
      <c r="P148" t="s">
        <v>11</v>
      </c>
      <c r="Q148" t="s">
        <v>11</v>
      </c>
      <c r="R148" t="s">
        <v>11</v>
      </c>
    </row>
    <row r="149" spans="1:18" hidden="1">
      <c r="A149" t="s">
        <v>263</v>
      </c>
      <c r="B149" t="s">
        <v>69</v>
      </c>
      <c r="C149">
        <v>8</v>
      </c>
      <c r="D149" t="s">
        <v>70</v>
      </c>
      <c r="E149" t="s">
        <v>71</v>
      </c>
      <c r="F149" t="s">
        <v>436</v>
      </c>
      <c r="G149" t="s">
        <v>437</v>
      </c>
      <c r="H149">
        <v>5.6228257045651073E-3</v>
      </c>
      <c r="I149" s="103">
        <v>45839</v>
      </c>
      <c r="J149">
        <v>5.545056069092268E-3</v>
      </c>
      <c r="K149">
        <v>4.9511746578715099E-3</v>
      </c>
      <c r="L149">
        <v>5.7000000000000002E-3</v>
      </c>
      <c r="M149">
        <v>5.0662797807861631E-3</v>
      </c>
      <c r="N149">
        <v>4.9905504621830417E-3</v>
      </c>
      <c r="O149" t="s">
        <v>2455</v>
      </c>
      <c r="P149" t="s">
        <v>11</v>
      </c>
      <c r="Q149" t="s">
        <v>11</v>
      </c>
      <c r="R149" t="s">
        <v>11</v>
      </c>
    </row>
    <row r="150" spans="1:18" hidden="1">
      <c r="A150" t="s">
        <v>263</v>
      </c>
      <c r="B150" t="s">
        <v>69</v>
      </c>
      <c r="C150">
        <v>9</v>
      </c>
      <c r="D150" t="s">
        <v>70</v>
      </c>
      <c r="E150" t="s">
        <v>73</v>
      </c>
      <c r="F150" t="s">
        <v>436</v>
      </c>
      <c r="G150" t="s">
        <v>437</v>
      </c>
      <c r="H150">
        <v>162.9</v>
      </c>
      <c r="I150" s="103">
        <v>45839</v>
      </c>
      <c r="J150">
        <v>14.561133997531501</v>
      </c>
      <c r="K150">
        <v>13.0637043917</v>
      </c>
      <c r="L150">
        <v>54.45</v>
      </c>
      <c r="M150">
        <v>52.16</v>
      </c>
      <c r="N150">
        <v>13.105020597778353</v>
      </c>
      <c r="O150" t="s">
        <v>2456</v>
      </c>
      <c r="P150" t="s">
        <v>11</v>
      </c>
      <c r="Q150" t="s">
        <v>11</v>
      </c>
      <c r="R150" t="s">
        <v>11</v>
      </c>
    </row>
    <row r="151" spans="1:18" hidden="1">
      <c r="A151" t="s">
        <v>263</v>
      </c>
      <c r="B151" t="s">
        <v>69</v>
      </c>
      <c r="C151">
        <v>10</v>
      </c>
      <c r="D151" t="s">
        <v>75</v>
      </c>
      <c r="E151" t="s">
        <v>73</v>
      </c>
      <c r="F151" t="s">
        <v>2436</v>
      </c>
      <c r="G151" t="s">
        <v>437</v>
      </c>
      <c r="H151">
        <v>231.81399999999999</v>
      </c>
      <c r="I151" s="103">
        <v>45839</v>
      </c>
      <c r="J151">
        <v>5.17</v>
      </c>
      <c r="K151">
        <v>9.14</v>
      </c>
      <c r="L151">
        <v>33.29</v>
      </c>
      <c r="M151">
        <v>30.34</v>
      </c>
      <c r="O151" t="s">
        <v>11</v>
      </c>
      <c r="P151" t="s">
        <v>11</v>
      </c>
      <c r="Q151" t="s">
        <v>11</v>
      </c>
      <c r="R151" t="s">
        <v>11</v>
      </c>
    </row>
    <row r="152" spans="1:18" hidden="1">
      <c r="A152" t="s">
        <v>263</v>
      </c>
      <c r="B152" t="s">
        <v>57</v>
      </c>
      <c r="C152">
        <v>1</v>
      </c>
      <c r="D152" t="s">
        <v>58</v>
      </c>
      <c r="E152" t="s">
        <v>36</v>
      </c>
      <c r="F152" t="s">
        <v>434</v>
      </c>
      <c r="G152" t="s">
        <v>435</v>
      </c>
      <c r="H152">
        <v>0</v>
      </c>
      <c r="I152" s="103">
        <v>45870</v>
      </c>
      <c r="J152">
        <v>0</v>
      </c>
      <c r="K152">
        <v>0</v>
      </c>
      <c r="L152">
        <v>0</v>
      </c>
      <c r="M152">
        <v>0</v>
      </c>
      <c r="N152">
        <v>0</v>
      </c>
      <c r="O152" t="s">
        <v>11</v>
      </c>
      <c r="P152" t="s">
        <v>11</v>
      </c>
      <c r="Q152" t="s">
        <v>11</v>
      </c>
      <c r="R152" t="s">
        <v>11</v>
      </c>
    </row>
    <row r="153" spans="1:18" hidden="1">
      <c r="A153" t="s">
        <v>263</v>
      </c>
      <c r="B153" t="s">
        <v>57</v>
      </c>
      <c r="C153">
        <v>2</v>
      </c>
      <c r="D153" t="s">
        <v>63</v>
      </c>
      <c r="E153" t="s">
        <v>36</v>
      </c>
      <c r="F153" t="s">
        <v>434</v>
      </c>
      <c r="G153" t="s">
        <v>435</v>
      </c>
      <c r="H153">
        <v>0</v>
      </c>
      <c r="I153" s="103">
        <v>45870</v>
      </c>
      <c r="J153">
        <v>0</v>
      </c>
      <c r="K153">
        <v>0</v>
      </c>
      <c r="L153">
        <v>0</v>
      </c>
      <c r="M153">
        <v>1</v>
      </c>
      <c r="N153">
        <v>0</v>
      </c>
      <c r="O153" t="s">
        <v>2457</v>
      </c>
      <c r="P153" t="s">
        <v>2458</v>
      </c>
      <c r="Q153" t="s">
        <v>2459</v>
      </c>
      <c r="R153" t="s">
        <v>2460</v>
      </c>
    </row>
    <row r="154" spans="1:18" hidden="1">
      <c r="A154" t="s">
        <v>263</v>
      </c>
      <c r="B154" t="s">
        <v>57</v>
      </c>
      <c r="C154">
        <v>3</v>
      </c>
      <c r="D154" t="s">
        <v>59</v>
      </c>
      <c r="E154" t="s">
        <v>36</v>
      </c>
      <c r="F154" t="s">
        <v>434</v>
      </c>
      <c r="G154" t="s">
        <v>435</v>
      </c>
      <c r="H154">
        <v>4</v>
      </c>
      <c r="I154" s="103">
        <v>45870</v>
      </c>
      <c r="J154">
        <v>1</v>
      </c>
      <c r="K154">
        <v>1</v>
      </c>
      <c r="L154">
        <v>3</v>
      </c>
      <c r="M154">
        <v>2</v>
      </c>
      <c r="N154">
        <v>0</v>
      </c>
      <c r="O154" t="s">
        <v>2461</v>
      </c>
      <c r="P154" t="s">
        <v>2462</v>
      </c>
      <c r="Q154" t="s">
        <v>2463</v>
      </c>
      <c r="R154" t="s">
        <v>2464</v>
      </c>
    </row>
    <row r="155" spans="1:18" hidden="1">
      <c r="A155" t="s">
        <v>263</v>
      </c>
      <c r="B155" t="s">
        <v>57</v>
      </c>
      <c r="C155">
        <v>4</v>
      </c>
      <c r="D155" t="s">
        <v>62</v>
      </c>
      <c r="E155" t="s">
        <v>36</v>
      </c>
      <c r="F155" t="s">
        <v>434</v>
      </c>
      <c r="G155" t="s">
        <v>435</v>
      </c>
      <c r="H155">
        <v>9</v>
      </c>
      <c r="I155" s="103">
        <v>45870</v>
      </c>
      <c r="J155">
        <v>2</v>
      </c>
      <c r="K155">
        <v>2</v>
      </c>
      <c r="L155">
        <v>4</v>
      </c>
      <c r="M155">
        <v>3</v>
      </c>
      <c r="N155">
        <v>0</v>
      </c>
      <c r="O155" t="s">
        <v>2465</v>
      </c>
      <c r="P155" t="s">
        <v>2462</v>
      </c>
      <c r="Q155" t="s">
        <v>2463</v>
      </c>
      <c r="R155" t="s">
        <v>2464</v>
      </c>
    </row>
    <row r="156" spans="1:18" hidden="1">
      <c r="A156" t="s">
        <v>263</v>
      </c>
      <c r="B156" t="s">
        <v>57</v>
      </c>
      <c r="C156">
        <v>5</v>
      </c>
      <c r="D156" t="s">
        <v>65</v>
      </c>
      <c r="E156" t="s">
        <v>36</v>
      </c>
      <c r="F156" t="s">
        <v>434</v>
      </c>
      <c r="G156" t="s">
        <v>435</v>
      </c>
      <c r="H156">
        <v>6</v>
      </c>
      <c r="I156" s="103">
        <v>45870</v>
      </c>
      <c r="J156">
        <v>0</v>
      </c>
      <c r="K156">
        <v>1</v>
      </c>
      <c r="L156">
        <v>2</v>
      </c>
      <c r="M156">
        <v>4</v>
      </c>
      <c r="N156">
        <v>0</v>
      </c>
      <c r="O156" t="s">
        <v>2466</v>
      </c>
      <c r="P156" t="s">
        <v>2467</v>
      </c>
      <c r="Q156" t="s">
        <v>2468</v>
      </c>
      <c r="R156" t="s">
        <v>11</v>
      </c>
    </row>
    <row r="157" spans="1:18" hidden="1">
      <c r="A157" t="s">
        <v>263</v>
      </c>
      <c r="B157" t="s">
        <v>57</v>
      </c>
      <c r="C157">
        <v>6</v>
      </c>
      <c r="D157" t="s">
        <v>67</v>
      </c>
      <c r="E157" t="s">
        <v>36</v>
      </c>
      <c r="F157" t="s">
        <v>2454</v>
      </c>
      <c r="G157" t="s">
        <v>2433</v>
      </c>
      <c r="H157">
        <v>6</v>
      </c>
      <c r="I157" s="103">
        <v>45870</v>
      </c>
      <c r="J157">
        <v>0</v>
      </c>
      <c r="K157">
        <v>3</v>
      </c>
      <c r="L157">
        <v>2</v>
      </c>
      <c r="M157">
        <v>6</v>
      </c>
      <c r="N157">
        <v>0</v>
      </c>
      <c r="O157" t="s">
        <v>2469</v>
      </c>
      <c r="P157" t="s">
        <v>2470</v>
      </c>
    </row>
    <row r="158" spans="1:18" hidden="1">
      <c r="A158" t="s">
        <v>263</v>
      </c>
      <c r="B158" t="s">
        <v>57</v>
      </c>
      <c r="C158">
        <v>7</v>
      </c>
      <c r="D158" t="s">
        <v>68</v>
      </c>
      <c r="E158" t="s">
        <v>36</v>
      </c>
      <c r="F158" t="s">
        <v>2432</v>
      </c>
      <c r="G158" t="s">
        <v>2435</v>
      </c>
      <c r="H158">
        <v>5</v>
      </c>
      <c r="I158" s="103">
        <v>45870</v>
      </c>
      <c r="J158">
        <v>1</v>
      </c>
      <c r="K158">
        <v>0</v>
      </c>
      <c r="L158">
        <v>2</v>
      </c>
      <c r="M158">
        <v>0</v>
      </c>
      <c r="N158">
        <v>0</v>
      </c>
      <c r="O158" t="s">
        <v>11</v>
      </c>
      <c r="P158" t="s">
        <v>11</v>
      </c>
      <c r="Q158" t="s">
        <v>11</v>
      </c>
      <c r="R158" t="s">
        <v>11</v>
      </c>
    </row>
    <row r="159" spans="1:18" hidden="1">
      <c r="A159" t="s">
        <v>263</v>
      </c>
      <c r="B159" t="s">
        <v>69</v>
      </c>
      <c r="C159">
        <v>8</v>
      </c>
      <c r="D159" t="s">
        <v>70</v>
      </c>
      <c r="E159" t="s">
        <v>71</v>
      </c>
      <c r="F159" t="s">
        <v>436</v>
      </c>
      <c r="G159" t="s">
        <v>437</v>
      </c>
      <c r="H159">
        <v>5.6228257045651073E-3</v>
      </c>
      <c r="I159" s="103">
        <v>45870</v>
      </c>
      <c r="J159">
        <v>5.5181784622687201E-3</v>
      </c>
      <c r="K159">
        <v>6.3445382305509397E-3</v>
      </c>
      <c r="L159">
        <v>5.6600000000000001E-3</v>
      </c>
      <c r="M159">
        <v>5.3181505490856526E-3</v>
      </c>
      <c r="N159">
        <v>5.5733602468914078E-3</v>
      </c>
      <c r="O159" t="s">
        <v>2471</v>
      </c>
      <c r="P159" t="s">
        <v>11</v>
      </c>
      <c r="Q159" t="s">
        <v>11</v>
      </c>
      <c r="R159" t="s">
        <v>11</v>
      </c>
    </row>
    <row r="160" spans="1:18" hidden="1">
      <c r="A160" t="s">
        <v>263</v>
      </c>
      <c r="B160" t="s">
        <v>69</v>
      </c>
      <c r="C160">
        <v>9</v>
      </c>
      <c r="D160" t="s">
        <v>70</v>
      </c>
      <c r="E160" t="s">
        <v>73</v>
      </c>
      <c r="F160" t="s">
        <v>436</v>
      </c>
      <c r="G160" t="s">
        <v>437</v>
      </c>
      <c r="H160">
        <v>162.9</v>
      </c>
      <c r="I160" s="103">
        <v>45870</v>
      </c>
      <c r="J160">
        <v>14.03</v>
      </c>
      <c r="K160">
        <v>15.265475983499998</v>
      </c>
      <c r="L160">
        <v>68.47999999999999</v>
      </c>
      <c r="M160">
        <v>67.432463179099997</v>
      </c>
      <c r="N160">
        <v>15.433</v>
      </c>
      <c r="O160" t="s">
        <v>2472</v>
      </c>
      <c r="P160" t="s">
        <v>11</v>
      </c>
      <c r="Q160" t="s">
        <v>11</v>
      </c>
      <c r="R160" t="s">
        <v>11</v>
      </c>
    </row>
    <row r="161" spans="1:18" hidden="1">
      <c r="A161" t="s">
        <v>263</v>
      </c>
      <c r="B161" t="s">
        <v>69</v>
      </c>
      <c r="C161">
        <v>10</v>
      </c>
      <c r="D161" t="s">
        <v>75</v>
      </c>
      <c r="E161" t="s">
        <v>73</v>
      </c>
      <c r="F161" t="s">
        <v>2436</v>
      </c>
      <c r="G161" t="s">
        <v>437</v>
      </c>
      <c r="H161">
        <v>231.81399999999999</v>
      </c>
      <c r="I161" s="103">
        <v>45870</v>
      </c>
      <c r="J161">
        <v>5.27</v>
      </c>
      <c r="K161">
        <v>9.67</v>
      </c>
      <c r="L161">
        <v>38.56</v>
      </c>
      <c r="M161">
        <v>68.900000000000006</v>
      </c>
    </row>
    <row r="162" spans="1:18" hidden="1">
      <c r="A162" t="s">
        <v>263</v>
      </c>
      <c r="B162" t="s">
        <v>57</v>
      </c>
      <c r="C162">
        <v>1</v>
      </c>
      <c r="D162" t="s">
        <v>58</v>
      </c>
      <c r="E162" t="s">
        <v>36</v>
      </c>
      <c r="F162" t="s">
        <v>434</v>
      </c>
      <c r="G162" t="s">
        <v>435</v>
      </c>
      <c r="H162">
        <v>0</v>
      </c>
      <c r="I162" s="103">
        <v>45901</v>
      </c>
      <c r="J162">
        <v>0</v>
      </c>
      <c r="K162">
        <v>0</v>
      </c>
      <c r="L162">
        <v>0</v>
      </c>
      <c r="M162">
        <v>0</v>
      </c>
      <c r="N162">
        <v>0</v>
      </c>
      <c r="O162" t="s">
        <v>11</v>
      </c>
      <c r="P162" t="s">
        <v>11</v>
      </c>
      <c r="Q162" t="s">
        <v>11</v>
      </c>
      <c r="R162" t="s">
        <v>11</v>
      </c>
    </row>
    <row r="163" spans="1:18" hidden="1">
      <c r="A163" t="s">
        <v>263</v>
      </c>
      <c r="B163" t="s">
        <v>57</v>
      </c>
      <c r="C163">
        <v>2</v>
      </c>
      <c r="D163" t="s">
        <v>63</v>
      </c>
      <c r="E163" t="s">
        <v>36</v>
      </c>
      <c r="F163" t="s">
        <v>434</v>
      </c>
      <c r="G163" t="s">
        <v>435</v>
      </c>
      <c r="H163">
        <v>0</v>
      </c>
      <c r="I163" s="103">
        <v>45901</v>
      </c>
      <c r="J163">
        <v>0</v>
      </c>
      <c r="K163">
        <v>0</v>
      </c>
      <c r="L163">
        <v>0</v>
      </c>
      <c r="M163">
        <v>1</v>
      </c>
      <c r="N163">
        <v>0</v>
      </c>
      <c r="O163" t="s">
        <v>11</v>
      </c>
      <c r="P163" t="s">
        <v>11</v>
      </c>
      <c r="Q163" t="s">
        <v>11</v>
      </c>
      <c r="R163" t="s">
        <v>11</v>
      </c>
    </row>
    <row r="164" spans="1:18" hidden="1">
      <c r="A164" t="s">
        <v>263</v>
      </c>
      <c r="B164" t="s">
        <v>57</v>
      </c>
      <c r="C164">
        <v>3</v>
      </c>
      <c r="D164" t="s">
        <v>59</v>
      </c>
      <c r="E164" t="s">
        <v>36</v>
      </c>
      <c r="F164" t="s">
        <v>434</v>
      </c>
      <c r="G164" t="s">
        <v>435</v>
      </c>
      <c r="H164">
        <v>4</v>
      </c>
      <c r="I164" s="103">
        <v>45901</v>
      </c>
      <c r="J164">
        <v>0</v>
      </c>
      <c r="K164">
        <v>0</v>
      </c>
      <c r="L164">
        <v>3</v>
      </c>
      <c r="M164">
        <v>2</v>
      </c>
      <c r="N164">
        <v>0</v>
      </c>
      <c r="O164" t="s">
        <v>11</v>
      </c>
      <c r="P164" t="s">
        <v>11</v>
      </c>
      <c r="Q164" t="s">
        <v>11</v>
      </c>
      <c r="R164" t="s">
        <v>11</v>
      </c>
    </row>
    <row r="165" spans="1:18" hidden="1">
      <c r="A165" t="s">
        <v>263</v>
      </c>
      <c r="B165" t="s">
        <v>57</v>
      </c>
      <c r="C165">
        <v>4</v>
      </c>
      <c r="D165" t="s">
        <v>62</v>
      </c>
      <c r="E165" t="s">
        <v>36</v>
      </c>
      <c r="F165" t="s">
        <v>434</v>
      </c>
      <c r="G165" t="s">
        <v>435</v>
      </c>
      <c r="H165">
        <v>9</v>
      </c>
      <c r="I165" s="103">
        <v>45901</v>
      </c>
      <c r="J165">
        <v>1</v>
      </c>
      <c r="K165">
        <v>0</v>
      </c>
      <c r="L165">
        <v>5</v>
      </c>
      <c r="M165">
        <v>3</v>
      </c>
      <c r="N165">
        <v>0</v>
      </c>
      <c r="O165" t="s">
        <v>11</v>
      </c>
      <c r="P165" t="s">
        <v>11</v>
      </c>
      <c r="Q165" t="s">
        <v>11</v>
      </c>
      <c r="R165" t="s">
        <v>11</v>
      </c>
    </row>
    <row r="166" spans="1:18" hidden="1">
      <c r="A166" t="s">
        <v>263</v>
      </c>
      <c r="B166" t="s">
        <v>57</v>
      </c>
      <c r="C166">
        <v>5</v>
      </c>
      <c r="D166" t="s">
        <v>65</v>
      </c>
      <c r="E166" t="s">
        <v>36</v>
      </c>
      <c r="F166" t="s">
        <v>434</v>
      </c>
      <c r="G166" t="s">
        <v>435</v>
      </c>
      <c r="H166">
        <v>6</v>
      </c>
      <c r="I166" s="103">
        <v>45901</v>
      </c>
      <c r="J166">
        <v>1</v>
      </c>
      <c r="K166">
        <v>2</v>
      </c>
      <c r="L166">
        <v>3</v>
      </c>
      <c r="M166">
        <v>6</v>
      </c>
      <c r="N166">
        <v>0</v>
      </c>
      <c r="O166" t="s">
        <v>2473</v>
      </c>
      <c r="P166" t="s">
        <v>2474</v>
      </c>
      <c r="Q166" t="s">
        <v>2475</v>
      </c>
      <c r="R166" t="s">
        <v>2476</v>
      </c>
    </row>
    <row r="167" spans="1:18" hidden="1">
      <c r="A167" t="s">
        <v>263</v>
      </c>
      <c r="B167" t="s">
        <v>57</v>
      </c>
      <c r="C167">
        <v>6</v>
      </c>
      <c r="D167" t="s">
        <v>67</v>
      </c>
      <c r="E167" t="s">
        <v>36</v>
      </c>
      <c r="F167" t="s">
        <v>2454</v>
      </c>
      <c r="G167" t="s">
        <v>2433</v>
      </c>
      <c r="H167">
        <v>6</v>
      </c>
      <c r="I167" s="103">
        <v>45901</v>
      </c>
      <c r="J167">
        <v>1</v>
      </c>
      <c r="K167">
        <v>1</v>
      </c>
      <c r="L167">
        <v>3</v>
      </c>
      <c r="M167">
        <v>7</v>
      </c>
      <c r="N167">
        <v>0</v>
      </c>
      <c r="O167" t="s">
        <v>11</v>
      </c>
      <c r="P167" t="s">
        <v>11</v>
      </c>
      <c r="Q167" t="s">
        <v>11</v>
      </c>
      <c r="R167" t="s">
        <v>11</v>
      </c>
    </row>
    <row r="168" spans="1:18" hidden="1">
      <c r="A168" t="s">
        <v>263</v>
      </c>
      <c r="B168" t="s">
        <v>57</v>
      </c>
      <c r="C168">
        <v>7</v>
      </c>
      <c r="D168" t="s">
        <v>68</v>
      </c>
      <c r="E168" t="s">
        <v>36</v>
      </c>
      <c r="F168" t="s">
        <v>2432</v>
      </c>
      <c r="G168" t="s">
        <v>2435</v>
      </c>
      <c r="H168">
        <v>5</v>
      </c>
      <c r="I168" s="103">
        <v>45901</v>
      </c>
      <c r="J168">
        <v>0</v>
      </c>
      <c r="K168">
        <v>0</v>
      </c>
      <c r="L168">
        <v>2</v>
      </c>
      <c r="M168">
        <v>0</v>
      </c>
      <c r="N168">
        <v>0</v>
      </c>
      <c r="O168" t="s">
        <v>11</v>
      </c>
      <c r="P168" t="s">
        <v>11</v>
      </c>
      <c r="Q168" t="s">
        <v>11</v>
      </c>
      <c r="R168" t="s">
        <v>11</v>
      </c>
    </row>
    <row r="169" spans="1:18" hidden="1">
      <c r="A169" t="s">
        <v>263</v>
      </c>
      <c r="B169" t="s">
        <v>69</v>
      </c>
      <c r="C169">
        <v>8</v>
      </c>
      <c r="D169" t="s">
        <v>70</v>
      </c>
      <c r="E169" t="s">
        <v>71</v>
      </c>
      <c r="F169" t="s">
        <v>436</v>
      </c>
      <c r="G169" t="s">
        <v>437</v>
      </c>
      <c r="H169">
        <v>5.6228257045651073E-3</v>
      </c>
      <c r="I169" s="103">
        <v>45901</v>
      </c>
      <c r="J169">
        <v>5.4872326324687656E-3</v>
      </c>
      <c r="K169">
        <v>5.5807653817929763E-3</v>
      </c>
      <c r="L169">
        <v>5.6299999999999996E-3</v>
      </c>
      <c r="M169">
        <v>5.3171500731646615E-3</v>
      </c>
      <c r="O169" t="s">
        <v>2477</v>
      </c>
      <c r="P169" t="s">
        <v>11</v>
      </c>
      <c r="Q169" t="s">
        <v>11</v>
      </c>
      <c r="R169" t="s">
        <v>11</v>
      </c>
    </row>
    <row r="170" spans="1:18" hidden="1">
      <c r="A170" t="s">
        <v>263</v>
      </c>
      <c r="B170" t="s">
        <v>69</v>
      </c>
      <c r="C170">
        <v>9</v>
      </c>
      <c r="D170" t="s">
        <v>70</v>
      </c>
      <c r="E170" t="s">
        <v>73</v>
      </c>
      <c r="F170" t="s">
        <v>436</v>
      </c>
      <c r="G170" t="s">
        <v>437</v>
      </c>
      <c r="H170">
        <v>162.9</v>
      </c>
      <c r="I170" s="103">
        <v>45901</v>
      </c>
      <c r="J170">
        <v>15.6225504770785</v>
      </c>
      <c r="K170">
        <v>15.9442524005</v>
      </c>
      <c r="L170">
        <v>84.102550477078495</v>
      </c>
      <c r="M170">
        <v>83.376715579600003</v>
      </c>
      <c r="O170" t="s">
        <v>2478</v>
      </c>
      <c r="P170" t="s">
        <v>2479</v>
      </c>
      <c r="Q170" t="s">
        <v>2480</v>
      </c>
      <c r="R170" t="s">
        <v>2460</v>
      </c>
    </row>
    <row r="171" spans="1:18" hidden="1">
      <c r="A171" t="s">
        <v>263</v>
      </c>
      <c r="B171" t="s">
        <v>69</v>
      </c>
      <c r="C171">
        <v>10</v>
      </c>
      <c r="D171" t="s">
        <v>75</v>
      </c>
      <c r="E171" t="s">
        <v>73</v>
      </c>
      <c r="F171" t="s">
        <v>2436</v>
      </c>
      <c r="G171" t="s">
        <v>437</v>
      </c>
      <c r="H171">
        <v>231.81399999999999</v>
      </c>
      <c r="I171" s="103">
        <v>45901</v>
      </c>
      <c r="J171">
        <v>4.76</v>
      </c>
      <c r="K171">
        <v>6</v>
      </c>
      <c r="L171">
        <v>43.32</v>
      </c>
      <c r="M171">
        <v>74.900000000000006</v>
      </c>
      <c r="O171" t="s">
        <v>11</v>
      </c>
      <c r="P171" t="s">
        <v>11</v>
      </c>
      <c r="Q171" t="s">
        <v>11</v>
      </c>
      <c r="R171" t="s">
        <v>11</v>
      </c>
    </row>
    <row r="172" spans="1:18" hidden="1">
      <c r="A172" t="s">
        <v>263</v>
      </c>
      <c r="B172" t="s">
        <v>57</v>
      </c>
      <c r="C172">
        <v>1</v>
      </c>
      <c r="D172" t="s">
        <v>58</v>
      </c>
      <c r="E172" t="s">
        <v>36</v>
      </c>
      <c r="F172" t="s">
        <v>434</v>
      </c>
      <c r="G172" t="s">
        <v>435</v>
      </c>
      <c r="H172">
        <v>0</v>
      </c>
      <c r="I172" s="103">
        <v>45931</v>
      </c>
      <c r="J172">
        <v>0</v>
      </c>
      <c r="K172">
        <v>0</v>
      </c>
      <c r="L172">
        <v>0</v>
      </c>
      <c r="M172">
        <v>0</v>
      </c>
      <c r="N172">
        <v>0</v>
      </c>
    </row>
    <row r="173" spans="1:18" hidden="1">
      <c r="A173" t="s">
        <v>263</v>
      </c>
      <c r="B173" t="s">
        <v>57</v>
      </c>
      <c r="C173">
        <v>2</v>
      </c>
      <c r="D173" t="s">
        <v>63</v>
      </c>
      <c r="E173" t="s">
        <v>36</v>
      </c>
      <c r="F173" t="s">
        <v>434</v>
      </c>
      <c r="G173" t="s">
        <v>435</v>
      </c>
      <c r="H173">
        <v>0</v>
      </c>
      <c r="I173" s="103">
        <v>45931</v>
      </c>
      <c r="J173">
        <v>0</v>
      </c>
      <c r="K173">
        <v>0</v>
      </c>
      <c r="L173">
        <v>0</v>
      </c>
      <c r="M173">
        <v>1</v>
      </c>
      <c r="N173">
        <v>0</v>
      </c>
    </row>
    <row r="174" spans="1:18" hidden="1">
      <c r="A174" t="s">
        <v>263</v>
      </c>
      <c r="B174" t="s">
        <v>57</v>
      </c>
      <c r="C174">
        <v>3</v>
      </c>
      <c r="D174" t="s">
        <v>59</v>
      </c>
      <c r="E174" t="s">
        <v>36</v>
      </c>
      <c r="F174" t="s">
        <v>434</v>
      </c>
      <c r="G174" t="s">
        <v>435</v>
      </c>
      <c r="H174">
        <v>4</v>
      </c>
      <c r="I174" s="103">
        <v>45931</v>
      </c>
      <c r="J174">
        <v>0</v>
      </c>
      <c r="K174">
        <v>0</v>
      </c>
      <c r="L174">
        <v>3</v>
      </c>
      <c r="M174">
        <v>2</v>
      </c>
      <c r="N174">
        <v>0</v>
      </c>
    </row>
    <row r="175" spans="1:18" hidden="1">
      <c r="A175" t="s">
        <v>263</v>
      </c>
      <c r="B175" t="s">
        <v>57</v>
      </c>
      <c r="C175">
        <v>4</v>
      </c>
      <c r="D175" t="s">
        <v>62</v>
      </c>
      <c r="E175" t="s">
        <v>36</v>
      </c>
      <c r="F175" t="s">
        <v>434</v>
      </c>
      <c r="G175" t="s">
        <v>435</v>
      </c>
      <c r="H175">
        <v>9</v>
      </c>
      <c r="I175" s="103">
        <v>45931</v>
      </c>
      <c r="J175">
        <v>0</v>
      </c>
      <c r="K175">
        <v>1</v>
      </c>
      <c r="L175">
        <v>5</v>
      </c>
      <c r="M175">
        <v>4</v>
      </c>
      <c r="N175">
        <v>0</v>
      </c>
      <c r="O175" t="s">
        <v>2481</v>
      </c>
      <c r="P175" t="s">
        <v>2482</v>
      </c>
      <c r="Q175" t="s">
        <v>2430</v>
      </c>
      <c r="R175" t="s">
        <v>2464</v>
      </c>
    </row>
    <row r="176" spans="1:18" hidden="1">
      <c r="A176" t="s">
        <v>263</v>
      </c>
      <c r="B176" t="s">
        <v>57</v>
      </c>
      <c r="C176">
        <v>5</v>
      </c>
      <c r="D176" t="s">
        <v>65</v>
      </c>
      <c r="E176" t="s">
        <v>36</v>
      </c>
      <c r="F176" t="s">
        <v>434</v>
      </c>
      <c r="G176" t="s">
        <v>435</v>
      </c>
      <c r="H176">
        <v>6</v>
      </c>
      <c r="I176" s="103">
        <v>45931</v>
      </c>
      <c r="J176">
        <v>0</v>
      </c>
      <c r="K176">
        <v>1</v>
      </c>
      <c r="L176">
        <v>3</v>
      </c>
      <c r="M176">
        <v>7</v>
      </c>
      <c r="N176">
        <v>0</v>
      </c>
      <c r="O176" t="s">
        <v>2483</v>
      </c>
      <c r="P176" t="s">
        <v>2480</v>
      </c>
      <c r="Q176" t="s">
        <v>2430</v>
      </c>
      <c r="R176" t="s">
        <v>2464</v>
      </c>
    </row>
    <row r="177" spans="1:18" hidden="1">
      <c r="A177" t="s">
        <v>263</v>
      </c>
      <c r="B177" t="s">
        <v>57</v>
      </c>
      <c r="C177">
        <v>6</v>
      </c>
      <c r="D177" t="s">
        <v>67</v>
      </c>
      <c r="E177" t="s">
        <v>36</v>
      </c>
      <c r="F177" t="s">
        <v>2454</v>
      </c>
      <c r="G177" t="s">
        <v>2433</v>
      </c>
      <c r="H177">
        <v>6</v>
      </c>
      <c r="I177" s="103">
        <v>45931</v>
      </c>
      <c r="J177">
        <v>0</v>
      </c>
      <c r="K177">
        <v>0</v>
      </c>
      <c r="L177">
        <v>3</v>
      </c>
      <c r="M177">
        <v>7</v>
      </c>
    </row>
    <row r="178" spans="1:18" hidden="1">
      <c r="A178" t="s">
        <v>263</v>
      </c>
      <c r="B178" t="s">
        <v>57</v>
      </c>
      <c r="C178">
        <v>7</v>
      </c>
      <c r="D178" t="s">
        <v>68</v>
      </c>
      <c r="E178" t="s">
        <v>36</v>
      </c>
      <c r="F178" t="s">
        <v>2432</v>
      </c>
      <c r="G178" t="s">
        <v>2435</v>
      </c>
      <c r="H178">
        <v>5</v>
      </c>
      <c r="I178" s="103">
        <v>45931</v>
      </c>
      <c r="J178">
        <v>1</v>
      </c>
      <c r="K178">
        <v>0</v>
      </c>
      <c r="L178">
        <v>3</v>
      </c>
      <c r="M178">
        <v>0</v>
      </c>
      <c r="N178">
        <v>0</v>
      </c>
    </row>
    <row r="179" spans="1:18" hidden="1">
      <c r="A179" t="s">
        <v>263</v>
      </c>
      <c r="B179" t="s">
        <v>69</v>
      </c>
      <c r="C179">
        <v>8</v>
      </c>
      <c r="D179" t="s">
        <v>70</v>
      </c>
      <c r="E179" t="s">
        <v>71</v>
      </c>
      <c r="F179" t="s">
        <v>436</v>
      </c>
      <c r="G179" t="s">
        <v>437</v>
      </c>
      <c r="H179">
        <v>5.6228257045651073E-3</v>
      </c>
      <c r="I179" s="103">
        <v>45931</v>
      </c>
      <c r="J179">
        <v>5.4224593142935843E-3</v>
      </c>
      <c r="K179">
        <v>5.6249987359830384E-3</v>
      </c>
      <c r="L179">
        <v>5.5999999999999999E-3</v>
      </c>
      <c r="M179">
        <v>5.3605957080683818E-3</v>
      </c>
      <c r="O179" t="s">
        <v>2484</v>
      </c>
      <c r="P179" t="s">
        <v>11</v>
      </c>
      <c r="Q179" t="s">
        <v>11</v>
      </c>
      <c r="R179" t="s">
        <v>11</v>
      </c>
    </row>
    <row r="180" spans="1:18" hidden="1">
      <c r="A180" t="s">
        <v>263</v>
      </c>
      <c r="B180" t="s">
        <v>69</v>
      </c>
      <c r="C180">
        <v>9</v>
      </c>
      <c r="D180" t="s">
        <v>70</v>
      </c>
      <c r="E180" t="s">
        <v>73</v>
      </c>
      <c r="F180" t="s">
        <v>436</v>
      </c>
      <c r="G180" t="s">
        <v>437</v>
      </c>
      <c r="H180">
        <v>162.9</v>
      </c>
      <c r="I180" s="103">
        <v>45931</v>
      </c>
      <c r="J180">
        <v>14.041415252639</v>
      </c>
      <c r="K180">
        <v>14.4933245709</v>
      </c>
      <c r="L180">
        <v>98.143965729717493</v>
      </c>
      <c r="M180">
        <v>97.870040150500003</v>
      </c>
      <c r="O180" t="s">
        <v>2485</v>
      </c>
      <c r="P180" t="s">
        <v>2486</v>
      </c>
      <c r="Q180" t="s">
        <v>2487</v>
      </c>
      <c r="R180" t="s">
        <v>2460</v>
      </c>
    </row>
    <row r="181" spans="1:18" hidden="1">
      <c r="A181" t="s">
        <v>263</v>
      </c>
      <c r="B181" t="s">
        <v>69</v>
      </c>
      <c r="C181">
        <v>10</v>
      </c>
      <c r="D181" t="s">
        <v>75</v>
      </c>
      <c r="E181" t="s">
        <v>73</v>
      </c>
      <c r="F181" t="s">
        <v>2436</v>
      </c>
      <c r="G181" t="s">
        <v>437</v>
      </c>
      <c r="H181">
        <v>231.81399999999999</v>
      </c>
      <c r="I181" s="103">
        <v>45931</v>
      </c>
      <c r="J181">
        <v>4.46</v>
      </c>
      <c r="K181">
        <v>6.27</v>
      </c>
      <c r="L181">
        <v>47.78</v>
      </c>
      <c r="M181">
        <v>81.17</v>
      </c>
      <c r="O181" t="s">
        <v>2488</v>
      </c>
    </row>
    <row r="182" spans="1:18" hidden="1">
      <c r="A182" t="s">
        <v>263</v>
      </c>
      <c r="B182" t="s">
        <v>57</v>
      </c>
      <c r="C182">
        <v>1</v>
      </c>
      <c r="D182" t="s">
        <v>58</v>
      </c>
      <c r="E182" t="s">
        <v>36</v>
      </c>
      <c r="F182" t="s">
        <v>434</v>
      </c>
      <c r="G182" t="s">
        <v>435</v>
      </c>
      <c r="H182">
        <v>0</v>
      </c>
      <c r="I182" s="103">
        <v>45962</v>
      </c>
      <c r="J182">
        <v>0</v>
      </c>
      <c r="K182">
        <v>0</v>
      </c>
      <c r="L182">
        <v>0</v>
      </c>
      <c r="M182">
        <v>0</v>
      </c>
    </row>
    <row r="183" spans="1:18" hidden="1">
      <c r="A183" t="s">
        <v>263</v>
      </c>
      <c r="B183" t="s">
        <v>57</v>
      </c>
      <c r="C183">
        <v>2</v>
      </c>
      <c r="D183" t="s">
        <v>63</v>
      </c>
      <c r="E183" t="s">
        <v>36</v>
      </c>
      <c r="F183" t="s">
        <v>434</v>
      </c>
      <c r="G183" t="s">
        <v>435</v>
      </c>
      <c r="H183">
        <v>0</v>
      </c>
      <c r="I183" s="103">
        <v>45962</v>
      </c>
      <c r="J183">
        <v>0</v>
      </c>
      <c r="K183">
        <v>0</v>
      </c>
      <c r="L183">
        <v>0</v>
      </c>
      <c r="M183">
        <v>1</v>
      </c>
    </row>
    <row r="184" spans="1:18" hidden="1">
      <c r="A184" t="s">
        <v>263</v>
      </c>
      <c r="B184" t="s">
        <v>57</v>
      </c>
      <c r="C184">
        <v>3</v>
      </c>
      <c r="D184" t="s">
        <v>59</v>
      </c>
      <c r="E184" t="s">
        <v>36</v>
      </c>
      <c r="F184" t="s">
        <v>434</v>
      </c>
      <c r="G184" t="s">
        <v>435</v>
      </c>
      <c r="H184">
        <v>4</v>
      </c>
      <c r="I184" s="103">
        <v>45962</v>
      </c>
      <c r="J184">
        <v>1</v>
      </c>
      <c r="K184">
        <v>0</v>
      </c>
      <c r="L184">
        <v>4</v>
      </c>
      <c r="M184">
        <v>2</v>
      </c>
      <c r="O184" t="s">
        <v>2489</v>
      </c>
      <c r="P184" t="s">
        <v>2480</v>
      </c>
      <c r="Q184" t="s">
        <v>2430</v>
      </c>
      <c r="R184" t="s">
        <v>2460</v>
      </c>
    </row>
    <row r="185" spans="1:18" hidden="1">
      <c r="A185" t="s">
        <v>263</v>
      </c>
      <c r="B185" t="s">
        <v>57</v>
      </c>
      <c r="C185">
        <v>4</v>
      </c>
      <c r="D185" t="s">
        <v>62</v>
      </c>
      <c r="E185" t="s">
        <v>36</v>
      </c>
      <c r="F185" t="s">
        <v>434</v>
      </c>
      <c r="G185" t="s">
        <v>435</v>
      </c>
      <c r="H185">
        <v>9</v>
      </c>
      <c r="I185" s="103">
        <v>45962</v>
      </c>
      <c r="J185">
        <v>1</v>
      </c>
      <c r="K185">
        <v>2</v>
      </c>
      <c r="L185">
        <v>6</v>
      </c>
      <c r="M185">
        <v>6</v>
      </c>
      <c r="O185" t="s">
        <v>2490</v>
      </c>
      <c r="P185" t="s">
        <v>2480</v>
      </c>
      <c r="Q185" t="s">
        <v>2430</v>
      </c>
      <c r="R185" t="s">
        <v>2460</v>
      </c>
    </row>
    <row r="186" spans="1:18" hidden="1">
      <c r="A186" t="s">
        <v>263</v>
      </c>
      <c r="B186" t="s">
        <v>57</v>
      </c>
      <c r="C186">
        <v>5</v>
      </c>
      <c r="D186" t="s">
        <v>65</v>
      </c>
      <c r="E186" t="s">
        <v>36</v>
      </c>
      <c r="F186" t="s">
        <v>434</v>
      </c>
      <c r="G186" t="s">
        <v>435</v>
      </c>
      <c r="H186">
        <v>6</v>
      </c>
      <c r="I186" s="103">
        <v>45962</v>
      </c>
      <c r="J186">
        <v>1</v>
      </c>
      <c r="K186">
        <v>2</v>
      </c>
      <c r="L186">
        <v>4</v>
      </c>
      <c r="M186">
        <v>9</v>
      </c>
      <c r="O186" t="s">
        <v>2491</v>
      </c>
      <c r="P186" t="s">
        <v>2492</v>
      </c>
      <c r="Q186" t="s">
        <v>2493</v>
      </c>
      <c r="R186" t="s">
        <v>2494</v>
      </c>
    </row>
    <row r="187" spans="1:18" hidden="1">
      <c r="A187" t="s">
        <v>263</v>
      </c>
      <c r="B187" t="s">
        <v>57</v>
      </c>
      <c r="C187">
        <v>6</v>
      </c>
      <c r="D187" t="s">
        <v>67</v>
      </c>
      <c r="E187" t="s">
        <v>36</v>
      </c>
      <c r="F187" t="s">
        <v>2454</v>
      </c>
      <c r="G187" t="s">
        <v>2433</v>
      </c>
      <c r="H187">
        <v>6</v>
      </c>
      <c r="I187" s="103">
        <v>45962</v>
      </c>
      <c r="J187">
        <v>1</v>
      </c>
      <c r="K187">
        <v>2</v>
      </c>
      <c r="L187">
        <v>4</v>
      </c>
      <c r="M187">
        <v>9</v>
      </c>
      <c r="N187">
        <v>0</v>
      </c>
      <c r="O187" t="s">
        <v>2495</v>
      </c>
      <c r="P187" t="s">
        <v>2496</v>
      </c>
    </row>
    <row r="188" spans="1:18" hidden="1">
      <c r="A188" t="s">
        <v>263</v>
      </c>
      <c r="B188" t="s">
        <v>57</v>
      </c>
      <c r="C188">
        <v>7</v>
      </c>
      <c r="D188" t="s">
        <v>68</v>
      </c>
      <c r="E188" t="s">
        <v>36</v>
      </c>
      <c r="F188" t="s">
        <v>2432</v>
      </c>
      <c r="G188" t="s">
        <v>2435</v>
      </c>
      <c r="H188">
        <v>5</v>
      </c>
      <c r="I188" s="103">
        <v>45962</v>
      </c>
      <c r="J188">
        <v>0</v>
      </c>
      <c r="K188">
        <v>0</v>
      </c>
      <c r="L188">
        <v>3</v>
      </c>
      <c r="M188">
        <v>0</v>
      </c>
    </row>
    <row r="189" spans="1:18" hidden="1">
      <c r="A189" t="s">
        <v>263</v>
      </c>
      <c r="B189" t="s">
        <v>69</v>
      </c>
      <c r="C189">
        <v>8</v>
      </c>
      <c r="D189" t="s">
        <v>70</v>
      </c>
      <c r="E189" t="s">
        <v>71</v>
      </c>
      <c r="F189" t="s">
        <v>436</v>
      </c>
      <c r="G189" t="s">
        <v>437</v>
      </c>
      <c r="H189">
        <v>5.6228257045651073E-3</v>
      </c>
      <c r="I189" s="103">
        <v>45962</v>
      </c>
      <c r="J189">
        <v>5.7248734813421199E-3</v>
      </c>
      <c r="K189">
        <v>4.9086491624769748E-3</v>
      </c>
      <c r="L189">
        <v>5.62E-3</v>
      </c>
      <c r="M189">
        <v>5.3020624626346899E-3</v>
      </c>
      <c r="O189" t="s">
        <v>2497</v>
      </c>
      <c r="P189" t="s">
        <v>2498</v>
      </c>
      <c r="Q189" t="s">
        <v>2499</v>
      </c>
    </row>
    <row r="190" spans="1:18" hidden="1">
      <c r="A190" t="s">
        <v>263</v>
      </c>
      <c r="B190" t="s">
        <v>69</v>
      </c>
      <c r="C190">
        <v>9</v>
      </c>
      <c r="D190" t="s">
        <v>70</v>
      </c>
      <c r="E190" t="s">
        <v>73</v>
      </c>
      <c r="F190" t="s">
        <v>436</v>
      </c>
      <c r="G190" t="s">
        <v>437</v>
      </c>
      <c r="H190">
        <v>162.9</v>
      </c>
      <c r="I190" s="103">
        <v>45962</v>
      </c>
      <c r="J190">
        <v>15.550923039109268</v>
      </c>
      <c r="K190">
        <v>13.3337488768</v>
      </c>
      <c r="L190">
        <v>113.69488876882676</v>
      </c>
      <c r="M190">
        <v>111.2037890273</v>
      </c>
      <c r="O190" t="s">
        <v>2500</v>
      </c>
      <c r="P190" t="s">
        <v>2501</v>
      </c>
      <c r="Q190" t="s">
        <v>2502</v>
      </c>
    </row>
    <row r="191" spans="1:18" hidden="1">
      <c r="A191" t="s">
        <v>263</v>
      </c>
      <c r="B191" t="s">
        <v>69</v>
      </c>
      <c r="C191">
        <v>10</v>
      </c>
      <c r="D191" t="s">
        <v>75</v>
      </c>
      <c r="E191" t="s">
        <v>73</v>
      </c>
      <c r="F191" t="s">
        <v>2436</v>
      </c>
      <c r="G191" t="s">
        <v>437</v>
      </c>
      <c r="H191">
        <v>231.81399999999999</v>
      </c>
      <c r="I191" s="103">
        <v>45962</v>
      </c>
      <c r="J191">
        <v>4.46</v>
      </c>
      <c r="K191">
        <v>6.29</v>
      </c>
      <c r="L191">
        <v>52.24</v>
      </c>
      <c r="M191">
        <v>87.46</v>
      </c>
      <c r="O191" t="s">
        <v>2503</v>
      </c>
    </row>
    <row r="192" spans="1:18" hidden="1">
      <c r="A192" t="s">
        <v>263</v>
      </c>
      <c r="B192" t="s">
        <v>57</v>
      </c>
      <c r="C192">
        <v>1</v>
      </c>
      <c r="D192" t="s">
        <v>58</v>
      </c>
      <c r="E192" t="s">
        <v>36</v>
      </c>
      <c r="F192" t="s">
        <v>434</v>
      </c>
      <c r="G192" t="s">
        <v>435</v>
      </c>
      <c r="H192">
        <v>0</v>
      </c>
      <c r="I192" s="103">
        <v>45992</v>
      </c>
      <c r="J192">
        <v>0</v>
      </c>
      <c r="K192">
        <v>0</v>
      </c>
      <c r="L192">
        <v>0</v>
      </c>
      <c r="M192">
        <v>0</v>
      </c>
      <c r="N192">
        <v>0</v>
      </c>
    </row>
    <row r="193" spans="1:18" hidden="1">
      <c r="A193" t="s">
        <v>263</v>
      </c>
      <c r="B193" t="s">
        <v>57</v>
      </c>
      <c r="C193">
        <v>2</v>
      </c>
      <c r="D193" t="s">
        <v>63</v>
      </c>
      <c r="E193" t="s">
        <v>36</v>
      </c>
      <c r="F193" t="s">
        <v>434</v>
      </c>
      <c r="G193" t="s">
        <v>435</v>
      </c>
      <c r="H193">
        <v>0</v>
      </c>
      <c r="I193" s="103">
        <v>45992</v>
      </c>
      <c r="J193">
        <v>0</v>
      </c>
      <c r="K193">
        <v>0</v>
      </c>
      <c r="L193">
        <v>0</v>
      </c>
      <c r="M193">
        <v>1</v>
      </c>
      <c r="N193">
        <v>0</v>
      </c>
    </row>
    <row r="194" spans="1:18" hidden="1">
      <c r="A194" t="s">
        <v>263</v>
      </c>
      <c r="B194" t="s">
        <v>57</v>
      </c>
      <c r="C194">
        <v>3</v>
      </c>
      <c r="D194" t="s">
        <v>59</v>
      </c>
      <c r="E194" t="s">
        <v>36</v>
      </c>
      <c r="F194" t="s">
        <v>434</v>
      </c>
      <c r="G194" t="s">
        <v>435</v>
      </c>
      <c r="H194">
        <v>4</v>
      </c>
      <c r="I194" s="103">
        <v>45992</v>
      </c>
      <c r="J194">
        <v>0</v>
      </c>
      <c r="K194">
        <v>0</v>
      </c>
      <c r="L194">
        <v>4</v>
      </c>
      <c r="M194">
        <v>2</v>
      </c>
      <c r="N194">
        <v>0</v>
      </c>
    </row>
    <row r="195" spans="1:18" hidden="1">
      <c r="A195" t="s">
        <v>263</v>
      </c>
      <c r="B195" t="s">
        <v>57</v>
      </c>
      <c r="C195">
        <v>4</v>
      </c>
      <c r="D195" t="s">
        <v>62</v>
      </c>
      <c r="E195" t="s">
        <v>36</v>
      </c>
      <c r="F195" t="s">
        <v>434</v>
      </c>
      <c r="G195" t="s">
        <v>435</v>
      </c>
      <c r="H195">
        <v>9</v>
      </c>
      <c r="I195" s="103">
        <v>45992</v>
      </c>
      <c r="J195">
        <v>1</v>
      </c>
      <c r="K195">
        <v>0</v>
      </c>
      <c r="L195">
        <v>7</v>
      </c>
      <c r="M195">
        <v>6</v>
      </c>
      <c r="N195">
        <v>0</v>
      </c>
      <c r="O195" s="829"/>
    </row>
    <row r="196" spans="1:18" ht="336" hidden="1">
      <c r="A196" t="s">
        <v>263</v>
      </c>
      <c r="B196" t="s">
        <v>57</v>
      </c>
      <c r="C196">
        <v>5</v>
      </c>
      <c r="D196" t="s">
        <v>65</v>
      </c>
      <c r="E196" t="s">
        <v>36</v>
      </c>
      <c r="F196" t="s">
        <v>434</v>
      </c>
      <c r="G196" t="s">
        <v>435</v>
      </c>
      <c r="H196">
        <v>6</v>
      </c>
      <c r="I196" s="103">
        <v>45992</v>
      </c>
      <c r="J196">
        <v>1</v>
      </c>
      <c r="K196">
        <v>2</v>
      </c>
      <c r="L196">
        <v>5</v>
      </c>
      <c r="M196">
        <v>11</v>
      </c>
      <c r="N196">
        <v>0</v>
      </c>
      <c r="O196" s="829" t="s">
        <v>2504</v>
      </c>
      <c r="P196" t="s">
        <v>2505</v>
      </c>
      <c r="Q196" t="s">
        <v>2506</v>
      </c>
      <c r="R196" t="s">
        <v>2507</v>
      </c>
    </row>
    <row r="197" spans="1:18" hidden="1">
      <c r="A197" t="s">
        <v>263</v>
      </c>
      <c r="B197" t="s">
        <v>57</v>
      </c>
      <c r="C197">
        <v>6</v>
      </c>
      <c r="D197" t="s">
        <v>67</v>
      </c>
      <c r="E197" t="s">
        <v>36</v>
      </c>
      <c r="F197" t="s">
        <v>2454</v>
      </c>
      <c r="G197" t="s">
        <v>2433</v>
      </c>
      <c r="H197">
        <v>6</v>
      </c>
      <c r="I197" s="103">
        <v>45992</v>
      </c>
      <c r="J197">
        <v>1</v>
      </c>
      <c r="K197">
        <v>2</v>
      </c>
      <c r="L197">
        <v>5</v>
      </c>
      <c r="M197">
        <v>11</v>
      </c>
      <c r="N197">
        <v>0</v>
      </c>
      <c r="O197" t="s">
        <v>2508</v>
      </c>
      <c r="P197" t="s">
        <v>2509</v>
      </c>
      <c r="Q197" t="s">
        <v>2506</v>
      </c>
      <c r="R197" t="s">
        <v>2510</v>
      </c>
    </row>
    <row r="198" spans="1:18" hidden="1">
      <c r="A198" t="s">
        <v>263</v>
      </c>
      <c r="B198" t="s">
        <v>69</v>
      </c>
      <c r="C198">
        <v>8</v>
      </c>
      <c r="D198" t="s">
        <v>70</v>
      </c>
      <c r="E198" t="s">
        <v>71</v>
      </c>
      <c r="F198" t="s">
        <v>436</v>
      </c>
      <c r="G198" t="s">
        <v>437</v>
      </c>
      <c r="H198">
        <v>5.6228257045651073E-3</v>
      </c>
      <c r="I198" s="103">
        <v>45992</v>
      </c>
      <c r="J198">
        <v>5.6781463937281484E-3</v>
      </c>
      <c r="K198">
        <v>4.5399999999999998E-3</v>
      </c>
      <c r="L198">
        <v>5.6299999999999996E-3</v>
      </c>
      <c r="M198">
        <v>5.2599999999999999E-3</v>
      </c>
      <c r="O198" t="s">
        <v>2511</v>
      </c>
      <c r="P198" t="s">
        <v>11</v>
      </c>
      <c r="Q198" t="s">
        <v>2512</v>
      </c>
    </row>
    <row r="199" spans="1:18" hidden="1">
      <c r="A199" t="s">
        <v>263</v>
      </c>
      <c r="B199" t="s">
        <v>69</v>
      </c>
      <c r="C199">
        <v>9</v>
      </c>
      <c r="D199" t="s">
        <v>70</v>
      </c>
      <c r="E199" t="s">
        <v>73</v>
      </c>
      <c r="F199" t="s">
        <v>436</v>
      </c>
      <c r="G199" t="s">
        <v>437</v>
      </c>
      <c r="H199">
        <v>162.9</v>
      </c>
      <c r="I199" s="103">
        <v>45992</v>
      </c>
      <c r="J199">
        <v>13.47</v>
      </c>
      <c r="K199">
        <v>11.747706804940702</v>
      </c>
      <c r="L199">
        <v>127.16488876882676</v>
      </c>
      <c r="M199">
        <v>122.95149583224072</v>
      </c>
      <c r="O199" t="s">
        <v>2513</v>
      </c>
      <c r="P199" t="s">
        <v>11</v>
      </c>
      <c r="Q199" t="s">
        <v>2514</v>
      </c>
    </row>
    <row r="200" spans="1:18" hidden="1">
      <c r="A200" t="s">
        <v>263</v>
      </c>
      <c r="B200" t="s">
        <v>69</v>
      </c>
      <c r="C200">
        <v>10</v>
      </c>
      <c r="D200" t="s">
        <v>75</v>
      </c>
      <c r="E200" t="s">
        <v>73</v>
      </c>
      <c r="F200" t="s">
        <v>2436</v>
      </c>
      <c r="G200" t="s">
        <v>437</v>
      </c>
      <c r="H200">
        <v>231.81399999999999</v>
      </c>
      <c r="I200" s="103">
        <v>45992</v>
      </c>
      <c r="J200">
        <v>4.4800000000000004</v>
      </c>
      <c r="K200">
        <v>7.5</v>
      </c>
      <c r="L200">
        <v>56.72</v>
      </c>
      <c r="M200">
        <v>94.96</v>
      </c>
      <c r="O200" t="s">
        <v>2515</v>
      </c>
    </row>
    <row r="201" spans="1:18" hidden="1">
      <c r="A201" t="s">
        <v>263</v>
      </c>
      <c r="B201" t="s">
        <v>57</v>
      </c>
      <c r="C201">
        <v>7</v>
      </c>
      <c r="D201" t="s">
        <v>68</v>
      </c>
      <c r="E201" t="s">
        <v>36</v>
      </c>
      <c r="F201" t="s">
        <v>2432</v>
      </c>
      <c r="G201" t="s">
        <v>2435</v>
      </c>
      <c r="H201">
        <v>5</v>
      </c>
      <c r="I201" s="103">
        <v>45992</v>
      </c>
      <c r="J201">
        <v>1</v>
      </c>
      <c r="K201">
        <v>0</v>
      </c>
      <c r="L201">
        <v>4</v>
      </c>
      <c r="M201">
        <v>0</v>
      </c>
      <c r="N201">
        <v>0</v>
      </c>
    </row>
    <row r="202" spans="1:18" hidden="1">
      <c r="A202" t="s">
        <v>263</v>
      </c>
      <c r="B202" t="s">
        <v>57</v>
      </c>
      <c r="C202">
        <v>1</v>
      </c>
      <c r="D202" t="s">
        <v>58</v>
      </c>
      <c r="E202" t="s">
        <v>36</v>
      </c>
      <c r="F202" t="s">
        <v>434</v>
      </c>
      <c r="G202" t="s">
        <v>435</v>
      </c>
      <c r="H202">
        <v>0</v>
      </c>
      <c r="I202" s="103">
        <v>46023</v>
      </c>
      <c r="J202">
        <v>0</v>
      </c>
      <c r="K202">
        <v>0</v>
      </c>
      <c r="L202">
        <v>0</v>
      </c>
      <c r="M202">
        <v>0</v>
      </c>
      <c r="N202">
        <v>0</v>
      </c>
    </row>
    <row r="203" spans="1:18" hidden="1">
      <c r="A203" t="s">
        <v>263</v>
      </c>
      <c r="B203" t="s">
        <v>57</v>
      </c>
      <c r="C203">
        <v>2</v>
      </c>
      <c r="D203" t="s">
        <v>63</v>
      </c>
      <c r="E203" t="s">
        <v>36</v>
      </c>
      <c r="F203" t="s">
        <v>434</v>
      </c>
      <c r="G203" t="s">
        <v>435</v>
      </c>
      <c r="H203">
        <v>0</v>
      </c>
      <c r="I203" s="103">
        <v>46023</v>
      </c>
      <c r="J203">
        <v>0</v>
      </c>
      <c r="K203">
        <v>0</v>
      </c>
      <c r="L203">
        <v>0</v>
      </c>
      <c r="M203">
        <v>1</v>
      </c>
      <c r="N203">
        <v>0</v>
      </c>
    </row>
    <row r="204" spans="1:18" hidden="1">
      <c r="A204" t="s">
        <v>263</v>
      </c>
      <c r="B204" t="s">
        <v>57</v>
      </c>
      <c r="C204">
        <v>3</v>
      </c>
      <c r="D204" t="s">
        <v>59</v>
      </c>
      <c r="E204" t="s">
        <v>36</v>
      </c>
      <c r="F204" t="s">
        <v>434</v>
      </c>
      <c r="G204" t="s">
        <v>435</v>
      </c>
      <c r="H204">
        <v>4</v>
      </c>
      <c r="I204" s="103">
        <v>46023</v>
      </c>
      <c r="J204">
        <v>0</v>
      </c>
      <c r="K204">
        <v>1</v>
      </c>
      <c r="L204">
        <v>4</v>
      </c>
      <c r="M204">
        <v>3</v>
      </c>
      <c r="N204">
        <v>0</v>
      </c>
      <c r="O204" t="s">
        <v>2516</v>
      </c>
      <c r="P204" t="s">
        <v>2517</v>
      </c>
      <c r="Q204" t="s">
        <v>2518</v>
      </c>
      <c r="R204" t="s">
        <v>2519</v>
      </c>
    </row>
    <row r="205" spans="1:18" hidden="1">
      <c r="A205" t="s">
        <v>263</v>
      </c>
      <c r="B205" t="s">
        <v>57</v>
      </c>
      <c r="C205">
        <v>4</v>
      </c>
      <c r="D205" t="s">
        <v>62</v>
      </c>
      <c r="E205" t="s">
        <v>36</v>
      </c>
      <c r="F205" t="s">
        <v>434</v>
      </c>
      <c r="G205" t="s">
        <v>435</v>
      </c>
      <c r="H205">
        <v>9</v>
      </c>
      <c r="I205" s="103">
        <v>46023</v>
      </c>
      <c r="J205">
        <v>1</v>
      </c>
      <c r="K205">
        <v>3</v>
      </c>
      <c r="L205">
        <v>8</v>
      </c>
      <c r="M205">
        <v>9</v>
      </c>
      <c r="N205">
        <v>0</v>
      </c>
      <c r="O205" t="s">
        <v>2520</v>
      </c>
      <c r="P205" t="s">
        <v>2521</v>
      </c>
      <c r="Q205" t="s">
        <v>2522</v>
      </c>
      <c r="R205" t="s">
        <v>2519</v>
      </c>
    </row>
    <row r="206" spans="1:18" hidden="1">
      <c r="A206" t="s">
        <v>263</v>
      </c>
      <c r="B206" t="s">
        <v>57</v>
      </c>
      <c r="C206">
        <v>5</v>
      </c>
      <c r="D206" t="s">
        <v>65</v>
      </c>
      <c r="E206" t="s">
        <v>36</v>
      </c>
      <c r="F206" t="s">
        <v>434</v>
      </c>
      <c r="G206" t="s">
        <v>435</v>
      </c>
      <c r="H206">
        <v>6</v>
      </c>
      <c r="I206" s="103">
        <v>46023</v>
      </c>
      <c r="J206">
        <v>0</v>
      </c>
      <c r="K206">
        <v>5</v>
      </c>
      <c r="L206">
        <v>5</v>
      </c>
      <c r="M206">
        <v>16</v>
      </c>
      <c r="N206">
        <v>0</v>
      </c>
      <c r="O206" t="s">
        <v>2523</v>
      </c>
      <c r="P206" t="s">
        <v>2524</v>
      </c>
      <c r="Q206" t="s">
        <v>2525</v>
      </c>
      <c r="R206" t="s">
        <v>2519</v>
      </c>
    </row>
    <row r="207" spans="1:18" hidden="1">
      <c r="A207" t="s">
        <v>263</v>
      </c>
      <c r="B207" t="s">
        <v>57</v>
      </c>
      <c r="C207">
        <v>6</v>
      </c>
      <c r="D207" t="s">
        <v>67</v>
      </c>
      <c r="E207" t="s">
        <v>36</v>
      </c>
      <c r="F207" t="s">
        <v>2454</v>
      </c>
      <c r="G207" t="s">
        <v>2433</v>
      </c>
      <c r="H207">
        <v>6</v>
      </c>
      <c r="I207" s="103">
        <v>46023</v>
      </c>
      <c r="J207">
        <v>0</v>
      </c>
      <c r="K207">
        <v>3</v>
      </c>
      <c r="L207">
        <v>5</v>
      </c>
      <c r="M207">
        <v>14</v>
      </c>
      <c r="N207">
        <v>0</v>
      </c>
      <c r="O207" t="s">
        <v>2526</v>
      </c>
      <c r="P207" t="s">
        <v>2527</v>
      </c>
      <c r="Q207" t="s">
        <v>2528</v>
      </c>
      <c r="R207" t="s">
        <v>2529</v>
      </c>
    </row>
    <row r="208" spans="1:18" hidden="1">
      <c r="A208" t="s">
        <v>263</v>
      </c>
      <c r="B208" t="s">
        <v>57</v>
      </c>
      <c r="C208">
        <v>7</v>
      </c>
      <c r="D208" t="s">
        <v>68</v>
      </c>
      <c r="E208" t="s">
        <v>36</v>
      </c>
      <c r="F208" t="s">
        <v>2432</v>
      </c>
      <c r="G208" t="s">
        <v>2435</v>
      </c>
      <c r="H208">
        <v>5</v>
      </c>
      <c r="I208" s="103">
        <v>46023</v>
      </c>
      <c r="J208">
        <v>0</v>
      </c>
      <c r="K208">
        <v>1</v>
      </c>
      <c r="L208">
        <v>4</v>
      </c>
      <c r="M208">
        <v>1</v>
      </c>
      <c r="N208">
        <v>0</v>
      </c>
      <c r="O208" t="s">
        <v>2530</v>
      </c>
      <c r="P208" t="s">
        <v>2531</v>
      </c>
      <c r="Q208" t="s">
        <v>2532</v>
      </c>
      <c r="R208" t="s">
        <v>11</v>
      </c>
    </row>
    <row r="209" spans="1:18" hidden="1">
      <c r="A209" t="s">
        <v>263</v>
      </c>
      <c r="B209" t="s">
        <v>69</v>
      </c>
      <c r="C209">
        <v>8</v>
      </c>
      <c r="D209" t="s">
        <v>70</v>
      </c>
      <c r="E209" t="s">
        <v>71</v>
      </c>
      <c r="F209" t="s">
        <v>436</v>
      </c>
      <c r="G209" t="s">
        <v>437</v>
      </c>
      <c r="H209" s="139">
        <v>5.6228257045651073E-3</v>
      </c>
      <c r="I209" s="103">
        <v>46023</v>
      </c>
      <c r="J209">
        <v>5.6665984165893404E-3</v>
      </c>
      <c r="K209">
        <v>5.1900000000000002E-3</v>
      </c>
      <c r="L209">
        <v>5.6299999999999996E-3</v>
      </c>
      <c r="M209">
        <v>5.2143884468675572E-3</v>
      </c>
      <c r="O209" t="s">
        <v>2533</v>
      </c>
      <c r="P209" t="s">
        <v>2534</v>
      </c>
      <c r="Q209" t="s">
        <v>2535</v>
      </c>
    </row>
    <row r="210" spans="1:18" hidden="1">
      <c r="A210" t="s">
        <v>263</v>
      </c>
      <c r="B210" t="s">
        <v>69</v>
      </c>
      <c r="C210">
        <v>9</v>
      </c>
      <c r="D210" t="s">
        <v>70</v>
      </c>
      <c r="E210" t="s">
        <v>73</v>
      </c>
      <c r="F210" t="s">
        <v>436</v>
      </c>
      <c r="G210" t="s">
        <v>437</v>
      </c>
      <c r="H210">
        <v>162.9</v>
      </c>
      <c r="I210" s="103">
        <v>46023</v>
      </c>
      <c r="J210">
        <v>16.219682916389999</v>
      </c>
      <c r="K210">
        <v>14.862115642199999</v>
      </c>
      <c r="L210">
        <v>143.38457168521677</v>
      </c>
      <c r="M210">
        <v>137.81361147444073</v>
      </c>
      <c r="O210" t="s">
        <v>2536</v>
      </c>
      <c r="P210" t="s">
        <v>11</v>
      </c>
      <c r="Q210" t="s">
        <v>2537</v>
      </c>
    </row>
    <row r="211" spans="1:18" hidden="1">
      <c r="A211" t="s">
        <v>263</v>
      </c>
      <c r="B211" t="s">
        <v>69</v>
      </c>
      <c r="C211">
        <v>10</v>
      </c>
      <c r="D211" t="s">
        <v>75</v>
      </c>
      <c r="E211" t="s">
        <v>73</v>
      </c>
      <c r="F211" t="s">
        <v>2436</v>
      </c>
      <c r="G211" t="s">
        <v>437</v>
      </c>
      <c r="H211">
        <v>231.81399999999999</v>
      </c>
      <c r="I211" s="103">
        <v>46023</v>
      </c>
      <c r="J211">
        <v>4.7699999999999996</v>
      </c>
      <c r="K211">
        <v>8.36</v>
      </c>
      <c r="L211">
        <v>61.489999999999995</v>
      </c>
      <c r="M211">
        <v>103.32</v>
      </c>
      <c r="O211" t="s">
        <v>2538</v>
      </c>
      <c r="P211" t="s">
        <v>2539</v>
      </c>
      <c r="Q211" t="s">
        <v>2540</v>
      </c>
      <c r="R211" t="s">
        <v>2519</v>
      </c>
    </row>
    <row r="212" spans="1:18">
      <c r="A212" t="s">
        <v>263</v>
      </c>
      <c r="B212" t="s">
        <v>57</v>
      </c>
      <c r="C212">
        <v>1</v>
      </c>
      <c r="D212" t="s">
        <v>58</v>
      </c>
      <c r="E212" t="s">
        <v>36</v>
      </c>
      <c r="F212" t="s">
        <v>434</v>
      </c>
      <c r="G212" t="s">
        <v>435</v>
      </c>
      <c r="H212">
        <v>0</v>
      </c>
      <c r="I212" s="103">
        <v>46054</v>
      </c>
      <c r="J212">
        <v>0</v>
      </c>
      <c r="K212">
        <v>0</v>
      </c>
      <c r="L212">
        <v>0</v>
      </c>
      <c r="M212">
        <v>0</v>
      </c>
    </row>
    <row r="213" spans="1:18">
      <c r="A213" t="s">
        <v>263</v>
      </c>
      <c r="B213" t="s">
        <v>57</v>
      </c>
      <c r="C213">
        <v>2</v>
      </c>
      <c r="D213" t="s">
        <v>63</v>
      </c>
      <c r="E213" t="s">
        <v>36</v>
      </c>
      <c r="F213" t="s">
        <v>434</v>
      </c>
      <c r="G213" t="s">
        <v>435</v>
      </c>
      <c r="H213">
        <v>0</v>
      </c>
      <c r="I213" s="103">
        <v>46054</v>
      </c>
      <c r="J213">
        <v>0</v>
      </c>
      <c r="K213">
        <v>0</v>
      </c>
      <c r="L213">
        <v>0</v>
      </c>
      <c r="M213">
        <v>1</v>
      </c>
    </row>
    <row r="214" spans="1:18">
      <c r="A214" t="s">
        <v>263</v>
      </c>
      <c r="B214" t="s">
        <v>57</v>
      </c>
      <c r="C214">
        <v>3</v>
      </c>
      <c r="D214" t="s">
        <v>59</v>
      </c>
      <c r="E214" t="s">
        <v>36</v>
      </c>
      <c r="F214" t="s">
        <v>434</v>
      </c>
      <c r="G214" t="s">
        <v>435</v>
      </c>
      <c r="H214">
        <v>4</v>
      </c>
      <c r="I214" s="103">
        <v>46054</v>
      </c>
      <c r="J214">
        <v>0</v>
      </c>
      <c r="K214">
        <v>1</v>
      </c>
      <c r="L214">
        <v>4</v>
      </c>
      <c r="M214">
        <v>4</v>
      </c>
      <c r="O214" t="s">
        <v>2541</v>
      </c>
      <c r="P214" t="s">
        <v>2542</v>
      </c>
      <c r="Q214" t="s">
        <v>2543</v>
      </c>
      <c r="R214" t="s">
        <v>2519</v>
      </c>
    </row>
    <row r="215" spans="1:18">
      <c r="A215" t="s">
        <v>263</v>
      </c>
      <c r="B215" t="s">
        <v>57</v>
      </c>
      <c r="C215">
        <v>4</v>
      </c>
      <c r="D215" t="s">
        <v>62</v>
      </c>
      <c r="E215" t="s">
        <v>36</v>
      </c>
      <c r="F215" t="s">
        <v>434</v>
      </c>
      <c r="G215" t="s">
        <v>435</v>
      </c>
      <c r="H215">
        <v>9</v>
      </c>
      <c r="I215" s="103">
        <v>46054</v>
      </c>
      <c r="J215">
        <v>1</v>
      </c>
      <c r="K215">
        <v>1</v>
      </c>
      <c r="L215">
        <v>9</v>
      </c>
      <c r="M215">
        <v>10</v>
      </c>
      <c r="O215" t="s">
        <v>2541</v>
      </c>
      <c r="P215" t="s">
        <v>2521</v>
      </c>
      <c r="Q215" t="s">
        <v>2544</v>
      </c>
      <c r="R215" t="s">
        <v>2519</v>
      </c>
    </row>
    <row r="216" spans="1:18">
      <c r="A216" t="s">
        <v>263</v>
      </c>
      <c r="B216" t="s">
        <v>57</v>
      </c>
      <c r="C216">
        <v>5</v>
      </c>
      <c r="D216" t="s">
        <v>65</v>
      </c>
      <c r="E216" t="s">
        <v>36</v>
      </c>
      <c r="F216" t="s">
        <v>434</v>
      </c>
      <c r="G216" t="s">
        <v>435</v>
      </c>
      <c r="H216">
        <v>6</v>
      </c>
      <c r="I216" s="103">
        <v>46054</v>
      </c>
      <c r="J216">
        <v>0</v>
      </c>
      <c r="K216">
        <v>1</v>
      </c>
      <c r="L216">
        <v>5</v>
      </c>
      <c r="M216">
        <v>17</v>
      </c>
      <c r="O216" t="s">
        <v>204</v>
      </c>
      <c r="P216" t="s">
        <v>2545</v>
      </c>
      <c r="Q216" t="s">
        <v>2546</v>
      </c>
      <c r="R216" t="s">
        <v>2519</v>
      </c>
    </row>
    <row r="217" spans="1:18">
      <c r="A217" t="s">
        <v>263</v>
      </c>
      <c r="B217" t="s">
        <v>57</v>
      </c>
      <c r="C217">
        <v>6</v>
      </c>
      <c r="D217" t="s">
        <v>67</v>
      </c>
      <c r="E217" t="s">
        <v>36</v>
      </c>
      <c r="F217" t="s">
        <v>2454</v>
      </c>
      <c r="G217" t="s">
        <v>2433</v>
      </c>
      <c r="H217">
        <v>6</v>
      </c>
      <c r="I217" s="103">
        <v>46054</v>
      </c>
      <c r="J217">
        <v>0</v>
      </c>
      <c r="K217">
        <v>2</v>
      </c>
      <c r="L217">
        <v>5</v>
      </c>
      <c r="M217">
        <v>16</v>
      </c>
      <c r="O217" t="s">
        <v>2547</v>
      </c>
      <c r="P217" t="s">
        <v>2548</v>
      </c>
      <c r="Q217" t="s">
        <v>2549</v>
      </c>
      <c r="R217" t="s">
        <v>2519</v>
      </c>
    </row>
    <row r="218" spans="1:18">
      <c r="A218" t="s">
        <v>263</v>
      </c>
      <c r="B218" t="s">
        <v>57</v>
      </c>
      <c r="C218">
        <v>7</v>
      </c>
      <c r="D218" t="s">
        <v>68</v>
      </c>
      <c r="E218" t="s">
        <v>36</v>
      </c>
      <c r="F218" t="s">
        <v>2432</v>
      </c>
      <c r="G218" t="s">
        <v>2435</v>
      </c>
      <c r="H218">
        <v>5</v>
      </c>
      <c r="I218" s="103">
        <v>46054</v>
      </c>
      <c r="J218">
        <v>1</v>
      </c>
      <c r="K218">
        <v>2</v>
      </c>
      <c r="L218">
        <v>5</v>
      </c>
      <c r="M218">
        <v>3</v>
      </c>
      <c r="O218" t="s">
        <v>2550</v>
      </c>
      <c r="P218" t="s">
        <v>2551</v>
      </c>
      <c r="Q218" t="s">
        <v>2552</v>
      </c>
      <c r="R218" t="s">
        <v>11</v>
      </c>
    </row>
    <row r="219" spans="1:18">
      <c r="A219" t="s">
        <v>263</v>
      </c>
      <c r="B219" t="s">
        <v>69</v>
      </c>
      <c r="C219">
        <v>8</v>
      </c>
      <c r="D219" t="s">
        <v>70</v>
      </c>
      <c r="E219" t="s">
        <v>71</v>
      </c>
      <c r="F219" t="s">
        <v>436</v>
      </c>
      <c r="G219" t="s">
        <v>437</v>
      </c>
      <c r="H219">
        <v>5.6228257045651073E-3</v>
      </c>
      <c r="I219" s="103">
        <v>46054</v>
      </c>
      <c r="J219">
        <v>5.7988395556805251E-3</v>
      </c>
      <c r="K219">
        <v>6.0065471563790513E-3</v>
      </c>
      <c r="L219">
        <v>5.64E-3</v>
      </c>
      <c r="M219">
        <v>5.2878596445038095E-3</v>
      </c>
      <c r="N219">
        <v>5.8900000000000003E-3</v>
      </c>
      <c r="O219" t="s">
        <v>2553</v>
      </c>
      <c r="P219" t="s">
        <v>2554</v>
      </c>
      <c r="Q219" t="s">
        <v>2555</v>
      </c>
    </row>
    <row r="220" spans="1:18">
      <c r="A220" t="s">
        <v>263</v>
      </c>
      <c r="B220" t="s">
        <v>69</v>
      </c>
      <c r="C220">
        <v>9</v>
      </c>
      <c r="D220" t="s">
        <v>70</v>
      </c>
      <c r="E220" t="s">
        <v>73</v>
      </c>
      <c r="F220" t="s">
        <v>436</v>
      </c>
      <c r="G220" t="s">
        <v>437</v>
      </c>
      <c r="H220">
        <v>162.9</v>
      </c>
      <c r="I220" s="103">
        <v>46054</v>
      </c>
      <c r="J220">
        <v>16.232374198957498</v>
      </c>
      <c r="K220">
        <v>16.813798717799997</v>
      </c>
      <c r="L220">
        <v>159.61694588417427</v>
      </c>
      <c r="M220">
        <v>154.62741019224069</v>
      </c>
      <c r="N220">
        <v>14.51</v>
      </c>
      <c r="O220" t="s">
        <v>2556</v>
      </c>
      <c r="P220" t="s">
        <v>11</v>
      </c>
      <c r="Q220" t="s">
        <v>2557</v>
      </c>
    </row>
    <row r="221" spans="1:18">
      <c r="A221" t="s">
        <v>263</v>
      </c>
      <c r="B221" t="s">
        <v>69</v>
      </c>
      <c r="C221">
        <v>10</v>
      </c>
      <c r="D221" t="s">
        <v>75</v>
      </c>
      <c r="E221" t="s">
        <v>73</v>
      </c>
      <c r="F221" t="s">
        <v>2436</v>
      </c>
      <c r="G221" t="s">
        <v>437</v>
      </c>
      <c r="H221">
        <v>231.81399999999999</v>
      </c>
      <c r="I221" s="103">
        <v>46054</v>
      </c>
      <c r="J221">
        <v>4.4800000000000004</v>
      </c>
      <c r="K221">
        <v>14.69</v>
      </c>
      <c r="L221">
        <v>65.97</v>
      </c>
      <c r="M221">
        <v>118.01</v>
      </c>
      <c r="O221" t="s">
        <v>2558</v>
      </c>
      <c r="P221" t="s">
        <v>2539</v>
      </c>
      <c r="Q221" t="s">
        <v>2540</v>
      </c>
      <c r="R221" t="s">
        <v>2519</v>
      </c>
    </row>
    <row r="222" spans="1:18" hidden="1">
      <c r="A222" t="s">
        <v>263</v>
      </c>
      <c r="B222" t="s">
        <v>57</v>
      </c>
      <c r="C222">
        <v>1</v>
      </c>
      <c r="D222" t="s">
        <v>58</v>
      </c>
      <c r="E222" t="s">
        <v>36</v>
      </c>
      <c r="F222" t="s">
        <v>434</v>
      </c>
      <c r="G222" t="s">
        <v>435</v>
      </c>
      <c r="H222">
        <v>0</v>
      </c>
      <c r="I222" s="103">
        <v>46082</v>
      </c>
      <c r="J222">
        <v>0</v>
      </c>
      <c r="L222">
        <v>0</v>
      </c>
      <c r="M222">
        <v>0</v>
      </c>
    </row>
    <row r="223" spans="1:18" hidden="1">
      <c r="A223" t="s">
        <v>263</v>
      </c>
      <c r="B223" t="s">
        <v>57</v>
      </c>
      <c r="C223">
        <v>2</v>
      </c>
      <c r="D223" t="s">
        <v>63</v>
      </c>
      <c r="E223" t="s">
        <v>36</v>
      </c>
      <c r="F223" t="s">
        <v>434</v>
      </c>
      <c r="G223" t="s">
        <v>435</v>
      </c>
      <c r="H223">
        <v>0</v>
      </c>
      <c r="I223" s="103">
        <v>46082</v>
      </c>
      <c r="J223">
        <v>0</v>
      </c>
      <c r="L223">
        <v>0</v>
      </c>
      <c r="M223">
        <v>1</v>
      </c>
    </row>
    <row r="224" spans="1:18" hidden="1">
      <c r="A224" t="s">
        <v>263</v>
      </c>
      <c r="B224" t="s">
        <v>57</v>
      </c>
      <c r="C224">
        <v>3</v>
      </c>
      <c r="D224" t="s">
        <v>59</v>
      </c>
      <c r="E224" t="s">
        <v>36</v>
      </c>
      <c r="F224" t="s">
        <v>434</v>
      </c>
      <c r="G224" t="s">
        <v>435</v>
      </c>
      <c r="H224">
        <v>4</v>
      </c>
      <c r="I224" s="103">
        <v>46082</v>
      </c>
      <c r="J224">
        <v>0</v>
      </c>
      <c r="L224">
        <v>4</v>
      </c>
      <c r="M224">
        <v>4</v>
      </c>
    </row>
    <row r="225" spans="1:27" hidden="1">
      <c r="A225" t="s">
        <v>263</v>
      </c>
      <c r="B225" t="s">
        <v>57</v>
      </c>
      <c r="C225">
        <v>4</v>
      </c>
      <c r="D225" t="s">
        <v>62</v>
      </c>
      <c r="E225" t="s">
        <v>36</v>
      </c>
      <c r="F225" t="s">
        <v>434</v>
      </c>
      <c r="G225" t="s">
        <v>435</v>
      </c>
      <c r="H225">
        <v>9</v>
      </c>
      <c r="I225" s="103">
        <v>46082</v>
      </c>
      <c r="J225">
        <v>0</v>
      </c>
      <c r="L225">
        <v>9</v>
      </c>
      <c r="M225">
        <v>10</v>
      </c>
    </row>
    <row r="226" spans="1:27" hidden="1">
      <c r="A226" t="s">
        <v>263</v>
      </c>
      <c r="B226" t="s">
        <v>57</v>
      </c>
      <c r="C226">
        <v>5</v>
      </c>
      <c r="D226" t="s">
        <v>65</v>
      </c>
      <c r="E226" t="s">
        <v>36</v>
      </c>
      <c r="F226" t="s">
        <v>434</v>
      </c>
      <c r="G226" t="s">
        <v>435</v>
      </c>
      <c r="H226">
        <v>6</v>
      </c>
      <c r="I226" s="103">
        <v>46082</v>
      </c>
      <c r="J226">
        <v>1</v>
      </c>
      <c r="L226">
        <v>6</v>
      </c>
      <c r="M226">
        <v>17</v>
      </c>
    </row>
    <row r="227" spans="1:27" hidden="1">
      <c r="A227" t="s">
        <v>263</v>
      </c>
      <c r="B227" t="s">
        <v>57</v>
      </c>
      <c r="C227">
        <v>6</v>
      </c>
      <c r="D227" t="s">
        <v>67</v>
      </c>
      <c r="E227" t="s">
        <v>36</v>
      </c>
      <c r="F227" t="s">
        <v>2454</v>
      </c>
      <c r="G227" t="s">
        <v>2433</v>
      </c>
      <c r="H227">
        <v>6</v>
      </c>
      <c r="I227" s="103">
        <v>46082</v>
      </c>
      <c r="J227">
        <v>1</v>
      </c>
      <c r="L227">
        <v>6</v>
      </c>
      <c r="M227">
        <v>16</v>
      </c>
    </row>
    <row r="228" spans="1:27" hidden="1">
      <c r="A228" t="s">
        <v>263</v>
      </c>
      <c r="B228" t="s">
        <v>57</v>
      </c>
      <c r="C228">
        <v>7</v>
      </c>
      <c r="D228" t="s">
        <v>68</v>
      </c>
      <c r="E228" t="s">
        <v>36</v>
      </c>
      <c r="F228" t="s">
        <v>2432</v>
      </c>
      <c r="G228" t="s">
        <v>2435</v>
      </c>
      <c r="H228">
        <v>5</v>
      </c>
      <c r="I228" s="103">
        <v>46082</v>
      </c>
      <c r="J228">
        <v>0</v>
      </c>
      <c r="L228">
        <v>5</v>
      </c>
      <c r="M228">
        <v>3</v>
      </c>
    </row>
    <row r="229" spans="1:27" hidden="1">
      <c r="A229" t="s">
        <v>263</v>
      </c>
      <c r="B229" t="s">
        <v>69</v>
      </c>
      <c r="C229">
        <v>8</v>
      </c>
      <c r="D229" t="s">
        <v>70</v>
      </c>
      <c r="E229" t="s">
        <v>71</v>
      </c>
      <c r="F229" t="s">
        <v>436</v>
      </c>
      <c r="G229" t="s">
        <v>437</v>
      </c>
      <c r="H229">
        <v>5.6228257045651073E-3</v>
      </c>
      <c r="I229" s="103">
        <v>46082</v>
      </c>
      <c r="J229">
        <v>5.4098586347450803E-3</v>
      </c>
      <c r="L229">
        <v>5.62E-3</v>
      </c>
    </row>
    <row r="230" spans="1:27" hidden="1">
      <c r="A230" t="s">
        <v>263</v>
      </c>
      <c r="B230" t="s">
        <v>69</v>
      </c>
      <c r="C230">
        <v>9</v>
      </c>
      <c r="D230" t="s">
        <v>70</v>
      </c>
      <c r="E230" t="s">
        <v>73</v>
      </c>
      <c r="F230" t="s">
        <v>436</v>
      </c>
      <c r="G230" t="s">
        <v>437</v>
      </c>
      <c r="H230">
        <v>162.9</v>
      </c>
      <c r="I230" s="103">
        <v>46082</v>
      </c>
      <c r="J230">
        <v>13.31</v>
      </c>
      <c r="L230">
        <v>162.86000000000001</v>
      </c>
    </row>
    <row r="231" spans="1:27" hidden="1">
      <c r="A231" t="s">
        <v>263</v>
      </c>
      <c r="B231" t="s">
        <v>69</v>
      </c>
      <c r="C231">
        <v>10</v>
      </c>
      <c r="D231" t="s">
        <v>75</v>
      </c>
      <c r="E231" t="s">
        <v>73</v>
      </c>
      <c r="F231" t="s">
        <v>2436</v>
      </c>
      <c r="G231" t="s">
        <v>437</v>
      </c>
      <c r="H231">
        <v>231.81399999999999</v>
      </c>
      <c r="I231" s="103">
        <v>46082</v>
      </c>
      <c r="J231">
        <v>4.4800000000000004</v>
      </c>
      <c r="L231">
        <v>70.45</v>
      </c>
      <c r="M231">
        <v>118.01</v>
      </c>
    </row>
    <row r="232" spans="1:27" hidden="1"/>
    <row r="233" spans="1:27" hidden="1"/>
    <row r="234" spans="1:27" hidden="1"/>
    <row r="235" spans="1:27" hidden="1">
      <c r="A235" t="s">
        <v>294</v>
      </c>
      <c r="B235" t="s">
        <v>76</v>
      </c>
      <c r="D235" t="s">
        <v>77</v>
      </c>
      <c r="E235" t="s">
        <v>36</v>
      </c>
      <c r="F235" t="s">
        <v>221</v>
      </c>
      <c r="G235" t="s">
        <v>484</v>
      </c>
      <c r="H235">
        <v>322</v>
      </c>
      <c r="I235" s="103">
        <v>45748</v>
      </c>
      <c r="J235">
        <v>27</v>
      </c>
      <c r="K235">
        <v>10</v>
      </c>
      <c r="L235">
        <v>27</v>
      </c>
      <c r="M235">
        <v>10</v>
      </c>
      <c r="AA235">
        <v>1</v>
      </c>
    </row>
    <row r="236" spans="1:27" hidden="1">
      <c r="A236" t="s">
        <v>294</v>
      </c>
      <c r="B236" t="s">
        <v>78</v>
      </c>
      <c r="D236" t="s">
        <v>79</v>
      </c>
      <c r="E236" t="s">
        <v>80</v>
      </c>
      <c r="F236" t="s">
        <v>221</v>
      </c>
      <c r="G236" t="s">
        <v>2559</v>
      </c>
      <c r="H236">
        <v>0</v>
      </c>
      <c r="I236" s="103">
        <v>45748</v>
      </c>
      <c r="J236">
        <v>4</v>
      </c>
      <c r="K236">
        <v>1</v>
      </c>
      <c r="L236">
        <v>4</v>
      </c>
      <c r="M236">
        <v>1</v>
      </c>
      <c r="O236" t="s">
        <v>2560</v>
      </c>
      <c r="P236" t="s">
        <v>2561</v>
      </c>
      <c r="Q236" t="s">
        <v>2480</v>
      </c>
      <c r="R236" t="s">
        <v>2480</v>
      </c>
      <c r="AA236">
        <v>2</v>
      </c>
    </row>
    <row r="237" spans="1:27" hidden="1">
      <c r="A237" t="s">
        <v>294</v>
      </c>
      <c r="B237" t="s">
        <v>81</v>
      </c>
      <c r="D237" t="s">
        <v>11</v>
      </c>
      <c r="E237" t="s">
        <v>71</v>
      </c>
      <c r="F237" t="s">
        <v>220</v>
      </c>
      <c r="G237" t="s">
        <v>2387</v>
      </c>
      <c r="H237">
        <v>1</v>
      </c>
      <c r="I237" s="103">
        <v>45748</v>
      </c>
      <c r="J237">
        <v>1</v>
      </c>
      <c r="K237">
        <v>1</v>
      </c>
      <c r="L237">
        <v>1</v>
      </c>
      <c r="M237">
        <v>1</v>
      </c>
      <c r="N237">
        <v>1</v>
      </c>
      <c r="AA237">
        <v>3</v>
      </c>
    </row>
    <row r="238" spans="1:27" hidden="1">
      <c r="A238" t="s">
        <v>294</v>
      </c>
      <c r="B238" t="s">
        <v>82</v>
      </c>
      <c r="D238" t="s">
        <v>11</v>
      </c>
      <c r="E238" t="s">
        <v>36</v>
      </c>
      <c r="F238" t="s">
        <v>220</v>
      </c>
      <c r="G238" t="s">
        <v>2387</v>
      </c>
      <c r="H238">
        <v>0</v>
      </c>
      <c r="I238" s="103">
        <v>45748</v>
      </c>
      <c r="J238">
        <v>0</v>
      </c>
      <c r="K238">
        <v>0</v>
      </c>
      <c r="L238">
        <v>0</v>
      </c>
      <c r="M238">
        <v>0</v>
      </c>
      <c r="N238">
        <v>0</v>
      </c>
      <c r="AA238">
        <v>4</v>
      </c>
    </row>
    <row r="239" spans="1:27" hidden="1">
      <c r="A239" t="s">
        <v>294</v>
      </c>
      <c r="B239" t="s">
        <v>83</v>
      </c>
      <c r="D239" t="s">
        <v>11</v>
      </c>
      <c r="E239" t="s">
        <v>73</v>
      </c>
      <c r="F239" t="s">
        <v>225</v>
      </c>
      <c r="G239" t="s">
        <v>436</v>
      </c>
      <c r="H239">
        <v>7.65</v>
      </c>
      <c r="I239" s="103">
        <v>45748</v>
      </c>
      <c r="J239">
        <v>0.63750000000000007</v>
      </c>
      <c r="K239">
        <v>0.52</v>
      </c>
      <c r="L239">
        <v>0.64</v>
      </c>
      <c r="M239">
        <v>0.52</v>
      </c>
      <c r="O239" t="s">
        <v>2562</v>
      </c>
      <c r="AA239">
        <v>5</v>
      </c>
    </row>
    <row r="240" spans="1:27" hidden="1">
      <c r="A240" t="s">
        <v>294</v>
      </c>
      <c r="B240" t="s">
        <v>76</v>
      </c>
      <c r="D240" t="s">
        <v>77</v>
      </c>
      <c r="E240" t="s">
        <v>36</v>
      </c>
      <c r="F240" t="s">
        <v>221</v>
      </c>
      <c r="G240" t="s">
        <v>484</v>
      </c>
      <c r="H240">
        <v>322</v>
      </c>
      <c r="I240" s="103">
        <v>45778</v>
      </c>
      <c r="J240">
        <v>27</v>
      </c>
      <c r="K240">
        <v>15</v>
      </c>
      <c r="L240">
        <v>54</v>
      </c>
      <c r="M240">
        <v>25</v>
      </c>
      <c r="AA240">
        <v>1</v>
      </c>
    </row>
    <row r="241" spans="1:27" hidden="1">
      <c r="A241" t="s">
        <v>294</v>
      </c>
      <c r="B241" t="s">
        <v>78</v>
      </c>
      <c r="D241" t="s">
        <v>79</v>
      </c>
      <c r="E241" t="s">
        <v>80</v>
      </c>
      <c r="F241" t="s">
        <v>221</v>
      </c>
      <c r="G241" t="s">
        <v>2559</v>
      </c>
      <c r="H241">
        <v>0</v>
      </c>
      <c r="I241" s="103">
        <v>45778</v>
      </c>
      <c r="J241">
        <v>4</v>
      </c>
      <c r="K241">
        <v>4</v>
      </c>
      <c r="L241">
        <v>8</v>
      </c>
      <c r="M241">
        <v>5</v>
      </c>
      <c r="O241" t="s">
        <v>2563</v>
      </c>
      <c r="P241" t="s">
        <v>2564</v>
      </c>
      <c r="Q241" t="s">
        <v>2480</v>
      </c>
      <c r="R241" t="s">
        <v>2480</v>
      </c>
      <c r="AA241">
        <v>2</v>
      </c>
    </row>
    <row r="242" spans="1:27" hidden="1">
      <c r="A242" t="s">
        <v>294</v>
      </c>
      <c r="B242" t="s">
        <v>81</v>
      </c>
      <c r="D242" t="s">
        <v>11</v>
      </c>
      <c r="E242" t="s">
        <v>71</v>
      </c>
      <c r="F242" t="s">
        <v>220</v>
      </c>
      <c r="G242" t="s">
        <v>2387</v>
      </c>
      <c r="H242">
        <v>1</v>
      </c>
      <c r="I242" s="103">
        <v>45778</v>
      </c>
      <c r="J242">
        <v>1</v>
      </c>
      <c r="K242">
        <v>1</v>
      </c>
      <c r="L242">
        <v>1</v>
      </c>
      <c r="M242">
        <v>1</v>
      </c>
      <c r="AA242">
        <v>3</v>
      </c>
    </row>
    <row r="243" spans="1:27" hidden="1">
      <c r="A243" t="s">
        <v>294</v>
      </c>
      <c r="B243" t="s">
        <v>82</v>
      </c>
      <c r="D243" t="s">
        <v>11</v>
      </c>
      <c r="E243" t="s">
        <v>36</v>
      </c>
      <c r="F243" t="s">
        <v>220</v>
      </c>
      <c r="G243" t="s">
        <v>2387</v>
      </c>
      <c r="H243">
        <v>0</v>
      </c>
      <c r="I243" s="103">
        <v>45778</v>
      </c>
      <c r="J243">
        <v>0</v>
      </c>
      <c r="K243">
        <v>0</v>
      </c>
      <c r="L243">
        <v>0</v>
      </c>
      <c r="M243">
        <v>0</v>
      </c>
      <c r="AA243">
        <v>4</v>
      </c>
    </row>
    <row r="244" spans="1:27" hidden="1">
      <c r="A244" t="s">
        <v>294</v>
      </c>
      <c r="B244" t="s">
        <v>83</v>
      </c>
      <c r="D244" t="s">
        <v>11</v>
      </c>
      <c r="E244" t="s">
        <v>73</v>
      </c>
      <c r="F244" t="s">
        <v>225</v>
      </c>
      <c r="G244" t="s">
        <v>436</v>
      </c>
      <c r="H244">
        <v>7.65</v>
      </c>
      <c r="I244" s="103">
        <v>45778</v>
      </c>
      <c r="J244">
        <v>0.63750000000000007</v>
      </c>
      <c r="K244">
        <v>0</v>
      </c>
      <c r="L244">
        <v>1.2775000000000001</v>
      </c>
      <c r="M244">
        <v>0.52</v>
      </c>
      <c r="AA244">
        <v>5</v>
      </c>
    </row>
    <row r="245" spans="1:27" hidden="1">
      <c r="A245" t="s">
        <v>294</v>
      </c>
      <c r="B245" t="s">
        <v>76</v>
      </c>
      <c r="D245" t="s">
        <v>77</v>
      </c>
      <c r="E245" t="s">
        <v>36</v>
      </c>
      <c r="F245" t="s">
        <v>221</v>
      </c>
      <c r="G245" t="s">
        <v>484</v>
      </c>
      <c r="H245">
        <v>322</v>
      </c>
      <c r="I245" s="103">
        <v>45809</v>
      </c>
      <c r="J245">
        <v>27</v>
      </c>
      <c r="K245">
        <v>19</v>
      </c>
      <c r="L245">
        <v>81</v>
      </c>
      <c r="M245">
        <v>44</v>
      </c>
      <c r="AA245">
        <v>1</v>
      </c>
    </row>
    <row r="246" spans="1:27" hidden="1">
      <c r="A246" t="s">
        <v>294</v>
      </c>
      <c r="B246" t="s">
        <v>78</v>
      </c>
      <c r="D246" t="s">
        <v>79</v>
      </c>
      <c r="E246" t="s">
        <v>80</v>
      </c>
      <c r="F246" t="s">
        <v>221</v>
      </c>
      <c r="G246" t="s">
        <v>2559</v>
      </c>
      <c r="H246">
        <v>0</v>
      </c>
      <c r="I246" s="103">
        <v>45809</v>
      </c>
      <c r="J246">
        <v>4</v>
      </c>
      <c r="K246">
        <v>2</v>
      </c>
      <c r="L246">
        <v>12</v>
      </c>
      <c r="M246">
        <v>7</v>
      </c>
      <c r="AA246">
        <v>2</v>
      </c>
    </row>
    <row r="247" spans="1:27" hidden="1">
      <c r="A247" t="s">
        <v>294</v>
      </c>
      <c r="B247" t="s">
        <v>81</v>
      </c>
      <c r="D247" t="s">
        <v>11</v>
      </c>
      <c r="E247" t="s">
        <v>71</v>
      </c>
      <c r="F247" t="s">
        <v>220</v>
      </c>
      <c r="G247" t="s">
        <v>2387</v>
      </c>
      <c r="H247">
        <v>1</v>
      </c>
      <c r="I247" s="103">
        <v>45809</v>
      </c>
      <c r="J247">
        <v>1</v>
      </c>
      <c r="K247">
        <v>1</v>
      </c>
      <c r="L247">
        <v>1</v>
      </c>
      <c r="M247">
        <v>1</v>
      </c>
      <c r="AA247">
        <v>3</v>
      </c>
    </row>
    <row r="248" spans="1:27" hidden="1">
      <c r="A248" t="s">
        <v>294</v>
      </c>
      <c r="B248" t="s">
        <v>82</v>
      </c>
      <c r="D248" t="s">
        <v>11</v>
      </c>
      <c r="E248" t="s">
        <v>36</v>
      </c>
      <c r="F248" t="s">
        <v>220</v>
      </c>
      <c r="G248" t="s">
        <v>2387</v>
      </c>
      <c r="H248">
        <v>0</v>
      </c>
      <c r="I248" s="103">
        <v>45809</v>
      </c>
      <c r="J248">
        <v>0</v>
      </c>
      <c r="K248">
        <v>0</v>
      </c>
      <c r="L248">
        <v>0</v>
      </c>
      <c r="M248">
        <v>0</v>
      </c>
      <c r="AA248">
        <v>4</v>
      </c>
    </row>
    <row r="249" spans="1:27" hidden="1">
      <c r="A249" t="s">
        <v>294</v>
      </c>
      <c r="B249" t="s">
        <v>83</v>
      </c>
      <c r="D249" t="s">
        <v>11</v>
      </c>
      <c r="E249" t="s">
        <v>73</v>
      </c>
      <c r="F249" t="s">
        <v>225</v>
      </c>
      <c r="G249" t="s">
        <v>436</v>
      </c>
      <c r="H249">
        <v>7.65</v>
      </c>
      <c r="I249" s="103">
        <v>45809</v>
      </c>
      <c r="J249">
        <v>0.63750000000000007</v>
      </c>
      <c r="K249">
        <v>0.43</v>
      </c>
      <c r="L249">
        <v>1.915</v>
      </c>
      <c r="M249">
        <v>0.87</v>
      </c>
      <c r="O249" t="s">
        <v>2565</v>
      </c>
      <c r="AA249">
        <v>5</v>
      </c>
    </row>
    <row r="250" spans="1:27" hidden="1">
      <c r="A250" t="s">
        <v>294</v>
      </c>
      <c r="B250" t="s">
        <v>76</v>
      </c>
      <c r="D250" t="s">
        <v>77</v>
      </c>
      <c r="E250" t="s">
        <v>36</v>
      </c>
      <c r="F250" t="s">
        <v>221</v>
      </c>
      <c r="G250" t="s">
        <v>484</v>
      </c>
      <c r="H250">
        <v>322</v>
      </c>
      <c r="I250" s="103">
        <v>45839</v>
      </c>
      <c r="J250">
        <v>27</v>
      </c>
      <c r="K250">
        <v>8</v>
      </c>
      <c r="L250">
        <v>108</v>
      </c>
      <c r="M250">
        <v>52</v>
      </c>
      <c r="AA250">
        <v>1</v>
      </c>
    </row>
    <row r="251" spans="1:27" hidden="1">
      <c r="A251" t="s">
        <v>294</v>
      </c>
      <c r="B251" t="s">
        <v>78</v>
      </c>
      <c r="D251" t="s">
        <v>79</v>
      </c>
      <c r="E251" t="s">
        <v>80</v>
      </c>
      <c r="F251" t="s">
        <v>221</v>
      </c>
      <c r="G251" t="s">
        <v>2559</v>
      </c>
      <c r="H251">
        <v>0</v>
      </c>
      <c r="I251" s="103">
        <v>45839</v>
      </c>
      <c r="J251">
        <v>4</v>
      </c>
      <c r="K251">
        <v>2</v>
      </c>
      <c r="L251">
        <v>16</v>
      </c>
      <c r="M251">
        <v>9</v>
      </c>
      <c r="AA251">
        <v>2</v>
      </c>
    </row>
    <row r="252" spans="1:27" hidden="1">
      <c r="A252" t="s">
        <v>294</v>
      </c>
      <c r="B252" t="s">
        <v>81</v>
      </c>
      <c r="D252" t="s">
        <v>11</v>
      </c>
      <c r="E252" t="s">
        <v>71</v>
      </c>
      <c r="F252" t="s">
        <v>220</v>
      </c>
      <c r="G252" t="s">
        <v>2387</v>
      </c>
      <c r="H252">
        <v>1</v>
      </c>
      <c r="I252" s="103">
        <v>45839</v>
      </c>
      <c r="J252">
        <v>1</v>
      </c>
      <c r="K252">
        <v>1</v>
      </c>
      <c r="L252">
        <v>1</v>
      </c>
      <c r="M252">
        <v>1</v>
      </c>
      <c r="N252">
        <v>1</v>
      </c>
      <c r="AA252">
        <v>3</v>
      </c>
    </row>
    <row r="253" spans="1:27" hidden="1">
      <c r="A253" t="s">
        <v>294</v>
      </c>
      <c r="B253" t="s">
        <v>82</v>
      </c>
      <c r="D253" t="s">
        <v>11</v>
      </c>
      <c r="E253" t="s">
        <v>36</v>
      </c>
      <c r="F253" t="s">
        <v>220</v>
      </c>
      <c r="G253" t="s">
        <v>2387</v>
      </c>
      <c r="H253">
        <v>0</v>
      </c>
      <c r="I253" s="103">
        <v>45839</v>
      </c>
      <c r="J253">
        <v>0</v>
      </c>
      <c r="K253">
        <v>0</v>
      </c>
      <c r="L253">
        <v>0</v>
      </c>
      <c r="M253">
        <v>0</v>
      </c>
      <c r="N253">
        <v>0</v>
      </c>
      <c r="AA253">
        <v>4</v>
      </c>
    </row>
    <row r="254" spans="1:27" hidden="1">
      <c r="A254" t="s">
        <v>294</v>
      </c>
      <c r="B254" t="s">
        <v>83</v>
      </c>
      <c r="D254" t="s">
        <v>11</v>
      </c>
      <c r="E254" t="s">
        <v>73</v>
      </c>
      <c r="F254" t="s">
        <v>225</v>
      </c>
      <c r="G254" t="s">
        <v>436</v>
      </c>
      <c r="H254">
        <v>7.65</v>
      </c>
      <c r="I254" s="103">
        <v>45839</v>
      </c>
      <c r="J254">
        <v>0.63750000000000007</v>
      </c>
      <c r="K254">
        <v>0.63</v>
      </c>
      <c r="L254">
        <v>2.5525000000000002</v>
      </c>
      <c r="M254">
        <v>1.5</v>
      </c>
      <c r="O254" t="s">
        <v>2566</v>
      </c>
      <c r="AA254">
        <v>5</v>
      </c>
    </row>
    <row r="255" spans="1:27" hidden="1">
      <c r="A255" t="s">
        <v>294</v>
      </c>
      <c r="B255" t="s">
        <v>76</v>
      </c>
      <c r="D255" t="s">
        <v>77</v>
      </c>
      <c r="E255" t="s">
        <v>36</v>
      </c>
      <c r="F255" t="s">
        <v>221</v>
      </c>
      <c r="G255" t="s">
        <v>484</v>
      </c>
      <c r="H255">
        <v>322</v>
      </c>
      <c r="I255" s="103">
        <v>45870</v>
      </c>
      <c r="J255">
        <v>27</v>
      </c>
      <c r="K255">
        <v>18</v>
      </c>
      <c r="L255">
        <v>135</v>
      </c>
      <c r="M255">
        <v>70</v>
      </c>
      <c r="N255">
        <v>7</v>
      </c>
      <c r="AA255">
        <v>1</v>
      </c>
    </row>
    <row r="256" spans="1:27" hidden="1">
      <c r="A256" t="s">
        <v>294</v>
      </c>
      <c r="B256" t="s">
        <v>78</v>
      </c>
      <c r="D256" t="s">
        <v>79</v>
      </c>
      <c r="E256" t="s">
        <v>80</v>
      </c>
      <c r="F256" t="s">
        <v>221</v>
      </c>
      <c r="G256" t="s">
        <v>2559</v>
      </c>
      <c r="H256">
        <v>0</v>
      </c>
      <c r="I256" s="103">
        <v>45870</v>
      </c>
      <c r="J256">
        <v>3</v>
      </c>
      <c r="K256">
        <v>3</v>
      </c>
      <c r="L256">
        <v>19</v>
      </c>
      <c r="M256">
        <v>12</v>
      </c>
      <c r="N256">
        <v>1</v>
      </c>
      <c r="AA256">
        <v>2</v>
      </c>
    </row>
    <row r="257" spans="1:27" hidden="1">
      <c r="A257" t="s">
        <v>294</v>
      </c>
      <c r="B257" t="s">
        <v>81</v>
      </c>
      <c r="D257" t="s">
        <v>11</v>
      </c>
      <c r="E257" t="s">
        <v>71</v>
      </c>
      <c r="F257" t="s">
        <v>220</v>
      </c>
      <c r="G257" t="s">
        <v>2387</v>
      </c>
      <c r="H257">
        <v>1</v>
      </c>
      <c r="I257" s="103">
        <v>45870</v>
      </c>
      <c r="J257">
        <v>1</v>
      </c>
      <c r="K257">
        <v>1</v>
      </c>
      <c r="L257">
        <v>1</v>
      </c>
      <c r="M257">
        <v>1</v>
      </c>
      <c r="N257">
        <v>1</v>
      </c>
      <c r="AA257">
        <v>3</v>
      </c>
    </row>
    <row r="258" spans="1:27" hidden="1">
      <c r="A258" t="s">
        <v>294</v>
      </c>
      <c r="B258" t="s">
        <v>82</v>
      </c>
      <c r="D258" t="s">
        <v>11</v>
      </c>
      <c r="E258" t="s">
        <v>36</v>
      </c>
      <c r="F258" t="s">
        <v>220</v>
      </c>
      <c r="G258" t="s">
        <v>2387</v>
      </c>
      <c r="H258">
        <v>0</v>
      </c>
      <c r="I258" s="103">
        <v>45870</v>
      </c>
      <c r="J258">
        <v>0</v>
      </c>
      <c r="K258">
        <v>0</v>
      </c>
      <c r="L258">
        <v>0</v>
      </c>
      <c r="M258">
        <v>0</v>
      </c>
      <c r="N258">
        <v>0</v>
      </c>
      <c r="AA258">
        <v>4</v>
      </c>
    </row>
    <row r="259" spans="1:27" hidden="1">
      <c r="A259" t="s">
        <v>294</v>
      </c>
      <c r="B259" t="s">
        <v>83</v>
      </c>
      <c r="D259" t="s">
        <v>11</v>
      </c>
      <c r="E259" t="s">
        <v>73</v>
      </c>
      <c r="F259" t="s">
        <v>225</v>
      </c>
      <c r="G259" t="s">
        <v>436</v>
      </c>
      <c r="H259">
        <v>7.65</v>
      </c>
      <c r="I259" s="103">
        <v>45870</v>
      </c>
      <c r="J259">
        <v>0.63750000000000007</v>
      </c>
      <c r="K259">
        <v>0.51</v>
      </c>
      <c r="L259">
        <v>3.1900000000000004</v>
      </c>
      <c r="M259">
        <v>2.0099999999999998</v>
      </c>
      <c r="O259" t="s">
        <v>2567</v>
      </c>
      <c r="AA259">
        <v>5</v>
      </c>
    </row>
    <row r="260" spans="1:27" hidden="1">
      <c r="A260" t="s">
        <v>294</v>
      </c>
      <c r="B260" t="s">
        <v>76</v>
      </c>
      <c r="D260" t="s">
        <v>77</v>
      </c>
      <c r="E260" t="s">
        <v>36</v>
      </c>
      <c r="F260" t="s">
        <v>221</v>
      </c>
      <c r="G260" t="s">
        <v>484</v>
      </c>
      <c r="H260">
        <v>322</v>
      </c>
      <c r="I260" s="103">
        <v>45901</v>
      </c>
      <c r="J260">
        <v>27</v>
      </c>
      <c r="K260">
        <v>13</v>
      </c>
      <c r="L260">
        <v>162</v>
      </c>
      <c r="M260">
        <v>83</v>
      </c>
      <c r="AA260">
        <v>1</v>
      </c>
    </row>
    <row r="261" spans="1:27" hidden="1">
      <c r="A261" t="s">
        <v>294</v>
      </c>
      <c r="B261" t="s">
        <v>78</v>
      </c>
      <c r="D261" t="s">
        <v>79</v>
      </c>
      <c r="E261" t="s">
        <v>80</v>
      </c>
      <c r="F261" t="s">
        <v>221</v>
      </c>
      <c r="G261" t="s">
        <v>2559</v>
      </c>
      <c r="H261">
        <v>0</v>
      </c>
      <c r="I261" s="103">
        <v>45901</v>
      </c>
      <c r="J261">
        <v>3</v>
      </c>
      <c r="K261">
        <v>3</v>
      </c>
      <c r="L261">
        <v>22</v>
      </c>
      <c r="M261">
        <v>15</v>
      </c>
      <c r="AA261">
        <v>2</v>
      </c>
    </row>
    <row r="262" spans="1:27" hidden="1">
      <c r="A262" t="s">
        <v>294</v>
      </c>
      <c r="B262" t="s">
        <v>81</v>
      </c>
      <c r="D262" t="s">
        <v>11</v>
      </c>
      <c r="E262" t="s">
        <v>71</v>
      </c>
      <c r="F262" t="s">
        <v>220</v>
      </c>
      <c r="G262" t="s">
        <v>2387</v>
      </c>
      <c r="H262">
        <v>1</v>
      </c>
      <c r="I262" s="103">
        <v>45901</v>
      </c>
      <c r="J262">
        <v>1</v>
      </c>
      <c r="K262">
        <v>1</v>
      </c>
      <c r="L262">
        <v>1</v>
      </c>
      <c r="M262">
        <v>1</v>
      </c>
      <c r="AA262">
        <v>3</v>
      </c>
    </row>
    <row r="263" spans="1:27" hidden="1">
      <c r="A263" t="s">
        <v>294</v>
      </c>
      <c r="B263" t="s">
        <v>82</v>
      </c>
      <c r="D263" t="s">
        <v>11</v>
      </c>
      <c r="E263" t="s">
        <v>36</v>
      </c>
      <c r="F263" t="s">
        <v>220</v>
      </c>
      <c r="G263" t="s">
        <v>2387</v>
      </c>
      <c r="H263">
        <v>0</v>
      </c>
      <c r="I263" s="103">
        <v>45901</v>
      </c>
      <c r="J263">
        <v>0</v>
      </c>
      <c r="K263">
        <v>0</v>
      </c>
      <c r="L263">
        <v>0</v>
      </c>
      <c r="M263">
        <v>0</v>
      </c>
      <c r="AA263">
        <v>4</v>
      </c>
    </row>
    <row r="264" spans="1:27" hidden="1">
      <c r="A264" t="s">
        <v>294</v>
      </c>
      <c r="B264" t="s">
        <v>83</v>
      </c>
      <c r="D264" t="s">
        <v>11</v>
      </c>
      <c r="E264" t="s">
        <v>73</v>
      </c>
      <c r="F264" t="s">
        <v>225</v>
      </c>
      <c r="G264" t="s">
        <v>436</v>
      </c>
      <c r="H264">
        <v>7.65</v>
      </c>
      <c r="I264" s="103">
        <v>45901</v>
      </c>
      <c r="J264">
        <v>0.63750000000000007</v>
      </c>
      <c r="K264">
        <v>0.16</v>
      </c>
      <c r="L264">
        <v>3.827500000000001</v>
      </c>
      <c r="M264">
        <v>2.15</v>
      </c>
      <c r="O264" t="s">
        <v>2568</v>
      </c>
      <c r="AA264">
        <v>5</v>
      </c>
    </row>
    <row r="265" spans="1:27" hidden="1">
      <c r="A265" t="s">
        <v>294</v>
      </c>
      <c r="B265" t="s">
        <v>76</v>
      </c>
      <c r="D265" t="s">
        <v>77</v>
      </c>
      <c r="E265" t="s">
        <v>36</v>
      </c>
      <c r="F265" t="s">
        <v>221</v>
      </c>
      <c r="G265" t="s">
        <v>484</v>
      </c>
      <c r="H265">
        <v>322</v>
      </c>
      <c r="I265" s="103">
        <v>45931</v>
      </c>
      <c r="J265">
        <v>27</v>
      </c>
      <c r="K265">
        <v>11</v>
      </c>
      <c r="L265">
        <v>189</v>
      </c>
      <c r="M265">
        <v>94</v>
      </c>
      <c r="AA265">
        <v>1</v>
      </c>
    </row>
    <row r="266" spans="1:27" hidden="1">
      <c r="A266" t="s">
        <v>294</v>
      </c>
      <c r="B266" t="s">
        <v>78</v>
      </c>
      <c r="D266" t="s">
        <v>79</v>
      </c>
      <c r="E266" t="s">
        <v>80</v>
      </c>
      <c r="F266" t="s">
        <v>221</v>
      </c>
      <c r="G266" t="s">
        <v>2559</v>
      </c>
      <c r="H266">
        <v>0</v>
      </c>
      <c r="I266" s="103">
        <v>45931</v>
      </c>
      <c r="J266">
        <v>2</v>
      </c>
      <c r="K266">
        <v>2</v>
      </c>
      <c r="L266">
        <v>24</v>
      </c>
      <c r="M266">
        <v>17</v>
      </c>
      <c r="AA266">
        <v>2</v>
      </c>
    </row>
    <row r="267" spans="1:27" hidden="1">
      <c r="A267" t="s">
        <v>294</v>
      </c>
      <c r="B267" t="s">
        <v>81</v>
      </c>
      <c r="D267" t="s">
        <v>11</v>
      </c>
      <c r="E267" t="s">
        <v>71</v>
      </c>
      <c r="F267" t="s">
        <v>220</v>
      </c>
      <c r="G267" t="s">
        <v>2387</v>
      </c>
      <c r="H267">
        <v>1</v>
      </c>
      <c r="I267" s="103">
        <v>45931</v>
      </c>
      <c r="J267">
        <v>1</v>
      </c>
      <c r="K267">
        <v>1</v>
      </c>
      <c r="L267">
        <v>1</v>
      </c>
      <c r="M267">
        <v>1</v>
      </c>
      <c r="AA267">
        <v>3</v>
      </c>
    </row>
    <row r="268" spans="1:27" hidden="1">
      <c r="A268" t="s">
        <v>294</v>
      </c>
      <c r="B268" t="s">
        <v>82</v>
      </c>
      <c r="D268" t="s">
        <v>11</v>
      </c>
      <c r="E268" t="s">
        <v>36</v>
      </c>
      <c r="F268" t="s">
        <v>220</v>
      </c>
      <c r="G268" t="s">
        <v>2387</v>
      </c>
      <c r="H268">
        <v>0</v>
      </c>
      <c r="I268" s="103">
        <v>45931</v>
      </c>
      <c r="J268">
        <v>0</v>
      </c>
      <c r="K268">
        <v>0</v>
      </c>
      <c r="L268">
        <v>0</v>
      </c>
      <c r="M268">
        <v>0</v>
      </c>
      <c r="AA268">
        <v>4</v>
      </c>
    </row>
    <row r="269" spans="1:27" hidden="1">
      <c r="A269" t="s">
        <v>294</v>
      </c>
      <c r="B269" t="s">
        <v>83</v>
      </c>
      <c r="D269" t="s">
        <v>11</v>
      </c>
      <c r="E269" t="s">
        <v>73</v>
      </c>
      <c r="F269" t="s">
        <v>225</v>
      </c>
      <c r="G269" t="s">
        <v>436</v>
      </c>
      <c r="H269">
        <v>7.65</v>
      </c>
      <c r="I269" s="103">
        <v>45931</v>
      </c>
      <c r="J269">
        <v>0.63750000000000007</v>
      </c>
      <c r="K269">
        <v>0.09</v>
      </c>
      <c r="L269">
        <v>4.4650000000000007</v>
      </c>
      <c r="M269">
        <v>2.2400000000000002</v>
      </c>
      <c r="O269" t="s">
        <v>2569</v>
      </c>
      <c r="AA269">
        <v>5</v>
      </c>
    </row>
    <row r="270" spans="1:27" hidden="1">
      <c r="A270" t="s">
        <v>294</v>
      </c>
      <c r="B270" t="s">
        <v>76</v>
      </c>
      <c r="D270" t="s">
        <v>77</v>
      </c>
      <c r="E270" t="s">
        <v>36</v>
      </c>
      <c r="F270" t="s">
        <v>221</v>
      </c>
      <c r="G270" t="s">
        <v>484</v>
      </c>
      <c r="H270">
        <v>322</v>
      </c>
      <c r="I270" s="103">
        <v>45962</v>
      </c>
      <c r="J270">
        <v>27</v>
      </c>
      <c r="K270">
        <v>8</v>
      </c>
      <c r="L270">
        <v>216</v>
      </c>
      <c r="M270">
        <v>102</v>
      </c>
      <c r="AA270">
        <v>1</v>
      </c>
    </row>
    <row r="271" spans="1:27" hidden="1">
      <c r="A271" t="s">
        <v>294</v>
      </c>
      <c r="B271" t="s">
        <v>78</v>
      </c>
      <c r="D271" t="s">
        <v>79</v>
      </c>
      <c r="E271" t="s">
        <v>80</v>
      </c>
      <c r="F271" t="s">
        <v>221</v>
      </c>
      <c r="G271" t="s">
        <v>2559</v>
      </c>
      <c r="H271">
        <v>0</v>
      </c>
      <c r="I271" s="103">
        <v>45962</v>
      </c>
      <c r="J271">
        <v>2</v>
      </c>
      <c r="K271">
        <v>2</v>
      </c>
      <c r="L271">
        <v>26</v>
      </c>
      <c r="M271">
        <v>19</v>
      </c>
      <c r="AA271">
        <v>2</v>
      </c>
    </row>
    <row r="272" spans="1:27" hidden="1">
      <c r="A272" t="s">
        <v>294</v>
      </c>
      <c r="B272" t="s">
        <v>81</v>
      </c>
      <c r="D272" t="s">
        <v>11</v>
      </c>
      <c r="E272" t="s">
        <v>71</v>
      </c>
      <c r="F272" t="s">
        <v>220</v>
      </c>
      <c r="G272" t="s">
        <v>2387</v>
      </c>
      <c r="H272">
        <v>1</v>
      </c>
      <c r="I272" s="103">
        <v>45962</v>
      </c>
      <c r="J272">
        <v>1</v>
      </c>
      <c r="K272">
        <v>1</v>
      </c>
      <c r="L272">
        <v>1</v>
      </c>
      <c r="M272">
        <v>1</v>
      </c>
      <c r="N272">
        <v>1</v>
      </c>
      <c r="AA272">
        <v>3</v>
      </c>
    </row>
    <row r="273" spans="1:28" hidden="1">
      <c r="A273" t="s">
        <v>294</v>
      </c>
      <c r="B273" t="s">
        <v>82</v>
      </c>
      <c r="D273" t="s">
        <v>11</v>
      </c>
      <c r="E273" t="s">
        <v>36</v>
      </c>
      <c r="F273" t="s">
        <v>220</v>
      </c>
      <c r="G273" t="s">
        <v>2387</v>
      </c>
      <c r="H273">
        <v>0</v>
      </c>
      <c r="I273" s="103">
        <v>45962</v>
      </c>
      <c r="J273">
        <v>0</v>
      </c>
      <c r="K273">
        <v>0</v>
      </c>
      <c r="L273">
        <v>0</v>
      </c>
      <c r="M273">
        <v>0</v>
      </c>
      <c r="N273">
        <v>0</v>
      </c>
      <c r="AA273">
        <v>4</v>
      </c>
    </row>
    <row r="274" spans="1:28" hidden="1">
      <c r="A274" t="s">
        <v>294</v>
      </c>
      <c r="B274" t="s">
        <v>83</v>
      </c>
      <c r="D274" t="s">
        <v>11</v>
      </c>
      <c r="E274" t="s">
        <v>73</v>
      </c>
      <c r="F274" t="s">
        <v>225</v>
      </c>
      <c r="G274" t="s">
        <v>436</v>
      </c>
      <c r="H274">
        <v>7.65</v>
      </c>
      <c r="I274" s="103">
        <v>45962</v>
      </c>
      <c r="J274">
        <v>0.63750000000000007</v>
      </c>
      <c r="K274">
        <v>0.06</v>
      </c>
      <c r="L274">
        <v>5.1025000000000009</v>
      </c>
      <c r="M274">
        <v>2.2999999999999998</v>
      </c>
      <c r="O274" t="s">
        <v>2570</v>
      </c>
      <c r="AA274">
        <v>5</v>
      </c>
    </row>
    <row r="275" spans="1:28" hidden="1">
      <c r="A275" t="s">
        <v>294</v>
      </c>
      <c r="B275" t="s">
        <v>76</v>
      </c>
      <c r="D275" t="s">
        <v>77</v>
      </c>
      <c r="E275" t="s">
        <v>36</v>
      </c>
      <c r="F275" t="s">
        <v>221</v>
      </c>
      <c r="G275" t="s">
        <v>484</v>
      </c>
      <c r="H275">
        <v>322</v>
      </c>
      <c r="I275" s="103">
        <v>45992</v>
      </c>
      <c r="J275">
        <v>27</v>
      </c>
      <c r="K275">
        <v>4</v>
      </c>
      <c r="L275">
        <v>243</v>
      </c>
      <c r="M275">
        <v>106</v>
      </c>
      <c r="AA275">
        <v>1</v>
      </c>
    </row>
    <row r="276" spans="1:28" hidden="1">
      <c r="A276" t="s">
        <v>294</v>
      </c>
      <c r="B276" t="s">
        <v>78</v>
      </c>
      <c r="D276" t="s">
        <v>79</v>
      </c>
      <c r="E276" t="s">
        <v>80</v>
      </c>
      <c r="F276" t="s">
        <v>221</v>
      </c>
      <c r="G276" t="s">
        <v>2559</v>
      </c>
      <c r="H276">
        <v>0</v>
      </c>
      <c r="I276" s="103">
        <v>45992</v>
      </c>
      <c r="J276">
        <v>1</v>
      </c>
      <c r="K276">
        <v>0</v>
      </c>
      <c r="L276">
        <v>27</v>
      </c>
      <c r="M276">
        <v>19</v>
      </c>
      <c r="AA276">
        <v>2</v>
      </c>
    </row>
    <row r="277" spans="1:28" hidden="1">
      <c r="A277" t="s">
        <v>294</v>
      </c>
      <c r="B277" t="s">
        <v>81</v>
      </c>
      <c r="D277" t="s">
        <v>11</v>
      </c>
      <c r="E277" t="s">
        <v>71</v>
      </c>
      <c r="F277" t="s">
        <v>220</v>
      </c>
      <c r="G277" t="s">
        <v>2387</v>
      </c>
      <c r="H277">
        <v>1</v>
      </c>
      <c r="I277" s="103">
        <v>45992</v>
      </c>
      <c r="J277">
        <v>1</v>
      </c>
      <c r="K277">
        <v>1</v>
      </c>
      <c r="L277">
        <v>1</v>
      </c>
      <c r="M277">
        <v>1</v>
      </c>
      <c r="AA277">
        <v>3</v>
      </c>
    </row>
    <row r="278" spans="1:28" hidden="1">
      <c r="A278" t="s">
        <v>294</v>
      </c>
      <c r="B278" t="s">
        <v>82</v>
      </c>
      <c r="D278" t="s">
        <v>11</v>
      </c>
      <c r="E278" t="s">
        <v>36</v>
      </c>
      <c r="F278" t="s">
        <v>220</v>
      </c>
      <c r="G278" t="s">
        <v>2387</v>
      </c>
      <c r="H278">
        <v>0</v>
      </c>
      <c r="I278" s="103">
        <v>45992</v>
      </c>
      <c r="J278">
        <v>0</v>
      </c>
      <c r="K278">
        <v>0</v>
      </c>
      <c r="L278">
        <v>0</v>
      </c>
      <c r="M278">
        <v>0</v>
      </c>
      <c r="Z278" t="s">
        <v>2571</v>
      </c>
      <c r="AA278">
        <v>4</v>
      </c>
      <c r="AB278" t="s">
        <v>2572</v>
      </c>
    </row>
    <row r="279" spans="1:28" hidden="1">
      <c r="A279" t="s">
        <v>294</v>
      </c>
      <c r="B279" t="s">
        <v>83</v>
      </c>
      <c r="D279" t="s">
        <v>11</v>
      </c>
      <c r="E279" t="s">
        <v>73</v>
      </c>
      <c r="F279" t="s">
        <v>225</v>
      </c>
      <c r="G279" t="s">
        <v>436</v>
      </c>
      <c r="H279">
        <v>7.65</v>
      </c>
      <c r="I279" s="103">
        <v>45992</v>
      </c>
      <c r="J279">
        <v>0.63750000000000007</v>
      </c>
      <c r="K279">
        <v>0.19</v>
      </c>
      <c r="L279">
        <v>5.7400000000000011</v>
      </c>
      <c r="M279">
        <v>2.4900000000000002</v>
      </c>
      <c r="O279" t="s">
        <v>2573</v>
      </c>
      <c r="AA279">
        <v>5</v>
      </c>
    </row>
    <row r="280" spans="1:28" hidden="1">
      <c r="A280" t="s">
        <v>294</v>
      </c>
      <c r="B280" t="s">
        <v>76</v>
      </c>
      <c r="D280" t="s">
        <v>77</v>
      </c>
      <c r="E280" t="s">
        <v>36</v>
      </c>
      <c r="F280" t="s">
        <v>221</v>
      </c>
      <c r="G280" t="s">
        <v>484</v>
      </c>
      <c r="H280">
        <v>322</v>
      </c>
      <c r="I280" s="103">
        <v>46023</v>
      </c>
      <c r="J280">
        <v>27</v>
      </c>
      <c r="K280">
        <v>9</v>
      </c>
      <c r="L280">
        <v>270</v>
      </c>
      <c r="M280">
        <v>115</v>
      </c>
      <c r="AA280">
        <v>1</v>
      </c>
    </row>
    <row r="281" spans="1:28" hidden="1">
      <c r="A281" t="s">
        <v>294</v>
      </c>
      <c r="B281" t="s">
        <v>78</v>
      </c>
      <c r="D281" t="s">
        <v>79</v>
      </c>
      <c r="E281" t="s">
        <v>80</v>
      </c>
      <c r="F281" t="s">
        <v>221</v>
      </c>
      <c r="G281" t="s">
        <v>2559</v>
      </c>
      <c r="H281">
        <v>0</v>
      </c>
      <c r="I281" s="103">
        <v>46023</v>
      </c>
      <c r="J281">
        <v>1</v>
      </c>
      <c r="K281">
        <v>1</v>
      </c>
      <c r="L281">
        <v>28</v>
      </c>
      <c r="M281">
        <v>20</v>
      </c>
      <c r="AA281">
        <v>2</v>
      </c>
    </row>
    <row r="282" spans="1:28" hidden="1">
      <c r="A282" t="s">
        <v>294</v>
      </c>
      <c r="B282" t="s">
        <v>81</v>
      </c>
      <c r="D282" t="s">
        <v>11</v>
      </c>
      <c r="E282" t="s">
        <v>71</v>
      </c>
      <c r="F282" t="s">
        <v>220</v>
      </c>
      <c r="G282" t="s">
        <v>2387</v>
      </c>
      <c r="H282">
        <v>1</v>
      </c>
      <c r="I282" s="103">
        <v>46023</v>
      </c>
      <c r="J282">
        <v>1</v>
      </c>
      <c r="K282">
        <v>1</v>
      </c>
      <c r="L282">
        <v>1</v>
      </c>
      <c r="M282">
        <v>1</v>
      </c>
      <c r="AA282">
        <v>3</v>
      </c>
    </row>
    <row r="283" spans="1:28" hidden="1">
      <c r="A283" t="s">
        <v>294</v>
      </c>
      <c r="B283" t="s">
        <v>82</v>
      </c>
      <c r="D283" t="s">
        <v>11</v>
      </c>
      <c r="E283" t="s">
        <v>36</v>
      </c>
      <c r="F283" t="s">
        <v>220</v>
      </c>
      <c r="G283" t="s">
        <v>2387</v>
      </c>
      <c r="H283">
        <v>0</v>
      </c>
      <c r="I283" s="103">
        <v>46023</v>
      </c>
      <c r="J283">
        <v>0</v>
      </c>
      <c r="K283">
        <v>0</v>
      </c>
      <c r="L283">
        <v>0</v>
      </c>
      <c r="M283">
        <v>0</v>
      </c>
      <c r="AA283">
        <v>4</v>
      </c>
    </row>
    <row r="284" spans="1:28" hidden="1">
      <c r="A284" t="s">
        <v>294</v>
      </c>
      <c r="B284" t="s">
        <v>83</v>
      </c>
      <c r="D284" t="s">
        <v>11</v>
      </c>
      <c r="E284" t="s">
        <v>73</v>
      </c>
      <c r="F284" t="s">
        <v>225</v>
      </c>
      <c r="G284" t="s">
        <v>436</v>
      </c>
      <c r="H284">
        <v>7.65</v>
      </c>
      <c r="I284" s="103">
        <v>46023</v>
      </c>
      <c r="J284">
        <v>0.63750000000000007</v>
      </c>
      <c r="K284">
        <v>0.05</v>
      </c>
      <c r="L284">
        <v>6.3775000000000013</v>
      </c>
      <c r="M284">
        <v>2.5399999999999996</v>
      </c>
      <c r="O284" t="s">
        <v>2568</v>
      </c>
      <c r="AA284">
        <v>5</v>
      </c>
    </row>
    <row r="285" spans="1:28">
      <c r="A285" t="s">
        <v>294</v>
      </c>
      <c r="B285" t="s">
        <v>76</v>
      </c>
      <c r="D285" t="s">
        <v>77</v>
      </c>
      <c r="E285" t="s">
        <v>36</v>
      </c>
      <c r="F285" t="s">
        <v>221</v>
      </c>
      <c r="G285" t="s">
        <v>484</v>
      </c>
      <c r="H285">
        <v>322</v>
      </c>
      <c r="I285" s="103">
        <v>46054</v>
      </c>
      <c r="J285">
        <v>26</v>
      </c>
      <c r="K285">
        <v>15</v>
      </c>
      <c r="L285">
        <v>296</v>
      </c>
      <c r="M285">
        <v>130</v>
      </c>
      <c r="AA285">
        <v>1</v>
      </c>
    </row>
    <row r="286" spans="1:28" ht="409.6">
      <c r="A286" t="s">
        <v>294</v>
      </c>
      <c r="B286" t="s">
        <v>78</v>
      </c>
      <c r="D286" t="s">
        <v>79</v>
      </c>
      <c r="E286" t="s">
        <v>80</v>
      </c>
      <c r="F286" t="s">
        <v>221</v>
      </c>
      <c r="G286" t="s">
        <v>2559</v>
      </c>
      <c r="H286">
        <v>0</v>
      </c>
      <c r="I286" s="103">
        <v>46054</v>
      </c>
      <c r="J286">
        <v>0</v>
      </c>
      <c r="K286">
        <v>6</v>
      </c>
      <c r="L286">
        <v>28</v>
      </c>
      <c r="M286">
        <v>26</v>
      </c>
      <c r="O286" s="829" t="s">
        <v>2841</v>
      </c>
      <c r="AA286">
        <v>2</v>
      </c>
    </row>
    <row r="287" spans="1:28">
      <c r="A287" t="s">
        <v>294</v>
      </c>
      <c r="B287" t="s">
        <v>81</v>
      </c>
      <c r="D287" t="s">
        <v>11</v>
      </c>
      <c r="E287" t="s">
        <v>71</v>
      </c>
      <c r="F287" t="s">
        <v>220</v>
      </c>
      <c r="G287" t="s">
        <v>2387</v>
      </c>
      <c r="H287">
        <v>1</v>
      </c>
      <c r="I287" s="103">
        <v>46054</v>
      </c>
      <c r="J287">
        <v>1</v>
      </c>
      <c r="K287">
        <v>1</v>
      </c>
      <c r="L287">
        <v>1</v>
      </c>
      <c r="M287">
        <v>1</v>
      </c>
      <c r="N287">
        <v>100</v>
      </c>
      <c r="AA287">
        <v>3</v>
      </c>
    </row>
    <row r="288" spans="1:28">
      <c r="A288" t="s">
        <v>294</v>
      </c>
      <c r="B288" t="s">
        <v>82</v>
      </c>
      <c r="D288" t="s">
        <v>11</v>
      </c>
      <c r="E288" t="s">
        <v>36</v>
      </c>
      <c r="F288" t="s">
        <v>220</v>
      </c>
      <c r="G288" t="s">
        <v>2387</v>
      </c>
      <c r="H288">
        <v>0</v>
      </c>
      <c r="I288" s="103">
        <v>46054</v>
      </c>
      <c r="J288">
        <v>0</v>
      </c>
      <c r="K288">
        <v>0</v>
      </c>
      <c r="L288">
        <v>0</v>
      </c>
      <c r="M288">
        <v>0</v>
      </c>
      <c r="N288">
        <v>0</v>
      </c>
      <c r="AA288">
        <v>4</v>
      </c>
    </row>
    <row r="289" spans="1:27">
      <c r="A289" t="s">
        <v>294</v>
      </c>
      <c r="B289" t="s">
        <v>83</v>
      </c>
      <c r="D289" t="s">
        <v>11</v>
      </c>
      <c r="E289" t="s">
        <v>73</v>
      </c>
      <c r="F289" t="s">
        <v>225</v>
      </c>
      <c r="G289" t="s">
        <v>436</v>
      </c>
      <c r="H289">
        <v>7.65</v>
      </c>
      <c r="I289" s="103">
        <v>46054</v>
      </c>
      <c r="J289">
        <v>0.63750000000000007</v>
      </c>
      <c r="K289">
        <v>0.05</v>
      </c>
      <c r="L289">
        <v>7.0150000000000015</v>
      </c>
      <c r="M289">
        <v>2.5899999999999994</v>
      </c>
      <c r="O289" t="s">
        <v>2568</v>
      </c>
      <c r="AA289">
        <v>5</v>
      </c>
    </row>
    <row r="290" spans="1:27" hidden="1">
      <c r="A290" t="s">
        <v>294</v>
      </c>
      <c r="B290" t="s">
        <v>76</v>
      </c>
      <c r="D290" t="s">
        <v>77</v>
      </c>
      <c r="E290" t="s">
        <v>36</v>
      </c>
      <c r="F290" t="s">
        <v>221</v>
      </c>
      <c r="G290" t="s">
        <v>484</v>
      </c>
      <c r="H290">
        <v>322</v>
      </c>
      <c r="I290" s="103">
        <v>46082</v>
      </c>
      <c r="J290">
        <v>26</v>
      </c>
      <c r="L290">
        <v>322</v>
      </c>
      <c r="AA290">
        <v>1</v>
      </c>
    </row>
    <row r="291" spans="1:27" hidden="1">
      <c r="A291" t="s">
        <v>294</v>
      </c>
      <c r="B291" t="s">
        <v>78</v>
      </c>
      <c r="D291" t="s">
        <v>79</v>
      </c>
      <c r="E291" t="s">
        <v>80</v>
      </c>
      <c r="F291" t="s">
        <v>221</v>
      </c>
      <c r="G291" t="s">
        <v>2559</v>
      </c>
      <c r="H291">
        <v>0</v>
      </c>
      <c r="I291" s="103">
        <v>46082</v>
      </c>
      <c r="J291">
        <v>0</v>
      </c>
      <c r="L291">
        <v>28</v>
      </c>
      <c r="AA291">
        <v>2</v>
      </c>
    </row>
    <row r="292" spans="1:27" hidden="1">
      <c r="A292" t="s">
        <v>294</v>
      </c>
      <c r="B292" t="s">
        <v>81</v>
      </c>
      <c r="D292" t="s">
        <v>11</v>
      </c>
      <c r="E292" t="s">
        <v>71</v>
      </c>
      <c r="F292" t="s">
        <v>220</v>
      </c>
      <c r="G292" t="s">
        <v>2387</v>
      </c>
      <c r="H292">
        <v>1</v>
      </c>
      <c r="I292" s="103">
        <v>46082</v>
      </c>
      <c r="J292">
        <v>1</v>
      </c>
      <c r="L292">
        <v>1</v>
      </c>
      <c r="AA292">
        <v>3</v>
      </c>
    </row>
    <row r="293" spans="1:27" hidden="1">
      <c r="A293" t="s">
        <v>294</v>
      </c>
      <c r="B293" t="s">
        <v>82</v>
      </c>
      <c r="D293" t="s">
        <v>11</v>
      </c>
      <c r="E293" t="s">
        <v>36</v>
      </c>
      <c r="F293" t="s">
        <v>220</v>
      </c>
      <c r="G293" t="s">
        <v>2387</v>
      </c>
      <c r="H293">
        <v>0</v>
      </c>
      <c r="I293" s="103">
        <v>46082</v>
      </c>
      <c r="J293">
        <v>0</v>
      </c>
      <c r="AA293">
        <v>4</v>
      </c>
    </row>
    <row r="294" spans="1:27" hidden="1">
      <c r="A294" t="s">
        <v>294</v>
      </c>
      <c r="B294" t="s">
        <v>83</v>
      </c>
      <c r="D294" t="s">
        <v>11</v>
      </c>
      <c r="E294" t="s">
        <v>73</v>
      </c>
      <c r="F294" t="s">
        <v>225</v>
      </c>
      <c r="G294" t="s">
        <v>436</v>
      </c>
      <c r="H294">
        <v>7.65</v>
      </c>
      <c r="I294" s="103">
        <v>46082</v>
      </c>
      <c r="J294">
        <v>0.63750000000000007</v>
      </c>
      <c r="K294">
        <v>0.05</v>
      </c>
      <c r="L294">
        <v>7.6525000000000016</v>
      </c>
      <c r="O294" t="s">
        <v>2568</v>
      </c>
      <c r="AA294">
        <v>5</v>
      </c>
    </row>
    <row r="295" spans="1:27" hidden="1"/>
    <row r="296" spans="1:27" hidden="1"/>
    <row r="297" spans="1:27" hidden="1"/>
    <row r="298" spans="1:27" hidden="1"/>
    <row r="299" spans="1:27" hidden="1"/>
    <row r="300" spans="1:27" hidden="1"/>
    <row r="301" spans="1:27" hidden="1"/>
    <row r="302" spans="1:27" hidden="1"/>
    <row r="303" spans="1:27" hidden="1"/>
    <row r="304" spans="1:27" hidden="1"/>
    <row r="305" hidden="1"/>
    <row r="306" hidden="1"/>
    <row r="307" hidden="1"/>
    <row r="308" hidden="1"/>
    <row r="309" hidden="1"/>
    <row r="310" hidden="1"/>
    <row r="311" hidden="1"/>
    <row r="312" hidden="1"/>
    <row r="313" hidden="1"/>
    <row r="314" hidden="1"/>
    <row r="315" hidden="1"/>
    <row r="316" hidden="1"/>
    <row r="317" hidden="1"/>
    <row r="318" hidden="1"/>
    <row r="319" hidden="1"/>
    <row r="320" hidden="1"/>
    <row r="321" hidden="1"/>
    <row r="322" hidden="1"/>
    <row r="323" hidden="1"/>
    <row r="324" hidden="1"/>
    <row r="325" hidden="1"/>
    <row r="326" hidden="1"/>
    <row r="327" hidden="1"/>
    <row r="328" hidden="1"/>
    <row r="329" hidden="1"/>
    <row r="330" hidden="1"/>
    <row r="331" hidden="1"/>
    <row r="332" hidden="1"/>
    <row r="333" hidden="1"/>
    <row r="334" hidden="1"/>
    <row r="335" hidden="1"/>
    <row r="336" hidden="1"/>
    <row r="337" spans="1:27" hidden="1"/>
    <row r="338" spans="1:27" hidden="1"/>
    <row r="339" spans="1:27" hidden="1"/>
    <row r="340" spans="1:27" hidden="1"/>
    <row r="341" spans="1:27" hidden="1"/>
    <row r="342" spans="1:27" hidden="1"/>
    <row r="343" spans="1:27" hidden="1">
      <c r="A343" t="s">
        <v>386</v>
      </c>
      <c r="B343" t="s">
        <v>84</v>
      </c>
      <c r="D343" t="s">
        <v>85</v>
      </c>
      <c r="E343" t="s">
        <v>36</v>
      </c>
      <c r="F343" t="s">
        <v>2574</v>
      </c>
      <c r="G343" t="s">
        <v>474</v>
      </c>
      <c r="H343">
        <v>0</v>
      </c>
      <c r="I343" s="103">
        <v>45748</v>
      </c>
      <c r="J343">
        <v>0</v>
      </c>
      <c r="K343">
        <v>0</v>
      </c>
      <c r="L343">
        <v>0</v>
      </c>
      <c r="M343">
        <v>0</v>
      </c>
      <c r="AA343">
        <v>1</v>
      </c>
    </row>
    <row r="344" spans="1:27" hidden="1">
      <c r="A344" t="s">
        <v>386</v>
      </c>
      <c r="B344" t="s">
        <v>84</v>
      </c>
      <c r="D344" t="s">
        <v>86</v>
      </c>
      <c r="E344" t="s">
        <v>36</v>
      </c>
      <c r="F344" t="s">
        <v>2574</v>
      </c>
      <c r="G344" t="s">
        <v>474</v>
      </c>
      <c r="H344">
        <v>9</v>
      </c>
      <c r="I344" s="103">
        <v>45748</v>
      </c>
      <c r="J344">
        <v>0.75</v>
      </c>
      <c r="K344">
        <v>0</v>
      </c>
      <c r="L344">
        <v>0.75</v>
      </c>
      <c r="M344">
        <v>0</v>
      </c>
      <c r="AA344">
        <v>2</v>
      </c>
    </row>
    <row r="345" spans="1:27" hidden="1">
      <c r="A345" t="s">
        <v>386</v>
      </c>
      <c r="B345" t="s">
        <v>84</v>
      </c>
      <c r="D345" t="s">
        <v>87</v>
      </c>
      <c r="E345" t="s">
        <v>36</v>
      </c>
      <c r="F345" t="s">
        <v>2574</v>
      </c>
      <c r="G345" t="s">
        <v>474</v>
      </c>
      <c r="H345">
        <v>0</v>
      </c>
      <c r="I345" s="103">
        <v>45748</v>
      </c>
      <c r="J345">
        <v>0</v>
      </c>
      <c r="K345">
        <v>0</v>
      </c>
      <c r="L345">
        <v>0</v>
      </c>
      <c r="M345">
        <v>0</v>
      </c>
      <c r="AA345">
        <v>3</v>
      </c>
    </row>
    <row r="346" spans="1:27" hidden="1">
      <c r="A346" t="s">
        <v>386</v>
      </c>
      <c r="B346" t="s">
        <v>84</v>
      </c>
      <c r="D346" t="s">
        <v>89</v>
      </c>
      <c r="E346" t="s">
        <v>36</v>
      </c>
      <c r="F346" t="s">
        <v>473</v>
      </c>
      <c r="G346" t="s">
        <v>474</v>
      </c>
      <c r="H346">
        <v>281</v>
      </c>
      <c r="I346" s="103">
        <v>45748</v>
      </c>
      <c r="J346">
        <v>18</v>
      </c>
      <c r="K346">
        <v>17</v>
      </c>
      <c r="L346">
        <v>18</v>
      </c>
      <c r="M346">
        <v>17</v>
      </c>
      <c r="AA346">
        <v>4</v>
      </c>
    </row>
    <row r="347" spans="1:27" hidden="1">
      <c r="A347" t="s">
        <v>386</v>
      </c>
      <c r="B347" t="s">
        <v>84</v>
      </c>
      <c r="D347" t="s">
        <v>89</v>
      </c>
      <c r="E347" t="s">
        <v>73</v>
      </c>
      <c r="F347" t="s">
        <v>473</v>
      </c>
      <c r="G347" t="s">
        <v>474</v>
      </c>
      <c r="H347">
        <v>117</v>
      </c>
      <c r="I347" s="103">
        <v>45748</v>
      </c>
      <c r="J347">
        <v>5.92</v>
      </c>
      <c r="K347">
        <v>3.45</v>
      </c>
      <c r="L347">
        <v>5.92</v>
      </c>
      <c r="M347">
        <v>3.45</v>
      </c>
      <c r="AA347">
        <v>5</v>
      </c>
    </row>
    <row r="348" spans="1:27" hidden="1">
      <c r="A348" t="s">
        <v>386</v>
      </c>
      <c r="B348" t="s">
        <v>84</v>
      </c>
      <c r="D348" t="s">
        <v>90</v>
      </c>
      <c r="E348" t="s">
        <v>36</v>
      </c>
      <c r="F348" t="s">
        <v>473</v>
      </c>
      <c r="G348" t="s">
        <v>474</v>
      </c>
      <c r="H348">
        <v>0</v>
      </c>
      <c r="I348" s="103">
        <v>45748</v>
      </c>
      <c r="J348">
        <v>0</v>
      </c>
      <c r="K348">
        <v>0</v>
      </c>
      <c r="L348">
        <v>0</v>
      </c>
      <c r="M348">
        <v>0</v>
      </c>
      <c r="AA348">
        <v>6</v>
      </c>
    </row>
    <row r="349" spans="1:27" hidden="1">
      <c r="A349" t="s">
        <v>386</v>
      </c>
      <c r="B349" t="s">
        <v>84</v>
      </c>
      <c r="D349" t="s">
        <v>90</v>
      </c>
      <c r="E349" t="s">
        <v>73</v>
      </c>
      <c r="F349" t="s">
        <v>473</v>
      </c>
      <c r="G349" t="s">
        <v>474</v>
      </c>
      <c r="H349">
        <v>0</v>
      </c>
      <c r="I349" s="103">
        <v>45748</v>
      </c>
      <c r="J349">
        <v>0</v>
      </c>
      <c r="K349">
        <v>0</v>
      </c>
      <c r="L349">
        <v>0</v>
      </c>
      <c r="M349">
        <v>0</v>
      </c>
      <c r="AA349">
        <v>7</v>
      </c>
    </row>
    <row r="350" spans="1:27" hidden="1">
      <c r="A350" t="s">
        <v>386</v>
      </c>
      <c r="B350" t="s">
        <v>84</v>
      </c>
      <c r="D350" t="s">
        <v>91</v>
      </c>
      <c r="E350" t="s">
        <v>36</v>
      </c>
      <c r="F350" t="s">
        <v>473</v>
      </c>
      <c r="G350" t="s">
        <v>474</v>
      </c>
      <c r="H350">
        <v>195</v>
      </c>
      <c r="I350" s="103">
        <v>45748</v>
      </c>
      <c r="J350">
        <v>16</v>
      </c>
      <c r="K350">
        <v>2</v>
      </c>
      <c r="L350">
        <v>16</v>
      </c>
      <c r="M350">
        <v>2</v>
      </c>
      <c r="AA350">
        <v>8</v>
      </c>
    </row>
    <row r="351" spans="1:27" hidden="1">
      <c r="A351" t="s">
        <v>386</v>
      </c>
      <c r="B351" t="s">
        <v>84</v>
      </c>
      <c r="D351" t="s">
        <v>91</v>
      </c>
      <c r="E351" t="s">
        <v>73</v>
      </c>
      <c r="F351" t="s">
        <v>473</v>
      </c>
      <c r="G351" t="s">
        <v>474</v>
      </c>
      <c r="H351">
        <v>313</v>
      </c>
      <c r="I351" s="103">
        <v>45748</v>
      </c>
      <c r="J351">
        <v>22.536999999999999</v>
      </c>
      <c r="K351">
        <v>9.5239999999999991</v>
      </c>
      <c r="L351">
        <v>22.536999999999999</v>
      </c>
      <c r="M351">
        <v>9.5239999999999991</v>
      </c>
      <c r="AA351">
        <v>9</v>
      </c>
    </row>
    <row r="352" spans="1:27" hidden="1">
      <c r="A352" t="s">
        <v>386</v>
      </c>
      <c r="B352" t="s">
        <v>92</v>
      </c>
      <c r="D352" t="s">
        <v>93</v>
      </c>
      <c r="E352" t="s">
        <v>36</v>
      </c>
      <c r="F352" t="s">
        <v>2575</v>
      </c>
      <c r="G352" t="s">
        <v>474</v>
      </c>
      <c r="H352">
        <v>0</v>
      </c>
      <c r="I352" s="103">
        <v>45748</v>
      </c>
      <c r="J352">
        <v>0</v>
      </c>
      <c r="K352">
        <v>0</v>
      </c>
      <c r="L352">
        <v>0</v>
      </c>
      <c r="M352">
        <v>0</v>
      </c>
      <c r="AA352">
        <v>10</v>
      </c>
    </row>
    <row r="353" spans="1:27" hidden="1">
      <c r="A353" t="s">
        <v>386</v>
      </c>
      <c r="B353" t="s">
        <v>92</v>
      </c>
      <c r="D353" t="s">
        <v>94</v>
      </c>
      <c r="E353" t="s">
        <v>36</v>
      </c>
      <c r="F353" t="s">
        <v>2575</v>
      </c>
      <c r="G353" t="s">
        <v>474</v>
      </c>
      <c r="H353">
        <v>0</v>
      </c>
      <c r="I353" s="103">
        <v>45748</v>
      </c>
      <c r="J353">
        <v>0</v>
      </c>
      <c r="K353">
        <v>0</v>
      </c>
      <c r="L353">
        <v>0</v>
      </c>
      <c r="M353">
        <v>0</v>
      </c>
      <c r="AA353">
        <v>11</v>
      </c>
    </row>
    <row r="354" spans="1:27" hidden="1">
      <c r="A354" t="s">
        <v>386</v>
      </c>
      <c r="B354" t="s">
        <v>92</v>
      </c>
      <c r="D354" t="s">
        <v>86</v>
      </c>
      <c r="E354" t="s">
        <v>36</v>
      </c>
      <c r="F354" t="s">
        <v>2575</v>
      </c>
      <c r="G354" t="s">
        <v>474</v>
      </c>
      <c r="H354">
        <v>0</v>
      </c>
      <c r="I354" s="103">
        <v>45748</v>
      </c>
      <c r="J354">
        <v>0</v>
      </c>
      <c r="K354">
        <v>0</v>
      </c>
      <c r="L354">
        <v>0</v>
      </c>
      <c r="M354">
        <v>0</v>
      </c>
      <c r="AA354">
        <v>12</v>
      </c>
    </row>
    <row r="355" spans="1:27" hidden="1">
      <c r="A355" t="s">
        <v>386</v>
      </c>
      <c r="B355" t="s">
        <v>92</v>
      </c>
      <c r="D355" t="s">
        <v>95</v>
      </c>
      <c r="E355" t="s">
        <v>36</v>
      </c>
      <c r="F355" t="s">
        <v>2575</v>
      </c>
      <c r="G355" t="s">
        <v>474</v>
      </c>
      <c r="H355">
        <v>5</v>
      </c>
      <c r="I355" s="103">
        <v>45748</v>
      </c>
      <c r="J355">
        <v>0</v>
      </c>
      <c r="K355">
        <v>0</v>
      </c>
      <c r="L355">
        <v>0</v>
      </c>
      <c r="M355">
        <v>0</v>
      </c>
      <c r="AA355">
        <v>13</v>
      </c>
    </row>
    <row r="356" spans="1:27" hidden="1">
      <c r="A356" t="s">
        <v>386</v>
      </c>
      <c r="B356" t="s">
        <v>97</v>
      </c>
      <c r="D356" t="s">
        <v>85</v>
      </c>
      <c r="E356" t="s">
        <v>36</v>
      </c>
      <c r="F356" t="s">
        <v>2574</v>
      </c>
      <c r="G356" t="s">
        <v>474</v>
      </c>
      <c r="H356">
        <v>0</v>
      </c>
      <c r="I356" s="103">
        <v>45748</v>
      </c>
      <c r="J356">
        <v>0</v>
      </c>
      <c r="K356">
        <v>0</v>
      </c>
      <c r="L356">
        <v>0</v>
      </c>
      <c r="M356">
        <v>0</v>
      </c>
      <c r="AA356">
        <v>14</v>
      </c>
    </row>
    <row r="357" spans="1:27" hidden="1">
      <c r="A357" t="s">
        <v>386</v>
      </c>
      <c r="B357" t="s">
        <v>97</v>
      </c>
      <c r="D357" t="s">
        <v>86</v>
      </c>
      <c r="E357" t="s">
        <v>36</v>
      </c>
      <c r="F357" t="s">
        <v>2574</v>
      </c>
      <c r="G357" t="s">
        <v>474</v>
      </c>
      <c r="H357">
        <v>30</v>
      </c>
      <c r="I357" s="103">
        <v>45748</v>
      </c>
      <c r="J357">
        <v>2.5</v>
      </c>
      <c r="K357">
        <v>3</v>
      </c>
      <c r="L357">
        <v>2.5</v>
      </c>
      <c r="M357">
        <v>3</v>
      </c>
      <c r="AA357">
        <v>15</v>
      </c>
    </row>
    <row r="358" spans="1:27" hidden="1">
      <c r="A358" t="s">
        <v>386</v>
      </c>
      <c r="B358" t="s">
        <v>97</v>
      </c>
      <c r="D358" t="s">
        <v>87</v>
      </c>
      <c r="E358" t="s">
        <v>36</v>
      </c>
      <c r="F358" t="s">
        <v>2574</v>
      </c>
      <c r="G358" t="s">
        <v>474</v>
      </c>
      <c r="H358">
        <v>0</v>
      </c>
      <c r="I358" s="103">
        <v>45748</v>
      </c>
      <c r="J358">
        <v>0</v>
      </c>
      <c r="K358">
        <v>0</v>
      </c>
      <c r="L358">
        <v>0</v>
      </c>
      <c r="M358">
        <v>0</v>
      </c>
      <c r="AA358">
        <v>16</v>
      </c>
    </row>
    <row r="359" spans="1:27" hidden="1">
      <c r="A359" t="s">
        <v>386</v>
      </c>
      <c r="B359" t="s">
        <v>98</v>
      </c>
      <c r="D359" t="s">
        <v>99</v>
      </c>
      <c r="E359" t="s">
        <v>36</v>
      </c>
      <c r="F359" t="s">
        <v>479</v>
      </c>
      <c r="G359" t="s">
        <v>474</v>
      </c>
      <c r="H359">
        <v>0</v>
      </c>
      <c r="I359" s="103">
        <v>45748</v>
      </c>
      <c r="J359">
        <v>0</v>
      </c>
      <c r="K359">
        <v>0</v>
      </c>
      <c r="L359">
        <v>0</v>
      </c>
      <c r="M359">
        <v>0</v>
      </c>
      <c r="AA359">
        <v>17</v>
      </c>
    </row>
    <row r="360" spans="1:27" hidden="1">
      <c r="A360" t="s">
        <v>386</v>
      </c>
      <c r="B360" t="s">
        <v>98</v>
      </c>
      <c r="D360" t="s">
        <v>99</v>
      </c>
      <c r="E360" t="s">
        <v>73</v>
      </c>
      <c r="F360" t="s">
        <v>479</v>
      </c>
      <c r="G360" t="s">
        <v>474</v>
      </c>
      <c r="H360">
        <v>0</v>
      </c>
      <c r="I360" s="103">
        <v>45748</v>
      </c>
      <c r="J360">
        <v>0</v>
      </c>
      <c r="K360">
        <v>0</v>
      </c>
      <c r="L360">
        <v>0</v>
      </c>
      <c r="M360">
        <v>0</v>
      </c>
      <c r="AA360">
        <v>18</v>
      </c>
    </row>
    <row r="361" spans="1:27" hidden="1">
      <c r="A361" t="s">
        <v>386</v>
      </c>
      <c r="B361" t="s">
        <v>98</v>
      </c>
      <c r="D361" t="s">
        <v>100</v>
      </c>
      <c r="E361" t="s">
        <v>36</v>
      </c>
      <c r="F361" t="s">
        <v>479</v>
      </c>
      <c r="G361" t="s">
        <v>474</v>
      </c>
      <c r="H361" t="s">
        <v>11</v>
      </c>
      <c r="I361" s="103">
        <v>45748</v>
      </c>
      <c r="J361" t="s">
        <v>11</v>
      </c>
      <c r="K361" t="s">
        <v>11</v>
      </c>
      <c r="M361">
        <v>88</v>
      </c>
      <c r="AA361">
        <v>19</v>
      </c>
    </row>
    <row r="362" spans="1:27" hidden="1">
      <c r="A362" t="s">
        <v>386</v>
      </c>
      <c r="B362" t="s">
        <v>98</v>
      </c>
      <c r="D362" t="s">
        <v>100</v>
      </c>
      <c r="E362" t="s">
        <v>73</v>
      </c>
      <c r="F362" t="s">
        <v>479</v>
      </c>
      <c r="G362" t="s">
        <v>474</v>
      </c>
      <c r="H362" t="s">
        <v>11</v>
      </c>
      <c r="I362" s="103">
        <v>45748</v>
      </c>
      <c r="J362" t="s">
        <v>11</v>
      </c>
      <c r="K362" t="s">
        <v>11</v>
      </c>
      <c r="M362">
        <v>371</v>
      </c>
      <c r="AA362">
        <v>20</v>
      </c>
    </row>
    <row r="363" spans="1:27" hidden="1">
      <c r="A363" t="s">
        <v>386</v>
      </c>
      <c r="B363" t="s">
        <v>98</v>
      </c>
      <c r="D363" t="s">
        <v>101</v>
      </c>
      <c r="E363" t="s">
        <v>36</v>
      </c>
      <c r="F363" t="s">
        <v>479</v>
      </c>
      <c r="G363" t="s">
        <v>474</v>
      </c>
      <c r="H363" t="s">
        <v>11</v>
      </c>
      <c r="I363" s="103">
        <v>45748</v>
      </c>
      <c r="J363" t="s">
        <v>11</v>
      </c>
      <c r="K363" t="s">
        <v>11</v>
      </c>
      <c r="M363">
        <v>536</v>
      </c>
      <c r="AA363">
        <v>21</v>
      </c>
    </row>
    <row r="364" spans="1:27" hidden="1">
      <c r="A364" t="s">
        <v>386</v>
      </c>
      <c r="B364" t="s">
        <v>98</v>
      </c>
      <c r="D364" t="s">
        <v>101</v>
      </c>
      <c r="E364" t="s">
        <v>73</v>
      </c>
      <c r="F364" t="s">
        <v>479</v>
      </c>
      <c r="G364" t="s">
        <v>474</v>
      </c>
      <c r="H364" t="s">
        <v>11</v>
      </c>
      <c r="I364" s="103">
        <v>45748</v>
      </c>
      <c r="J364" t="s">
        <v>11</v>
      </c>
      <c r="K364" t="s">
        <v>11</v>
      </c>
      <c r="M364">
        <v>440.36</v>
      </c>
      <c r="AA364">
        <v>22</v>
      </c>
    </row>
    <row r="365" spans="1:27" hidden="1">
      <c r="A365" t="s">
        <v>386</v>
      </c>
      <c r="B365" t="s">
        <v>98</v>
      </c>
      <c r="D365" t="s">
        <v>102</v>
      </c>
      <c r="E365" t="s">
        <v>36</v>
      </c>
      <c r="F365" t="s">
        <v>479</v>
      </c>
      <c r="G365" t="s">
        <v>474</v>
      </c>
      <c r="H365" t="s">
        <v>11</v>
      </c>
      <c r="I365" s="103">
        <v>45748</v>
      </c>
      <c r="J365" t="s">
        <v>11</v>
      </c>
      <c r="K365" t="s">
        <v>11</v>
      </c>
      <c r="M365">
        <v>362</v>
      </c>
      <c r="AA365">
        <v>23</v>
      </c>
    </row>
    <row r="366" spans="1:27" hidden="1">
      <c r="A366" t="s">
        <v>386</v>
      </c>
      <c r="B366" t="s">
        <v>98</v>
      </c>
      <c r="D366" t="s">
        <v>102</v>
      </c>
      <c r="E366" t="s">
        <v>73</v>
      </c>
      <c r="F366" t="s">
        <v>479</v>
      </c>
      <c r="G366" t="s">
        <v>474</v>
      </c>
      <c r="H366" t="s">
        <v>11</v>
      </c>
      <c r="I366" s="103">
        <v>45748</v>
      </c>
      <c r="J366" t="s">
        <v>11</v>
      </c>
      <c r="K366" t="s">
        <v>11</v>
      </c>
      <c r="M366">
        <v>285.33999999999997</v>
      </c>
      <c r="AA366">
        <v>24</v>
      </c>
    </row>
    <row r="367" spans="1:27" hidden="1">
      <c r="A367" t="s">
        <v>386</v>
      </c>
      <c r="B367" t="s">
        <v>98</v>
      </c>
      <c r="D367" t="s">
        <v>103</v>
      </c>
      <c r="E367" t="s">
        <v>36</v>
      </c>
      <c r="F367" t="s">
        <v>479</v>
      </c>
      <c r="G367" t="s">
        <v>480</v>
      </c>
      <c r="H367">
        <v>0</v>
      </c>
      <c r="I367" s="103">
        <v>45748</v>
      </c>
      <c r="J367">
        <v>0</v>
      </c>
      <c r="K367" t="s">
        <v>11</v>
      </c>
      <c r="L367">
        <v>0</v>
      </c>
      <c r="M367">
        <v>36</v>
      </c>
      <c r="O367" t="s">
        <v>2576</v>
      </c>
      <c r="AA367">
        <v>25</v>
      </c>
    </row>
    <row r="368" spans="1:27" hidden="1">
      <c r="A368" t="s">
        <v>386</v>
      </c>
      <c r="B368" t="s">
        <v>98</v>
      </c>
      <c r="D368" t="s">
        <v>103</v>
      </c>
      <c r="E368" t="s">
        <v>73</v>
      </c>
      <c r="F368" t="s">
        <v>479</v>
      </c>
      <c r="G368" t="s">
        <v>480</v>
      </c>
      <c r="H368">
        <v>0</v>
      </c>
      <c r="I368" s="103">
        <v>45748</v>
      </c>
      <c r="J368">
        <v>0</v>
      </c>
      <c r="K368" t="s">
        <v>11</v>
      </c>
      <c r="L368">
        <v>0</v>
      </c>
      <c r="M368">
        <v>92.09</v>
      </c>
      <c r="AA368">
        <v>26</v>
      </c>
    </row>
    <row r="369" spans="1:27" hidden="1">
      <c r="A369" t="s">
        <v>386</v>
      </c>
      <c r="B369" t="s">
        <v>98</v>
      </c>
      <c r="D369" t="s">
        <v>104</v>
      </c>
      <c r="E369" t="s">
        <v>36</v>
      </c>
      <c r="F369" t="s">
        <v>479</v>
      </c>
      <c r="G369" t="s">
        <v>480</v>
      </c>
      <c r="H369">
        <v>0</v>
      </c>
      <c r="I369" s="103">
        <v>45748</v>
      </c>
      <c r="J369">
        <v>0</v>
      </c>
      <c r="K369" t="s">
        <v>11</v>
      </c>
      <c r="L369">
        <v>0</v>
      </c>
      <c r="M369">
        <v>10</v>
      </c>
      <c r="O369" t="s">
        <v>2577</v>
      </c>
      <c r="AA369">
        <v>27</v>
      </c>
    </row>
    <row r="370" spans="1:27" hidden="1">
      <c r="A370" t="s">
        <v>386</v>
      </c>
      <c r="B370" t="s">
        <v>98</v>
      </c>
      <c r="D370" t="s">
        <v>104</v>
      </c>
      <c r="E370" t="s">
        <v>73</v>
      </c>
      <c r="F370" t="s">
        <v>479</v>
      </c>
      <c r="G370" t="s">
        <v>480</v>
      </c>
      <c r="H370">
        <v>0</v>
      </c>
      <c r="I370" s="103">
        <v>45748</v>
      </c>
      <c r="J370">
        <v>0</v>
      </c>
      <c r="K370" t="s">
        <v>11</v>
      </c>
      <c r="L370">
        <v>0</v>
      </c>
      <c r="M370">
        <v>12.67</v>
      </c>
      <c r="AA370">
        <v>28</v>
      </c>
    </row>
    <row r="371" spans="1:27" hidden="1">
      <c r="A371" t="s">
        <v>386</v>
      </c>
      <c r="B371" t="s">
        <v>98</v>
      </c>
      <c r="D371" t="s">
        <v>105</v>
      </c>
      <c r="E371" t="s">
        <v>36</v>
      </c>
      <c r="F371" t="s">
        <v>473</v>
      </c>
      <c r="G371" t="s">
        <v>474</v>
      </c>
      <c r="H371">
        <v>0</v>
      </c>
      <c r="I371" s="103">
        <v>45748</v>
      </c>
      <c r="J371" t="s">
        <v>11</v>
      </c>
      <c r="K371" t="s">
        <v>11</v>
      </c>
      <c r="L371">
        <v>0</v>
      </c>
      <c r="M371">
        <v>639</v>
      </c>
      <c r="O371" t="s">
        <v>2578</v>
      </c>
      <c r="AA371">
        <v>29</v>
      </c>
    </row>
    <row r="372" spans="1:27" hidden="1">
      <c r="A372" t="s">
        <v>386</v>
      </c>
      <c r="B372" t="s">
        <v>98</v>
      </c>
      <c r="D372" t="s">
        <v>105</v>
      </c>
      <c r="E372" t="s">
        <v>73</v>
      </c>
      <c r="F372" t="s">
        <v>473</v>
      </c>
      <c r="G372" t="s">
        <v>474</v>
      </c>
      <c r="H372">
        <v>0</v>
      </c>
      <c r="I372" s="103">
        <v>45748</v>
      </c>
      <c r="J372" t="s">
        <v>11</v>
      </c>
      <c r="K372">
        <v>33.005217209999991</v>
      </c>
      <c r="L372" t="s">
        <v>11</v>
      </c>
      <c r="M372">
        <v>33.005217209999991</v>
      </c>
      <c r="O372" t="s">
        <v>2578</v>
      </c>
      <c r="AA372">
        <v>30</v>
      </c>
    </row>
    <row r="373" spans="1:27" hidden="1">
      <c r="A373" t="s">
        <v>386</v>
      </c>
      <c r="B373" t="s">
        <v>98</v>
      </c>
      <c r="D373" t="s">
        <v>106</v>
      </c>
      <c r="E373" t="s">
        <v>36</v>
      </c>
      <c r="F373" t="s">
        <v>473</v>
      </c>
      <c r="G373" t="s">
        <v>474</v>
      </c>
      <c r="H373">
        <v>0</v>
      </c>
      <c r="I373" s="103">
        <v>45748</v>
      </c>
      <c r="J373" t="s">
        <v>11</v>
      </c>
      <c r="K373" t="s">
        <v>11</v>
      </c>
      <c r="L373">
        <v>0</v>
      </c>
      <c r="M373">
        <v>202</v>
      </c>
      <c r="O373" t="s">
        <v>2578</v>
      </c>
      <c r="AA373">
        <v>31</v>
      </c>
    </row>
    <row r="374" spans="1:27" hidden="1">
      <c r="A374" t="s">
        <v>386</v>
      </c>
      <c r="B374" t="s">
        <v>98</v>
      </c>
      <c r="D374" t="s">
        <v>106</v>
      </c>
      <c r="E374" t="s">
        <v>73</v>
      </c>
      <c r="F374" t="s">
        <v>473</v>
      </c>
      <c r="G374" t="s">
        <v>474</v>
      </c>
      <c r="H374">
        <v>0</v>
      </c>
      <c r="I374" s="103">
        <v>45748</v>
      </c>
      <c r="J374" t="s">
        <v>11</v>
      </c>
      <c r="K374">
        <v>62.428370939999994</v>
      </c>
      <c r="L374" t="s">
        <v>11</v>
      </c>
      <c r="M374">
        <v>62.428370939999994</v>
      </c>
      <c r="O374" t="s">
        <v>2578</v>
      </c>
      <c r="AA374">
        <v>32</v>
      </c>
    </row>
    <row r="375" spans="1:27" hidden="1">
      <c r="A375" t="s">
        <v>386</v>
      </c>
      <c r="B375" t="s">
        <v>98</v>
      </c>
      <c r="D375" t="s">
        <v>107</v>
      </c>
      <c r="E375" t="s">
        <v>71</v>
      </c>
      <c r="F375" t="s">
        <v>482</v>
      </c>
      <c r="G375" t="s">
        <v>483</v>
      </c>
      <c r="H375">
        <v>5.0000000000000001E-3</v>
      </c>
      <c r="I375" s="103">
        <v>45748</v>
      </c>
      <c r="J375" t="s">
        <v>11</v>
      </c>
      <c r="L375" t="s">
        <v>11</v>
      </c>
      <c r="AA375">
        <v>33</v>
      </c>
    </row>
    <row r="376" spans="1:27" hidden="1">
      <c r="A376" t="s">
        <v>386</v>
      </c>
      <c r="B376" t="s">
        <v>98</v>
      </c>
      <c r="D376" t="s">
        <v>107</v>
      </c>
      <c r="E376" t="s">
        <v>73</v>
      </c>
      <c r="F376" t="s">
        <v>482</v>
      </c>
      <c r="G376" t="s">
        <v>483</v>
      </c>
      <c r="H376" t="s">
        <v>11</v>
      </c>
      <c r="I376" s="103">
        <v>45748</v>
      </c>
      <c r="J376" t="s">
        <v>11</v>
      </c>
      <c r="L376" t="s">
        <v>11</v>
      </c>
      <c r="AA376">
        <v>34</v>
      </c>
    </row>
    <row r="377" spans="1:27" hidden="1">
      <c r="A377" t="s">
        <v>386</v>
      </c>
      <c r="B377" t="s">
        <v>98</v>
      </c>
      <c r="D377" t="s">
        <v>111</v>
      </c>
      <c r="E377" t="s">
        <v>71</v>
      </c>
      <c r="F377" t="s">
        <v>221</v>
      </c>
      <c r="G377" t="s">
        <v>484</v>
      </c>
      <c r="H377">
        <v>3.5000000000000003E-2</v>
      </c>
      <c r="I377" s="103">
        <v>45748</v>
      </c>
      <c r="J377">
        <v>3.61E-2</v>
      </c>
      <c r="K377">
        <v>3.5000000000000003E-2</v>
      </c>
      <c r="L377">
        <v>3.61E-2</v>
      </c>
      <c r="M377">
        <v>3.5000000000000003E-2</v>
      </c>
      <c r="AA377">
        <v>35</v>
      </c>
    </row>
    <row r="378" spans="1:27" hidden="1">
      <c r="A378" t="s">
        <v>386</v>
      </c>
      <c r="B378" t="s">
        <v>98</v>
      </c>
      <c r="D378" t="s">
        <v>111</v>
      </c>
      <c r="E378" t="s">
        <v>73</v>
      </c>
      <c r="F378" t="s">
        <v>221</v>
      </c>
      <c r="G378" t="s">
        <v>484</v>
      </c>
      <c r="H378">
        <v>642.05999999999995</v>
      </c>
      <c r="I378" s="103">
        <v>45748</v>
      </c>
      <c r="J378">
        <v>662.38</v>
      </c>
      <c r="K378">
        <v>544</v>
      </c>
      <c r="L378">
        <v>662.38</v>
      </c>
      <c r="M378">
        <v>544</v>
      </c>
      <c r="AA378">
        <v>36</v>
      </c>
    </row>
    <row r="379" spans="1:27" hidden="1">
      <c r="A379" t="s">
        <v>386</v>
      </c>
      <c r="B379" t="s">
        <v>98</v>
      </c>
      <c r="D379" t="s">
        <v>112</v>
      </c>
      <c r="E379" t="s">
        <v>36</v>
      </c>
      <c r="F379" t="s">
        <v>220</v>
      </c>
      <c r="H379" t="s">
        <v>11</v>
      </c>
      <c r="I379" s="103">
        <v>45748</v>
      </c>
      <c r="J379" t="s">
        <v>11</v>
      </c>
      <c r="L379" s="139"/>
      <c r="AA379">
        <v>37</v>
      </c>
    </row>
    <row r="380" spans="1:27" hidden="1">
      <c r="A380" t="s">
        <v>386</v>
      </c>
      <c r="B380" t="s">
        <v>98</v>
      </c>
      <c r="D380" t="s">
        <v>112</v>
      </c>
      <c r="E380" t="s">
        <v>73</v>
      </c>
      <c r="F380" t="s">
        <v>220</v>
      </c>
      <c r="H380">
        <v>84.578725860000006</v>
      </c>
      <c r="I380" s="103">
        <v>45748</v>
      </c>
      <c r="J380">
        <v>1.2650274699999999</v>
      </c>
      <c r="K380">
        <v>1.30109947</v>
      </c>
      <c r="L380">
        <v>1.2650274699999999</v>
      </c>
      <c r="M380">
        <v>1.30109947</v>
      </c>
      <c r="O380" t="s">
        <v>2480</v>
      </c>
      <c r="AA380">
        <v>38</v>
      </c>
    </row>
    <row r="381" spans="1:27" hidden="1">
      <c r="A381" t="s">
        <v>386</v>
      </c>
      <c r="B381" t="s">
        <v>98</v>
      </c>
      <c r="D381" t="s">
        <v>114</v>
      </c>
      <c r="E381" t="s">
        <v>73</v>
      </c>
      <c r="F381" t="s">
        <v>225</v>
      </c>
      <c r="G381" t="s">
        <v>488</v>
      </c>
      <c r="H381">
        <v>3.17</v>
      </c>
      <c r="I381" s="103">
        <v>45748</v>
      </c>
      <c r="J381" t="s">
        <v>11</v>
      </c>
      <c r="L381" t="s">
        <v>11</v>
      </c>
      <c r="AA381">
        <v>39</v>
      </c>
    </row>
    <row r="382" spans="1:27" hidden="1">
      <c r="A382" t="s">
        <v>386</v>
      </c>
      <c r="B382" t="s">
        <v>98</v>
      </c>
      <c r="D382" t="s">
        <v>115</v>
      </c>
      <c r="E382" t="s">
        <v>73</v>
      </c>
      <c r="F382" t="s">
        <v>225</v>
      </c>
      <c r="G382" t="s">
        <v>488</v>
      </c>
      <c r="H382">
        <v>5.84</v>
      </c>
      <c r="I382" s="103">
        <v>45748</v>
      </c>
      <c r="J382" t="s">
        <v>11</v>
      </c>
      <c r="L382" t="s">
        <v>11</v>
      </c>
      <c r="AA382">
        <v>40</v>
      </c>
    </row>
    <row r="383" spans="1:27" hidden="1">
      <c r="A383" t="s">
        <v>386</v>
      </c>
      <c r="B383" t="s">
        <v>98</v>
      </c>
      <c r="D383" t="s">
        <v>117</v>
      </c>
      <c r="E383" t="s">
        <v>36</v>
      </c>
      <c r="F383" t="s">
        <v>221</v>
      </c>
      <c r="G383" t="s">
        <v>484</v>
      </c>
      <c r="H383" t="s">
        <v>11</v>
      </c>
      <c r="I383" s="103">
        <v>45748</v>
      </c>
      <c r="J383" t="s">
        <v>11</v>
      </c>
      <c r="K383" t="s">
        <v>11</v>
      </c>
      <c r="L383" t="s">
        <v>11</v>
      </c>
      <c r="M383" t="s">
        <v>11</v>
      </c>
      <c r="AA383">
        <v>41</v>
      </c>
    </row>
    <row r="384" spans="1:27" hidden="1">
      <c r="A384" t="s">
        <v>386</v>
      </c>
      <c r="B384" t="s">
        <v>98</v>
      </c>
      <c r="D384" t="s">
        <v>117</v>
      </c>
      <c r="E384" t="s">
        <v>73</v>
      </c>
      <c r="F384" t="s">
        <v>221</v>
      </c>
      <c r="G384" t="s">
        <v>484</v>
      </c>
      <c r="H384">
        <v>155.07</v>
      </c>
      <c r="I384" s="103">
        <v>45748</v>
      </c>
      <c r="J384" t="s">
        <v>11</v>
      </c>
      <c r="K384" t="s">
        <v>11</v>
      </c>
      <c r="L384" t="s">
        <v>11</v>
      </c>
      <c r="M384" t="s">
        <v>11</v>
      </c>
      <c r="O384" t="s">
        <v>2579</v>
      </c>
      <c r="AA384">
        <v>42</v>
      </c>
    </row>
    <row r="385" spans="1:27" hidden="1">
      <c r="A385" t="s">
        <v>386</v>
      </c>
      <c r="B385" t="s">
        <v>98</v>
      </c>
      <c r="D385" t="s">
        <v>118</v>
      </c>
      <c r="E385" t="s">
        <v>73</v>
      </c>
      <c r="F385" t="s">
        <v>482</v>
      </c>
      <c r="G385" t="s">
        <v>436</v>
      </c>
      <c r="H385">
        <v>5.4</v>
      </c>
      <c r="I385" s="103">
        <v>45748</v>
      </c>
      <c r="AA385">
        <v>43</v>
      </c>
    </row>
    <row r="386" spans="1:27" hidden="1">
      <c r="A386" t="s">
        <v>386</v>
      </c>
      <c r="B386" t="s">
        <v>98</v>
      </c>
      <c r="D386" t="s">
        <v>119</v>
      </c>
      <c r="E386" t="s">
        <v>36</v>
      </c>
      <c r="F386" t="s">
        <v>221</v>
      </c>
      <c r="G386" t="s">
        <v>436</v>
      </c>
      <c r="H386" t="s">
        <v>11</v>
      </c>
      <c r="I386" s="103">
        <v>45748</v>
      </c>
      <c r="J386" t="s">
        <v>11</v>
      </c>
      <c r="K386" t="s">
        <v>11</v>
      </c>
      <c r="L386" t="s">
        <v>11</v>
      </c>
      <c r="M386" t="s">
        <v>11</v>
      </c>
      <c r="AA386">
        <v>44</v>
      </c>
    </row>
    <row r="387" spans="1:27" hidden="1">
      <c r="A387" t="s">
        <v>386</v>
      </c>
      <c r="B387" t="s">
        <v>98</v>
      </c>
      <c r="D387" t="s">
        <v>119</v>
      </c>
      <c r="E387" t="s">
        <v>73</v>
      </c>
      <c r="F387" t="s">
        <v>221</v>
      </c>
      <c r="G387" t="s">
        <v>436</v>
      </c>
      <c r="H387">
        <v>3</v>
      </c>
      <c r="I387" s="103">
        <v>45748</v>
      </c>
      <c r="J387" t="s">
        <v>11</v>
      </c>
      <c r="K387" t="s">
        <v>11</v>
      </c>
      <c r="L387" t="s">
        <v>11</v>
      </c>
      <c r="M387" t="s">
        <v>11</v>
      </c>
      <c r="AA387">
        <v>45</v>
      </c>
    </row>
    <row r="388" spans="1:27" hidden="1">
      <c r="A388" t="s">
        <v>386</v>
      </c>
      <c r="B388" t="s">
        <v>120</v>
      </c>
      <c r="D388" t="s">
        <v>121</v>
      </c>
      <c r="E388" t="s">
        <v>122</v>
      </c>
      <c r="F388" t="s">
        <v>2574</v>
      </c>
      <c r="G388" t="s">
        <v>474</v>
      </c>
      <c r="H388">
        <v>1.2</v>
      </c>
      <c r="I388" s="103">
        <v>45748</v>
      </c>
      <c r="J388" t="s">
        <v>11</v>
      </c>
      <c r="K388" t="s">
        <v>11</v>
      </c>
      <c r="L388" t="s">
        <v>11</v>
      </c>
      <c r="M388" t="s">
        <v>11</v>
      </c>
      <c r="AA388">
        <v>46</v>
      </c>
    </row>
    <row r="389" spans="1:27" hidden="1">
      <c r="A389" t="s">
        <v>386</v>
      </c>
      <c r="B389" t="s">
        <v>123</v>
      </c>
      <c r="D389" t="s">
        <v>124</v>
      </c>
      <c r="E389" t="s">
        <v>122</v>
      </c>
      <c r="F389" t="s">
        <v>479</v>
      </c>
      <c r="G389" t="s">
        <v>474</v>
      </c>
      <c r="H389">
        <v>0</v>
      </c>
      <c r="I389" s="103">
        <v>45748</v>
      </c>
      <c r="J389" t="s">
        <v>11</v>
      </c>
      <c r="L389" t="s">
        <v>11</v>
      </c>
      <c r="AA389">
        <v>47</v>
      </c>
    </row>
    <row r="390" spans="1:27" hidden="1">
      <c r="A390" t="s">
        <v>386</v>
      </c>
      <c r="B390" t="s">
        <v>126</v>
      </c>
      <c r="D390" t="s">
        <v>124</v>
      </c>
      <c r="E390" t="s">
        <v>122</v>
      </c>
      <c r="F390" t="s">
        <v>2575</v>
      </c>
      <c r="G390" t="s">
        <v>474</v>
      </c>
      <c r="H390">
        <v>0</v>
      </c>
      <c r="I390" s="103">
        <v>45748</v>
      </c>
      <c r="J390" t="s">
        <v>11</v>
      </c>
      <c r="K390" t="s">
        <v>11</v>
      </c>
      <c r="L390" t="s">
        <v>11</v>
      </c>
      <c r="M390" t="s">
        <v>11</v>
      </c>
      <c r="AA390">
        <v>48</v>
      </c>
    </row>
    <row r="391" spans="1:27" hidden="1">
      <c r="A391" t="s">
        <v>386</v>
      </c>
      <c r="B391" t="s">
        <v>127</v>
      </c>
      <c r="D391" t="s">
        <v>11</v>
      </c>
      <c r="E391" t="s">
        <v>36</v>
      </c>
      <c r="F391" t="s">
        <v>2574</v>
      </c>
      <c r="G391" t="s">
        <v>11</v>
      </c>
      <c r="I391" s="103">
        <v>45748</v>
      </c>
      <c r="J391">
        <v>14</v>
      </c>
      <c r="K391">
        <v>13</v>
      </c>
      <c r="L391">
        <v>14</v>
      </c>
      <c r="M391">
        <v>13</v>
      </c>
      <c r="O391" t="s">
        <v>2580</v>
      </c>
      <c r="AA391">
        <v>49</v>
      </c>
    </row>
    <row r="392" spans="1:27" hidden="1">
      <c r="A392" t="s">
        <v>386</v>
      </c>
      <c r="B392" t="s">
        <v>84</v>
      </c>
      <c r="D392" t="s">
        <v>85</v>
      </c>
      <c r="E392" t="s">
        <v>36</v>
      </c>
      <c r="F392" t="s">
        <v>2574</v>
      </c>
      <c r="G392" t="s">
        <v>474</v>
      </c>
      <c r="H392">
        <v>0</v>
      </c>
      <c r="I392" s="103">
        <v>45778</v>
      </c>
      <c r="J392">
        <v>0</v>
      </c>
      <c r="K392">
        <v>0</v>
      </c>
      <c r="L392">
        <v>0</v>
      </c>
      <c r="M392">
        <v>0</v>
      </c>
      <c r="AA392">
        <v>1</v>
      </c>
    </row>
    <row r="393" spans="1:27" hidden="1">
      <c r="A393" t="s">
        <v>386</v>
      </c>
      <c r="B393" t="s">
        <v>84</v>
      </c>
      <c r="D393" t="s">
        <v>86</v>
      </c>
      <c r="E393" t="s">
        <v>36</v>
      </c>
      <c r="F393" t="s">
        <v>2574</v>
      </c>
      <c r="G393" t="s">
        <v>474</v>
      </c>
      <c r="H393">
        <v>9</v>
      </c>
      <c r="I393" s="103">
        <v>45778</v>
      </c>
      <c r="J393">
        <v>0.75</v>
      </c>
      <c r="K393">
        <v>0</v>
      </c>
      <c r="L393">
        <v>1.5</v>
      </c>
      <c r="M393">
        <v>0</v>
      </c>
      <c r="AA393">
        <v>2</v>
      </c>
    </row>
    <row r="394" spans="1:27" hidden="1">
      <c r="A394" t="s">
        <v>386</v>
      </c>
      <c r="B394" t="s">
        <v>84</v>
      </c>
      <c r="D394" t="s">
        <v>87</v>
      </c>
      <c r="E394" t="s">
        <v>36</v>
      </c>
      <c r="F394" t="s">
        <v>2574</v>
      </c>
      <c r="G394" t="s">
        <v>474</v>
      </c>
      <c r="H394">
        <v>0</v>
      </c>
      <c r="I394" s="103">
        <v>45778</v>
      </c>
      <c r="J394">
        <v>0</v>
      </c>
      <c r="K394">
        <v>0</v>
      </c>
      <c r="L394">
        <v>0</v>
      </c>
      <c r="M394">
        <v>0</v>
      </c>
      <c r="AA394">
        <v>3</v>
      </c>
    </row>
    <row r="395" spans="1:27" hidden="1">
      <c r="A395" t="s">
        <v>386</v>
      </c>
      <c r="B395" t="s">
        <v>84</v>
      </c>
      <c r="D395" t="s">
        <v>89</v>
      </c>
      <c r="E395" t="s">
        <v>36</v>
      </c>
      <c r="F395" t="s">
        <v>473</v>
      </c>
      <c r="G395" t="s">
        <v>474</v>
      </c>
      <c r="H395">
        <v>281</v>
      </c>
      <c r="I395" s="103">
        <v>45778</v>
      </c>
      <c r="J395">
        <v>14</v>
      </c>
      <c r="K395">
        <v>15</v>
      </c>
      <c r="L395">
        <v>32</v>
      </c>
      <c r="M395">
        <v>32</v>
      </c>
      <c r="AA395">
        <v>4</v>
      </c>
    </row>
    <row r="396" spans="1:27" hidden="1">
      <c r="A396" t="s">
        <v>386</v>
      </c>
      <c r="B396" t="s">
        <v>84</v>
      </c>
      <c r="D396" t="s">
        <v>89</v>
      </c>
      <c r="E396" t="s">
        <v>73</v>
      </c>
      <c r="F396" t="s">
        <v>473</v>
      </c>
      <c r="G396" t="s">
        <v>474</v>
      </c>
      <c r="H396">
        <v>117</v>
      </c>
      <c r="I396" s="103">
        <v>45778</v>
      </c>
      <c r="J396">
        <v>1.345</v>
      </c>
      <c r="K396">
        <v>3.35</v>
      </c>
      <c r="L396">
        <v>7.2649999999999997</v>
      </c>
      <c r="M396">
        <v>6.8000000000000007</v>
      </c>
      <c r="AA396">
        <v>5</v>
      </c>
    </row>
    <row r="397" spans="1:27" hidden="1">
      <c r="A397" t="s">
        <v>386</v>
      </c>
      <c r="B397" t="s">
        <v>84</v>
      </c>
      <c r="D397" t="s">
        <v>90</v>
      </c>
      <c r="E397" t="s">
        <v>36</v>
      </c>
      <c r="F397" t="s">
        <v>473</v>
      </c>
      <c r="G397" t="s">
        <v>474</v>
      </c>
      <c r="H397">
        <v>0</v>
      </c>
      <c r="I397" s="103">
        <v>45778</v>
      </c>
      <c r="J397">
        <v>0</v>
      </c>
      <c r="K397">
        <v>0</v>
      </c>
      <c r="L397">
        <v>0</v>
      </c>
      <c r="M397">
        <v>0</v>
      </c>
      <c r="AA397">
        <v>6</v>
      </c>
    </row>
    <row r="398" spans="1:27" hidden="1">
      <c r="A398" t="s">
        <v>386</v>
      </c>
      <c r="B398" t="s">
        <v>84</v>
      </c>
      <c r="D398" t="s">
        <v>90</v>
      </c>
      <c r="E398" t="s">
        <v>73</v>
      </c>
      <c r="F398" t="s">
        <v>473</v>
      </c>
      <c r="G398" t="s">
        <v>474</v>
      </c>
      <c r="H398">
        <v>0</v>
      </c>
      <c r="I398" s="103">
        <v>45778</v>
      </c>
      <c r="J398">
        <v>0</v>
      </c>
      <c r="K398">
        <v>0</v>
      </c>
      <c r="L398">
        <v>0</v>
      </c>
      <c r="M398">
        <v>0</v>
      </c>
      <c r="AA398">
        <v>7</v>
      </c>
    </row>
    <row r="399" spans="1:27" hidden="1">
      <c r="A399" t="s">
        <v>386</v>
      </c>
      <c r="B399" t="s">
        <v>84</v>
      </c>
      <c r="D399" t="s">
        <v>91</v>
      </c>
      <c r="E399" t="s">
        <v>36</v>
      </c>
      <c r="F399" t="s">
        <v>473</v>
      </c>
      <c r="G399" t="s">
        <v>474</v>
      </c>
      <c r="H399">
        <v>195</v>
      </c>
      <c r="I399" s="103">
        <v>45778</v>
      </c>
      <c r="J399">
        <v>13</v>
      </c>
      <c r="K399">
        <v>3</v>
      </c>
      <c r="L399">
        <v>29</v>
      </c>
      <c r="M399">
        <v>5</v>
      </c>
      <c r="AA399">
        <v>8</v>
      </c>
    </row>
    <row r="400" spans="1:27" hidden="1">
      <c r="A400" t="s">
        <v>386</v>
      </c>
      <c r="B400" t="s">
        <v>84</v>
      </c>
      <c r="D400" t="s">
        <v>91</v>
      </c>
      <c r="E400" t="s">
        <v>73</v>
      </c>
      <c r="F400" t="s">
        <v>473</v>
      </c>
      <c r="G400" t="s">
        <v>474</v>
      </c>
      <c r="H400">
        <v>313</v>
      </c>
      <c r="I400" s="103">
        <v>45778</v>
      </c>
      <c r="J400">
        <v>9.4920000000000009</v>
      </c>
      <c r="K400">
        <v>18.98</v>
      </c>
      <c r="L400">
        <v>32.028999999999996</v>
      </c>
      <c r="M400">
        <v>28.504000000000001</v>
      </c>
      <c r="AA400">
        <v>9</v>
      </c>
    </row>
    <row r="401" spans="1:27" hidden="1">
      <c r="A401" t="s">
        <v>386</v>
      </c>
      <c r="B401" t="s">
        <v>92</v>
      </c>
      <c r="D401" t="s">
        <v>93</v>
      </c>
      <c r="E401" t="s">
        <v>36</v>
      </c>
      <c r="F401" t="s">
        <v>2575</v>
      </c>
      <c r="G401" t="s">
        <v>474</v>
      </c>
      <c r="H401">
        <v>0</v>
      </c>
      <c r="I401" s="103">
        <v>45778</v>
      </c>
      <c r="J401">
        <v>0</v>
      </c>
      <c r="K401">
        <v>0</v>
      </c>
      <c r="L401">
        <v>0</v>
      </c>
      <c r="M401">
        <v>0</v>
      </c>
      <c r="AA401">
        <v>10</v>
      </c>
    </row>
    <row r="402" spans="1:27" hidden="1">
      <c r="A402" t="s">
        <v>386</v>
      </c>
      <c r="B402" t="s">
        <v>92</v>
      </c>
      <c r="D402" t="s">
        <v>94</v>
      </c>
      <c r="E402" t="s">
        <v>36</v>
      </c>
      <c r="F402" t="s">
        <v>2575</v>
      </c>
      <c r="G402" t="s">
        <v>474</v>
      </c>
      <c r="H402">
        <v>0</v>
      </c>
      <c r="I402" s="103">
        <v>45778</v>
      </c>
      <c r="J402">
        <v>0</v>
      </c>
      <c r="K402">
        <v>0</v>
      </c>
      <c r="L402">
        <v>0</v>
      </c>
      <c r="M402">
        <v>0</v>
      </c>
      <c r="AA402">
        <v>11</v>
      </c>
    </row>
    <row r="403" spans="1:27" hidden="1">
      <c r="A403" t="s">
        <v>386</v>
      </c>
      <c r="B403" t="s">
        <v>92</v>
      </c>
      <c r="D403" t="s">
        <v>86</v>
      </c>
      <c r="E403" t="s">
        <v>36</v>
      </c>
      <c r="F403" t="s">
        <v>2575</v>
      </c>
      <c r="G403" t="s">
        <v>474</v>
      </c>
      <c r="H403">
        <v>0</v>
      </c>
      <c r="I403" s="103">
        <v>45778</v>
      </c>
      <c r="J403">
        <v>0</v>
      </c>
      <c r="K403">
        <v>0</v>
      </c>
      <c r="L403">
        <v>0</v>
      </c>
      <c r="M403">
        <v>0</v>
      </c>
      <c r="AA403">
        <v>12</v>
      </c>
    </row>
    <row r="404" spans="1:27" hidden="1">
      <c r="A404" t="s">
        <v>386</v>
      </c>
      <c r="B404" t="s">
        <v>92</v>
      </c>
      <c r="D404" t="s">
        <v>95</v>
      </c>
      <c r="E404" t="s">
        <v>36</v>
      </c>
      <c r="F404" t="s">
        <v>2575</v>
      </c>
      <c r="G404" t="s">
        <v>474</v>
      </c>
      <c r="H404">
        <v>5</v>
      </c>
      <c r="I404" s="103">
        <v>45778</v>
      </c>
      <c r="J404" t="s">
        <v>11</v>
      </c>
      <c r="K404" t="s">
        <v>11</v>
      </c>
      <c r="L404" t="s">
        <v>11</v>
      </c>
      <c r="M404" t="s">
        <v>11</v>
      </c>
      <c r="AA404">
        <v>13</v>
      </c>
    </row>
    <row r="405" spans="1:27" hidden="1">
      <c r="A405" t="s">
        <v>386</v>
      </c>
      <c r="B405" t="s">
        <v>97</v>
      </c>
      <c r="D405" t="s">
        <v>85</v>
      </c>
      <c r="E405" t="s">
        <v>36</v>
      </c>
      <c r="F405" t="s">
        <v>2574</v>
      </c>
      <c r="G405" t="s">
        <v>474</v>
      </c>
      <c r="H405">
        <v>0</v>
      </c>
      <c r="I405" s="103">
        <v>45778</v>
      </c>
      <c r="J405">
        <v>0</v>
      </c>
      <c r="K405">
        <v>0</v>
      </c>
      <c r="L405">
        <v>0</v>
      </c>
      <c r="M405">
        <v>0</v>
      </c>
      <c r="AA405">
        <v>14</v>
      </c>
    </row>
    <row r="406" spans="1:27" hidden="1">
      <c r="A406" t="s">
        <v>386</v>
      </c>
      <c r="B406" t="s">
        <v>97</v>
      </c>
      <c r="D406" t="s">
        <v>86</v>
      </c>
      <c r="E406" t="s">
        <v>36</v>
      </c>
      <c r="F406" t="s">
        <v>2574</v>
      </c>
      <c r="G406" t="s">
        <v>474</v>
      </c>
      <c r="H406">
        <v>30</v>
      </c>
      <c r="I406" s="103">
        <v>45778</v>
      </c>
      <c r="J406">
        <v>2.5</v>
      </c>
      <c r="K406">
        <v>2</v>
      </c>
      <c r="L406">
        <v>5</v>
      </c>
      <c r="M406">
        <v>5</v>
      </c>
      <c r="AA406">
        <v>15</v>
      </c>
    </row>
    <row r="407" spans="1:27" hidden="1">
      <c r="A407" t="s">
        <v>386</v>
      </c>
      <c r="B407" t="s">
        <v>97</v>
      </c>
      <c r="D407" t="s">
        <v>87</v>
      </c>
      <c r="E407" t="s">
        <v>36</v>
      </c>
      <c r="F407" t="s">
        <v>2574</v>
      </c>
      <c r="G407" t="s">
        <v>474</v>
      </c>
      <c r="H407">
        <v>0</v>
      </c>
      <c r="I407" s="103">
        <v>45778</v>
      </c>
      <c r="J407">
        <v>0</v>
      </c>
      <c r="K407">
        <v>0</v>
      </c>
      <c r="L407">
        <v>0</v>
      </c>
      <c r="M407">
        <v>0</v>
      </c>
      <c r="AA407">
        <v>16</v>
      </c>
    </row>
    <row r="408" spans="1:27" hidden="1">
      <c r="A408" t="s">
        <v>386</v>
      </c>
      <c r="B408" t="s">
        <v>98</v>
      </c>
      <c r="D408" t="s">
        <v>99</v>
      </c>
      <c r="E408" t="s">
        <v>36</v>
      </c>
      <c r="F408" t="s">
        <v>479</v>
      </c>
      <c r="G408" t="s">
        <v>474</v>
      </c>
      <c r="H408">
        <v>0</v>
      </c>
      <c r="I408" s="103">
        <v>45778</v>
      </c>
      <c r="J408">
        <v>0</v>
      </c>
      <c r="K408">
        <v>0</v>
      </c>
      <c r="L408">
        <v>0</v>
      </c>
      <c r="M408">
        <v>0</v>
      </c>
      <c r="AA408">
        <v>17</v>
      </c>
    </row>
    <row r="409" spans="1:27" hidden="1">
      <c r="A409" t="s">
        <v>386</v>
      </c>
      <c r="B409" t="s">
        <v>98</v>
      </c>
      <c r="D409" t="s">
        <v>99</v>
      </c>
      <c r="E409" t="s">
        <v>73</v>
      </c>
      <c r="F409" t="s">
        <v>479</v>
      </c>
      <c r="G409" t="s">
        <v>474</v>
      </c>
      <c r="H409">
        <v>0</v>
      </c>
      <c r="I409" s="103">
        <v>45778</v>
      </c>
      <c r="J409">
        <v>0</v>
      </c>
      <c r="K409">
        <v>0</v>
      </c>
      <c r="L409">
        <v>0</v>
      </c>
      <c r="M409">
        <v>0</v>
      </c>
      <c r="AA409">
        <v>18</v>
      </c>
    </row>
    <row r="410" spans="1:27" hidden="1">
      <c r="A410" t="s">
        <v>386</v>
      </c>
      <c r="B410" t="s">
        <v>98</v>
      </c>
      <c r="D410" t="s">
        <v>100</v>
      </c>
      <c r="E410" t="s">
        <v>36</v>
      </c>
      <c r="F410" t="s">
        <v>479</v>
      </c>
      <c r="G410" t="s">
        <v>474</v>
      </c>
      <c r="H410" t="s">
        <v>11</v>
      </c>
      <c r="I410" s="103">
        <v>45778</v>
      </c>
      <c r="J410" t="s">
        <v>11</v>
      </c>
      <c r="K410" t="s">
        <v>11</v>
      </c>
      <c r="M410">
        <v>88</v>
      </c>
      <c r="AA410">
        <v>19</v>
      </c>
    </row>
    <row r="411" spans="1:27" hidden="1">
      <c r="A411" t="s">
        <v>386</v>
      </c>
      <c r="B411" t="s">
        <v>98</v>
      </c>
      <c r="D411" t="s">
        <v>100</v>
      </c>
      <c r="E411" t="s">
        <v>73</v>
      </c>
      <c r="F411" t="s">
        <v>479</v>
      </c>
      <c r="G411" t="s">
        <v>474</v>
      </c>
      <c r="H411" t="s">
        <v>11</v>
      </c>
      <c r="I411" s="103">
        <v>45778</v>
      </c>
      <c r="J411" t="s">
        <v>11</v>
      </c>
      <c r="K411" t="s">
        <v>11</v>
      </c>
      <c r="M411">
        <v>371</v>
      </c>
      <c r="AA411">
        <v>20</v>
      </c>
    </row>
    <row r="412" spans="1:27" hidden="1">
      <c r="A412" t="s">
        <v>386</v>
      </c>
      <c r="B412" t="s">
        <v>98</v>
      </c>
      <c r="D412" t="s">
        <v>101</v>
      </c>
      <c r="E412" t="s">
        <v>36</v>
      </c>
      <c r="F412" t="s">
        <v>479</v>
      </c>
      <c r="G412" t="s">
        <v>474</v>
      </c>
      <c r="H412" t="s">
        <v>11</v>
      </c>
      <c r="I412" s="103">
        <v>45778</v>
      </c>
      <c r="J412" t="s">
        <v>11</v>
      </c>
      <c r="K412" t="s">
        <v>11</v>
      </c>
      <c r="M412">
        <v>205</v>
      </c>
      <c r="AA412">
        <v>21</v>
      </c>
    </row>
    <row r="413" spans="1:27" hidden="1">
      <c r="A413" t="s">
        <v>386</v>
      </c>
      <c r="B413" t="s">
        <v>98</v>
      </c>
      <c r="D413" t="s">
        <v>101</v>
      </c>
      <c r="E413" t="s">
        <v>73</v>
      </c>
      <c r="F413" t="s">
        <v>479</v>
      </c>
      <c r="G413" t="s">
        <v>474</v>
      </c>
      <c r="H413" t="s">
        <v>11</v>
      </c>
      <c r="I413" s="103">
        <v>45778</v>
      </c>
      <c r="J413" t="s">
        <v>11</v>
      </c>
      <c r="K413" t="s">
        <v>11</v>
      </c>
      <c r="M413">
        <v>205.65</v>
      </c>
      <c r="AA413">
        <v>22</v>
      </c>
    </row>
    <row r="414" spans="1:27" hidden="1">
      <c r="A414" t="s">
        <v>386</v>
      </c>
      <c r="B414" t="s">
        <v>98</v>
      </c>
      <c r="D414" t="s">
        <v>102</v>
      </c>
      <c r="E414" t="s">
        <v>36</v>
      </c>
      <c r="F414" t="s">
        <v>479</v>
      </c>
      <c r="G414" t="s">
        <v>474</v>
      </c>
      <c r="H414" t="s">
        <v>11</v>
      </c>
      <c r="I414" s="103">
        <v>45778</v>
      </c>
      <c r="J414" t="s">
        <v>11</v>
      </c>
      <c r="K414" t="s">
        <v>11</v>
      </c>
      <c r="M414">
        <v>183</v>
      </c>
      <c r="AA414">
        <v>23</v>
      </c>
    </row>
    <row r="415" spans="1:27" hidden="1">
      <c r="A415" t="s">
        <v>386</v>
      </c>
      <c r="B415" t="s">
        <v>98</v>
      </c>
      <c r="D415" t="s">
        <v>102</v>
      </c>
      <c r="E415" t="s">
        <v>73</v>
      </c>
      <c r="F415" t="s">
        <v>479</v>
      </c>
      <c r="G415" t="s">
        <v>474</v>
      </c>
      <c r="H415" t="s">
        <v>11</v>
      </c>
      <c r="I415" s="103">
        <v>45778</v>
      </c>
      <c r="J415" t="s">
        <v>11</v>
      </c>
      <c r="K415" t="s">
        <v>11</v>
      </c>
      <c r="M415">
        <v>73.27</v>
      </c>
      <c r="AA415">
        <v>24</v>
      </c>
    </row>
    <row r="416" spans="1:27" hidden="1">
      <c r="A416" t="s">
        <v>386</v>
      </c>
      <c r="B416" t="s">
        <v>98</v>
      </c>
      <c r="D416" t="s">
        <v>103</v>
      </c>
      <c r="E416" t="s">
        <v>36</v>
      </c>
      <c r="F416" t="s">
        <v>479</v>
      </c>
      <c r="G416" t="s">
        <v>480</v>
      </c>
      <c r="H416">
        <v>0</v>
      </c>
      <c r="I416" s="103">
        <v>45778</v>
      </c>
      <c r="J416">
        <v>0</v>
      </c>
      <c r="K416" t="s">
        <v>11</v>
      </c>
      <c r="L416">
        <v>0</v>
      </c>
      <c r="M416">
        <v>27</v>
      </c>
      <c r="O416" t="s">
        <v>2581</v>
      </c>
      <c r="P416" t="s">
        <v>11</v>
      </c>
      <c r="Q416" t="s">
        <v>11</v>
      </c>
      <c r="R416" t="s">
        <v>11</v>
      </c>
      <c r="AA416">
        <v>25</v>
      </c>
    </row>
    <row r="417" spans="1:27" hidden="1">
      <c r="A417" t="s">
        <v>386</v>
      </c>
      <c r="B417" t="s">
        <v>98</v>
      </c>
      <c r="D417" t="s">
        <v>103</v>
      </c>
      <c r="E417" t="s">
        <v>73</v>
      </c>
      <c r="F417" t="s">
        <v>479</v>
      </c>
      <c r="G417" t="s">
        <v>480</v>
      </c>
      <c r="H417">
        <v>0</v>
      </c>
      <c r="I417" s="103">
        <v>45778</v>
      </c>
      <c r="J417">
        <v>0</v>
      </c>
      <c r="K417" t="s">
        <v>11</v>
      </c>
      <c r="L417">
        <v>0</v>
      </c>
      <c r="M417">
        <v>85.5</v>
      </c>
      <c r="P417" t="s">
        <v>11</v>
      </c>
      <c r="Q417" t="s">
        <v>11</v>
      </c>
      <c r="R417" t="s">
        <v>11</v>
      </c>
      <c r="AA417">
        <v>26</v>
      </c>
    </row>
    <row r="418" spans="1:27" hidden="1">
      <c r="A418" t="s">
        <v>386</v>
      </c>
      <c r="B418" t="s">
        <v>98</v>
      </c>
      <c r="D418" t="s">
        <v>104</v>
      </c>
      <c r="E418" t="s">
        <v>36</v>
      </c>
      <c r="F418" t="s">
        <v>479</v>
      </c>
      <c r="G418" t="s">
        <v>480</v>
      </c>
      <c r="H418">
        <v>0</v>
      </c>
      <c r="I418" s="103">
        <v>45778</v>
      </c>
      <c r="J418">
        <v>0</v>
      </c>
      <c r="K418" t="s">
        <v>11</v>
      </c>
      <c r="L418">
        <v>0</v>
      </c>
      <c r="M418">
        <v>17</v>
      </c>
      <c r="O418" t="s">
        <v>2582</v>
      </c>
      <c r="P418" t="s">
        <v>11</v>
      </c>
      <c r="Q418" t="s">
        <v>11</v>
      </c>
      <c r="R418" t="s">
        <v>11</v>
      </c>
      <c r="AA418">
        <v>27</v>
      </c>
    </row>
    <row r="419" spans="1:27" hidden="1">
      <c r="A419" t="s">
        <v>386</v>
      </c>
      <c r="B419" t="s">
        <v>98</v>
      </c>
      <c r="D419" t="s">
        <v>104</v>
      </c>
      <c r="E419" t="s">
        <v>73</v>
      </c>
      <c r="F419" t="s">
        <v>479</v>
      </c>
      <c r="G419" t="s">
        <v>480</v>
      </c>
      <c r="H419">
        <v>0</v>
      </c>
      <c r="I419" s="103">
        <v>45778</v>
      </c>
      <c r="J419">
        <v>0</v>
      </c>
      <c r="K419" t="s">
        <v>11</v>
      </c>
      <c r="L419">
        <v>0</v>
      </c>
      <c r="M419">
        <v>21.6</v>
      </c>
      <c r="P419" t="s">
        <v>11</v>
      </c>
      <c r="Q419" t="s">
        <v>11</v>
      </c>
      <c r="R419" t="s">
        <v>11</v>
      </c>
      <c r="AA419">
        <v>28</v>
      </c>
    </row>
    <row r="420" spans="1:27" hidden="1">
      <c r="A420" t="s">
        <v>386</v>
      </c>
      <c r="B420" t="s">
        <v>98</v>
      </c>
      <c r="D420" t="s">
        <v>105</v>
      </c>
      <c r="E420" t="s">
        <v>36</v>
      </c>
      <c r="F420" t="s">
        <v>473</v>
      </c>
      <c r="G420" t="s">
        <v>474</v>
      </c>
      <c r="H420">
        <v>0</v>
      </c>
      <c r="I420" s="103">
        <v>45778</v>
      </c>
      <c r="J420">
        <v>0</v>
      </c>
      <c r="L420">
        <v>0</v>
      </c>
      <c r="M420">
        <v>168</v>
      </c>
      <c r="AA420">
        <v>29</v>
      </c>
    </row>
    <row r="421" spans="1:27" hidden="1">
      <c r="A421" t="s">
        <v>386</v>
      </c>
      <c r="B421" t="s">
        <v>98</v>
      </c>
      <c r="D421" t="s">
        <v>105</v>
      </c>
      <c r="E421" t="s">
        <v>73</v>
      </c>
      <c r="F421" t="s">
        <v>473</v>
      </c>
      <c r="G421" t="s">
        <v>474</v>
      </c>
      <c r="H421">
        <v>0</v>
      </c>
      <c r="I421" s="103">
        <v>45778</v>
      </c>
      <c r="J421">
        <v>0</v>
      </c>
      <c r="L421">
        <v>0</v>
      </c>
      <c r="M421">
        <v>8.9073309999999974</v>
      </c>
      <c r="AA421">
        <v>30</v>
      </c>
    </row>
    <row r="422" spans="1:27" hidden="1">
      <c r="A422" t="s">
        <v>386</v>
      </c>
      <c r="B422" t="s">
        <v>98</v>
      </c>
      <c r="D422" t="s">
        <v>106</v>
      </c>
      <c r="E422" t="s">
        <v>36</v>
      </c>
      <c r="F422" t="s">
        <v>473</v>
      </c>
      <c r="G422" t="s">
        <v>474</v>
      </c>
      <c r="H422">
        <v>0</v>
      </c>
      <c r="I422" s="103">
        <v>45778</v>
      </c>
      <c r="J422">
        <v>0</v>
      </c>
      <c r="L422">
        <v>0</v>
      </c>
      <c r="M422">
        <v>125</v>
      </c>
      <c r="AA422">
        <v>31</v>
      </c>
    </row>
    <row r="423" spans="1:27" hidden="1">
      <c r="A423" t="s">
        <v>386</v>
      </c>
      <c r="B423" t="s">
        <v>98</v>
      </c>
      <c r="D423" t="s">
        <v>106</v>
      </c>
      <c r="E423" t="s">
        <v>73</v>
      </c>
      <c r="F423" t="s">
        <v>473</v>
      </c>
      <c r="G423" t="s">
        <v>474</v>
      </c>
      <c r="H423">
        <v>0</v>
      </c>
      <c r="I423" s="103">
        <v>45778</v>
      </c>
      <c r="J423">
        <v>0</v>
      </c>
      <c r="L423">
        <v>0</v>
      </c>
      <c r="M423">
        <v>43.24</v>
      </c>
      <c r="AA423">
        <v>32</v>
      </c>
    </row>
    <row r="424" spans="1:27" hidden="1">
      <c r="A424" t="s">
        <v>386</v>
      </c>
      <c r="B424" t="s">
        <v>98</v>
      </c>
      <c r="D424" t="s">
        <v>107</v>
      </c>
      <c r="E424" t="s">
        <v>71</v>
      </c>
      <c r="F424" t="s">
        <v>482</v>
      </c>
      <c r="G424" t="s">
        <v>483</v>
      </c>
      <c r="H424">
        <v>5.0000000000000001E-3</v>
      </c>
      <c r="I424" s="103">
        <v>45778</v>
      </c>
      <c r="J424" t="s">
        <v>11</v>
      </c>
      <c r="K424" t="s">
        <v>11</v>
      </c>
      <c r="L424" t="s">
        <v>11</v>
      </c>
      <c r="AA424">
        <v>33</v>
      </c>
    </row>
    <row r="425" spans="1:27" hidden="1">
      <c r="A425" t="s">
        <v>386</v>
      </c>
      <c r="B425" t="s">
        <v>98</v>
      </c>
      <c r="D425" t="s">
        <v>107</v>
      </c>
      <c r="E425" t="s">
        <v>73</v>
      </c>
      <c r="F425" t="s">
        <v>482</v>
      </c>
      <c r="G425" t="s">
        <v>483</v>
      </c>
      <c r="H425" t="s">
        <v>11</v>
      </c>
      <c r="I425" s="103">
        <v>45778</v>
      </c>
      <c r="J425" t="s">
        <v>11</v>
      </c>
      <c r="K425" t="s">
        <v>11</v>
      </c>
      <c r="L425" t="s">
        <v>11</v>
      </c>
      <c r="AA425">
        <v>34</v>
      </c>
    </row>
    <row r="426" spans="1:27" hidden="1">
      <c r="A426" t="s">
        <v>386</v>
      </c>
      <c r="B426" t="s">
        <v>98</v>
      </c>
      <c r="D426" t="s">
        <v>111</v>
      </c>
      <c r="E426" t="s">
        <v>71</v>
      </c>
      <c r="F426" t="s">
        <v>221</v>
      </c>
      <c r="G426" t="s">
        <v>484</v>
      </c>
      <c r="H426">
        <v>3.5000000000000003E-2</v>
      </c>
      <c r="I426" s="103">
        <v>45778</v>
      </c>
      <c r="J426">
        <v>3.5999999999999997E-2</v>
      </c>
      <c r="K426">
        <v>3.3500000000000002E-2</v>
      </c>
      <c r="L426">
        <v>3.5999999999999997E-2</v>
      </c>
      <c r="M426">
        <v>3.3500000000000002E-2</v>
      </c>
      <c r="AA426">
        <v>35</v>
      </c>
    </row>
    <row r="427" spans="1:27" hidden="1">
      <c r="A427" t="s">
        <v>386</v>
      </c>
      <c r="B427" t="s">
        <v>98</v>
      </c>
      <c r="D427" t="s">
        <v>111</v>
      </c>
      <c r="E427" t="s">
        <v>73</v>
      </c>
      <c r="F427" t="s">
        <v>221</v>
      </c>
      <c r="G427" t="s">
        <v>484</v>
      </c>
      <c r="H427">
        <v>642.05999999999995</v>
      </c>
      <c r="I427" s="103">
        <v>45778</v>
      </c>
      <c r="J427">
        <v>660.54</v>
      </c>
      <c r="K427">
        <v>544</v>
      </c>
      <c r="L427" s="139">
        <v>660.54</v>
      </c>
      <c r="M427">
        <v>544</v>
      </c>
      <c r="AA427">
        <v>36</v>
      </c>
    </row>
    <row r="428" spans="1:27" hidden="1">
      <c r="A428" t="s">
        <v>386</v>
      </c>
      <c r="B428" t="s">
        <v>98</v>
      </c>
      <c r="D428" t="s">
        <v>112</v>
      </c>
      <c r="E428" t="s">
        <v>36</v>
      </c>
      <c r="F428" t="s">
        <v>220</v>
      </c>
      <c r="H428" t="s">
        <v>11</v>
      </c>
      <c r="I428" s="103">
        <v>45778</v>
      </c>
      <c r="J428" t="s">
        <v>11</v>
      </c>
      <c r="L428" s="139"/>
      <c r="AA428">
        <v>37</v>
      </c>
    </row>
    <row r="429" spans="1:27" hidden="1">
      <c r="A429" t="s">
        <v>386</v>
      </c>
      <c r="B429" t="s">
        <v>98</v>
      </c>
      <c r="D429" t="s">
        <v>112</v>
      </c>
      <c r="E429" t="s">
        <v>73</v>
      </c>
      <c r="F429" t="s">
        <v>220</v>
      </c>
      <c r="H429">
        <v>84.578725860000006</v>
      </c>
      <c r="I429" s="103">
        <v>45778</v>
      </c>
      <c r="J429">
        <v>1.7869494099999998</v>
      </c>
      <c r="K429">
        <v>1.54652104</v>
      </c>
      <c r="L429">
        <v>3.0519768799999998</v>
      </c>
      <c r="M429">
        <v>2.84762051</v>
      </c>
      <c r="O429" t="s">
        <v>2480</v>
      </c>
      <c r="AA429">
        <v>38</v>
      </c>
    </row>
    <row r="430" spans="1:27" hidden="1">
      <c r="A430" t="s">
        <v>386</v>
      </c>
      <c r="B430" t="s">
        <v>98</v>
      </c>
      <c r="D430" t="s">
        <v>114</v>
      </c>
      <c r="E430" t="s">
        <v>73</v>
      </c>
      <c r="F430" t="s">
        <v>225</v>
      </c>
      <c r="G430" t="s">
        <v>488</v>
      </c>
      <c r="H430">
        <v>3.17</v>
      </c>
      <c r="I430" s="103">
        <v>45778</v>
      </c>
      <c r="J430" t="s">
        <v>11</v>
      </c>
      <c r="K430" t="s">
        <v>11</v>
      </c>
      <c r="L430" t="s">
        <v>11</v>
      </c>
      <c r="AA430">
        <v>39</v>
      </c>
    </row>
    <row r="431" spans="1:27" hidden="1">
      <c r="A431" t="s">
        <v>386</v>
      </c>
      <c r="B431" t="s">
        <v>98</v>
      </c>
      <c r="D431" t="s">
        <v>115</v>
      </c>
      <c r="E431" t="s">
        <v>73</v>
      </c>
      <c r="F431" t="s">
        <v>225</v>
      </c>
      <c r="G431" t="s">
        <v>488</v>
      </c>
      <c r="H431">
        <v>5.84</v>
      </c>
      <c r="I431" s="103">
        <v>45778</v>
      </c>
      <c r="J431" t="s">
        <v>11</v>
      </c>
      <c r="K431" t="s">
        <v>11</v>
      </c>
      <c r="L431" t="s">
        <v>11</v>
      </c>
      <c r="AA431">
        <v>40</v>
      </c>
    </row>
    <row r="432" spans="1:27" hidden="1">
      <c r="A432" t="s">
        <v>386</v>
      </c>
      <c r="B432" t="s">
        <v>98</v>
      </c>
      <c r="D432" t="s">
        <v>117</v>
      </c>
      <c r="E432" t="s">
        <v>36</v>
      </c>
      <c r="F432" t="s">
        <v>221</v>
      </c>
      <c r="G432" t="s">
        <v>484</v>
      </c>
      <c r="H432" t="s">
        <v>11</v>
      </c>
      <c r="I432" s="103">
        <v>45778</v>
      </c>
      <c r="J432" t="s">
        <v>11</v>
      </c>
      <c r="K432" t="s">
        <v>11</v>
      </c>
      <c r="L432" t="s">
        <v>11</v>
      </c>
      <c r="M432" t="s">
        <v>11</v>
      </c>
      <c r="AA432">
        <v>41</v>
      </c>
    </row>
    <row r="433" spans="1:27" hidden="1">
      <c r="A433" t="s">
        <v>386</v>
      </c>
      <c r="B433" t="s">
        <v>98</v>
      </c>
      <c r="D433" t="s">
        <v>117</v>
      </c>
      <c r="E433" t="s">
        <v>73</v>
      </c>
      <c r="F433" t="s">
        <v>221</v>
      </c>
      <c r="G433" t="s">
        <v>484</v>
      </c>
      <c r="H433">
        <v>155.07</v>
      </c>
      <c r="I433" s="103">
        <v>45778</v>
      </c>
      <c r="J433" t="s">
        <v>11</v>
      </c>
      <c r="K433" t="s">
        <v>11</v>
      </c>
      <c r="L433" t="s">
        <v>11</v>
      </c>
      <c r="M433" t="s">
        <v>11</v>
      </c>
      <c r="AA433">
        <v>42</v>
      </c>
    </row>
    <row r="434" spans="1:27" hidden="1">
      <c r="A434" t="s">
        <v>386</v>
      </c>
      <c r="B434" t="s">
        <v>98</v>
      </c>
      <c r="D434" t="s">
        <v>118</v>
      </c>
      <c r="E434" t="s">
        <v>73</v>
      </c>
      <c r="F434" t="s">
        <v>482</v>
      </c>
      <c r="G434" t="s">
        <v>436</v>
      </c>
      <c r="H434">
        <v>5.4</v>
      </c>
      <c r="I434" s="103">
        <v>45778</v>
      </c>
      <c r="J434" t="s">
        <v>11</v>
      </c>
      <c r="K434" t="s">
        <v>11</v>
      </c>
      <c r="L434" t="s">
        <v>11</v>
      </c>
      <c r="M434" t="s">
        <v>11</v>
      </c>
      <c r="O434" t="s">
        <v>489</v>
      </c>
      <c r="AA434">
        <v>43</v>
      </c>
    </row>
    <row r="435" spans="1:27" hidden="1">
      <c r="A435" t="s">
        <v>386</v>
      </c>
      <c r="B435" t="s">
        <v>98</v>
      </c>
      <c r="D435" t="s">
        <v>119</v>
      </c>
      <c r="E435" t="s">
        <v>36</v>
      </c>
      <c r="F435" t="s">
        <v>221</v>
      </c>
      <c r="G435" t="s">
        <v>436</v>
      </c>
      <c r="H435" t="s">
        <v>11</v>
      </c>
      <c r="I435" s="103">
        <v>45778</v>
      </c>
      <c r="J435" t="s">
        <v>11</v>
      </c>
      <c r="K435" t="s">
        <v>11</v>
      </c>
      <c r="L435" t="s">
        <v>11</v>
      </c>
      <c r="M435" t="s">
        <v>11</v>
      </c>
      <c r="AA435">
        <v>44</v>
      </c>
    </row>
    <row r="436" spans="1:27" hidden="1">
      <c r="A436" t="s">
        <v>386</v>
      </c>
      <c r="B436" t="s">
        <v>98</v>
      </c>
      <c r="D436" t="s">
        <v>119</v>
      </c>
      <c r="E436" t="s">
        <v>73</v>
      </c>
      <c r="F436" t="s">
        <v>221</v>
      </c>
      <c r="G436" t="s">
        <v>436</v>
      </c>
      <c r="H436">
        <v>3</v>
      </c>
      <c r="I436" s="103">
        <v>45778</v>
      </c>
      <c r="J436" t="s">
        <v>11</v>
      </c>
      <c r="K436" t="s">
        <v>11</v>
      </c>
      <c r="L436" t="s">
        <v>11</v>
      </c>
      <c r="AA436">
        <v>45</v>
      </c>
    </row>
    <row r="437" spans="1:27" hidden="1">
      <c r="A437" t="s">
        <v>386</v>
      </c>
      <c r="B437" t="s">
        <v>120</v>
      </c>
      <c r="D437" t="s">
        <v>11</v>
      </c>
      <c r="E437" t="s">
        <v>122</v>
      </c>
      <c r="F437" t="s">
        <v>2574</v>
      </c>
      <c r="G437" t="s">
        <v>474</v>
      </c>
      <c r="H437">
        <v>1.2</v>
      </c>
      <c r="I437" s="103">
        <v>45778</v>
      </c>
      <c r="J437" t="s">
        <v>11</v>
      </c>
      <c r="K437" t="s">
        <v>11</v>
      </c>
      <c r="L437" t="s">
        <v>11</v>
      </c>
      <c r="M437" t="s">
        <v>11</v>
      </c>
      <c r="AA437">
        <v>46</v>
      </c>
    </row>
    <row r="438" spans="1:27" hidden="1">
      <c r="A438" t="s">
        <v>386</v>
      </c>
      <c r="B438" t="s">
        <v>123</v>
      </c>
      <c r="D438" t="s">
        <v>124</v>
      </c>
      <c r="E438" t="s">
        <v>122</v>
      </c>
      <c r="F438" t="s">
        <v>479</v>
      </c>
      <c r="G438" t="s">
        <v>474</v>
      </c>
      <c r="H438">
        <v>0</v>
      </c>
      <c r="I438" s="103">
        <v>45778</v>
      </c>
      <c r="J438" t="s">
        <v>11</v>
      </c>
      <c r="K438" t="s">
        <v>11</v>
      </c>
      <c r="L438" t="s">
        <v>11</v>
      </c>
      <c r="AA438">
        <v>47</v>
      </c>
    </row>
    <row r="439" spans="1:27" hidden="1">
      <c r="A439" t="s">
        <v>386</v>
      </c>
      <c r="B439" t="s">
        <v>126</v>
      </c>
      <c r="D439" t="s">
        <v>124</v>
      </c>
      <c r="E439" t="s">
        <v>122</v>
      </c>
      <c r="F439" t="s">
        <v>2575</v>
      </c>
      <c r="G439" t="s">
        <v>474</v>
      </c>
      <c r="H439">
        <v>0</v>
      </c>
      <c r="I439" s="103">
        <v>45778</v>
      </c>
      <c r="J439" t="s">
        <v>11</v>
      </c>
      <c r="K439" t="s">
        <v>11</v>
      </c>
      <c r="L439" t="s">
        <v>11</v>
      </c>
      <c r="M439" t="s">
        <v>11</v>
      </c>
      <c r="AA439">
        <v>48</v>
      </c>
    </row>
    <row r="440" spans="1:27" hidden="1">
      <c r="A440" t="s">
        <v>386</v>
      </c>
      <c r="B440" t="s">
        <v>127</v>
      </c>
      <c r="D440" t="s">
        <v>11</v>
      </c>
      <c r="E440" t="s">
        <v>36</v>
      </c>
      <c r="F440" t="s">
        <v>2574</v>
      </c>
      <c r="G440" t="s">
        <v>11</v>
      </c>
      <c r="I440" s="103">
        <v>45778</v>
      </c>
      <c r="J440">
        <v>24</v>
      </c>
      <c r="K440">
        <v>17</v>
      </c>
      <c r="L440">
        <v>38</v>
      </c>
      <c r="M440">
        <v>30</v>
      </c>
      <c r="AA440">
        <v>49</v>
      </c>
    </row>
    <row r="441" spans="1:27" hidden="1">
      <c r="A441" t="s">
        <v>386</v>
      </c>
      <c r="B441" t="s">
        <v>84</v>
      </c>
      <c r="D441" t="s">
        <v>85</v>
      </c>
      <c r="E441" t="s">
        <v>36</v>
      </c>
      <c r="F441" t="s">
        <v>2574</v>
      </c>
      <c r="G441" t="s">
        <v>474</v>
      </c>
      <c r="H441">
        <v>0</v>
      </c>
      <c r="I441" s="103">
        <v>45809</v>
      </c>
      <c r="J441">
        <v>0</v>
      </c>
      <c r="K441">
        <v>0</v>
      </c>
      <c r="L441">
        <v>0</v>
      </c>
      <c r="M441">
        <v>0</v>
      </c>
      <c r="AA441">
        <v>1</v>
      </c>
    </row>
    <row r="442" spans="1:27" hidden="1">
      <c r="A442" t="s">
        <v>386</v>
      </c>
      <c r="B442" t="s">
        <v>84</v>
      </c>
      <c r="D442" t="s">
        <v>86</v>
      </c>
      <c r="E442" t="s">
        <v>36</v>
      </c>
      <c r="F442" t="s">
        <v>2574</v>
      </c>
      <c r="G442" t="s">
        <v>474</v>
      </c>
      <c r="H442">
        <v>9</v>
      </c>
      <c r="I442" s="103">
        <v>45809</v>
      </c>
      <c r="J442">
        <v>0.75</v>
      </c>
      <c r="K442">
        <v>0</v>
      </c>
      <c r="L442">
        <v>2.25</v>
      </c>
      <c r="M442">
        <v>0</v>
      </c>
      <c r="AA442">
        <v>2</v>
      </c>
    </row>
    <row r="443" spans="1:27" hidden="1">
      <c r="A443" t="s">
        <v>386</v>
      </c>
      <c r="B443" t="s">
        <v>84</v>
      </c>
      <c r="D443" t="s">
        <v>87</v>
      </c>
      <c r="E443" t="s">
        <v>36</v>
      </c>
      <c r="F443" t="s">
        <v>2574</v>
      </c>
      <c r="G443" t="s">
        <v>474</v>
      </c>
      <c r="H443">
        <v>0</v>
      </c>
      <c r="I443" s="103">
        <v>45809</v>
      </c>
      <c r="J443">
        <v>0</v>
      </c>
      <c r="K443">
        <v>0</v>
      </c>
      <c r="L443">
        <v>0</v>
      </c>
      <c r="M443">
        <v>0</v>
      </c>
      <c r="AA443">
        <v>3</v>
      </c>
    </row>
    <row r="444" spans="1:27" hidden="1">
      <c r="A444" t="s">
        <v>386</v>
      </c>
      <c r="B444" t="s">
        <v>84</v>
      </c>
      <c r="D444" t="s">
        <v>89</v>
      </c>
      <c r="E444" t="s">
        <v>36</v>
      </c>
      <c r="F444" t="s">
        <v>473</v>
      </c>
      <c r="G444" t="s">
        <v>474</v>
      </c>
      <c r="H444">
        <v>281</v>
      </c>
      <c r="I444" s="103">
        <v>45809</v>
      </c>
      <c r="J444">
        <v>12</v>
      </c>
      <c r="K444">
        <v>23</v>
      </c>
      <c r="L444">
        <v>44</v>
      </c>
      <c r="M444">
        <v>55</v>
      </c>
      <c r="AA444">
        <v>4</v>
      </c>
    </row>
    <row r="445" spans="1:27" hidden="1">
      <c r="A445" t="s">
        <v>386</v>
      </c>
      <c r="B445" t="s">
        <v>84</v>
      </c>
      <c r="D445" t="s">
        <v>89</v>
      </c>
      <c r="E445" t="s">
        <v>73</v>
      </c>
      <c r="F445" t="s">
        <v>473</v>
      </c>
      <c r="G445" t="s">
        <v>474</v>
      </c>
      <c r="H445">
        <v>117</v>
      </c>
      <c r="I445" s="103">
        <v>45809</v>
      </c>
      <c r="J445">
        <v>6.85</v>
      </c>
      <c r="K445">
        <v>4.71</v>
      </c>
      <c r="L445">
        <v>14.114999999999998</v>
      </c>
      <c r="M445">
        <v>11.510000000000002</v>
      </c>
      <c r="AA445">
        <v>5</v>
      </c>
    </row>
    <row r="446" spans="1:27" hidden="1">
      <c r="A446" t="s">
        <v>386</v>
      </c>
      <c r="B446" t="s">
        <v>84</v>
      </c>
      <c r="D446" t="s">
        <v>90</v>
      </c>
      <c r="E446" t="s">
        <v>36</v>
      </c>
      <c r="F446" t="s">
        <v>473</v>
      </c>
      <c r="G446" t="s">
        <v>474</v>
      </c>
      <c r="H446">
        <v>0</v>
      </c>
      <c r="I446" s="103">
        <v>45809</v>
      </c>
      <c r="J446">
        <v>0</v>
      </c>
      <c r="K446">
        <v>1</v>
      </c>
      <c r="L446">
        <v>0</v>
      </c>
      <c r="M446">
        <v>1</v>
      </c>
      <c r="Q446">
        <v>0</v>
      </c>
      <c r="R446" t="s">
        <v>2583</v>
      </c>
      <c r="AA446">
        <v>6</v>
      </c>
    </row>
    <row r="447" spans="1:27" hidden="1">
      <c r="A447" t="s">
        <v>386</v>
      </c>
      <c r="B447" t="s">
        <v>84</v>
      </c>
      <c r="D447" t="s">
        <v>90</v>
      </c>
      <c r="E447" t="s">
        <v>73</v>
      </c>
      <c r="F447" t="s">
        <v>473</v>
      </c>
      <c r="G447" t="s">
        <v>474</v>
      </c>
      <c r="H447">
        <v>0</v>
      </c>
      <c r="I447" s="103">
        <v>45809</v>
      </c>
      <c r="J447">
        <v>0</v>
      </c>
      <c r="K447">
        <v>0.93</v>
      </c>
      <c r="L447">
        <v>0</v>
      </c>
      <c r="M447">
        <v>0.93</v>
      </c>
      <c r="Q447">
        <v>0</v>
      </c>
      <c r="R447" t="s">
        <v>2583</v>
      </c>
      <c r="AA447">
        <v>7</v>
      </c>
    </row>
    <row r="448" spans="1:27" hidden="1">
      <c r="A448" t="s">
        <v>386</v>
      </c>
      <c r="B448" t="s">
        <v>84</v>
      </c>
      <c r="D448" t="s">
        <v>91</v>
      </c>
      <c r="E448" t="s">
        <v>36</v>
      </c>
      <c r="F448" t="s">
        <v>473</v>
      </c>
      <c r="G448" t="s">
        <v>474</v>
      </c>
      <c r="H448">
        <v>195</v>
      </c>
      <c r="I448" s="103">
        <v>45809</v>
      </c>
      <c r="J448">
        <v>18</v>
      </c>
      <c r="K448">
        <v>3</v>
      </c>
      <c r="L448">
        <v>47</v>
      </c>
      <c r="M448">
        <v>8</v>
      </c>
      <c r="AA448">
        <v>8</v>
      </c>
    </row>
    <row r="449" spans="1:27" hidden="1">
      <c r="A449" t="s">
        <v>386</v>
      </c>
      <c r="B449" t="s">
        <v>84</v>
      </c>
      <c r="D449" t="s">
        <v>91</v>
      </c>
      <c r="E449" t="s">
        <v>73</v>
      </c>
      <c r="F449" t="s">
        <v>473</v>
      </c>
      <c r="G449" t="s">
        <v>474</v>
      </c>
      <c r="H449">
        <v>313</v>
      </c>
      <c r="I449" s="103">
        <v>45809</v>
      </c>
      <c r="J449">
        <v>19.718</v>
      </c>
      <c r="K449">
        <v>0.91200000000000003</v>
      </c>
      <c r="L449">
        <v>51.747</v>
      </c>
      <c r="M449">
        <v>29.415999999999997</v>
      </c>
      <c r="AA449">
        <v>9</v>
      </c>
    </row>
    <row r="450" spans="1:27" hidden="1">
      <c r="A450" t="s">
        <v>386</v>
      </c>
      <c r="B450" t="s">
        <v>92</v>
      </c>
      <c r="D450" t="s">
        <v>93</v>
      </c>
      <c r="E450" t="s">
        <v>36</v>
      </c>
      <c r="F450" t="s">
        <v>2575</v>
      </c>
      <c r="G450" t="s">
        <v>474</v>
      </c>
      <c r="H450">
        <v>0</v>
      </c>
      <c r="I450" s="103">
        <v>45809</v>
      </c>
      <c r="J450">
        <v>0</v>
      </c>
      <c r="K450">
        <v>0</v>
      </c>
      <c r="L450">
        <v>0</v>
      </c>
      <c r="M450">
        <v>0</v>
      </c>
      <c r="AA450">
        <v>10</v>
      </c>
    </row>
    <row r="451" spans="1:27" hidden="1">
      <c r="A451" t="s">
        <v>386</v>
      </c>
      <c r="B451" t="s">
        <v>92</v>
      </c>
      <c r="D451" t="s">
        <v>94</v>
      </c>
      <c r="E451" t="s">
        <v>36</v>
      </c>
      <c r="F451" t="s">
        <v>2575</v>
      </c>
      <c r="G451" t="s">
        <v>474</v>
      </c>
      <c r="H451">
        <v>0</v>
      </c>
      <c r="I451" s="103">
        <v>45809</v>
      </c>
      <c r="J451">
        <v>0</v>
      </c>
      <c r="K451">
        <v>0</v>
      </c>
      <c r="L451">
        <v>0</v>
      </c>
      <c r="M451">
        <v>0</v>
      </c>
      <c r="AA451">
        <v>11</v>
      </c>
    </row>
    <row r="452" spans="1:27" hidden="1">
      <c r="A452" t="s">
        <v>386</v>
      </c>
      <c r="B452" t="s">
        <v>92</v>
      </c>
      <c r="D452" t="s">
        <v>86</v>
      </c>
      <c r="E452" t="s">
        <v>36</v>
      </c>
      <c r="F452" t="s">
        <v>2575</v>
      </c>
      <c r="G452" t="s">
        <v>474</v>
      </c>
      <c r="H452">
        <v>0</v>
      </c>
      <c r="I452" s="103">
        <v>45809</v>
      </c>
      <c r="J452">
        <v>0</v>
      </c>
      <c r="K452">
        <v>0</v>
      </c>
      <c r="L452">
        <v>0</v>
      </c>
      <c r="M452">
        <v>0</v>
      </c>
      <c r="AA452">
        <v>12</v>
      </c>
    </row>
    <row r="453" spans="1:27" hidden="1">
      <c r="A453" t="s">
        <v>386</v>
      </c>
      <c r="B453" t="s">
        <v>92</v>
      </c>
      <c r="D453" t="s">
        <v>95</v>
      </c>
      <c r="E453" t="s">
        <v>36</v>
      </c>
      <c r="F453" t="s">
        <v>2575</v>
      </c>
      <c r="G453" t="s">
        <v>474</v>
      </c>
      <c r="H453">
        <v>5</v>
      </c>
      <c r="I453" s="103">
        <v>45809</v>
      </c>
      <c r="J453">
        <v>2</v>
      </c>
      <c r="K453">
        <v>3</v>
      </c>
      <c r="L453">
        <v>2</v>
      </c>
      <c r="M453">
        <v>3</v>
      </c>
      <c r="O453" t="s">
        <v>2584</v>
      </c>
      <c r="P453" t="s">
        <v>2585</v>
      </c>
      <c r="Q453">
        <v>0</v>
      </c>
      <c r="R453" t="s">
        <v>2586</v>
      </c>
      <c r="AA453">
        <v>13</v>
      </c>
    </row>
    <row r="454" spans="1:27" hidden="1">
      <c r="A454" t="s">
        <v>386</v>
      </c>
      <c r="B454" t="s">
        <v>97</v>
      </c>
      <c r="D454" t="s">
        <v>85</v>
      </c>
      <c r="E454" t="s">
        <v>36</v>
      </c>
      <c r="F454" t="s">
        <v>2574</v>
      </c>
      <c r="G454" t="s">
        <v>474</v>
      </c>
      <c r="H454">
        <v>0</v>
      </c>
      <c r="I454" s="103">
        <v>45809</v>
      </c>
      <c r="J454">
        <v>0</v>
      </c>
      <c r="K454">
        <v>0</v>
      </c>
      <c r="L454">
        <v>0</v>
      </c>
      <c r="M454">
        <v>0</v>
      </c>
      <c r="AA454">
        <v>14</v>
      </c>
    </row>
    <row r="455" spans="1:27" hidden="1">
      <c r="A455" t="s">
        <v>386</v>
      </c>
      <c r="B455" t="s">
        <v>97</v>
      </c>
      <c r="D455" t="s">
        <v>86</v>
      </c>
      <c r="E455" t="s">
        <v>36</v>
      </c>
      <c r="F455" t="s">
        <v>2574</v>
      </c>
      <c r="G455" t="s">
        <v>474</v>
      </c>
      <c r="H455">
        <v>30</v>
      </c>
      <c r="I455" s="103">
        <v>45809</v>
      </c>
      <c r="J455">
        <v>0</v>
      </c>
      <c r="K455">
        <v>7</v>
      </c>
      <c r="L455">
        <v>5</v>
      </c>
      <c r="M455">
        <v>12</v>
      </c>
      <c r="AA455">
        <v>15</v>
      </c>
    </row>
    <row r="456" spans="1:27" hidden="1">
      <c r="A456" t="s">
        <v>386</v>
      </c>
      <c r="B456" t="s">
        <v>97</v>
      </c>
      <c r="D456" t="s">
        <v>87</v>
      </c>
      <c r="E456" t="s">
        <v>36</v>
      </c>
      <c r="F456" t="s">
        <v>2574</v>
      </c>
      <c r="G456" t="s">
        <v>474</v>
      </c>
      <c r="H456">
        <v>0</v>
      </c>
      <c r="I456" s="103">
        <v>45809</v>
      </c>
      <c r="J456">
        <v>0</v>
      </c>
      <c r="K456">
        <v>0</v>
      </c>
      <c r="L456">
        <v>0</v>
      </c>
      <c r="M456">
        <v>0</v>
      </c>
      <c r="AA456">
        <v>16</v>
      </c>
    </row>
    <row r="457" spans="1:27" hidden="1">
      <c r="A457" t="s">
        <v>386</v>
      </c>
      <c r="B457" t="s">
        <v>98</v>
      </c>
      <c r="D457" t="s">
        <v>99</v>
      </c>
      <c r="E457" t="s">
        <v>36</v>
      </c>
      <c r="F457" t="s">
        <v>479</v>
      </c>
      <c r="G457" t="s">
        <v>474</v>
      </c>
      <c r="H457">
        <v>0</v>
      </c>
      <c r="I457" s="103">
        <v>45809</v>
      </c>
      <c r="J457">
        <v>0</v>
      </c>
      <c r="K457">
        <v>0</v>
      </c>
      <c r="L457">
        <v>0</v>
      </c>
      <c r="M457">
        <v>0</v>
      </c>
      <c r="AA457">
        <v>17</v>
      </c>
    </row>
    <row r="458" spans="1:27" hidden="1">
      <c r="A458" t="s">
        <v>386</v>
      </c>
      <c r="B458" t="s">
        <v>98</v>
      </c>
      <c r="D458" t="s">
        <v>99</v>
      </c>
      <c r="E458" t="s">
        <v>73</v>
      </c>
      <c r="F458" t="s">
        <v>479</v>
      </c>
      <c r="G458" t="s">
        <v>474</v>
      </c>
      <c r="H458">
        <v>0</v>
      </c>
      <c r="I458" s="103">
        <v>45809</v>
      </c>
      <c r="J458">
        <v>0</v>
      </c>
      <c r="K458">
        <v>0</v>
      </c>
      <c r="L458">
        <v>0</v>
      </c>
      <c r="M458">
        <v>0</v>
      </c>
      <c r="AA458">
        <v>18</v>
      </c>
    </row>
    <row r="459" spans="1:27" hidden="1">
      <c r="A459" t="s">
        <v>386</v>
      </c>
      <c r="B459" t="s">
        <v>98</v>
      </c>
      <c r="D459" t="s">
        <v>100</v>
      </c>
      <c r="E459" t="s">
        <v>36</v>
      </c>
      <c r="F459" t="s">
        <v>479</v>
      </c>
      <c r="G459" t="s">
        <v>474</v>
      </c>
      <c r="H459" t="s">
        <v>11</v>
      </c>
      <c r="I459" s="103">
        <v>45809</v>
      </c>
      <c r="J459" t="s">
        <v>11</v>
      </c>
      <c r="L459" t="s">
        <v>11</v>
      </c>
      <c r="M459">
        <v>88</v>
      </c>
      <c r="AA459">
        <v>19</v>
      </c>
    </row>
    <row r="460" spans="1:27" hidden="1">
      <c r="A460" t="s">
        <v>386</v>
      </c>
      <c r="B460" t="s">
        <v>98</v>
      </c>
      <c r="D460" t="s">
        <v>100</v>
      </c>
      <c r="E460" t="s">
        <v>73</v>
      </c>
      <c r="F460" t="s">
        <v>479</v>
      </c>
      <c r="G460" t="s">
        <v>474</v>
      </c>
      <c r="H460" t="s">
        <v>11</v>
      </c>
      <c r="I460" s="103">
        <v>45809</v>
      </c>
      <c r="J460" t="s">
        <v>11</v>
      </c>
      <c r="M460">
        <v>371</v>
      </c>
      <c r="AA460">
        <v>20</v>
      </c>
    </row>
    <row r="461" spans="1:27" hidden="1">
      <c r="A461" t="s">
        <v>386</v>
      </c>
      <c r="B461" t="s">
        <v>98</v>
      </c>
      <c r="D461" t="s">
        <v>101</v>
      </c>
      <c r="E461" t="s">
        <v>36</v>
      </c>
      <c r="F461" t="s">
        <v>479</v>
      </c>
      <c r="G461" t="s">
        <v>474</v>
      </c>
      <c r="H461" t="s">
        <v>11</v>
      </c>
      <c r="I461" s="103">
        <v>45809</v>
      </c>
      <c r="J461" t="s">
        <v>11</v>
      </c>
      <c r="M461">
        <v>160</v>
      </c>
      <c r="AA461">
        <v>21</v>
      </c>
    </row>
    <row r="462" spans="1:27" hidden="1">
      <c r="A462" t="s">
        <v>386</v>
      </c>
      <c r="B462" t="s">
        <v>98</v>
      </c>
      <c r="D462" t="s">
        <v>101</v>
      </c>
      <c r="E462" t="s">
        <v>73</v>
      </c>
      <c r="F462" t="s">
        <v>479</v>
      </c>
      <c r="G462" t="s">
        <v>474</v>
      </c>
      <c r="H462" t="s">
        <v>11</v>
      </c>
      <c r="I462" s="103">
        <v>45809</v>
      </c>
      <c r="J462" t="s">
        <v>11</v>
      </c>
      <c r="M462">
        <v>228</v>
      </c>
      <c r="O462" t="s">
        <v>2587</v>
      </c>
      <c r="AA462">
        <v>22</v>
      </c>
    </row>
    <row r="463" spans="1:27" hidden="1">
      <c r="A463" t="s">
        <v>386</v>
      </c>
      <c r="B463" t="s">
        <v>98</v>
      </c>
      <c r="D463" t="s">
        <v>102</v>
      </c>
      <c r="E463" t="s">
        <v>36</v>
      </c>
      <c r="F463" t="s">
        <v>479</v>
      </c>
      <c r="G463" t="s">
        <v>474</v>
      </c>
      <c r="H463" t="s">
        <v>11</v>
      </c>
      <c r="I463" s="103">
        <v>45809</v>
      </c>
      <c r="J463" t="s">
        <v>11</v>
      </c>
      <c r="M463">
        <v>242</v>
      </c>
      <c r="AA463">
        <v>23</v>
      </c>
    </row>
    <row r="464" spans="1:27" hidden="1">
      <c r="A464" t="s">
        <v>386</v>
      </c>
      <c r="B464" t="s">
        <v>98</v>
      </c>
      <c r="D464" t="s">
        <v>102</v>
      </c>
      <c r="E464" t="s">
        <v>73</v>
      </c>
      <c r="F464" t="s">
        <v>479</v>
      </c>
      <c r="G464" t="s">
        <v>474</v>
      </c>
      <c r="H464" t="s">
        <v>11</v>
      </c>
      <c r="I464" s="103">
        <v>45809</v>
      </c>
      <c r="J464" t="s">
        <v>11</v>
      </c>
      <c r="M464">
        <v>140</v>
      </c>
      <c r="O464" t="s">
        <v>2588</v>
      </c>
      <c r="AA464">
        <v>24</v>
      </c>
    </row>
    <row r="465" spans="1:27" hidden="1">
      <c r="A465" t="s">
        <v>386</v>
      </c>
      <c r="B465" t="s">
        <v>98</v>
      </c>
      <c r="D465" t="s">
        <v>103</v>
      </c>
      <c r="E465" t="s">
        <v>36</v>
      </c>
      <c r="F465" t="s">
        <v>479</v>
      </c>
      <c r="G465" t="s">
        <v>480</v>
      </c>
      <c r="H465">
        <v>0</v>
      </c>
      <c r="I465" s="103">
        <v>45809</v>
      </c>
      <c r="J465">
        <v>0</v>
      </c>
      <c r="L465">
        <v>0</v>
      </c>
      <c r="M465">
        <v>9</v>
      </c>
      <c r="O465" t="s">
        <v>2589</v>
      </c>
      <c r="P465" t="s">
        <v>11</v>
      </c>
      <c r="AA465">
        <v>25</v>
      </c>
    </row>
    <row r="466" spans="1:27" hidden="1">
      <c r="A466" t="s">
        <v>386</v>
      </c>
      <c r="B466" t="s">
        <v>98</v>
      </c>
      <c r="D466" t="s">
        <v>103</v>
      </c>
      <c r="E466" t="s">
        <v>73</v>
      </c>
      <c r="F466" t="s">
        <v>479</v>
      </c>
      <c r="G466" t="s">
        <v>480</v>
      </c>
      <c r="H466">
        <v>0</v>
      </c>
      <c r="I466" s="103">
        <v>45809</v>
      </c>
      <c r="J466">
        <v>0</v>
      </c>
      <c r="L466">
        <v>0</v>
      </c>
      <c r="M466">
        <v>7.7</v>
      </c>
      <c r="AA466">
        <v>26</v>
      </c>
    </row>
    <row r="467" spans="1:27" hidden="1">
      <c r="A467" t="s">
        <v>386</v>
      </c>
      <c r="B467" t="s">
        <v>98</v>
      </c>
      <c r="D467" t="s">
        <v>104</v>
      </c>
      <c r="E467" t="s">
        <v>36</v>
      </c>
      <c r="F467" t="s">
        <v>479</v>
      </c>
      <c r="G467" t="s">
        <v>484</v>
      </c>
      <c r="H467">
        <v>0</v>
      </c>
      <c r="I467" s="103">
        <v>45809</v>
      </c>
      <c r="J467">
        <v>0</v>
      </c>
      <c r="L467">
        <v>0</v>
      </c>
      <c r="M467">
        <v>14</v>
      </c>
      <c r="O467" t="s">
        <v>2590</v>
      </c>
      <c r="P467" t="s">
        <v>11</v>
      </c>
      <c r="AA467">
        <v>27</v>
      </c>
    </row>
    <row r="468" spans="1:27" hidden="1">
      <c r="A468" t="s">
        <v>386</v>
      </c>
      <c r="B468" t="s">
        <v>98</v>
      </c>
      <c r="D468" t="s">
        <v>104</v>
      </c>
      <c r="E468" t="s">
        <v>73</v>
      </c>
      <c r="F468" t="s">
        <v>479</v>
      </c>
      <c r="G468" t="s">
        <v>484</v>
      </c>
      <c r="H468">
        <v>0</v>
      </c>
      <c r="I468" s="103">
        <v>45809</v>
      </c>
      <c r="J468">
        <v>0</v>
      </c>
      <c r="L468">
        <v>0</v>
      </c>
      <c r="M468">
        <v>10.5</v>
      </c>
      <c r="AA468">
        <v>28</v>
      </c>
    </row>
    <row r="469" spans="1:27" hidden="1">
      <c r="A469" t="s">
        <v>386</v>
      </c>
      <c r="B469" t="s">
        <v>98</v>
      </c>
      <c r="D469" t="s">
        <v>105</v>
      </c>
      <c r="E469" t="s">
        <v>36</v>
      </c>
      <c r="F469" t="s">
        <v>473</v>
      </c>
      <c r="G469" t="s">
        <v>474</v>
      </c>
      <c r="H469">
        <v>0</v>
      </c>
      <c r="I469" s="103">
        <v>45809</v>
      </c>
      <c r="J469">
        <v>0</v>
      </c>
      <c r="L469">
        <v>0</v>
      </c>
      <c r="M469">
        <v>168</v>
      </c>
      <c r="O469" t="s">
        <v>2591</v>
      </c>
      <c r="AA469">
        <v>29</v>
      </c>
    </row>
    <row r="470" spans="1:27" hidden="1">
      <c r="A470" t="s">
        <v>386</v>
      </c>
      <c r="B470" t="s">
        <v>98</v>
      </c>
      <c r="D470" t="s">
        <v>105</v>
      </c>
      <c r="E470" t="s">
        <v>73</v>
      </c>
      <c r="F470" t="s">
        <v>473</v>
      </c>
      <c r="G470" t="s">
        <v>474</v>
      </c>
      <c r="H470">
        <v>0</v>
      </c>
      <c r="I470" s="103">
        <v>45809</v>
      </c>
      <c r="J470">
        <v>0</v>
      </c>
      <c r="L470">
        <v>0</v>
      </c>
      <c r="M470">
        <v>8.9073309999999974</v>
      </c>
      <c r="O470" t="s">
        <v>2592</v>
      </c>
      <c r="AA470">
        <v>30</v>
      </c>
    </row>
    <row r="471" spans="1:27" hidden="1">
      <c r="A471" t="s">
        <v>386</v>
      </c>
      <c r="B471" t="s">
        <v>98</v>
      </c>
      <c r="D471" t="s">
        <v>106</v>
      </c>
      <c r="E471" t="s">
        <v>36</v>
      </c>
      <c r="F471" t="s">
        <v>473</v>
      </c>
      <c r="G471" t="s">
        <v>474</v>
      </c>
      <c r="H471">
        <v>0</v>
      </c>
      <c r="I471" s="103">
        <v>45809</v>
      </c>
      <c r="J471">
        <v>0</v>
      </c>
      <c r="L471">
        <v>0</v>
      </c>
      <c r="M471">
        <v>82</v>
      </c>
      <c r="O471" t="s">
        <v>2592</v>
      </c>
      <c r="AA471">
        <v>31</v>
      </c>
    </row>
    <row r="472" spans="1:27" hidden="1">
      <c r="A472" t="s">
        <v>386</v>
      </c>
      <c r="B472" t="s">
        <v>98</v>
      </c>
      <c r="D472" t="s">
        <v>106</v>
      </c>
      <c r="E472" t="s">
        <v>73</v>
      </c>
      <c r="F472" t="s">
        <v>473</v>
      </c>
      <c r="G472" t="s">
        <v>474</v>
      </c>
      <c r="H472">
        <v>0</v>
      </c>
      <c r="I472" s="103">
        <v>45809</v>
      </c>
      <c r="J472">
        <v>0</v>
      </c>
      <c r="L472">
        <v>0</v>
      </c>
      <c r="M472">
        <v>11.33</v>
      </c>
      <c r="O472" t="s">
        <v>2592</v>
      </c>
      <c r="AA472">
        <v>32</v>
      </c>
    </row>
    <row r="473" spans="1:27" hidden="1">
      <c r="A473" t="s">
        <v>386</v>
      </c>
      <c r="B473" t="s">
        <v>98</v>
      </c>
      <c r="D473" t="s">
        <v>107</v>
      </c>
      <c r="E473" t="s">
        <v>71</v>
      </c>
      <c r="F473" t="s">
        <v>482</v>
      </c>
      <c r="G473" t="s">
        <v>483</v>
      </c>
      <c r="H473">
        <v>5.0000000000000001E-3</v>
      </c>
      <c r="I473" s="103">
        <v>45809</v>
      </c>
      <c r="J473" t="s">
        <v>11</v>
      </c>
      <c r="L473" t="s">
        <v>11</v>
      </c>
      <c r="AA473">
        <v>33</v>
      </c>
    </row>
    <row r="474" spans="1:27" hidden="1">
      <c r="A474" t="s">
        <v>386</v>
      </c>
      <c r="B474" t="s">
        <v>98</v>
      </c>
      <c r="D474" t="s">
        <v>107</v>
      </c>
      <c r="E474" t="s">
        <v>73</v>
      </c>
      <c r="F474" t="s">
        <v>482</v>
      </c>
      <c r="G474" t="s">
        <v>483</v>
      </c>
      <c r="H474" t="s">
        <v>11</v>
      </c>
      <c r="I474" s="103">
        <v>45809</v>
      </c>
      <c r="J474" t="s">
        <v>11</v>
      </c>
      <c r="L474" t="s">
        <v>11</v>
      </c>
      <c r="AA474">
        <v>34</v>
      </c>
    </row>
    <row r="475" spans="1:27" hidden="1">
      <c r="A475" t="s">
        <v>386</v>
      </c>
      <c r="B475" t="s">
        <v>98</v>
      </c>
      <c r="D475" t="s">
        <v>111</v>
      </c>
      <c r="E475" t="s">
        <v>71</v>
      </c>
      <c r="F475" t="s">
        <v>221</v>
      </c>
      <c r="G475" t="s">
        <v>484</v>
      </c>
      <c r="H475">
        <v>3.5000000000000003E-2</v>
      </c>
      <c r="I475" s="103">
        <v>45809</v>
      </c>
      <c r="J475">
        <v>3.5900000000000001E-2</v>
      </c>
      <c r="K475">
        <v>3.2399999999999998E-2</v>
      </c>
      <c r="L475">
        <v>3.5900000000000001E-2</v>
      </c>
      <c r="M475">
        <v>3.2399999999999998E-2</v>
      </c>
      <c r="AA475">
        <v>35</v>
      </c>
    </row>
    <row r="476" spans="1:27" hidden="1">
      <c r="A476" t="s">
        <v>386</v>
      </c>
      <c r="B476" t="s">
        <v>98</v>
      </c>
      <c r="D476" t="s">
        <v>111</v>
      </c>
      <c r="E476" t="s">
        <v>73</v>
      </c>
      <c r="F476" t="s">
        <v>221</v>
      </c>
      <c r="G476" t="s">
        <v>484</v>
      </c>
      <c r="H476">
        <v>642.05999999999995</v>
      </c>
      <c r="I476" s="103">
        <v>45809</v>
      </c>
      <c r="J476">
        <v>658.68750000000011</v>
      </c>
      <c r="K476">
        <v>616.6</v>
      </c>
      <c r="L476" s="139">
        <v>658.68750000000011</v>
      </c>
      <c r="M476">
        <v>616.6</v>
      </c>
      <c r="AA476">
        <v>36</v>
      </c>
    </row>
    <row r="477" spans="1:27" hidden="1">
      <c r="A477" t="s">
        <v>386</v>
      </c>
      <c r="B477" t="s">
        <v>98</v>
      </c>
      <c r="D477" t="s">
        <v>112</v>
      </c>
      <c r="E477" t="s">
        <v>36</v>
      </c>
      <c r="F477" t="s">
        <v>220</v>
      </c>
      <c r="H477" t="s">
        <v>11</v>
      </c>
      <c r="I477" s="103">
        <v>45809</v>
      </c>
      <c r="J477" t="s">
        <v>11</v>
      </c>
      <c r="L477" s="139"/>
      <c r="AA477">
        <v>37</v>
      </c>
    </row>
    <row r="478" spans="1:27" hidden="1">
      <c r="A478" t="s">
        <v>386</v>
      </c>
      <c r="B478" t="s">
        <v>98</v>
      </c>
      <c r="D478" t="s">
        <v>112</v>
      </c>
      <c r="E478" t="s">
        <v>73</v>
      </c>
      <c r="F478" t="s">
        <v>220</v>
      </c>
      <c r="H478">
        <v>84.578725860000006</v>
      </c>
      <c r="I478" s="103">
        <v>45809</v>
      </c>
      <c r="J478">
        <v>22.057090290000001</v>
      </c>
      <c r="K478">
        <v>2.8936533500000001</v>
      </c>
      <c r="L478">
        <v>25.109067169999996</v>
      </c>
      <c r="M478">
        <v>5.7412738599999997</v>
      </c>
      <c r="O478" t="s">
        <v>2480</v>
      </c>
      <c r="AA478">
        <v>38</v>
      </c>
    </row>
    <row r="479" spans="1:27" hidden="1">
      <c r="A479" t="s">
        <v>386</v>
      </c>
      <c r="B479" t="s">
        <v>98</v>
      </c>
      <c r="D479" t="s">
        <v>114</v>
      </c>
      <c r="E479" t="s">
        <v>73</v>
      </c>
      <c r="F479" t="s">
        <v>225</v>
      </c>
      <c r="G479" t="s">
        <v>488</v>
      </c>
      <c r="H479">
        <v>3.17</v>
      </c>
      <c r="I479" s="103">
        <v>45809</v>
      </c>
      <c r="J479" t="s">
        <v>11</v>
      </c>
      <c r="K479" t="s">
        <v>11</v>
      </c>
      <c r="L479">
        <v>3.17</v>
      </c>
      <c r="M479">
        <v>1.3136653199999999</v>
      </c>
      <c r="AA479">
        <v>39</v>
      </c>
    </row>
    <row r="480" spans="1:27" hidden="1">
      <c r="A480" t="s">
        <v>386</v>
      </c>
      <c r="B480" t="s">
        <v>98</v>
      </c>
      <c r="D480" t="s">
        <v>115</v>
      </c>
      <c r="E480" t="s">
        <v>73</v>
      </c>
      <c r="F480" t="s">
        <v>225</v>
      </c>
      <c r="G480" t="s">
        <v>488</v>
      </c>
      <c r="H480">
        <v>5.84</v>
      </c>
      <c r="I480" s="103">
        <v>45809</v>
      </c>
      <c r="J480" t="s">
        <v>11</v>
      </c>
      <c r="K480" t="s">
        <v>11</v>
      </c>
      <c r="L480">
        <v>5.84</v>
      </c>
      <c r="M480">
        <v>5.4324015499999998</v>
      </c>
      <c r="AA480">
        <v>40</v>
      </c>
    </row>
    <row r="481" spans="1:27" hidden="1">
      <c r="A481" t="s">
        <v>386</v>
      </c>
      <c r="B481" t="s">
        <v>98</v>
      </c>
      <c r="D481" t="s">
        <v>117</v>
      </c>
      <c r="E481" t="s">
        <v>36</v>
      </c>
      <c r="F481" t="s">
        <v>221</v>
      </c>
      <c r="G481" t="s">
        <v>484</v>
      </c>
      <c r="H481" t="s">
        <v>11</v>
      </c>
      <c r="I481" s="103">
        <v>45809</v>
      </c>
      <c r="J481" t="s">
        <v>11</v>
      </c>
      <c r="K481">
        <v>4574</v>
      </c>
      <c r="L481" t="s">
        <v>11</v>
      </c>
      <c r="M481">
        <v>4574</v>
      </c>
      <c r="AA481">
        <v>41</v>
      </c>
    </row>
    <row r="482" spans="1:27" hidden="1">
      <c r="A482" t="s">
        <v>386</v>
      </c>
      <c r="B482" t="s">
        <v>98</v>
      </c>
      <c r="D482" t="s">
        <v>117</v>
      </c>
      <c r="E482" t="s">
        <v>73</v>
      </c>
      <c r="F482" t="s">
        <v>221</v>
      </c>
      <c r="G482" t="s">
        <v>484</v>
      </c>
      <c r="H482">
        <v>155.07</v>
      </c>
      <c r="I482" s="103">
        <v>45809</v>
      </c>
      <c r="J482">
        <v>171.69750000000002</v>
      </c>
      <c r="K482">
        <v>172</v>
      </c>
      <c r="L482">
        <v>171.69750000000002</v>
      </c>
      <c r="M482">
        <v>172</v>
      </c>
      <c r="O482" t="s">
        <v>497</v>
      </c>
      <c r="P482" t="s">
        <v>498</v>
      </c>
      <c r="AA482">
        <v>42</v>
      </c>
    </row>
    <row r="483" spans="1:27" hidden="1">
      <c r="A483" t="s">
        <v>386</v>
      </c>
      <c r="B483" t="s">
        <v>98</v>
      </c>
      <c r="D483" t="s">
        <v>118</v>
      </c>
      <c r="E483" t="s">
        <v>73</v>
      </c>
      <c r="F483" t="s">
        <v>482</v>
      </c>
      <c r="G483" t="s">
        <v>436</v>
      </c>
      <c r="H483">
        <v>5.4</v>
      </c>
      <c r="I483" s="103">
        <v>45809</v>
      </c>
      <c r="O483" t="s">
        <v>489</v>
      </c>
      <c r="AA483">
        <v>43</v>
      </c>
    </row>
    <row r="484" spans="1:27" hidden="1">
      <c r="A484" t="s">
        <v>386</v>
      </c>
      <c r="B484" t="s">
        <v>98</v>
      </c>
      <c r="D484" t="s">
        <v>119</v>
      </c>
      <c r="E484" t="s">
        <v>36</v>
      </c>
      <c r="F484" t="s">
        <v>221</v>
      </c>
      <c r="G484" t="s">
        <v>436</v>
      </c>
      <c r="H484" t="s">
        <v>11</v>
      </c>
      <c r="I484" s="103">
        <v>45809</v>
      </c>
      <c r="J484" t="s">
        <v>11</v>
      </c>
      <c r="K484" t="s">
        <v>11</v>
      </c>
      <c r="L484" t="s">
        <v>11</v>
      </c>
      <c r="M484" t="s">
        <v>11</v>
      </c>
      <c r="AA484">
        <v>44</v>
      </c>
    </row>
    <row r="485" spans="1:27" hidden="1">
      <c r="A485" t="s">
        <v>386</v>
      </c>
      <c r="B485" t="s">
        <v>98</v>
      </c>
      <c r="D485" t="s">
        <v>119</v>
      </c>
      <c r="E485" t="s">
        <v>73</v>
      </c>
      <c r="F485" t="s">
        <v>221</v>
      </c>
      <c r="G485" t="s">
        <v>436</v>
      </c>
      <c r="H485">
        <v>3</v>
      </c>
      <c r="I485" s="103">
        <v>45809</v>
      </c>
      <c r="J485" t="s">
        <v>11</v>
      </c>
      <c r="K485" t="s">
        <v>11</v>
      </c>
      <c r="L485" t="s">
        <v>11</v>
      </c>
      <c r="M485" t="s">
        <v>11</v>
      </c>
      <c r="AA485">
        <v>45</v>
      </c>
    </row>
    <row r="486" spans="1:27" hidden="1">
      <c r="A486" t="s">
        <v>386</v>
      </c>
      <c r="B486" t="s">
        <v>120</v>
      </c>
      <c r="D486" t="s">
        <v>121</v>
      </c>
      <c r="E486" t="s">
        <v>122</v>
      </c>
      <c r="F486" t="s">
        <v>2574</v>
      </c>
      <c r="G486" t="s">
        <v>474</v>
      </c>
      <c r="H486">
        <v>1.2</v>
      </c>
      <c r="I486" s="103">
        <v>45809</v>
      </c>
      <c r="J486" t="s">
        <v>11</v>
      </c>
      <c r="K486" t="s">
        <v>11</v>
      </c>
      <c r="L486" t="s">
        <v>11</v>
      </c>
      <c r="M486" t="s">
        <v>11</v>
      </c>
      <c r="AA486">
        <v>46</v>
      </c>
    </row>
    <row r="487" spans="1:27" hidden="1">
      <c r="A487" t="s">
        <v>386</v>
      </c>
      <c r="B487" t="s">
        <v>123</v>
      </c>
      <c r="D487" t="s">
        <v>124</v>
      </c>
      <c r="E487" t="s">
        <v>122</v>
      </c>
      <c r="F487" t="s">
        <v>479</v>
      </c>
      <c r="G487" t="s">
        <v>474</v>
      </c>
      <c r="H487">
        <v>0</v>
      </c>
      <c r="I487" s="103">
        <v>45809</v>
      </c>
      <c r="J487" t="s">
        <v>11</v>
      </c>
      <c r="K487" t="s">
        <v>11</v>
      </c>
      <c r="L487" t="s">
        <v>11</v>
      </c>
      <c r="M487" t="s">
        <v>11</v>
      </c>
      <c r="AA487">
        <v>47</v>
      </c>
    </row>
    <row r="488" spans="1:27" hidden="1">
      <c r="A488" t="s">
        <v>386</v>
      </c>
      <c r="B488" t="s">
        <v>126</v>
      </c>
      <c r="D488" t="s">
        <v>124</v>
      </c>
      <c r="E488" t="s">
        <v>122</v>
      </c>
      <c r="F488" t="s">
        <v>2575</v>
      </c>
      <c r="G488" t="s">
        <v>474</v>
      </c>
      <c r="H488">
        <v>0</v>
      </c>
      <c r="I488" s="103">
        <v>45809</v>
      </c>
      <c r="J488" t="s">
        <v>11</v>
      </c>
      <c r="K488" t="s">
        <v>11</v>
      </c>
      <c r="L488" t="s">
        <v>11</v>
      </c>
      <c r="M488" t="s">
        <v>11</v>
      </c>
      <c r="AA488">
        <v>48</v>
      </c>
    </row>
    <row r="489" spans="1:27" hidden="1">
      <c r="A489" t="s">
        <v>386</v>
      </c>
      <c r="B489" t="s">
        <v>127</v>
      </c>
      <c r="D489" t="s">
        <v>11</v>
      </c>
      <c r="E489" t="s">
        <v>36</v>
      </c>
      <c r="F489" t="s">
        <v>2574</v>
      </c>
      <c r="G489" t="s">
        <v>11</v>
      </c>
      <c r="I489" s="103">
        <v>45809</v>
      </c>
      <c r="J489">
        <v>27</v>
      </c>
      <c r="K489">
        <v>21</v>
      </c>
      <c r="L489">
        <v>65</v>
      </c>
      <c r="M489">
        <v>51</v>
      </c>
      <c r="AA489">
        <v>49</v>
      </c>
    </row>
    <row r="490" spans="1:27" hidden="1">
      <c r="A490" t="s">
        <v>386</v>
      </c>
      <c r="B490" t="s">
        <v>84</v>
      </c>
      <c r="D490" t="s">
        <v>85</v>
      </c>
      <c r="E490" t="s">
        <v>36</v>
      </c>
      <c r="F490" t="s">
        <v>2574</v>
      </c>
      <c r="G490" t="s">
        <v>474</v>
      </c>
      <c r="H490">
        <v>0</v>
      </c>
      <c r="I490" s="103">
        <v>45839</v>
      </c>
      <c r="J490">
        <v>0</v>
      </c>
      <c r="K490">
        <v>0</v>
      </c>
      <c r="L490">
        <v>0</v>
      </c>
      <c r="M490">
        <v>0</v>
      </c>
      <c r="AA490">
        <v>1</v>
      </c>
    </row>
    <row r="491" spans="1:27" hidden="1">
      <c r="A491" t="s">
        <v>386</v>
      </c>
      <c r="B491" t="s">
        <v>84</v>
      </c>
      <c r="D491" t="s">
        <v>86</v>
      </c>
      <c r="E491" t="s">
        <v>36</v>
      </c>
      <c r="F491" t="s">
        <v>2574</v>
      </c>
      <c r="G491" t="s">
        <v>474</v>
      </c>
      <c r="H491">
        <v>9</v>
      </c>
      <c r="I491" s="103">
        <v>45839</v>
      </c>
      <c r="J491">
        <v>0.75</v>
      </c>
      <c r="K491">
        <v>0</v>
      </c>
      <c r="L491">
        <v>3</v>
      </c>
      <c r="M491">
        <v>0</v>
      </c>
      <c r="AA491">
        <v>2</v>
      </c>
    </row>
    <row r="492" spans="1:27" hidden="1">
      <c r="A492" t="s">
        <v>386</v>
      </c>
      <c r="B492" t="s">
        <v>84</v>
      </c>
      <c r="D492" t="s">
        <v>87</v>
      </c>
      <c r="E492" t="s">
        <v>36</v>
      </c>
      <c r="F492" t="s">
        <v>2574</v>
      </c>
      <c r="G492" t="s">
        <v>474</v>
      </c>
      <c r="H492">
        <v>0</v>
      </c>
      <c r="I492" s="103">
        <v>45839</v>
      </c>
      <c r="J492">
        <v>0</v>
      </c>
      <c r="K492">
        <v>0</v>
      </c>
      <c r="L492">
        <v>0</v>
      </c>
      <c r="M492">
        <v>0</v>
      </c>
      <c r="AA492">
        <v>3</v>
      </c>
    </row>
    <row r="493" spans="1:27" hidden="1">
      <c r="A493" t="s">
        <v>386</v>
      </c>
      <c r="B493" t="s">
        <v>84</v>
      </c>
      <c r="D493" t="s">
        <v>89</v>
      </c>
      <c r="E493" t="s">
        <v>36</v>
      </c>
      <c r="F493" t="s">
        <v>473</v>
      </c>
      <c r="G493" t="s">
        <v>474</v>
      </c>
      <c r="H493">
        <v>281</v>
      </c>
      <c r="I493" s="103">
        <v>45839</v>
      </c>
      <c r="J493">
        <v>23</v>
      </c>
      <c r="K493">
        <v>22</v>
      </c>
      <c r="L493">
        <v>67</v>
      </c>
      <c r="M493">
        <v>77</v>
      </c>
      <c r="O493" t="s">
        <v>2593</v>
      </c>
      <c r="AA493">
        <v>4</v>
      </c>
    </row>
    <row r="494" spans="1:27" hidden="1">
      <c r="A494" t="s">
        <v>386</v>
      </c>
      <c r="B494" t="s">
        <v>84</v>
      </c>
      <c r="D494" t="s">
        <v>89</v>
      </c>
      <c r="E494" t="s">
        <v>73</v>
      </c>
      <c r="F494" t="s">
        <v>473</v>
      </c>
      <c r="G494" t="s">
        <v>474</v>
      </c>
      <c r="H494">
        <v>117</v>
      </c>
      <c r="I494" s="103">
        <v>45839</v>
      </c>
      <c r="J494">
        <v>10.29</v>
      </c>
      <c r="K494">
        <v>10.85</v>
      </c>
      <c r="L494">
        <v>24.405000000000001</v>
      </c>
      <c r="M494">
        <v>22.36</v>
      </c>
      <c r="O494" t="s">
        <v>2594</v>
      </c>
      <c r="AA494">
        <v>5</v>
      </c>
    </row>
    <row r="495" spans="1:27" hidden="1">
      <c r="A495" t="s">
        <v>386</v>
      </c>
      <c r="B495" t="s">
        <v>84</v>
      </c>
      <c r="D495" t="s">
        <v>90</v>
      </c>
      <c r="E495" t="s">
        <v>36</v>
      </c>
      <c r="F495" t="s">
        <v>473</v>
      </c>
      <c r="G495" t="s">
        <v>474</v>
      </c>
      <c r="H495">
        <v>0</v>
      </c>
      <c r="I495" s="103">
        <v>45839</v>
      </c>
      <c r="J495">
        <v>0</v>
      </c>
      <c r="K495">
        <v>0</v>
      </c>
      <c r="L495">
        <v>0</v>
      </c>
      <c r="M495">
        <v>1</v>
      </c>
      <c r="AA495">
        <v>6</v>
      </c>
    </row>
    <row r="496" spans="1:27" hidden="1">
      <c r="A496" t="s">
        <v>386</v>
      </c>
      <c r="B496" t="s">
        <v>84</v>
      </c>
      <c r="D496" t="s">
        <v>90</v>
      </c>
      <c r="E496" t="s">
        <v>73</v>
      </c>
      <c r="F496" t="s">
        <v>473</v>
      </c>
      <c r="G496" t="s">
        <v>474</v>
      </c>
      <c r="H496">
        <v>0</v>
      </c>
      <c r="I496" s="103">
        <v>45839</v>
      </c>
      <c r="J496">
        <v>0</v>
      </c>
      <c r="K496">
        <v>0</v>
      </c>
      <c r="L496">
        <v>0</v>
      </c>
      <c r="M496">
        <v>0.93</v>
      </c>
      <c r="AA496">
        <v>7</v>
      </c>
    </row>
    <row r="497" spans="1:27" hidden="1">
      <c r="A497" t="s">
        <v>386</v>
      </c>
      <c r="B497" t="s">
        <v>84</v>
      </c>
      <c r="D497" t="s">
        <v>91</v>
      </c>
      <c r="E497" t="s">
        <v>36</v>
      </c>
      <c r="F497" t="s">
        <v>473</v>
      </c>
      <c r="G497" t="s">
        <v>474</v>
      </c>
      <c r="H497">
        <v>195</v>
      </c>
      <c r="I497" s="103">
        <v>45839</v>
      </c>
      <c r="J497">
        <v>23</v>
      </c>
      <c r="K497">
        <v>8</v>
      </c>
      <c r="L497">
        <v>70</v>
      </c>
      <c r="M497">
        <v>16</v>
      </c>
      <c r="AA497">
        <v>8</v>
      </c>
    </row>
    <row r="498" spans="1:27" hidden="1">
      <c r="A498" t="s">
        <v>386</v>
      </c>
      <c r="B498" t="s">
        <v>84</v>
      </c>
      <c r="D498" t="s">
        <v>91</v>
      </c>
      <c r="E498" t="s">
        <v>73</v>
      </c>
      <c r="F498" t="s">
        <v>473</v>
      </c>
      <c r="G498" t="s">
        <v>474</v>
      </c>
      <c r="H498">
        <v>313</v>
      </c>
      <c r="I498" s="103">
        <v>45839</v>
      </c>
      <c r="J498">
        <v>51.511000000000003</v>
      </c>
      <c r="K498">
        <v>3.665</v>
      </c>
      <c r="L498">
        <v>103.258</v>
      </c>
      <c r="M498">
        <v>33.080999999999996</v>
      </c>
      <c r="AA498">
        <v>9</v>
      </c>
    </row>
    <row r="499" spans="1:27" hidden="1">
      <c r="A499" t="s">
        <v>386</v>
      </c>
      <c r="B499" t="s">
        <v>92</v>
      </c>
      <c r="D499" t="s">
        <v>93</v>
      </c>
      <c r="E499" t="s">
        <v>36</v>
      </c>
      <c r="F499" t="s">
        <v>2575</v>
      </c>
      <c r="G499" t="s">
        <v>474</v>
      </c>
      <c r="H499">
        <v>0</v>
      </c>
      <c r="I499" s="103">
        <v>45839</v>
      </c>
      <c r="J499">
        <v>0</v>
      </c>
      <c r="K499">
        <v>0</v>
      </c>
      <c r="L499">
        <v>0</v>
      </c>
      <c r="M499">
        <v>0</v>
      </c>
      <c r="N499">
        <v>0</v>
      </c>
      <c r="AA499">
        <v>10</v>
      </c>
    </row>
    <row r="500" spans="1:27" hidden="1">
      <c r="A500" t="s">
        <v>386</v>
      </c>
      <c r="B500" t="s">
        <v>92</v>
      </c>
      <c r="D500" t="s">
        <v>94</v>
      </c>
      <c r="E500" t="s">
        <v>36</v>
      </c>
      <c r="F500" t="s">
        <v>2575</v>
      </c>
      <c r="G500" t="s">
        <v>474</v>
      </c>
      <c r="H500">
        <v>0</v>
      </c>
      <c r="I500" s="103">
        <v>45839</v>
      </c>
      <c r="J500">
        <v>0</v>
      </c>
      <c r="K500">
        <v>0</v>
      </c>
      <c r="L500">
        <v>0</v>
      </c>
      <c r="M500">
        <v>0</v>
      </c>
      <c r="N500">
        <v>0</v>
      </c>
      <c r="AA500">
        <v>11</v>
      </c>
    </row>
    <row r="501" spans="1:27" hidden="1">
      <c r="A501" t="s">
        <v>386</v>
      </c>
      <c r="B501" t="s">
        <v>92</v>
      </c>
      <c r="D501" t="s">
        <v>86</v>
      </c>
      <c r="E501" t="s">
        <v>36</v>
      </c>
      <c r="F501" t="s">
        <v>2575</v>
      </c>
      <c r="G501" t="s">
        <v>474</v>
      </c>
      <c r="H501">
        <v>0</v>
      </c>
      <c r="I501" s="103">
        <v>45839</v>
      </c>
      <c r="J501">
        <v>0</v>
      </c>
      <c r="K501">
        <v>4</v>
      </c>
      <c r="L501">
        <v>0</v>
      </c>
      <c r="M501">
        <v>4</v>
      </c>
      <c r="N501">
        <v>0</v>
      </c>
      <c r="O501" t="s">
        <v>2595</v>
      </c>
      <c r="P501" t="s">
        <v>2596</v>
      </c>
      <c r="Q501">
        <v>4</v>
      </c>
      <c r="R501" t="s">
        <v>441</v>
      </c>
      <c r="AA501">
        <v>12</v>
      </c>
    </row>
    <row r="502" spans="1:27" hidden="1">
      <c r="A502" t="s">
        <v>386</v>
      </c>
      <c r="B502" t="s">
        <v>92</v>
      </c>
      <c r="D502" t="s">
        <v>95</v>
      </c>
      <c r="E502" t="s">
        <v>36</v>
      </c>
      <c r="F502" t="s">
        <v>2575</v>
      </c>
      <c r="G502" t="s">
        <v>474</v>
      </c>
      <c r="H502">
        <v>5</v>
      </c>
      <c r="I502" s="103">
        <v>45839</v>
      </c>
      <c r="J502" t="s">
        <v>11</v>
      </c>
      <c r="K502">
        <v>0</v>
      </c>
      <c r="L502">
        <v>2</v>
      </c>
      <c r="M502">
        <v>3</v>
      </c>
      <c r="N502" t="s">
        <v>11</v>
      </c>
      <c r="AA502">
        <v>13</v>
      </c>
    </row>
    <row r="503" spans="1:27" hidden="1">
      <c r="A503" t="s">
        <v>386</v>
      </c>
      <c r="B503" t="s">
        <v>97</v>
      </c>
      <c r="D503" t="s">
        <v>85</v>
      </c>
      <c r="E503" t="s">
        <v>36</v>
      </c>
      <c r="F503" t="s">
        <v>2574</v>
      </c>
      <c r="G503" t="s">
        <v>474</v>
      </c>
      <c r="H503">
        <v>0</v>
      </c>
      <c r="I503" s="103">
        <v>45839</v>
      </c>
      <c r="J503">
        <v>0</v>
      </c>
      <c r="K503">
        <v>0</v>
      </c>
      <c r="L503">
        <v>0</v>
      </c>
      <c r="M503">
        <v>0</v>
      </c>
      <c r="AA503">
        <v>14</v>
      </c>
    </row>
    <row r="504" spans="1:27" hidden="1">
      <c r="A504" t="s">
        <v>386</v>
      </c>
      <c r="B504" t="s">
        <v>97</v>
      </c>
      <c r="D504" t="s">
        <v>86</v>
      </c>
      <c r="E504" t="s">
        <v>36</v>
      </c>
      <c r="F504" t="s">
        <v>2574</v>
      </c>
      <c r="G504" t="s">
        <v>474</v>
      </c>
      <c r="H504">
        <v>30</v>
      </c>
      <c r="I504" s="103">
        <v>45839</v>
      </c>
      <c r="J504">
        <v>2.5</v>
      </c>
      <c r="K504">
        <v>4</v>
      </c>
      <c r="L504">
        <v>7.5</v>
      </c>
      <c r="M504">
        <v>16</v>
      </c>
      <c r="AA504">
        <v>15</v>
      </c>
    </row>
    <row r="505" spans="1:27" hidden="1">
      <c r="A505" t="s">
        <v>386</v>
      </c>
      <c r="B505" t="s">
        <v>97</v>
      </c>
      <c r="D505" t="s">
        <v>87</v>
      </c>
      <c r="E505" t="s">
        <v>36</v>
      </c>
      <c r="F505" t="s">
        <v>2574</v>
      </c>
      <c r="G505" t="s">
        <v>474</v>
      </c>
      <c r="H505">
        <v>0</v>
      </c>
      <c r="I505" s="103">
        <v>45839</v>
      </c>
      <c r="J505">
        <v>0</v>
      </c>
      <c r="K505">
        <v>0</v>
      </c>
      <c r="L505">
        <v>0</v>
      </c>
      <c r="M505">
        <v>0</v>
      </c>
      <c r="AA505">
        <v>16</v>
      </c>
    </row>
    <row r="506" spans="1:27" hidden="1">
      <c r="A506" t="s">
        <v>386</v>
      </c>
      <c r="B506" t="s">
        <v>98</v>
      </c>
      <c r="D506" t="s">
        <v>99</v>
      </c>
      <c r="E506" t="s">
        <v>36</v>
      </c>
      <c r="F506" t="s">
        <v>479</v>
      </c>
      <c r="G506" t="s">
        <v>474</v>
      </c>
      <c r="H506">
        <v>0</v>
      </c>
      <c r="I506" s="103">
        <v>45839</v>
      </c>
      <c r="J506" t="s">
        <v>11</v>
      </c>
      <c r="K506" t="s">
        <v>11</v>
      </c>
      <c r="L506" t="s">
        <v>11</v>
      </c>
      <c r="AA506">
        <v>17</v>
      </c>
    </row>
    <row r="507" spans="1:27" hidden="1">
      <c r="A507" t="s">
        <v>386</v>
      </c>
      <c r="B507" t="s">
        <v>98</v>
      </c>
      <c r="D507" t="s">
        <v>99</v>
      </c>
      <c r="E507" t="s">
        <v>73</v>
      </c>
      <c r="F507" t="s">
        <v>479</v>
      </c>
      <c r="G507" t="s">
        <v>474</v>
      </c>
      <c r="H507">
        <v>0</v>
      </c>
      <c r="I507" s="103">
        <v>45839</v>
      </c>
      <c r="J507" t="s">
        <v>11</v>
      </c>
      <c r="K507" t="s">
        <v>11</v>
      </c>
      <c r="L507" t="s">
        <v>11</v>
      </c>
      <c r="AA507">
        <v>18</v>
      </c>
    </row>
    <row r="508" spans="1:27" hidden="1">
      <c r="A508" t="s">
        <v>386</v>
      </c>
      <c r="B508" t="s">
        <v>98</v>
      </c>
      <c r="D508" t="s">
        <v>100</v>
      </c>
      <c r="E508" t="s">
        <v>36</v>
      </c>
      <c r="F508" t="s">
        <v>479</v>
      </c>
      <c r="G508" t="s">
        <v>474</v>
      </c>
      <c r="H508" t="s">
        <v>11</v>
      </c>
      <c r="I508" s="103">
        <v>45839</v>
      </c>
      <c r="J508" t="s">
        <v>11</v>
      </c>
      <c r="K508" t="s">
        <v>11</v>
      </c>
      <c r="L508" t="s">
        <v>11</v>
      </c>
      <c r="M508">
        <v>88</v>
      </c>
      <c r="AA508">
        <v>19</v>
      </c>
    </row>
    <row r="509" spans="1:27" hidden="1">
      <c r="A509" t="s">
        <v>386</v>
      </c>
      <c r="B509" t="s">
        <v>98</v>
      </c>
      <c r="D509" t="s">
        <v>100</v>
      </c>
      <c r="E509" t="s">
        <v>73</v>
      </c>
      <c r="F509" t="s">
        <v>479</v>
      </c>
      <c r="G509" t="s">
        <v>474</v>
      </c>
      <c r="H509" t="s">
        <v>11</v>
      </c>
      <c r="I509" s="103">
        <v>45839</v>
      </c>
      <c r="J509" t="s">
        <v>11</v>
      </c>
      <c r="K509" t="s">
        <v>11</v>
      </c>
      <c r="L509" t="s">
        <v>11</v>
      </c>
      <c r="M509">
        <v>371</v>
      </c>
      <c r="AA509">
        <v>20</v>
      </c>
    </row>
    <row r="510" spans="1:27" hidden="1">
      <c r="A510" t="s">
        <v>386</v>
      </c>
      <c r="B510" t="s">
        <v>98</v>
      </c>
      <c r="D510" t="s">
        <v>101</v>
      </c>
      <c r="E510" t="s">
        <v>36</v>
      </c>
      <c r="F510" t="s">
        <v>479</v>
      </c>
      <c r="G510" t="s">
        <v>474</v>
      </c>
      <c r="H510" t="s">
        <v>11</v>
      </c>
      <c r="I510" s="103">
        <v>45839</v>
      </c>
      <c r="J510" t="s">
        <v>11</v>
      </c>
      <c r="K510" t="s">
        <v>11</v>
      </c>
      <c r="L510" t="s">
        <v>11</v>
      </c>
      <c r="M510">
        <v>167</v>
      </c>
      <c r="O510" t="s">
        <v>2597</v>
      </c>
      <c r="AA510">
        <v>21</v>
      </c>
    </row>
    <row r="511" spans="1:27" hidden="1">
      <c r="A511" t="s">
        <v>386</v>
      </c>
      <c r="B511" t="s">
        <v>98</v>
      </c>
      <c r="D511" t="s">
        <v>101</v>
      </c>
      <c r="E511" t="s">
        <v>73</v>
      </c>
      <c r="F511" t="s">
        <v>479</v>
      </c>
      <c r="G511" t="s">
        <v>474</v>
      </c>
      <c r="H511" t="s">
        <v>11</v>
      </c>
      <c r="I511" s="103">
        <v>45839</v>
      </c>
      <c r="J511" t="s">
        <v>11</v>
      </c>
      <c r="K511" t="s">
        <v>11</v>
      </c>
      <c r="L511" t="s">
        <v>11</v>
      </c>
      <c r="M511">
        <v>268</v>
      </c>
      <c r="AA511">
        <v>22</v>
      </c>
    </row>
    <row r="512" spans="1:27" hidden="1">
      <c r="A512" t="s">
        <v>386</v>
      </c>
      <c r="B512" t="s">
        <v>98</v>
      </c>
      <c r="D512" t="s">
        <v>102</v>
      </c>
      <c r="E512" t="s">
        <v>36</v>
      </c>
      <c r="F512" t="s">
        <v>479</v>
      </c>
      <c r="G512" t="s">
        <v>474</v>
      </c>
      <c r="H512" t="s">
        <v>11</v>
      </c>
      <c r="I512" s="103">
        <v>45839</v>
      </c>
      <c r="J512" t="s">
        <v>11</v>
      </c>
      <c r="K512" t="s">
        <v>11</v>
      </c>
      <c r="L512" t="s">
        <v>11</v>
      </c>
      <c r="M512">
        <v>122</v>
      </c>
      <c r="O512" t="s">
        <v>2598</v>
      </c>
      <c r="AA512">
        <v>23</v>
      </c>
    </row>
    <row r="513" spans="1:27" hidden="1">
      <c r="A513" t="s">
        <v>386</v>
      </c>
      <c r="B513" t="s">
        <v>98</v>
      </c>
      <c r="D513" t="s">
        <v>102</v>
      </c>
      <c r="E513" t="s">
        <v>73</v>
      </c>
      <c r="F513" t="s">
        <v>479</v>
      </c>
      <c r="G513" t="s">
        <v>474</v>
      </c>
      <c r="H513" t="s">
        <v>11</v>
      </c>
      <c r="I513" s="103">
        <v>45839</v>
      </c>
      <c r="J513" t="s">
        <v>11</v>
      </c>
      <c r="K513" t="s">
        <v>11</v>
      </c>
      <c r="L513" t="s">
        <v>11</v>
      </c>
      <c r="M513">
        <v>69.5</v>
      </c>
      <c r="AA513">
        <v>24</v>
      </c>
    </row>
    <row r="514" spans="1:27" hidden="1">
      <c r="A514" t="s">
        <v>386</v>
      </c>
      <c r="B514" t="s">
        <v>98</v>
      </c>
      <c r="D514" t="s">
        <v>103</v>
      </c>
      <c r="E514" t="s">
        <v>36</v>
      </c>
      <c r="F514" t="s">
        <v>479</v>
      </c>
      <c r="G514" t="s">
        <v>480</v>
      </c>
      <c r="H514">
        <v>0</v>
      </c>
      <c r="I514" s="103">
        <v>45839</v>
      </c>
      <c r="J514" t="s">
        <v>11</v>
      </c>
      <c r="K514" t="s">
        <v>11</v>
      </c>
      <c r="L514">
        <v>0</v>
      </c>
      <c r="M514">
        <v>4</v>
      </c>
      <c r="O514" t="s">
        <v>2599</v>
      </c>
      <c r="AA514">
        <v>25</v>
      </c>
    </row>
    <row r="515" spans="1:27" hidden="1">
      <c r="A515" t="s">
        <v>386</v>
      </c>
      <c r="B515" t="s">
        <v>98</v>
      </c>
      <c r="D515" t="s">
        <v>103</v>
      </c>
      <c r="E515" t="s">
        <v>73</v>
      </c>
      <c r="F515" t="s">
        <v>479</v>
      </c>
      <c r="G515" t="s">
        <v>480</v>
      </c>
      <c r="H515">
        <v>0</v>
      </c>
      <c r="I515" s="103">
        <v>45839</v>
      </c>
      <c r="J515" t="s">
        <v>11</v>
      </c>
      <c r="K515" t="s">
        <v>11</v>
      </c>
      <c r="L515">
        <v>0</v>
      </c>
      <c r="M515">
        <v>6.08</v>
      </c>
      <c r="AA515">
        <v>26</v>
      </c>
    </row>
    <row r="516" spans="1:27" hidden="1">
      <c r="A516" t="s">
        <v>386</v>
      </c>
      <c r="B516" t="s">
        <v>98</v>
      </c>
      <c r="D516" t="s">
        <v>104</v>
      </c>
      <c r="E516" t="s">
        <v>36</v>
      </c>
      <c r="F516" t="s">
        <v>479</v>
      </c>
      <c r="G516" t="s">
        <v>480</v>
      </c>
      <c r="H516">
        <v>0</v>
      </c>
      <c r="I516" s="103">
        <v>45839</v>
      </c>
      <c r="J516" t="s">
        <v>11</v>
      </c>
      <c r="K516" t="s">
        <v>11</v>
      </c>
      <c r="L516">
        <v>0</v>
      </c>
      <c r="M516">
        <v>13</v>
      </c>
      <c r="O516" t="s">
        <v>2600</v>
      </c>
      <c r="AA516">
        <v>27</v>
      </c>
    </row>
    <row r="517" spans="1:27" hidden="1">
      <c r="A517" t="s">
        <v>386</v>
      </c>
      <c r="B517" t="s">
        <v>98</v>
      </c>
      <c r="D517" t="s">
        <v>104</v>
      </c>
      <c r="E517" t="s">
        <v>73</v>
      </c>
      <c r="F517" t="s">
        <v>479</v>
      </c>
      <c r="G517" t="s">
        <v>480</v>
      </c>
      <c r="H517">
        <v>0</v>
      </c>
      <c r="I517" s="103">
        <v>45839</v>
      </c>
      <c r="J517" t="s">
        <v>11</v>
      </c>
      <c r="K517" t="s">
        <v>11</v>
      </c>
      <c r="L517">
        <v>0</v>
      </c>
      <c r="M517">
        <v>9.9</v>
      </c>
      <c r="AA517">
        <v>28</v>
      </c>
    </row>
    <row r="518" spans="1:27" hidden="1">
      <c r="A518" t="s">
        <v>386</v>
      </c>
      <c r="B518" t="s">
        <v>98</v>
      </c>
      <c r="D518" t="s">
        <v>105</v>
      </c>
      <c r="E518" t="s">
        <v>36</v>
      </c>
      <c r="F518" t="s">
        <v>473</v>
      </c>
      <c r="G518" t="s">
        <v>474</v>
      </c>
      <c r="H518">
        <v>0</v>
      </c>
      <c r="I518" s="103">
        <v>45839</v>
      </c>
      <c r="J518">
        <v>0</v>
      </c>
      <c r="K518">
        <v>32</v>
      </c>
      <c r="L518">
        <v>0</v>
      </c>
      <c r="M518">
        <v>32</v>
      </c>
      <c r="O518" t="s">
        <v>2601</v>
      </c>
      <c r="AA518">
        <v>29</v>
      </c>
    </row>
    <row r="519" spans="1:27" hidden="1">
      <c r="A519" t="s">
        <v>386</v>
      </c>
      <c r="B519" t="s">
        <v>98</v>
      </c>
      <c r="D519" t="s">
        <v>105</v>
      </c>
      <c r="E519" t="s">
        <v>73</v>
      </c>
      <c r="F519" t="s">
        <v>473</v>
      </c>
      <c r="G519" t="s">
        <v>474</v>
      </c>
      <c r="H519">
        <v>0</v>
      </c>
      <c r="I519" s="103">
        <v>45839</v>
      </c>
      <c r="J519">
        <v>0</v>
      </c>
      <c r="K519">
        <v>2.9279999999999999</v>
      </c>
      <c r="L519">
        <v>0</v>
      </c>
      <c r="M519">
        <v>2.9279999999999999</v>
      </c>
      <c r="O519" t="s">
        <v>2602</v>
      </c>
      <c r="AA519">
        <v>30</v>
      </c>
    </row>
    <row r="520" spans="1:27" hidden="1">
      <c r="A520" t="s">
        <v>386</v>
      </c>
      <c r="B520" t="s">
        <v>98</v>
      </c>
      <c r="D520" t="s">
        <v>106</v>
      </c>
      <c r="E520" t="s">
        <v>36</v>
      </c>
      <c r="F520" t="s">
        <v>473</v>
      </c>
      <c r="G520" t="s">
        <v>474</v>
      </c>
      <c r="H520">
        <v>0</v>
      </c>
      <c r="I520" s="103">
        <v>45839</v>
      </c>
      <c r="J520">
        <v>0</v>
      </c>
      <c r="K520">
        <v>28</v>
      </c>
      <c r="L520">
        <v>0</v>
      </c>
      <c r="M520">
        <v>28</v>
      </c>
      <c r="O520" t="s">
        <v>2603</v>
      </c>
      <c r="AA520">
        <v>31</v>
      </c>
    </row>
    <row r="521" spans="1:27" hidden="1">
      <c r="A521" t="s">
        <v>386</v>
      </c>
      <c r="B521" t="s">
        <v>98</v>
      </c>
      <c r="D521" t="s">
        <v>106</v>
      </c>
      <c r="E521" t="s">
        <v>73</v>
      </c>
      <c r="F521" t="s">
        <v>473</v>
      </c>
      <c r="G521" t="s">
        <v>474</v>
      </c>
      <c r="H521">
        <v>0</v>
      </c>
      <c r="I521" s="103">
        <v>45839</v>
      </c>
      <c r="J521">
        <v>0</v>
      </c>
      <c r="K521">
        <v>3.45</v>
      </c>
      <c r="L521">
        <v>0</v>
      </c>
      <c r="M521">
        <v>3.45</v>
      </c>
      <c r="O521" t="s">
        <v>2604</v>
      </c>
      <c r="AA521">
        <v>32</v>
      </c>
    </row>
    <row r="522" spans="1:27" hidden="1">
      <c r="A522" t="s">
        <v>386</v>
      </c>
      <c r="B522" t="s">
        <v>98</v>
      </c>
      <c r="D522" t="s">
        <v>107</v>
      </c>
      <c r="E522" t="s">
        <v>71</v>
      </c>
      <c r="F522" t="s">
        <v>482</v>
      </c>
      <c r="G522" t="s">
        <v>483</v>
      </c>
      <c r="H522">
        <v>5.0000000000000001E-3</v>
      </c>
      <c r="I522" s="103">
        <v>45839</v>
      </c>
      <c r="J522" t="s">
        <v>11</v>
      </c>
      <c r="K522" t="s">
        <v>11</v>
      </c>
      <c r="L522" t="s">
        <v>11</v>
      </c>
      <c r="M522" t="s">
        <v>11</v>
      </c>
      <c r="AA522">
        <v>33</v>
      </c>
    </row>
    <row r="523" spans="1:27" hidden="1">
      <c r="A523" t="s">
        <v>386</v>
      </c>
      <c r="B523" t="s">
        <v>98</v>
      </c>
      <c r="D523" t="s">
        <v>107</v>
      </c>
      <c r="E523" t="s">
        <v>73</v>
      </c>
      <c r="F523" t="s">
        <v>482</v>
      </c>
      <c r="G523" t="s">
        <v>483</v>
      </c>
      <c r="H523" t="s">
        <v>11</v>
      </c>
      <c r="I523" s="103">
        <v>45839</v>
      </c>
      <c r="J523" t="s">
        <v>11</v>
      </c>
      <c r="K523" t="s">
        <v>11</v>
      </c>
      <c r="L523" t="s">
        <v>11</v>
      </c>
      <c r="M523" t="s">
        <v>11</v>
      </c>
      <c r="AA523">
        <v>34</v>
      </c>
    </row>
    <row r="524" spans="1:27" hidden="1">
      <c r="A524" t="s">
        <v>386</v>
      </c>
      <c r="B524" t="s">
        <v>98</v>
      </c>
      <c r="D524" t="s">
        <v>111</v>
      </c>
      <c r="E524" t="s">
        <v>71</v>
      </c>
      <c r="F524" t="s">
        <v>221</v>
      </c>
      <c r="G524" t="s">
        <v>484</v>
      </c>
      <c r="H524">
        <v>3.5000000000000003E-2</v>
      </c>
      <c r="I524" s="103">
        <v>45839</v>
      </c>
      <c r="J524">
        <v>3.5799999999999998E-2</v>
      </c>
      <c r="K524">
        <v>3.1899999999999998E-2</v>
      </c>
      <c r="L524">
        <v>3.5799999999999998E-2</v>
      </c>
      <c r="M524">
        <v>3.1899999999999998E-2</v>
      </c>
      <c r="AA524">
        <v>35</v>
      </c>
    </row>
    <row r="525" spans="1:27" hidden="1">
      <c r="A525" t="s">
        <v>386</v>
      </c>
      <c r="B525" t="s">
        <v>98</v>
      </c>
      <c r="D525" t="s">
        <v>111</v>
      </c>
      <c r="E525" t="s">
        <v>73</v>
      </c>
      <c r="F525" t="s">
        <v>221</v>
      </c>
      <c r="G525" t="s">
        <v>484</v>
      </c>
      <c r="H525">
        <v>642.05999999999995</v>
      </c>
      <c r="I525" s="103">
        <v>45839</v>
      </c>
      <c r="J525">
        <v>656.84000000000015</v>
      </c>
      <c r="K525">
        <v>606</v>
      </c>
      <c r="L525" s="139">
        <v>656.84000000000015</v>
      </c>
      <c r="M525">
        <v>606</v>
      </c>
      <c r="AA525">
        <v>36</v>
      </c>
    </row>
    <row r="526" spans="1:27" hidden="1">
      <c r="A526" t="s">
        <v>386</v>
      </c>
      <c r="B526" t="s">
        <v>98</v>
      </c>
      <c r="D526" t="s">
        <v>112</v>
      </c>
      <c r="E526" t="s">
        <v>36</v>
      </c>
      <c r="F526" t="s">
        <v>220</v>
      </c>
      <c r="H526" t="s">
        <v>11</v>
      </c>
      <c r="I526" s="103">
        <v>45839</v>
      </c>
      <c r="J526" t="s">
        <v>11</v>
      </c>
      <c r="K526" t="s">
        <v>11</v>
      </c>
      <c r="L526" s="139" t="s">
        <v>11</v>
      </c>
      <c r="M526" t="s">
        <v>11</v>
      </c>
      <c r="AA526">
        <v>37</v>
      </c>
    </row>
    <row r="527" spans="1:27" hidden="1">
      <c r="A527" t="s">
        <v>386</v>
      </c>
      <c r="B527" t="s">
        <v>98</v>
      </c>
      <c r="D527" t="s">
        <v>112</v>
      </c>
      <c r="E527" t="s">
        <v>73</v>
      </c>
      <c r="F527" t="s">
        <v>220</v>
      </c>
      <c r="H527">
        <v>84.578725860000006</v>
      </c>
      <c r="I527" s="103">
        <v>45839</v>
      </c>
      <c r="J527">
        <v>17.52067044</v>
      </c>
      <c r="K527">
        <v>1.6606108700000002</v>
      </c>
      <c r="L527">
        <v>42.629737609999992</v>
      </c>
      <c r="M527">
        <v>7.4018847299999999</v>
      </c>
      <c r="O527" t="s">
        <v>2480</v>
      </c>
      <c r="AA527">
        <v>38</v>
      </c>
    </row>
    <row r="528" spans="1:27" hidden="1">
      <c r="A528" t="s">
        <v>386</v>
      </c>
      <c r="B528" t="s">
        <v>98</v>
      </c>
      <c r="D528" t="s">
        <v>114</v>
      </c>
      <c r="E528" t="s">
        <v>73</v>
      </c>
      <c r="F528" t="s">
        <v>225</v>
      </c>
      <c r="G528" t="s">
        <v>488</v>
      </c>
      <c r="H528">
        <v>3.17</v>
      </c>
      <c r="I528" s="103">
        <v>45839</v>
      </c>
      <c r="J528" t="s">
        <v>11</v>
      </c>
      <c r="K528" t="s">
        <v>11</v>
      </c>
      <c r="L528" t="s">
        <v>11</v>
      </c>
      <c r="M528" t="s">
        <v>11</v>
      </c>
      <c r="AA528">
        <v>39</v>
      </c>
    </row>
    <row r="529" spans="1:27" hidden="1">
      <c r="A529" t="s">
        <v>386</v>
      </c>
      <c r="B529" t="s">
        <v>98</v>
      </c>
      <c r="D529" t="s">
        <v>115</v>
      </c>
      <c r="E529" t="s">
        <v>73</v>
      </c>
      <c r="F529" t="s">
        <v>225</v>
      </c>
      <c r="G529" t="s">
        <v>488</v>
      </c>
      <c r="H529">
        <v>5.84</v>
      </c>
      <c r="I529" s="103">
        <v>45839</v>
      </c>
      <c r="J529" t="s">
        <v>11</v>
      </c>
      <c r="K529" t="s">
        <v>11</v>
      </c>
      <c r="L529" t="s">
        <v>11</v>
      </c>
      <c r="M529" t="s">
        <v>11</v>
      </c>
      <c r="AA529">
        <v>40</v>
      </c>
    </row>
    <row r="530" spans="1:27" hidden="1">
      <c r="A530" t="s">
        <v>386</v>
      </c>
      <c r="B530" t="s">
        <v>98</v>
      </c>
      <c r="D530" t="s">
        <v>117</v>
      </c>
      <c r="E530" t="s">
        <v>36</v>
      </c>
      <c r="F530" t="s">
        <v>221</v>
      </c>
      <c r="G530" t="s">
        <v>484</v>
      </c>
      <c r="H530" t="s">
        <v>11</v>
      </c>
      <c r="I530" s="103">
        <v>45839</v>
      </c>
      <c r="J530" t="s">
        <v>11</v>
      </c>
      <c r="K530" t="s">
        <v>11</v>
      </c>
      <c r="L530" t="s">
        <v>11</v>
      </c>
      <c r="M530" t="s">
        <v>11</v>
      </c>
      <c r="O530" t="s">
        <v>2605</v>
      </c>
      <c r="AA530">
        <v>41</v>
      </c>
    </row>
    <row r="531" spans="1:27" hidden="1">
      <c r="A531" t="s">
        <v>386</v>
      </c>
      <c r="B531" t="s">
        <v>98</v>
      </c>
      <c r="D531" t="s">
        <v>117</v>
      </c>
      <c r="E531" t="s">
        <v>73</v>
      </c>
      <c r="F531" t="s">
        <v>221</v>
      </c>
      <c r="G531" t="s">
        <v>484</v>
      </c>
      <c r="H531">
        <v>155.07</v>
      </c>
      <c r="I531" s="103">
        <v>45839</v>
      </c>
      <c r="J531" t="s">
        <v>11</v>
      </c>
      <c r="K531" t="s">
        <v>11</v>
      </c>
      <c r="L531" t="s">
        <v>11</v>
      </c>
      <c r="M531" t="s">
        <v>11</v>
      </c>
      <c r="O531" t="s">
        <v>2605</v>
      </c>
      <c r="AA531">
        <v>42</v>
      </c>
    </row>
    <row r="532" spans="1:27" hidden="1">
      <c r="A532" t="s">
        <v>386</v>
      </c>
      <c r="B532" t="s">
        <v>98</v>
      </c>
      <c r="D532" t="s">
        <v>118</v>
      </c>
      <c r="E532" t="s">
        <v>73</v>
      </c>
      <c r="F532" t="s">
        <v>482</v>
      </c>
      <c r="G532" t="s">
        <v>436</v>
      </c>
      <c r="H532">
        <v>5.4</v>
      </c>
      <c r="I532" s="103">
        <v>45839</v>
      </c>
      <c r="K532" t="s">
        <v>11</v>
      </c>
      <c r="L532" t="s">
        <v>11</v>
      </c>
      <c r="M532" t="s">
        <v>11</v>
      </c>
      <c r="AA532">
        <v>43</v>
      </c>
    </row>
    <row r="533" spans="1:27" hidden="1">
      <c r="A533" t="s">
        <v>386</v>
      </c>
      <c r="B533" t="s">
        <v>98</v>
      </c>
      <c r="D533" t="s">
        <v>119</v>
      </c>
      <c r="E533" t="s">
        <v>36</v>
      </c>
      <c r="F533" t="s">
        <v>221</v>
      </c>
      <c r="G533" t="s">
        <v>436</v>
      </c>
      <c r="H533" t="s">
        <v>11</v>
      </c>
      <c r="I533" s="103">
        <v>45839</v>
      </c>
      <c r="J533" t="s">
        <v>11</v>
      </c>
      <c r="K533" t="s">
        <v>11</v>
      </c>
      <c r="L533" t="s">
        <v>11</v>
      </c>
      <c r="M533" t="s">
        <v>11</v>
      </c>
      <c r="O533" t="s">
        <v>489</v>
      </c>
      <c r="AA533">
        <v>44</v>
      </c>
    </row>
    <row r="534" spans="1:27" hidden="1">
      <c r="A534" t="s">
        <v>386</v>
      </c>
      <c r="B534" t="s">
        <v>98</v>
      </c>
      <c r="D534" t="s">
        <v>119</v>
      </c>
      <c r="E534" t="s">
        <v>73</v>
      </c>
      <c r="F534" t="s">
        <v>221</v>
      </c>
      <c r="G534" t="s">
        <v>436</v>
      </c>
      <c r="H534">
        <v>3</v>
      </c>
      <c r="I534" s="103">
        <v>45839</v>
      </c>
      <c r="J534" t="s">
        <v>11</v>
      </c>
      <c r="K534" t="s">
        <v>11</v>
      </c>
      <c r="L534" t="s">
        <v>11</v>
      </c>
      <c r="M534" t="s">
        <v>11</v>
      </c>
      <c r="O534" t="s">
        <v>489</v>
      </c>
      <c r="AA534">
        <v>45</v>
      </c>
    </row>
    <row r="535" spans="1:27" hidden="1">
      <c r="A535" t="s">
        <v>386</v>
      </c>
      <c r="B535" t="s">
        <v>120</v>
      </c>
      <c r="D535" t="s">
        <v>121</v>
      </c>
      <c r="E535" t="s">
        <v>122</v>
      </c>
      <c r="F535" t="s">
        <v>2574</v>
      </c>
      <c r="G535" t="s">
        <v>474</v>
      </c>
      <c r="H535">
        <v>1.2</v>
      </c>
      <c r="I535" s="103">
        <v>45839</v>
      </c>
      <c r="J535" t="s">
        <v>11</v>
      </c>
      <c r="K535" t="s">
        <v>11</v>
      </c>
      <c r="L535" t="s">
        <v>11</v>
      </c>
      <c r="M535" t="s">
        <v>11</v>
      </c>
      <c r="AA535">
        <v>46</v>
      </c>
    </row>
    <row r="536" spans="1:27" hidden="1">
      <c r="A536" t="s">
        <v>386</v>
      </c>
      <c r="B536" t="s">
        <v>123</v>
      </c>
      <c r="D536" t="s">
        <v>124</v>
      </c>
      <c r="E536" t="s">
        <v>122</v>
      </c>
      <c r="F536" t="s">
        <v>479</v>
      </c>
      <c r="G536" t="s">
        <v>474</v>
      </c>
      <c r="H536">
        <v>0</v>
      </c>
      <c r="I536" s="103">
        <v>45839</v>
      </c>
      <c r="J536" t="s">
        <v>11</v>
      </c>
      <c r="K536" t="s">
        <v>11</v>
      </c>
      <c r="L536" t="s">
        <v>11</v>
      </c>
      <c r="M536" t="s">
        <v>11</v>
      </c>
      <c r="AA536">
        <v>47</v>
      </c>
    </row>
    <row r="537" spans="1:27" hidden="1">
      <c r="A537" t="s">
        <v>386</v>
      </c>
      <c r="B537" t="s">
        <v>126</v>
      </c>
      <c r="D537" t="s">
        <v>124</v>
      </c>
      <c r="E537" t="s">
        <v>122</v>
      </c>
      <c r="F537" t="s">
        <v>2575</v>
      </c>
      <c r="G537" t="s">
        <v>474</v>
      </c>
      <c r="H537">
        <v>0</v>
      </c>
      <c r="I537" s="103">
        <v>45839</v>
      </c>
      <c r="J537" t="s">
        <v>11</v>
      </c>
      <c r="K537" t="s">
        <v>11</v>
      </c>
      <c r="L537" t="s">
        <v>11</v>
      </c>
      <c r="M537" t="s">
        <v>11</v>
      </c>
      <c r="AA537">
        <v>48</v>
      </c>
    </row>
    <row r="538" spans="1:27" hidden="1">
      <c r="A538" t="s">
        <v>386</v>
      </c>
      <c r="B538" t="s">
        <v>127</v>
      </c>
      <c r="D538" t="s">
        <v>11</v>
      </c>
      <c r="E538" t="s">
        <v>36</v>
      </c>
      <c r="F538" t="s">
        <v>2574</v>
      </c>
      <c r="G538" t="s">
        <v>11</v>
      </c>
      <c r="I538" s="103">
        <v>45839</v>
      </c>
      <c r="J538">
        <v>26</v>
      </c>
      <c r="K538">
        <v>23</v>
      </c>
      <c r="L538">
        <v>91</v>
      </c>
      <c r="M538">
        <v>74</v>
      </c>
      <c r="AA538">
        <v>49</v>
      </c>
    </row>
    <row r="539" spans="1:27" hidden="1">
      <c r="A539" t="s">
        <v>386</v>
      </c>
      <c r="B539" t="s">
        <v>84</v>
      </c>
      <c r="D539" t="s">
        <v>85</v>
      </c>
      <c r="E539" t="s">
        <v>36</v>
      </c>
      <c r="F539" t="s">
        <v>2574</v>
      </c>
      <c r="G539" t="s">
        <v>474</v>
      </c>
      <c r="H539">
        <v>0</v>
      </c>
      <c r="I539" s="103">
        <v>45870</v>
      </c>
      <c r="J539">
        <v>0</v>
      </c>
      <c r="K539">
        <v>0</v>
      </c>
      <c r="L539">
        <v>0</v>
      </c>
      <c r="M539">
        <v>0</v>
      </c>
      <c r="AA539">
        <v>1</v>
      </c>
    </row>
    <row r="540" spans="1:27" hidden="1">
      <c r="A540" t="s">
        <v>386</v>
      </c>
      <c r="B540" t="s">
        <v>84</v>
      </c>
      <c r="D540" t="s">
        <v>86</v>
      </c>
      <c r="E540" t="s">
        <v>36</v>
      </c>
      <c r="F540" t="s">
        <v>2574</v>
      </c>
      <c r="G540" t="s">
        <v>474</v>
      </c>
      <c r="H540">
        <v>9</v>
      </c>
      <c r="I540" s="103">
        <v>45870</v>
      </c>
      <c r="J540">
        <v>0.75</v>
      </c>
      <c r="K540">
        <v>0</v>
      </c>
      <c r="L540">
        <v>3.75</v>
      </c>
      <c r="M540">
        <v>0</v>
      </c>
      <c r="AA540">
        <v>2</v>
      </c>
    </row>
    <row r="541" spans="1:27" hidden="1">
      <c r="A541" t="s">
        <v>386</v>
      </c>
      <c r="B541" t="s">
        <v>84</v>
      </c>
      <c r="D541" t="s">
        <v>87</v>
      </c>
      <c r="E541" t="s">
        <v>36</v>
      </c>
      <c r="F541" t="s">
        <v>2574</v>
      </c>
      <c r="G541" t="s">
        <v>474</v>
      </c>
      <c r="H541">
        <v>0</v>
      </c>
      <c r="I541" s="103">
        <v>45870</v>
      </c>
      <c r="J541">
        <v>0</v>
      </c>
      <c r="K541">
        <v>0</v>
      </c>
      <c r="L541">
        <v>0</v>
      </c>
      <c r="M541">
        <v>0</v>
      </c>
      <c r="AA541">
        <v>3</v>
      </c>
    </row>
    <row r="542" spans="1:27" hidden="1">
      <c r="A542" t="s">
        <v>386</v>
      </c>
      <c r="B542" t="s">
        <v>84</v>
      </c>
      <c r="D542" t="s">
        <v>89</v>
      </c>
      <c r="E542" t="s">
        <v>36</v>
      </c>
      <c r="F542" t="s">
        <v>473</v>
      </c>
      <c r="G542" t="s">
        <v>474</v>
      </c>
      <c r="H542">
        <v>281</v>
      </c>
      <c r="I542" s="103">
        <v>45870</v>
      </c>
      <c r="J542">
        <v>36</v>
      </c>
      <c r="K542">
        <v>23</v>
      </c>
      <c r="L542">
        <v>103</v>
      </c>
      <c r="M542">
        <v>100</v>
      </c>
      <c r="AA542">
        <v>4</v>
      </c>
    </row>
    <row r="543" spans="1:27" hidden="1">
      <c r="A543" t="s">
        <v>386</v>
      </c>
      <c r="B543" t="s">
        <v>84</v>
      </c>
      <c r="D543" t="s">
        <v>89</v>
      </c>
      <c r="E543" t="s">
        <v>73</v>
      </c>
      <c r="F543" t="s">
        <v>473</v>
      </c>
      <c r="G543" t="s">
        <v>474</v>
      </c>
      <c r="H543">
        <v>117</v>
      </c>
      <c r="I543" s="103">
        <v>45870</v>
      </c>
      <c r="J543">
        <v>5.492</v>
      </c>
      <c r="K543">
        <v>7.5</v>
      </c>
      <c r="L543">
        <v>29.896999999999998</v>
      </c>
      <c r="M543">
        <v>29.86</v>
      </c>
      <c r="AA543">
        <v>5</v>
      </c>
    </row>
    <row r="544" spans="1:27" hidden="1">
      <c r="A544" t="s">
        <v>386</v>
      </c>
      <c r="B544" t="s">
        <v>84</v>
      </c>
      <c r="D544" t="s">
        <v>90</v>
      </c>
      <c r="E544" t="s">
        <v>36</v>
      </c>
      <c r="F544" t="s">
        <v>473</v>
      </c>
      <c r="G544" t="s">
        <v>474</v>
      </c>
      <c r="H544">
        <v>0</v>
      </c>
      <c r="I544" s="103">
        <v>45870</v>
      </c>
      <c r="J544">
        <v>0</v>
      </c>
      <c r="K544">
        <v>0</v>
      </c>
      <c r="L544">
        <v>0</v>
      </c>
      <c r="M544">
        <v>1</v>
      </c>
      <c r="O544" t="s">
        <v>2606</v>
      </c>
      <c r="AA544">
        <v>6</v>
      </c>
    </row>
    <row r="545" spans="1:27" hidden="1">
      <c r="A545" t="s">
        <v>386</v>
      </c>
      <c r="B545" t="s">
        <v>84</v>
      </c>
      <c r="D545" t="s">
        <v>90</v>
      </c>
      <c r="E545" t="s">
        <v>73</v>
      </c>
      <c r="F545" t="s">
        <v>473</v>
      </c>
      <c r="G545" t="s">
        <v>474</v>
      </c>
      <c r="H545">
        <v>0</v>
      </c>
      <c r="I545" s="103">
        <v>45870</v>
      </c>
      <c r="J545">
        <v>0</v>
      </c>
      <c r="K545">
        <v>0</v>
      </c>
      <c r="L545">
        <v>0</v>
      </c>
      <c r="M545">
        <v>0.93</v>
      </c>
      <c r="AA545">
        <v>7</v>
      </c>
    </row>
    <row r="546" spans="1:27" hidden="1">
      <c r="A546" t="s">
        <v>386</v>
      </c>
      <c r="B546" t="s">
        <v>84</v>
      </c>
      <c r="D546" t="s">
        <v>91</v>
      </c>
      <c r="E546" t="s">
        <v>36</v>
      </c>
      <c r="F546" t="s">
        <v>473</v>
      </c>
      <c r="G546" t="s">
        <v>474</v>
      </c>
      <c r="H546">
        <v>195</v>
      </c>
      <c r="I546" s="103">
        <v>45870</v>
      </c>
      <c r="J546">
        <v>27</v>
      </c>
      <c r="K546">
        <v>12</v>
      </c>
      <c r="L546">
        <v>97</v>
      </c>
      <c r="M546">
        <v>28</v>
      </c>
      <c r="O546" t="s">
        <v>2607</v>
      </c>
      <c r="AA546">
        <v>8</v>
      </c>
    </row>
    <row r="547" spans="1:27" hidden="1">
      <c r="A547" t="s">
        <v>386</v>
      </c>
      <c r="B547" t="s">
        <v>84</v>
      </c>
      <c r="D547" t="s">
        <v>91</v>
      </c>
      <c r="E547" t="s">
        <v>73</v>
      </c>
      <c r="F547" t="s">
        <v>473</v>
      </c>
      <c r="G547" t="s">
        <v>474</v>
      </c>
      <c r="H547">
        <v>313</v>
      </c>
      <c r="I547" s="103">
        <v>45870</v>
      </c>
      <c r="J547">
        <v>80.122</v>
      </c>
      <c r="K547">
        <v>8.94</v>
      </c>
      <c r="L547">
        <v>183.38</v>
      </c>
      <c r="M547">
        <v>42.020999999999994</v>
      </c>
      <c r="AA547">
        <v>9</v>
      </c>
    </row>
    <row r="548" spans="1:27" hidden="1">
      <c r="A548" t="s">
        <v>386</v>
      </c>
      <c r="B548" t="s">
        <v>92</v>
      </c>
      <c r="D548" t="s">
        <v>93</v>
      </c>
      <c r="E548" t="s">
        <v>36</v>
      </c>
      <c r="F548" t="s">
        <v>2575</v>
      </c>
      <c r="G548" t="s">
        <v>474</v>
      </c>
      <c r="H548">
        <v>0</v>
      </c>
      <c r="I548" s="103">
        <v>45870</v>
      </c>
      <c r="J548">
        <v>0</v>
      </c>
      <c r="K548">
        <v>0</v>
      </c>
      <c r="L548">
        <v>0</v>
      </c>
      <c r="M548">
        <v>0</v>
      </c>
      <c r="AA548">
        <v>10</v>
      </c>
    </row>
    <row r="549" spans="1:27" hidden="1">
      <c r="A549" t="s">
        <v>386</v>
      </c>
      <c r="B549" t="s">
        <v>92</v>
      </c>
      <c r="D549" t="s">
        <v>94</v>
      </c>
      <c r="E549" t="s">
        <v>36</v>
      </c>
      <c r="F549" t="s">
        <v>2575</v>
      </c>
      <c r="G549" t="s">
        <v>474</v>
      </c>
      <c r="H549">
        <v>0</v>
      </c>
      <c r="I549" s="103">
        <v>45870</v>
      </c>
      <c r="J549">
        <v>0</v>
      </c>
      <c r="K549">
        <v>0</v>
      </c>
      <c r="L549">
        <v>0</v>
      </c>
      <c r="M549">
        <v>0</v>
      </c>
      <c r="AA549">
        <v>11</v>
      </c>
    </row>
    <row r="550" spans="1:27" hidden="1">
      <c r="A550" t="s">
        <v>386</v>
      </c>
      <c r="B550" t="s">
        <v>92</v>
      </c>
      <c r="D550" t="s">
        <v>86</v>
      </c>
      <c r="E550" t="s">
        <v>36</v>
      </c>
      <c r="F550" t="s">
        <v>2575</v>
      </c>
      <c r="G550" t="s">
        <v>474</v>
      </c>
      <c r="H550">
        <v>0</v>
      </c>
      <c r="I550" s="103">
        <v>45870</v>
      </c>
      <c r="J550">
        <v>0</v>
      </c>
      <c r="K550">
        <v>0</v>
      </c>
      <c r="L550">
        <v>0</v>
      </c>
      <c r="M550">
        <v>4</v>
      </c>
      <c r="AA550">
        <v>12</v>
      </c>
    </row>
    <row r="551" spans="1:27" hidden="1">
      <c r="A551" t="s">
        <v>386</v>
      </c>
      <c r="B551" t="s">
        <v>92</v>
      </c>
      <c r="D551" t="s">
        <v>95</v>
      </c>
      <c r="E551" t="s">
        <v>36</v>
      </c>
      <c r="F551" t="s">
        <v>2575</v>
      </c>
      <c r="G551" t="s">
        <v>474</v>
      </c>
      <c r="H551">
        <v>5</v>
      </c>
      <c r="I551" s="103">
        <v>45870</v>
      </c>
      <c r="J551" t="s">
        <v>11</v>
      </c>
      <c r="K551">
        <v>0</v>
      </c>
      <c r="L551">
        <v>2</v>
      </c>
      <c r="M551">
        <v>3</v>
      </c>
      <c r="AA551">
        <v>13</v>
      </c>
    </row>
    <row r="552" spans="1:27" hidden="1">
      <c r="A552" t="s">
        <v>386</v>
      </c>
      <c r="B552" t="s">
        <v>97</v>
      </c>
      <c r="D552" t="s">
        <v>85</v>
      </c>
      <c r="E552" t="s">
        <v>36</v>
      </c>
      <c r="F552" t="s">
        <v>2574</v>
      </c>
      <c r="G552" t="s">
        <v>474</v>
      </c>
      <c r="H552">
        <v>0</v>
      </c>
      <c r="I552" s="103">
        <v>45870</v>
      </c>
      <c r="J552">
        <v>0</v>
      </c>
      <c r="K552">
        <v>0</v>
      </c>
      <c r="L552">
        <v>0</v>
      </c>
      <c r="M552">
        <v>0</v>
      </c>
      <c r="AA552">
        <v>14</v>
      </c>
    </row>
    <row r="553" spans="1:27" hidden="1">
      <c r="A553" t="s">
        <v>386</v>
      </c>
      <c r="B553" t="s">
        <v>97</v>
      </c>
      <c r="D553" t="s">
        <v>86</v>
      </c>
      <c r="E553" t="s">
        <v>36</v>
      </c>
      <c r="F553" t="s">
        <v>2574</v>
      </c>
      <c r="G553" t="s">
        <v>474</v>
      </c>
      <c r="H553">
        <v>30</v>
      </c>
      <c r="I553" s="103">
        <v>45870</v>
      </c>
      <c r="J553">
        <v>2.5</v>
      </c>
      <c r="K553">
        <v>1</v>
      </c>
      <c r="L553">
        <v>10</v>
      </c>
      <c r="M553">
        <v>17</v>
      </c>
      <c r="AA553">
        <v>15</v>
      </c>
    </row>
    <row r="554" spans="1:27" hidden="1">
      <c r="A554" t="s">
        <v>386</v>
      </c>
      <c r="B554" t="s">
        <v>97</v>
      </c>
      <c r="D554" t="s">
        <v>87</v>
      </c>
      <c r="E554" t="s">
        <v>36</v>
      </c>
      <c r="F554" t="s">
        <v>2574</v>
      </c>
      <c r="G554" t="s">
        <v>474</v>
      </c>
      <c r="H554">
        <v>0</v>
      </c>
      <c r="I554" s="103">
        <v>45870</v>
      </c>
      <c r="J554">
        <v>0</v>
      </c>
      <c r="K554">
        <v>0</v>
      </c>
      <c r="L554">
        <v>0</v>
      </c>
      <c r="M554">
        <v>0</v>
      </c>
      <c r="AA554">
        <v>16</v>
      </c>
    </row>
    <row r="555" spans="1:27" hidden="1">
      <c r="A555" t="s">
        <v>386</v>
      </c>
      <c r="B555" t="s">
        <v>98</v>
      </c>
      <c r="D555" t="s">
        <v>99</v>
      </c>
      <c r="E555" t="s">
        <v>36</v>
      </c>
      <c r="F555" t="s">
        <v>479</v>
      </c>
      <c r="G555" t="s">
        <v>474</v>
      </c>
      <c r="H555">
        <v>0</v>
      </c>
      <c r="I555" s="103">
        <v>45870</v>
      </c>
      <c r="J555" t="s">
        <v>11</v>
      </c>
      <c r="K555" t="s">
        <v>11</v>
      </c>
      <c r="L555" t="s">
        <v>11</v>
      </c>
      <c r="AA555">
        <v>17</v>
      </c>
    </row>
    <row r="556" spans="1:27" hidden="1">
      <c r="A556" t="s">
        <v>386</v>
      </c>
      <c r="B556" t="s">
        <v>98</v>
      </c>
      <c r="D556" t="s">
        <v>99</v>
      </c>
      <c r="E556" t="s">
        <v>73</v>
      </c>
      <c r="F556" t="s">
        <v>479</v>
      </c>
      <c r="G556" t="s">
        <v>474</v>
      </c>
      <c r="H556">
        <v>0</v>
      </c>
      <c r="I556" s="103">
        <v>45870</v>
      </c>
      <c r="J556" t="s">
        <v>11</v>
      </c>
      <c r="K556" t="s">
        <v>11</v>
      </c>
      <c r="L556" t="s">
        <v>11</v>
      </c>
      <c r="AA556">
        <v>18</v>
      </c>
    </row>
    <row r="557" spans="1:27" hidden="1">
      <c r="A557" t="s">
        <v>386</v>
      </c>
      <c r="B557" t="s">
        <v>98</v>
      </c>
      <c r="D557" t="s">
        <v>100</v>
      </c>
      <c r="E557" t="s">
        <v>36</v>
      </c>
      <c r="F557" t="s">
        <v>479</v>
      </c>
      <c r="G557" t="s">
        <v>474</v>
      </c>
      <c r="H557" t="s">
        <v>11</v>
      </c>
      <c r="I557" s="103">
        <v>45870</v>
      </c>
      <c r="J557" t="s">
        <v>11</v>
      </c>
      <c r="K557" t="s">
        <v>11</v>
      </c>
      <c r="L557" t="s">
        <v>11</v>
      </c>
      <c r="M557">
        <v>38</v>
      </c>
      <c r="AA557">
        <v>19</v>
      </c>
    </row>
    <row r="558" spans="1:27" hidden="1">
      <c r="A558" t="s">
        <v>386</v>
      </c>
      <c r="B558" t="s">
        <v>98</v>
      </c>
      <c r="D558" t="s">
        <v>100</v>
      </c>
      <c r="E558" t="s">
        <v>73</v>
      </c>
      <c r="F558" t="s">
        <v>479</v>
      </c>
      <c r="G558" t="s">
        <v>474</v>
      </c>
      <c r="H558" t="s">
        <v>11</v>
      </c>
      <c r="I558" s="103">
        <v>45870</v>
      </c>
      <c r="J558" t="s">
        <v>11</v>
      </c>
      <c r="K558" t="s">
        <v>11</v>
      </c>
      <c r="L558" t="s">
        <v>11</v>
      </c>
      <c r="M558">
        <v>121</v>
      </c>
      <c r="AA558">
        <v>20</v>
      </c>
    </row>
    <row r="559" spans="1:27" hidden="1">
      <c r="A559" t="s">
        <v>386</v>
      </c>
      <c r="B559" t="s">
        <v>98</v>
      </c>
      <c r="D559" t="s">
        <v>101</v>
      </c>
      <c r="E559" t="s">
        <v>36</v>
      </c>
      <c r="F559" t="s">
        <v>479</v>
      </c>
      <c r="G559" t="s">
        <v>474</v>
      </c>
      <c r="H559" t="s">
        <v>11</v>
      </c>
      <c r="I559" s="103">
        <v>45870</v>
      </c>
      <c r="J559" t="s">
        <v>11</v>
      </c>
      <c r="K559" t="s">
        <v>11</v>
      </c>
      <c r="L559" t="s">
        <v>11</v>
      </c>
      <c r="M559">
        <v>183</v>
      </c>
      <c r="O559" t="s">
        <v>2608</v>
      </c>
      <c r="P559" t="s">
        <v>11</v>
      </c>
      <c r="Q559" t="s">
        <v>11</v>
      </c>
      <c r="R559" t="s">
        <v>11</v>
      </c>
      <c r="AA559">
        <v>21</v>
      </c>
    </row>
    <row r="560" spans="1:27" hidden="1">
      <c r="A560" t="s">
        <v>386</v>
      </c>
      <c r="B560" t="s">
        <v>98</v>
      </c>
      <c r="D560" t="s">
        <v>101</v>
      </c>
      <c r="E560" t="s">
        <v>73</v>
      </c>
      <c r="F560" t="s">
        <v>479</v>
      </c>
      <c r="G560" t="s">
        <v>474</v>
      </c>
      <c r="H560" t="s">
        <v>11</v>
      </c>
      <c r="I560" s="103">
        <v>45870</v>
      </c>
      <c r="J560" t="s">
        <v>11</v>
      </c>
      <c r="K560" t="s">
        <v>11</v>
      </c>
      <c r="L560" t="s">
        <v>11</v>
      </c>
      <c r="M560">
        <v>99.6</v>
      </c>
      <c r="P560" t="s">
        <v>11</v>
      </c>
      <c r="Q560" t="s">
        <v>11</v>
      </c>
      <c r="R560" t="s">
        <v>11</v>
      </c>
      <c r="AA560">
        <v>22</v>
      </c>
    </row>
    <row r="561" spans="1:27" hidden="1">
      <c r="A561" t="s">
        <v>386</v>
      </c>
      <c r="B561" t="s">
        <v>98</v>
      </c>
      <c r="D561" t="s">
        <v>102</v>
      </c>
      <c r="E561" t="s">
        <v>36</v>
      </c>
      <c r="F561" t="s">
        <v>479</v>
      </c>
      <c r="G561" t="s">
        <v>474</v>
      </c>
      <c r="H561" t="s">
        <v>11</v>
      </c>
      <c r="I561" s="103">
        <v>45870</v>
      </c>
      <c r="J561" t="s">
        <v>11</v>
      </c>
      <c r="K561" t="s">
        <v>11</v>
      </c>
      <c r="L561" t="s">
        <v>11</v>
      </c>
      <c r="M561">
        <v>148</v>
      </c>
      <c r="O561" t="s">
        <v>2609</v>
      </c>
      <c r="P561" t="s">
        <v>11</v>
      </c>
      <c r="Q561" t="s">
        <v>11</v>
      </c>
      <c r="R561" t="s">
        <v>11</v>
      </c>
      <c r="AA561">
        <v>23</v>
      </c>
    </row>
    <row r="562" spans="1:27" hidden="1">
      <c r="A562" t="s">
        <v>386</v>
      </c>
      <c r="B562" t="s">
        <v>98</v>
      </c>
      <c r="D562" t="s">
        <v>102</v>
      </c>
      <c r="E562" t="s">
        <v>73</v>
      </c>
      <c r="F562" t="s">
        <v>479</v>
      </c>
      <c r="G562" t="s">
        <v>474</v>
      </c>
      <c r="H562" t="s">
        <v>11</v>
      </c>
      <c r="I562" s="103">
        <v>45870</v>
      </c>
      <c r="J562" t="s">
        <v>11</v>
      </c>
      <c r="K562" t="s">
        <v>11</v>
      </c>
      <c r="L562" t="s">
        <v>11</v>
      </c>
      <c r="M562">
        <v>122.35</v>
      </c>
      <c r="P562" t="s">
        <v>11</v>
      </c>
      <c r="Q562" t="s">
        <v>11</v>
      </c>
      <c r="R562" t="s">
        <v>11</v>
      </c>
      <c r="AA562">
        <v>24</v>
      </c>
    </row>
    <row r="563" spans="1:27" hidden="1">
      <c r="A563" t="s">
        <v>386</v>
      </c>
      <c r="B563" t="s">
        <v>98</v>
      </c>
      <c r="D563" t="s">
        <v>103</v>
      </c>
      <c r="E563" t="s">
        <v>36</v>
      </c>
      <c r="F563" t="s">
        <v>479</v>
      </c>
      <c r="G563" t="s">
        <v>2610</v>
      </c>
      <c r="H563">
        <v>0</v>
      </c>
      <c r="I563" s="103">
        <v>45870</v>
      </c>
      <c r="J563" t="s">
        <v>11</v>
      </c>
      <c r="K563" t="s">
        <v>11</v>
      </c>
      <c r="L563">
        <v>0</v>
      </c>
      <c r="M563">
        <v>5</v>
      </c>
      <c r="O563" t="s">
        <v>2611</v>
      </c>
      <c r="Q563" t="s">
        <v>11</v>
      </c>
      <c r="R563" t="s">
        <v>11</v>
      </c>
      <c r="AA563">
        <v>25</v>
      </c>
    </row>
    <row r="564" spans="1:27" hidden="1">
      <c r="A564" t="s">
        <v>386</v>
      </c>
      <c r="B564" t="s">
        <v>98</v>
      </c>
      <c r="D564" t="s">
        <v>103</v>
      </c>
      <c r="E564" t="s">
        <v>73</v>
      </c>
      <c r="F564" t="s">
        <v>479</v>
      </c>
      <c r="G564" t="s">
        <v>2610</v>
      </c>
      <c r="H564">
        <v>0</v>
      </c>
      <c r="I564" s="103">
        <v>45870</v>
      </c>
      <c r="J564" t="s">
        <v>11</v>
      </c>
      <c r="K564" t="s">
        <v>11</v>
      </c>
      <c r="L564">
        <v>0</v>
      </c>
      <c r="M564">
        <v>3.2</v>
      </c>
      <c r="P564" t="s">
        <v>11</v>
      </c>
      <c r="Q564" t="s">
        <v>11</v>
      </c>
      <c r="R564" t="s">
        <v>11</v>
      </c>
      <c r="AA564">
        <v>26</v>
      </c>
    </row>
    <row r="565" spans="1:27" hidden="1">
      <c r="A565" t="s">
        <v>386</v>
      </c>
      <c r="B565" t="s">
        <v>98</v>
      </c>
      <c r="D565" t="s">
        <v>104</v>
      </c>
      <c r="E565" t="s">
        <v>36</v>
      </c>
      <c r="F565" t="s">
        <v>479</v>
      </c>
      <c r="G565" t="s">
        <v>480</v>
      </c>
      <c r="H565">
        <v>0</v>
      </c>
      <c r="I565" s="103">
        <v>45870</v>
      </c>
      <c r="J565" t="s">
        <v>11</v>
      </c>
      <c r="K565" t="s">
        <v>11</v>
      </c>
      <c r="L565">
        <v>0</v>
      </c>
      <c r="M565">
        <v>13</v>
      </c>
      <c r="O565" t="s">
        <v>2612</v>
      </c>
      <c r="P565" t="s">
        <v>11</v>
      </c>
      <c r="Q565" t="s">
        <v>11</v>
      </c>
      <c r="R565" t="s">
        <v>11</v>
      </c>
      <c r="AA565">
        <v>27</v>
      </c>
    </row>
    <row r="566" spans="1:27" hidden="1">
      <c r="A566" t="s">
        <v>386</v>
      </c>
      <c r="B566" t="s">
        <v>98</v>
      </c>
      <c r="D566" t="s">
        <v>104</v>
      </c>
      <c r="E566" t="s">
        <v>73</v>
      </c>
      <c r="F566" t="s">
        <v>479</v>
      </c>
      <c r="G566" t="s">
        <v>480</v>
      </c>
      <c r="H566">
        <v>0</v>
      </c>
      <c r="I566" s="103">
        <v>45870</v>
      </c>
      <c r="J566" t="s">
        <v>11</v>
      </c>
      <c r="K566" t="s">
        <v>11</v>
      </c>
      <c r="L566">
        <v>0</v>
      </c>
      <c r="M566">
        <v>9.9</v>
      </c>
      <c r="P566" t="s">
        <v>11</v>
      </c>
      <c r="Q566" t="s">
        <v>11</v>
      </c>
      <c r="R566" t="s">
        <v>11</v>
      </c>
      <c r="AA566">
        <v>28</v>
      </c>
    </row>
    <row r="567" spans="1:27" hidden="1">
      <c r="A567" t="s">
        <v>386</v>
      </c>
      <c r="B567" t="s">
        <v>98</v>
      </c>
      <c r="D567" t="s">
        <v>105</v>
      </c>
      <c r="E567" t="s">
        <v>36</v>
      </c>
      <c r="F567" t="s">
        <v>473</v>
      </c>
      <c r="G567" t="s">
        <v>474</v>
      </c>
      <c r="H567">
        <v>0</v>
      </c>
      <c r="I567" s="103">
        <v>45870</v>
      </c>
      <c r="J567">
        <v>0</v>
      </c>
      <c r="K567">
        <v>4</v>
      </c>
      <c r="L567">
        <v>0</v>
      </c>
      <c r="M567">
        <v>4</v>
      </c>
      <c r="O567" t="s">
        <v>2613</v>
      </c>
      <c r="P567" t="s">
        <v>11</v>
      </c>
      <c r="Q567" t="s">
        <v>11</v>
      </c>
      <c r="R567" t="s">
        <v>11</v>
      </c>
      <c r="AA567">
        <v>29</v>
      </c>
    </row>
    <row r="568" spans="1:27" hidden="1">
      <c r="A568" t="s">
        <v>386</v>
      </c>
      <c r="B568" t="s">
        <v>98</v>
      </c>
      <c r="D568" t="s">
        <v>105</v>
      </c>
      <c r="E568" t="s">
        <v>73</v>
      </c>
      <c r="F568" t="s">
        <v>473</v>
      </c>
      <c r="G568" t="s">
        <v>474</v>
      </c>
      <c r="H568">
        <v>0</v>
      </c>
      <c r="I568" s="103">
        <v>45870</v>
      </c>
      <c r="J568">
        <v>0</v>
      </c>
      <c r="K568">
        <v>1.46</v>
      </c>
      <c r="L568">
        <v>0</v>
      </c>
      <c r="M568">
        <v>1.46</v>
      </c>
      <c r="P568" t="s">
        <v>11</v>
      </c>
      <c r="Q568" t="s">
        <v>11</v>
      </c>
      <c r="R568" t="s">
        <v>11</v>
      </c>
      <c r="AA568">
        <v>30</v>
      </c>
    </row>
    <row r="569" spans="1:27" hidden="1">
      <c r="A569" t="s">
        <v>386</v>
      </c>
      <c r="B569" t="s">
        <v>98</v>
      </c>
      <c r="D569" t="s">
        <v>106</v>
      </c>
      <c r="E569" t="s">
        <v>36</v>
      </c>
      <c r="F569" t="s">
        <v>473</v>
      </c>
      <c r="G569" t="s">
        <v>474</v>
      </c>
      <c r="H569">
        <v>0</v>
      </c>
      <c r="I569" s="103">
        <v>45870</v>
      </c>
      <c r="J569">
        <v>0</v>
      </c>
      <c r="K569">
        <v>9</v>
      </c>
      <c r="L569">
        <v>0</v>
      </c>
      <c r="M569">
        <v>9</v>
      </c>
      <c r="O569" t="s">
        <v>2614</v>
      </c>
      <c r="P569" t="s">
        <v>11</v>
      </c>
      <c r="Q569" t="s">
        <v>11</v>
      </c>
      <c r="R569" t="s">
        <v>11</v>
      </c>
      <c r="AA569">
        <v>31</v>
      </c>
    </row>
    <row r="570" spans="1:27" hidden="1">
      <c r="A570" t="s">
        <v>386</v>
      </c>
      <c r="B570" t="s">
        <v>98</v>
      </c>
      <c r="D570" t="s">
        <v>106</v>
      </c>
      <c r="E570" t="s">
        <v>73</v>
      </c>
      <c r="F570" t="s">
        <v>473</v>
      </c>
      <c r="G570" t="s">
        <v>474</v>
      </c>
      <c r="H570">
        <v>0</v>
      </c>
      <c r="I570" s="103">
        <v>45870</v>
      </c>
      <c r="J570">
        <v>0</v>
      </c>
      <c r="K570">
        <v>2.29</v>
      </c>
      <c r="L570">
        <v>0</v>
      </c>
      <c r="M570">
        <v>2.29</v>
      </c>
      <c r="O570" t="s">
        <v>2614</v>
      </c>
      <c r="P570" t="s">
        <v>11</v>
      </c>
      <c r="Q570" t="s">
        <v>11</v>
      </c>
      <c r="R570" t="s">
        <v>11</v>
      </c>
      <c r="AA570">
        <v>32</v>
      </c>
    </row>
    <row r="571" spans="1:27" hidden="1">
      <c r="A571" t="s">
        <v>386</v>
      </c>
      <c r="B571" t="s">
        <v>98</v>
      </c>
      <c r="D571" t="s">
        <v>107</v>
      </c>
      <c r="E571" t="s">
        <v>71</v>
      </c>
      <c r="F571" t="s">
        <v>482</v>
      </c>
      <c r="G571" t="s">
        <v>483</v>
      </c>
      <c r="H571">
        <v>5.0000000000000001E-3</v>
      </c>
      <c r="I571" s="103">
        <v>45870</v>
      </c>
      <c r="J571" t="s">
        <v>11</v>
      </c>
      <c r="K571" t="s">
        <v>11</v>
      </c>
      <c r="L571" t="s">
        <v>11</v>
      </c>
      <c r="M571" t="s">
        <v>11</v>
      </c>
      <c r="P571" t="s">
        <v>11</v>
      </c>
      <c r="Q571" t="s">
        <v>11</v>
      </c>
      <c r="R571" t="s">
        <v>11</v>
      </c>
      <c r="AA571">
        <v>33</v>
      </c>
    </row>
    <row r="572" spans="1:27" hidden="1">
      <c r="A572" t="s">
        <v>386</v>
      </c>
      <c r="B572" t="s">
        <v>98</v>
      </c>
      <c r="D572" t="s">
        <v>107</v>
      </c>
      <c r="E572" t="s">
        <v>73</v>
      </c>
      <c r="F572" t="s">
        <v>482</v>
      </c>
      <c r="G572" t="s">
        <v>483</v>
      </c>
      <c r="H572" t="s">
        <v>11</v>
      </c>
      <c r="I572" s="103">
        <v>45870</v>
      </c>
      <c r="J572" t="s">
        <v>11</v>
      </c>
      <c r="K572" t="s">
        <v>11</v>
      </c>
      <c r="L572" t="s">
        <v>11</v>
      </c>
      <c r="M572" t="s">
        <v>11</v>
      </c>
      <c r="P572" t="s">
        <v>11</v>
      </c>
      <c r="Q572" t="s">
        <v>11</v>
      </c>
      <c r="R572" t="s">
        <v>11</v>
      </c>
      <c r="AA572">
        <v>34</v>
      </c>
    </row>
    <row r="573" spans="1:27" hidden="1">
      <c r="A573" t="s">
        <v>386</v>
      </c>
      <c r="B573" t="s">
        <v>98</v>
      </c>
      <c r="D573" t="s">
        <v>111</v>
      </c>
      <c r="E573" t="s">
        <v>71</v>
      </c>
      <c r="F573" t="s">
        <v>221</v>
      </c>
      <c r="G573" t="s">
        <v>484</v>
      </c>
      <c r="H573">
        <v>3.5000000000000003E-2</v>
      </c>
      <c r="I573" s="103">
        <v>45870</v>
      </c>
      <c r="J573">
        <v>3.5700000000000003E-2</v>
      </c>
      <c r="K573">
        <v>3.1300000000000001E-2</v>
      </c>
      <c r="L573">
        <v>3.5700000000000003E-2</v>
      </c>
      <c r="M573">
        <v>3.1300000000000001E-2</v>
      </c>
      <c r="P573" t="s">
        <v>11</v>
      </c>
      <c r="Q573" t="s">
        <v>11</v>
      </c>
      <c r="R573" t="s">
        <v>11</v>
      </c>
      <c r="AA573">
        <v>35</v>
      </c>
    </row>
    <row r="574" spans="1:27" hidden="1">
      <c r="A574" t="s">
        <v>386</v>
      </c>
      <c r="B574" t="s">
        <v>98</v>
      </c>
      <c r="D574" t="s">
        <v>111</v>
      </c>
      <c r="E574" t="s">
        <v>73</v>
      </c>
      <c r="F574" t="s">
        <v>221</v>
      </c>
      <c r="G574" t="s">
        <v>484</v>
      </c>
      <c r="H574">
        <v>642.05999999999995</v>
      </c>
      <c r="I574" s="103">
        <v>45870</v>
      </c>
      <c r="J574">
        <v>654.99250000000018</v>
      </c>
      <c r="K574">
        <v>597</v>
      </c>
      <c r="L574" s="139">
        <v>654.99250000000018</v>
      </c>
      <c r="M574">
        <v>597</v>
      </c>
      <c r="P574" t="s">
        <v>11</v>
      </c>
      <c r="Q574" t="s">
        <v>11</v>
      </c>
      <c r="R574" t="s">
        <v>11</v>
      </c>
      <c r="AA574">
        <v>36</v>
      </c>
    </row>
    <row r="575" spans="1:27" hidden="1">
      <c r="A575" t="s">
        <v>386</v>
      </c>
      <c r="B575" t="s">
        <v>98</v>
      </c>
      <c r="D575" t="s">
        <v>112</v>
      </c>
      <c r="E575" t="s">
        <v>36</v>
      </c>
      <c r="F575" t="s">
        <v>220</v>
      </c>
      <c r="H575" t="s">
        <v>11</v>
      </c>
      <c r="I575" s="103">
        <v>45870</v>
      </c>
      <c r="J575" t="s">
        <v>11</v>
      </c>
      <c r="K575" t="s">
        <v>11</v>
      </c>
      <c r="L575" s="139" t="s">
        <v>11</v>
      </c>
      <c r="M575" t="s">
        <v>11</v>
      </c>
      <c r="P575" t="s">
        <v>11</v>
      </c>
      <c r="Q575" t="s">
        <v>11</v>
      </c>
      <c r="R575" t="s">
        <v>11</v>
      </c>
      <c r="AA575">
        <v>37</v>
      </c>
    </row>
    <row r="576" spans="1:27" hidden="1">
      <c r="A576" t="s">
        <v>386</v>
      </c>
      <c r="B576" t="s">
        <v>98</v>
      </c>
      <c r="D576" t="s">
        <v>112</v>
      </c>
      <c r="E576" t="s">
        <v>73</v>
      </c>
      <c r="F576" t="s">
        <v>220</v>
      </c>
      <c r="H576">
        <v>84.578725860000006</v>
      </c>
      <c r="I576" s="103">
        <v>45870</v>
      </c>
      <c r="J576">
        <v>25.9207906</v>
      </c>
      <c r="K576">
        <v>19.870010069999999</v>
      </c>
      <c r="L576">
        <v>68.550528209999996</v>
      </c>
      <c r="M576">
        <v>27.271894799999998</v>
      </c>
      <c r="P576" t="s">
        <v>11</v>
      </c>
      <c r="Q576" t="s">
        <v>11</v>
      </c>
      <c r="R576" t="s">
        <v>11</v>
      </c>
      <c r="AA576">
        <v>38</v>
      </c>
    </row>
    <row r="577" spans="1:27" hidden="1">
      <c r="A577" t="s">
        <v>386</v>
      </c>
      <c r="B577" t="s">
        <v>98</v>
      </c>
      <c r="D577" t="s">
        <v>114</v>
      </c>
      <c r="E577" t="s">
        <v>73</v>
      </c>
      <c r="F577" t="s">
        <v>225</v>
      </c>
      <c r="G577" t="s">
        <v>488</v>
      </c>
      <c r="H577">
        <v>3.17</v>
      </c>
      <c r="I577" s="103">
        <v>45870</v>
      </c>
      <c r="J577" t="s">
        <v>11</v>
      </c>
      <c r="L577" t="s">
        <v>11</v>
      </c>
      <c r="M577" t="s">
        <v>11</v>
      </c>
      <c r="P577" t="s">
        <v>11</v>
      </c>
      <c r="Q577" t="s">
        <v>11</v>
      </c>
      <c r="R577" t="s">
        <v>11</v>
      </c>
      <c r="AA577">
        <v>39</v>
      </c>
    </row>
    <row r="578" spans="1:27" hidden="1">
      <c r="A578" t="s">
        <v>386</v>
      </c>
      <c r="B578" t="s">
        <v>98</v>
      </c>
      <c r="D578" t="s">
        <v>115</v>
      </c>
      <c r="E578" t="s">
        <v>73</v>
      </c>
      <c r="F578" t="s">
        <v>225</v>
      </c>
      <c r="G578" t="s">
        <v>488</v>
      </c>
      <c r="H578">
        <v>5.84</v>
      </c>
      <c r="I578" s="103">
        <v>45870</v>
      </c>
      <c r="J578" t="s">
        <v>11</v>
      </c>
      <c r="L578" t="s">
        <v>11</v>
      </c>
      <c r="M578" t="s">
        <v>11</v>
      </c>
      <c r="P578" t="s">
        <v>11</v>
      </c>
      <c r="Q578" t="s">
        <v>11</v>
      </c>
      <c r="R578" t="s">
        <v>11</v>
      </c>
      <c r="AA578">
        <v>40</v>
      </c>
    </row>
    <row r="579" spans="1:27" hidden="1">
      <c r="A579" t="s">
        <v>386</v>
      </c>
      <c r="B579" t="s">
        <v>98</v>
      </c>
      <c r="D579" t="s">
        <v>117</v>
      </c>
      <c r="E579" t="s">
        <v>36</v>
      </c>
      <c r="F579" t="s">
        <v>221</v>
      </c>
      <c r="G579" t="s">
        <v>484</v>
      </c>
      <c r="H579" t="s">
        <v>11</v>
      </c>
      <c r="I579" s="103">
        <v>45870</v>
      </c>
      <c r="J579" t="s">
        <v>11</v>
      </c>
      <c r="K579" t="s">
        <v>11</v>
      </c>
      <c r="L579" t="s">
        <v>11</v>
      </c>
      <c r="M579" t="s">
        <v>11</v>
      </c>
      <c r="O579" t="s">
        <v>2605</v>
      </c>
      <c r="AA579">
        <v>41</v>
      </c>
    </row>
    <row r="580" spans="1:27" hidden="1">
      <c r="A580" t="s">
        <v>386</v>
      </c>
      <c r="B580" t="s">
        <v>98</v>
      </c>
      <c r="D580" t="s">
        <v>117</v>
      </c>
      <c r="E580" t="s">
        <v>73</v>
      </c>
      <c r="F580" t="s">
        <v>221</v>
      </c>
      <c r="G580" t="s">
        <v>484</v>
      </c>
      <c r="H580">
        <v>155.07</v>
      </c>
      <c r="I580" s="103">
        <v>45870</v>
      </c>
      <c r="J580" t="s">
        <v>11</v>
      </c>
      <c r="K580" t="s">
        <v>11</v>
      </c>
      <c r="L580" t="s">
        <v>11</v>
      </c>
      <c r="M580" t="s">
        <v>11</v>
      </c>
      <c r="O580" t="s">
        <v>2605</v>
      </c>
      <c r="AA580">
        <v>42</v>
      </c>
    </row>
    <row r="581" spans="1:27" hidden="1">
      <c r="A581" t="s">
        <v>386</v>
      </c>
      <c r="B581" t="s">
        <v>98</v>
      </c>
      <c r="D581" t="s">
        <v>118</v>
      </c>
      <c r="E581" t="s">
        <v>73</v>
      </c>
      <c r="F581" t="s">
        <v>482</v>
      </c>
      <c r="G581" t="s">
        <v>436</v>
      </c>
      <c r="H581">
        <v>5.4</v>
      </c>
      <c r="I581" s="103">
        <v>45870</v>
      </c>
      <c r="J581" t="s">
        <v>11</v>
      </c>
      <c r="L581" t="s">
        <v>11</v>
      </c>
      <c r="AA581">
        <v>43</v>
      </c>
    </row>
    <row r="582" spans="1:27" hidden="1">
      <c r="A582" t="s">
        <v>386</v>
      </c>
      <c r="B582" t="s">
        <v>98</v>
      </c>
      <c r="D582" t="s">
        <v>119</v>
      </c>
      <c r="E582" t="s">
        <v>36</v>
      </c>
      <c r="F582" t="s">
        <v>221</v>
      </c>
      <c r="G582" t="s">
        <v>436</v>
      </c>
      <c r="H582" t="s">
        <v>11</v>
      </c>
      <c r="I582" s="103">
        <v>45870</v>
      </c>
      <c r="J582" t="s">
        <v>11</v>
      </c>
      <c r="K582" t="s">
        <v>11</v>
      </c>
      <c r="L582" t="s">
        <v>11</v>
      </c>
      <c r="M582" t="s">
        <v>11</v>
      </c>
      <c r="O582" t="s">
        <v>489</v>
      </c>
      <c r="AA582">
        <v>44</v>
      </c>
    </row>
    <row r="583" spans="1:27" hidden="1">
      <c r="A583" t="s">
        <v>386</v>
      </c>
      <c r="B583" t="s">
        <v>98</v>
      </c>
      <c r="D583" t="s">
        <v>119</v>
      </c>
      <c r="E583" t="s">
        <v>73</v>
      </c>
      <c r="F583" t="s">
        <v>221</v>
      </c>
      <c r="G583" t="s">
        <v>436</v>
      </c>
      <c r="H583">
        <v>3</v>
      </c>
      <c r="I583" s="103">
        <v>45870</v>
      </c>
      <c r="J583" t="s">
        <v>11</v>
      </c>
      <c r="K583" t="s">
        <v>11</v>
      </c>
      <c r="L583" t="s">
        <v>11</v>
      </c>
      <c r="M583" t="s">
        <v>11</v>
      </c>
      <c r="O583" t="s">
        <v>489</v>
      </c>
      <c r="AA583">
        <v>45</v>
      </c>
    </row>
    <row r="584" spans="1:27" hidden="1">
      <c r="A584" t="s">
        <v>386</v>
      </c>
      <c r="B584" t="s">
        <v>120</v>
      </c>
      <c r="D584" t="s">
        <v>121</v>
      </c>
      <c r="E584" t="s">
        <v>122</v>
      </c>
      <c r="F584" t="s">
        <v>2574</v>
      </c>
      <c r="G584" t="s">
        <v>474</v>
      </c>
      <c r="H584">
        <v>1.2</v>
      </c>
      <c r="I584" s="103">
        <v>45870</v>
      </c>
      <c r="J584" t="s">
        <v>11</v>
      </c>
      <c r="L584" t="s">
        <v>11</v>
      </c>
      <c r="AA584">
        <v>46</v>
      </c>
    </row>
    <row r="585" spans="1:27" hidden="1">
      <c r="A585" t="s">
        <v>386</v>
      </c>
      <c r="B585" t="s">
        <v>123</v>
      </c>
      <c r="D585" t="s">
        <v>124</v>
      </c>
      <c r="E585" t="s">
        <v>122</v>
      </c>
      <c r="F585" t="s">
        <v>479</v>
      </c>
      <c r="G585" t="s">
        <v>474</v>
      </c>
      <c r="H585">
        <v>0</v>
      </c>
      <c r="I585" s="103">
        <v>45870</v>
      </c>
      <c r="J585" t="s">
        <v>11</v>
      </c>
      <c r="K585" t="s">
        <v>11</v>
      </c>
      <c r="L585">
        <v>0</v>
      </c>
      <c r="M585">
        <v>4.71</v>
      </c>
      <c r="AA585">
        <v>47</v>
      </c>
    </row>
    <row r="586" spans="1:27" hidden="1">
      <c r="A586" t="s">
        <v>386</v>
      </c>
      <c r="B586" t="s">
        <v>126</v>
      </c>
      <c r="D586" t="s">
        <v>124</v>
      </c>
      <c r="E586" t="s">
        <v>122</v>
      </c>
      <c r="F586" t="s">
        <v>2575</v>
      </c>
      <c r="G586" t="s">
        <v>474</v>
      </c>
      <c r="H586">
        <v>0</v>
      </c>
      <c r="I586" s="103">
        <v>45870</v>
      </c>
      <c r="J586" t="s">
        <v>11</v>
      </c>
      <c r="K586">
        <v>0</v>
      </c>
      <c r="L586" t="s">
        <v>11</v>
      </c>
      <c r="M586" t="s">
        <v>11</v>
      </c>
      <c r="AA586">
        <v>48</v>
      </c>
    </row>
    <row r="587" spans="1:27" hidden="1">
      <c r="A587" t="s">
        <v>386</v>
      </c>
      <c r="B587" t="s">
        <v>127</v>
      </c>
      <c r="D587" t="s">
        <v>11</v>
      </c>
      <c r="E587" t="s">
        <v>36</v>
      </c>
      <c r="F587" t="s">
        <v>2574</v>
      </c>
      <c r="G587" t="s">
        <v>11</v>
      </c>
      <c r="I587" s="103">
        <v>45870</v>
      </c>
      <c r="J587">
        <v>35</v>
      </c>
      <c r="K587">
        <v>32</v>
      </c>
      <c r="L587">
        <v>126</v>
      </c>
      <c r="M587">
        <v>106</v>
      </c>
      <c r="AA587">
        <v>49</v>
      </c>
    </row>
    <row r="588" spans="1:27" hidden="1">
      <c r="A588" t="s">
        <v>386</v>
      </c>
      <c r="B588" t="s">
        <v>84</v>
      </c>
      <c r="D588" t="s">
        <v>85</v>
      </c>
      <c r="E588" t="s">
        <v>36</v>
      </c>
      <c r="F588" t="s">
        <v>2574</v>
      </c>
      <c r="G588" t="s">
        <v>474</v>
      </c>
      <c r="H588">
        <v>0</v>
      </c>
      <c r="I588" s="103">
        <v>45901</v>
      </c>
      <c r="J588">
        <v>0</v>
      </c>
      <c r="K588">
        <v>0</v>
      </c>
      <c r="L588">
        <v>0</v>
      </c>
      <c r="M588">
        <v>0</v>
      </c>
      <c r="AA588">
        <v>1</v>
      </c>
    </row>
    <row r="589" spans="1:27" hidden="1">
      <c r="A589" t="s">
        <v>386</v>
      </c>
      <c r="B589" t="s">
        <v>84</v>
      </c>
      <c r="D589" t="s">
        <v>86</v>
      </c>
      <c r="E589" t="s">
        <v>36</v>
      </c>
      <c r="F589" t="s">
        <v>2574</v>
      </c>
      <c r="G589" t="s">
        <v>474</v>
      </c>
      <c r="H589">
        <v>9</v>
      </c>
      <c r="I589" s="103">
        <v>45901</v>
      </c>
      <c r="J589">
        <v>0.75</v>
      </c>
      <c r="K589">
        <v>0</v>
      </c>
      <c r="L589">
        <v>4.5</v>
      </c>
      <c r="M589">
        <v>0</v>
      </c>
      <c r="AA589">
        <v>2</v>
      </c>
    </row>
    <row r="590" spans="1:27" hidden="1">
      <c r="A590" t="s">
        <v>386</v>
      </c>
      <c r="B590" t="s">
        <v>84</v>
      </c>
      <c r="D590" t="s">
        <v>87</v>
      </c>
      <c r="E590" t="s">
        <v>36</v>
      </c>
      <c r="F590" t="s">
        <v>2574</v>
      </c>
      <c r="G590" t="s">
        <v>474</v>
      </c>
      <c r="H590">
        <v>0</v>
      </c>
      <c r="I590" s="103">
        <v>45901</v>
      </c>
      <c r="J590">
        <v>0</v>
      </c>
      <c r="K590">
        <v>0</v>
      </c>
      <c r="L590">
        <v>0</v>
      </c>
      <c r="M590">
        <v>0</v>
      </c>
      <c r="AA590">
        <v>3</v>
      </c>
    </row>
    <row r="591" spans="1:27" hidden="1">
      <c r="A591" t="s">
        <v>386</v>
      </c>
      <c r="B591" t="s">
        <v>84</v>
      </c>
      <c r="D591" t="s">
        <v>89</v>
      </c>
      <c r="E591" t="s">
        <v>36</v>
      </c>
      <c r="F591" t="s">
        <v>473</v>
      </c>
      <c r="G591" t="s">
        <v>474</v>
      </c>
      <c r="H591">
        <v>281</v>
      </c>
      <c r="I591" s="103">
        <v>45901</v>
      </c>
      <c r="J591">
        <v>23</v>
      </c>
      <c r="K591">
        <v>21</v>
      </c>
      <c r="L591">
        <v>126</v>
      </c>
      <c r="M591">
        <v>121</v>
      </c>
      <c r="AA591">
        <v>4</v>
      </c>
    </row>
    <row r="592" spans="1:27" hidden="1">
      <c r="A592" t="s">
        <v>386</v>
      </c>
      <c r="B592" t="s">
        <v>84</v>
      </c>
      <c r="D592" t="s">
        <v>89</v>
      </c>
      <c r="E592" t="s">
        <v>73</v>
      </c>
      <c r="F592" t="s">
        <v>473</v>
      </c>
      <c r="G592" t="s">
        <v>474</v>
      </c>
      <c r="H592">
        <v>117</v>
      </c>
      <c r="I592" s="103">
        <v>45901</v>
      </c>
      <c r="J592">
        <v>8.9169999999999998</v>
      </c>
      <c r="K592">
        <v>6.44</v>
      </c>
      <c r="L592">
        <v>38.814</v>
      </c>
      <c r="M592">
        <v>36.299999999999997</v>
      </c>
      <c r="AA592">
        <v>5</v>
      </c>
    </row>
    <row r="593" spans="1:27" hidden="1">
      <c r="A593" t="s">
        <v>386</v>
      </c>
      <c r="B593" t="s">
        <v>84</v>
      </c>
      <c r="D593" t="s">
        <v>90</v>
      </c>
      <c r="E593" t="s">
        <v>36</v>
      </c>
      <c r="F593" t="s">
        <v>473</v>
      </c>
      <c r="G593" t="s">
        <v>474</v>
      </c>
      <c r="H593">
        <v>0</v>
      </c>
      <c r="I593" s="103">
        <v>45901</v>
      </c>
      <c r="J593">
        <v>0</v>
      </c>
      <c r="K593">
        <v>0</v>
      </c>
      <c r="L593">
        <v>0</v>
      </c>
      <c r="M593">
        <v>0</v>
      </c>
      <c r="O593" t="s">
        <v>2606</v>
      </c>
      <c r="AA593">
        <v>6</v>
      </c>
    </row>
    <row r="594" spans="1:27" hidden="1">
      <c r="A594" t="s">
        <v>386</v>
      </c>
      <c r="B594" t="s">
        <v>84</v>
      </c>
      <c r="D594" t="s">
        <v>90</v>
      </c>
      <c r="E594" t="s">
        <v>73</v>
      </c>
      <c r="F594" t="s">
        <v>473</v>
      </c>
      <c r="G594" t="s">
        <v>474</v>
      </c>
      <c r="H594">
        <v>0</v>
      </c>
      <c r="I594" s="103">
        <v>45901</v>
      </c>
      <c r="J594">
        <v>0</v>
      </c>
      <c r="K594">
        <v>0</v>
      </c>
      <c r="L594">
        <v>0</v>
      </c>
      <c r="M594">
        <v>0</v>
      </c>
      <c r="AA594">
        <v>7</v>
      </c>
    </row>
    <row r="595" spans="1:27" hidden="1">
      <c r="A595" t="s">
        <v>386</v>
      </c>
      <c r="B595" t="s">
        <v>84</v>
      </c>
      <c r="D595" t="s">
        <v>91</v>
      </c>
      <c r="E595" t="s">
        <v>36</v>
      </c>
      <c r="F595" t="s">
        <v>473</v>
      </c>
      <c r="G595" t="s">
        <v>474</v>
      </c>
      <c r="H595">
        <v>195</v>
      </c>
      <c r="I595" s="103">
        <v>45901</v>
      </c>
      <c r="J595">
        <v>25</v>
      </c>
      <c r="K595">
        <v>10</v>
      </c>
      <c r="L595">
        <v>122</v>
      </c>
      <c r="M595">
        <v>38</v>
      </c>
      <c r="O595" t="s">
        <v>2607</v>
      </c>
      <c r="AA595">
        <v>8</v>
      </c>
    </row>
    <row r="596" spans="1:27" hidden="1">
      <c r="A596" t="s">
        <v>386</v>
      </c>
      <c r="B596" t="s">
        <v>84</v>
      </c>
      <c r="D596" t="s">
        <v>91</v>
      </c>
      <c r="E596" t="s">
        <v>73</v>
      </c>
      <c r="F596" t="s">
        <v>473</v>
      </c>
      <c r="G596" t="s">
        <v>474</v>
      </c>
      <c r="H596">
        <v>313</v>
      </c>
      <c r="I596" s="103">
        <v>45901</v>
      </c>
      <c r="J596">
        <v>40.231999999999999</v>
      </c>
      <c r="K596">
        <v>4.4320000000000004</v>
      </c>
      <c r="L596">
        <v>223.61199999999999</v>
      </c>
      <c r="M596">
        <v>46.453000000000003</v>
      </c>
      <c r="AA596">
        <v>9</v>
      </c>
    </row>
    <row r="597" spans="1:27" hidden="1">
      <c r="A597" t="s">
        <v>386</v>
      </c>
      <c r="B597" t="s">
        <v>92</v>
      </c>
      <c r="D597" t="s">
        <v>93</v>
      </c>
      <c r="E597" t="s">
        <v>36</v>
      </c>
      <c r="F597" t="s">
        <v>2575</v>
      </c>
      <c r="G597" t="s">
        <v>474</v>
      </c>
      <c r="H597">
        <v>0</v>
      </c>
      <c r="I597" s="103">
        <v>45901</v>
      </c>
      <c r="J597">
        <v>0</v>
      </c>
      <c r="K597">
        <v>0</v>
      </c>
      <c r="L597">
        <v>0</v>
      </c>
      <c r="M597">
        <v>0</v>
      </c>
      <c r="AA597">
        <v>10</v>
      </c>
    </row>
    <row r="598" spans="1:27" hidden="1">
      <c r="A598" t="s">
        <v>386</v>
      </c>
      <c r="B598" t="s">
        <v>92</v>
      </c>
      <c r="D598" t="s">
        <v>94</v>
      </c>
      <c r="E598" t="s">
        <v>36</v>
      </c>
      <c r="F598" t="s">
        <v>2575</v>
      </c>
      <c r="G598" t="s">
        <v>474</v>
      </c>
      <c r="H598">
        <v>0</v>
      </c>
      <c r="I598" s="103">
        <v>45901</v>
      </c>
      <c r="J598">
        <v>0</v>
      </c>
      <c r="K598">
        <v>0</v>
      </c>
      <c r="L598">
        <v>0</v>
      </c>
      <c r="M598">
        <v>0</v>
      </c>
      <c r="AA598">
        <v>11</v>
      </c>
    </row>
    <row r="599" spans="1:27" hidden="1">
      <c r="A599" t="s">
        <v>386</v>
      </c>
      <c r="B599" t="s">
        <v>92</v>
      </c>
      <c r="D599" t="s">
        <v>86</v>
      </c>
      <c r="E599" t="s">
        <v>36</v>
      </c>
      <c r="F599" t="s">
        <v>2575</v>
      </c>
      <c r="G599" t="s">
        <v>474</v>
      </c>
      <c r="H599">
        <v>0</v>
      </c>
      <c r="I599" s="103">
        <v>45901</v>
      </c>
      <c r="J599">
        <v>0</v>
      </c>
      <c r="K599">
        <v>0</v>
      </c>
      <c r="L599">
        <v>0</v>
      </c>
      <c r="M599">
        <v>4</v>
      </c>
      <c r="AA599">
        <v>12</v>
      </c>
    </row>
    <row r="600" spans="1:27" hidden="1">
      <c r="A600" t="s">
        <v>386</v>
      </c>
      <c r="B600" t="s">
        <v>92</v>
      </c>
      <c r="D600" t="s">
        <v>95</v>
      </c>
      <c r="E600" t="s">
        <v>36</v>
      </c>
      <c r="F600" t="s">
        <v>2575</v>
      </c>
      <c r="G600" t="s">
        <v>474</v>
      </c>
      <c r="H600">
        <v>5</v>
      </c>
      <c r="I600" s="103">
        <v>45901</v>
      </c>
      <c r="J600" t="s">
        <v>11</v>
      </c>
      <c r="K600">
        <v>0</v>
      </c>
      <c r="L600">
        <v>2</v>
      </c>
      <c r="M600">
        <v>3</v>
      </c>
      <c r="AA600">
        <v>13</v>
      </c>
    </row>
    <row r="601" spans="1:27" hidden="1">
      <c r="A601" t="s">
        <v>386</v>
      </c>
      <c r="B601" t="s">
        <v>97</v>
      </c>
      <c r="D601" t="s">
        <v>85</v>
      </c>
      <c r="E601" t="s">
        <v>36</v>
      </c>
      <c r="F601" t="s">
        <v>2574</v>
      </c>
      <c r="G601" t="s">
        <v>474</v>
      </c>
      <c r="H601">
        <v>0</v>
      </c>
      <c r="I601" s="103">
        <v>45901</v>
      </c>
      <c r="J601">
        <v>0</v>
      </c>
      <c r="K601">
        <v>0</v>
      </c>
      <c r="L601">
        <v>0</v>
      </c>
      <c r="M601">
        <v>0</v>
      </c>
      <c r="AA601">
        <v>14</v>
      </c>
    </row>
    <row r="602" spans="1:27" hidden="1">
      <c r="A602" t="s">
        <v>386</v>
      </c>
      <c r="B602" t="s">
        <v>97</v>
      </c>
      <c r="D602" t="s">
        <v>86</v>
      </c>
      <c r="E602" t="s">
        <v>36</v>
      </c>
      <c r="F602" t="s">
        <v>2574</v>
      </c>
      <c r="G602" t="s">
        <v>474</v>
      </c>
      <c r="H602">
        <v>30</v>
      </c>
      <c r="I602" s="103">
        <v>45901</v>
      </c>
      <c r="J602">
        <v>2.5</v>
      </c>
      <c r="K602">
        <v>1</v>
      </c>
      <c r="L602">
        <v>12.5</v>
      </c>
      <c r="M602">
        <v>18</v>
      </c>
      <c r="AA602">
        <v>15</v>
      </c>
    </row>
    <row r="603" spans="1:27" hidden="1">
      <c r="A603" t="s">
        <v>386</v>
      </c>
      <c r="B603" t="s">
        <v>97</v>
      </c>
      <c r="D603" t="s">
        <v>87</v>
      </c>
      <c r="E603" t="s">
        <v>36</v>
      </c>
      <c r="F603" t="s">
        <v>2574</v>
      </c>
      <c r="G603" t="s">
        <v>474</v>
      </c>
      <c r="H603">
        <v>0</v>
      </c>
      <c r="I603" s="103">
        <v>45901</v>
      </c>
      <c r="J603">
        <v>0</v>
      </c>
      <c r="K603">
        <v>1</v>
      </c>
      <c r="L603">
        <v>0</v>
      </c>
      <c r="M603">
        <v>1</v>
      </c>
      <c r="O603" t="s">
        <v>2615</v>
      </c>
      <c r="P603" t="s">
        <v>2616</v>
      </c>
      <c r="AA603">
        <v>16</v>
      </c>
    </row>
    <row r="604" spans="1:27" hidden="1">
      <c r="A604" t="s">
        <v>386</v>
      </c>
      <c r="B604" t="s">
        <v>98</v>
      </c>
      <c r="D604" t="s">
        <v>99</v>
      </c>
      <c r="E604" t="s">
        <v>36</v>
      </c>
      <c r="F604" t="s">
        <v>479</v>
      </c>
      <c r="G604" t="s">
        <v>474</v>
      </c>
      <c r="H604">
        <v>0</v>
      </c>
      <c r="I604" s="103">
        <v>45901</v>
      </c>
      <c r="J604" t="s">
        <v>11</v>
      </c>
      <c r="K604" t="s">
        <v>11</v>
      </c>
      <c r="L604" t="s">
        <v>11</v>
      </c>
      <c r="M604" t="s">
        <v>11</v>
      </c>
      <c r="AA604">
        <v>17</v>
      </c>
    </row>
    <row r="605" spans="1:27" hidden="1">
      <c r="A605" t="s">
        <v>386</v>
      </c>
      <c r="B605" t="s">
        <v>98</v>
      </c>
      <c r="D605" t="s">
        <v>99</v>
      </c>
      <c r="E605" t="s">
        <v>73</v>
      </c>
      <c r="F605" t="s">
        <v>479</v>
      </c>
      <c r="G605" t="s">
        <v>474</v>
      </c>
      <c r="H605">
        <v>0</v>
      </c>
      <c r="I605" s="103">
        <v>45901</v>
      </c>
      <c r="J605" t="s">
        <v>11</v>
      </c>
      <c r="K605" t="s">
        <v>11</v>
      </c>
      <c r="L605" t="s">
        <v>11</v>
      </c>
      <c r="M605" t="s">
        <v>11</v>
      </c>
      <c r="AA605">
        <v>18</v>
      </c>
    </row>
    <row r="606" spans="1:27" hidden="1">
      <c r="A606" t="s">
        <v>386</v>
      </c>
      <c r="B606" t="s">
        <v>98</v>
      </c>
      <c r="D606" t="s">
        <v>100</v>
      </c>
      <c r="E606" t="s">
        <v>36</v>
      </c>
      <c r="F606" t="s">
        <v>479</v>
      </c>
      <c r="G606" t="s">
        <v>474</v>
      </c>
      <c r="H606" t="s">
        <v>11</v>
      </c>
      <c r="I606" s="103">
        <v>45901</v>
      </c>
      <c r="J606" t="s">
        <v>11</v>
      </c>
      <c r="K606">
        <v>0</v>
      </c>
      <c r="L606">
        <v>0</v>
      </c>
      <c r="M606">
        <v>38</v>
      </c>
      <c r="AA606">
        <v>19</v>
      </c>
    </row>
    <row r="607" spans="1:27" hidden="1">
      <c r="A607" t="s">
        <v>386</v>
      </c>
      <c r="B607" t="s">
        <v>98</v>
      </c>
      <c r="D607" t="s">
        <v>100</v>
      </c>
      <c r="E607" t="s">
        <v>73</v>
      </c>
      <c r="F607" t="s">
        <v>479</v>
      </c>
      <c r="G607" t="s">
        <v>474</v>
      </c>
      <c r="H607" t="s">
        <v>11</v>
      </c>
      <c r="I607" s="103">
        <v>45901</v>
      </c>
      <c r="J607" t="s">
        <v>11</v>
      </c>
      <c r="K607">
        <v>0</v>
      </c>
      <c r="L607">
        <v>0</v>
      </c>
      <c r="M607">
        <v>121.13</v>
      </c>
      <c r="AA607">
        <v>20</v>
      </c>
    </row>
    <row r="608" spans="1:27" hidden="1">
      <c r="A608" t="s">
        <v>386</v>
      </c>
      <c r="B608" t="s">
        <v>98</v>
      </c>
      <c r="D608" t="s">
        <v>101</v>
      </c>
      <c r="E608" t="s">
        <v>36</v>
      </c>
      <c r="F608" t="s">
        <v>479</v>
      </c>
      <c r="G608" t="s">
        <v>474</v>
      </c>
      <c r="H608" t="s">
        <v>11</v>
      </c>
      <c r="I608" s="103">
        <v>45901</v>
      </c>
      <c r="J608" t="s">
        <v>11</v>
      </c>
      <c r="K608" t="s">
        <v>11</v>
      </c>
      <c r="L608" t="s">
        <v>11</v>
      </c>
      <c r="M608">
        <v>159</v>
      </c>
      <c r="O608" t="s">
        <v>2617</v>
      </c>
      <c r="AA608">
        <v>21</v>
      </c>
    </row>
    <row r="609" spans="1:27" hidden="1">
      <c r="A609" t="s">
        <v>386</v>
      </c>
      <c r="B609" t="s">
        <v>98</v>
      </c>
      <c r="D609" t="s">
        <v>101</v>
      </c>
      <c r="E609" t="s">
        <v>73</v>
      </c>
      <c r="F609" t="s">
        <v>479</v>
      </c>
      <c r="G609" t="s">
        <v>474</v>
      </c>
      <c r="H609" t="s">
        <v>11</v>
      </c>
      <c r="I609" s="103">
        <v>45901</v>
      </c>
      <c r="J609" t="s">
        <v>11</v>
      </c>
      <c r="K609" t="s">
        <v>11</v>
      </c>
      <c r="L609" t="s">
        <v>11</v>
      </c>
      <c r="M609">
        <v>139.74674899999999</v>
      </c>
      <c r="AA609">
        <v>22</v>
      </c>
    </row>
    <row r="610" spans="1:27" hidden="1">
      <c r="A610" t="s">
        <v>386</v>
      </c>
      <c r="B610" t="s">
        <v>98</v>
      </c>
      <c r="D610" t="s">
        <v>102</v>
      </c>
      <c r="E610" t="s">
        <v>36</v>
      </c>
      <c r="F610" t="s">
        <v>479</v>
      </c>
      <c r="G610" t="s">
        <v>474</v>
      </c>
      <c r="H610" t="s">
        <v>11</v>
      </c>
      <c r="I610" s="103">
        <v>45901</v>
      </c>
      <c r="J610" t="s">
        <v>11</v>
      </c>
      <c r="K610" t="s">
        <v>11</v>
      </c>
      <c r="L610" t="s">
        <v>11</v>
      </c>
      <c r="M610">
        <v>155</v>
      </c>
      <c r="O610" t="s">
        <v>2618</v>
      </c>
      <c r="AA610">
        <v>23</v>
      </c>
    </row>
    <row r="611" spans="1:27" hidden="1">
      <c r="A611" t="s">
        <v>386</v>
      </c>
      <c r="B611" t="s">
        <v>98</v>
      </c>
      <c r="D611" t="s">
        <v>102</v>
      </c>
      <c r="E611" t="s">
        <v>73</v>
      </c>
      <c r="F611" t="s">
        <v>479</v>
      </c>
      <c r="G611" t="s">
        <v>474</v>
      </c>
      <c r="H611" t="s">
        <v>11</v>
      </c>
      <c r="I611" s="103">
        <v>45901</v>
      </c>
      <c r="J611" t="s">
        <v>11</v>
      </c>
      <c r="K611" t="s">
        <v>11</v>
      </c>
      <c r="L611" t="s">
        <v>11</v>
      </c>
      <c r="M611">
        <v>95.530857999999995</v>
      </c>
      <c r="AA611">
        <v>24</v>
      </c>
    </row>
    <row r="612" spans="1:27" hidden="1">
      <c r="A612" t="s">
        <v>386</v>
      </c>
      <c r="B612" t="s">
        <v>98</v>
      </c>
      <c r="D612" t="s">
        <v>103</v>
      </c>
      <c r="E612" t="s">
        <v>36</v>
      </c>
      <c r="F612" t="s">
        <v>479</v>
      </c>
      <c r="G612" t="s">
        <v>484</v>
      </c>
      <c r="H612">
        <v>0</v>
      </c>
      <c r="I612" s="103">
        <v>45901</v>
      </c>
      <c r="J612">
        <v>0</v>
      </c>
      <c r="K612">
        <v>0</v>
      </c>
      <c r="L612">
        <v>16</v>
      </c>
      <c r="M612">
        <v>3</v>
      </c>
      <c r="N612">
        <v>13</v>
      </c>
      <c r="O612" t="s">
        <v>2619</v>
      </c>
      <c r="AA612">
        <v>25</v>
      </c>
    </row>
    <row r="613" spans="1:27" hidden="1">
      <c r="A613" t="s">
        <v>386</v>
      </c>
      <c r="B613" t="s">
        <v>98</v>
      </c>
      <c r="D613" t="s">
        <v>103</v>
      </c>
      <c r="E613" t="s">
        <v>73</v>
      </c>
      <c r="F613" t="s">
        <v>479</v>
      </c>
      <c r="G613" t="s">
        <v>484</v>
      </c>
      <c r="H613">
        <v>0</v>
      </c>
      <c r="I613" s="103">
        <v>45901</v>
      </c>
      <c r="J613">
        <v>0</v>
      </c>
      <c r="K613">
        <v>0</v>
      </c>
      <c r="L613">
        <v>36.33</v>
      </c>
      <c r="M613">
        <v>13.18</v>
      </c>
      <c r="AA613">
        <v>26</v>
      </c>
    </row>
    <row r="614" spans="1:27" hidden="1">
      <c r="A614" t="s">
        <v>386</v>
      </c>
      <c r="B614" t="s">
        <v>98</v>
      </c>
      <c r="D614" t="s">
        <v>104</v>
      </c>
      <c r="E614" t="s">
        <v>36</v>
      </c>
      <c r="F614" t="s">
        <v>479</v>
      </c>
      <c r="G614" t="s">
        <v>2610</v>
      </c>
      <c r="H614">
        <v>0</v>
      </c>
      <c r="I614" s="103">
        <v>45901</v>
      </c>
      <c r="J614">
        <v>0</v>
      </c>
      <c r="K614">
        <v>0</v>
      </c>
      <c r="L614">
        <v>6</v>
      </c>
      <c r="M614">
        <v>15</v>
      </c>
      <c r="O614" t="s">
        <v>2620</v>
      </c>
      <c r="T614" t="s">
        <v>2399</v>
      </c>
      <c r="U614" t="s">
        <v>2621</v>
      </c>
      <c r="V614" t="s">
        <v>2622</v>
      </c>
      <c r="AA614">
        <v>27</v>
      </c>
    </row>
    <row r="615" spans="1:27" hidden="1">
      <c r="A615" t="s">
        <v>386</v>
      </c>
      <c r="B615" t="s">
        <v>98</v>
      </c>
      <c r="D615" t="s">
        <v>104</v>
      </c>
      <c r="E615" t="s">
        <v>73</v>
      </c>
      <c r="F615" t="s">
        <v>479</v>
      </c>
      <c r="G615" t="s">
        <v>2610</v>
      </c>
      <c r="H615">
        <v>0</v>
      </c>
      <c r="I615" s="103">
        <v>45901</v>
      </c>
      <c r="J615">
        <v>0</v>
      </c>
      <c r="K615">
        <v>0</v>
      </c>
      <c r="L615">
        <v>3.120000000000001</v>
      </c>
      <c r="M615">
        <v>11.65</v>
      </c>
      <c r="AA615">
        <v>28</v>
      </c>
    </row>
    <row r="616" spans="1:27" hidden="1">
      <c r="A616" t="s">
        <v>386</v>
      </c>
      <c r="B616" t="s">
        <v>98</v>
      </c>
      <c r="D616" t="s">
        <v>105</v>
      </c>
      <c r="E616" t="s">
        <v>36</v>
      </c>
      <c r="F616" t="s">
        <v>473</v>
      </c>
      <c r="G616" t="s">
        <v>474</v>
      </c>
      <c r="H616">
        <v>0</v>
      </c>
      <c r="I616" s="103">
        <v>45901</v>
      </c>
      <c r="J616">
        <v>0</v>
      </c>
      <c r="L616">
        <v>0</v>
      </c>
      <c r="O616" t="s">
        <v>2591</v>
      </c>
      <c r="AA616">
        <v>29</v>
      </c>
    </row>
    <row r="617" spans="1:27" hidden="1">
      <c r="A617" t="s">
        <v>386</v>
      </c>
      <c r="B617" t="s">
        <v>98</v>
      </c>
      <c r="D617" t="s">
        <v>105</v>
      </c>
      <c r="E617" t="s">
        <v>73</v>
      </c>
      <c r="F617" t="s">
        <v>473</v>
      </c>
      <c r="G617" t="s">
        <v>474</v>
      </c>
      <c r="H617">
        <v>0</v>
      </c>
      <c r="I617" s="103">
        <v>45901</v>
      </c>
      <c r="J617">
        <v>0</v>
      </c>
      <c r="L617">
        <v>0</v>
      </c>
      <c r="AA617">
        <v>30</v>
      </c>
    </row>
    <row r="618" spans="1:27" hidden="1">
      <c r="A618" t="s">
        <v>386</v>
      </c>
      <c r="B618" t="s">
        <v>98</v>
      </c>
      <c r="D618" t="s">
        <v>106</v>
      </c>
      <c r="E618" t="s">
        <v>36</v>
      </c>
      <c r="F618" t="s">
        <v>473</v>
      </c>
      <c r="G618" t="s">
        <v>474</v>
      </c>
      <c r="H618">
        <v>0</v>
      </c>
      <c r="I618" s="103">
        <v>45901</v>
      </c>
      <c r="J618">
        <v>0</v>
      </c>
      <c r="L618">
        <v>0</v>
      </c>
      <c r="O618" t="s">
        <v>2614</v>
      </c>
      <c r="AA618">
        <v>31</v>
      </c>
    </row>
    <row r="619" spans="1:27" hidden="1">
      <c r="A619" t="s">
        <v>386</v>
      </c>
      <c r="B619" t="s">
        <v>98</v>
      </c>
      <c r="D619" t="s">
        <v>106</v>
      </c>
      <c r="E619" t="s">
        <v>73</v>
      </c>
      <c r="F619" t="s">
        <v>473</v>
      </c>
      <c r="G619" t="s">
        <v>474</v>
      </c>
      <c r="H619">
        <v>0</v>
      </c>
      <c r="I619" s="103">
        <v>45901</v>
      </c>
      <c r="J619">
        <v>0</v>
      </c>
      <c r="L619">
        <v>0</v>
      </c>
      <c r="O619" t="s">
        <v>2614</v>
      </c>
      <c r="AA619">
        <v>32</v>
      </c>
    </row>
    <row r="620" spans="1:27" hidden="1">
      <c r="A620" t="s">
        <v>386</v>
      </c>
      <c r="B620" t="s">
        <v>98</v>
      </c>
      <c r="D620" t="s">
        <v>107</v>
      </c>
      <c r="E620" t="s">
        <v>71</v>
      </c>
      <c r="F620" t="s">
        <v>482</v>
      </c>
      <c r="G620" t="s">
        <v>483</v>
      </c>
      <c r="H620">
        <v>5.0000000000000001E-3</v>
      </c>
      <c r="I620" s="103">
        <v>45901</v>
      </c>
      <c r="J620" t="s">
        <v>11</v>
      </c>
      <c r="K620" t="s">
        <v>11</v>
      </c>
      <c r="L620">
        <v>-5.0000000000000001E-3</v>
      </c>
      <c r="M620">
        <v>-5.7400000000000003E-3</v>
      </c>
      <c r="AA620">
        <v>33</v>
      </c>
    </row>
    <row r="621" spans="1:27" hidden="1">
      <c r="A621" t="s">
        <v>386</v>
      </c>
      <c r="B621" t="s">
        <v>98</v>
      </c>
      <c r="D621" t="s">
        <v>107</v>
      </c>
      <c r="E621" t="s">
        <v>73</v>
      </c>
      <c r="F621" t="s">
        <v>482</v>
      </c>
      <c r="G621" t="s">
        <v>483</v>
      </c>
      <c r="H621" t="s">
        <v>11</v>
      </c>
      <c r="I621" s="103">
        <v>45901</v>
      </c>
      <c r="J621" t="s">
        <v>11</v>
      </c>
      <c r="K621" t="s">
        <v>11</v>
      </c>
      <c r="L621" t="s">
        <v>11</v>
      </c>
      <c r="M621">
        <v>-9.1999999999999993</v>
      </c>
      <c r="AA621">
        <v>34</v>
      </c>
    </row>
    <row r="622" spans="1:27" hidden="1">
      <c r="A622" t="s">
        <v>386</v>
      </c>
      <c r="B622" t="s">
        <v>98</v>
      </c>
      <c r="D622" t="s">
        <v>111</v>
      </c>
      <c r="E622" t="s">
        <v>71</v>
      </c>
      <c r="F622" t="s">
        <v>221</v>
      </c>
      <c r="G622" t="s">
        <v>484</v>
      </c>
      <c r="H622">
        <v>3.5000000000000003E-2</v>
      </c>
      <c r="I622" s="103">
        <v>45901</v>
      </c>
      <c r="J622">
        <v>3.56E-2</v>
      </c>
      <c r="K622">
        <v>3.1199999999999999E-2</v>
      </c>
      <c r="L622">
        <v>3.56E-2</v>
      </c>
      <c r="M622">
        <v>3.1199999999999999E-2</v>
      </c>
      <c r="AA622">
        <v>35</v>
      </c>
    </row>
    <row r="623" spans="1:27" hidden="1">
      <c r="A623" t="s">
        <v>386</v>
      </c>
      <c r="B623" t="s">
        <v>98</v>
      </c>
      <c r="D623" t="s">
        <v>111</v>
      </c>
      <c r="E623" t="s">
        <v>73</v>
      </c>
      <c r="F623" t="s">
        <v>221</v>
      </c>
      <c r="G623" t="s">
        <v>484</v>
      </c>
      <c r="H623">
        <v>642.05999999999995</v>
      </c>
      <c r="I623" s="103">
        <v>45901</v>
      </c>
      <c r="J623">
        <v>653.14500000000021</v>
      </c>
      <c r="K623">
        <v>590</v>
      </c>
      <c r="L623" s="139">
        <v>653.14500000000021</v>
      </c>
      <c r="M623">
        <v>590</v>
      </c>
      <c r="AA623">
        <v>36</v>
      </c>
    </row>
    <row r="624" spans="1:27" hidden="1">
      <c r="A624" t="s">
        <v>386</v>
      </c>
      <c r="B624" t="s">
        <v>98</v>
      </c>
      <c r="D624" t="s">
        <v>112</v>
      </c>
      <c r="E624" t="s">
        <v>36</v>
      </c>
      <c r="F624" t="s">
        <v>220</v>
      </c>
      <c r="H624" t="s">
        <v>11</v>
      </c>
      <c r="I624" s="103">
        <v>45901</v>
      </c>
      <c r="J624" t="s">
        <v>11</v>
      </c>
      <c r="K624" t="s">
        <v>11</v>
      </c>
      <c r="L624" s="139" t="s">
        <v>11</v>
      </c>
      <c r="M624" t="s">
        <v>11</v>
      </c>
      <c r="N624" t="s">
        <v>11</v>
      </c>
      <c r="O624" t="s">
        <v>11</v>
      </c>
      <c r="P624" t="s">
        <v>11</v>
      </c>
      <c r="AA624">
        <v>37</v>
      </c>
    </row>
    <row r="625" spans="1:27" hidden="1">
      <c r="A625" t="s">
        <v>386</v>
      </c>
      <c r="B625" t="s">
        <v>98</v>
      </c>
      <c r="D625" t="s">
        <v>112</v>
      </c>
      <c r="E625" t="s">
        <v>73</v>
      </c>
      <c r="F625" t="s">
        <v>220</v>
      </c>
      <c r="H625">
        <v>84.578725860000006</v>
      </c>
      <c r="I625" s="103">
        <v>45901</v>
      </c>
      <c r="J625">
        <v>2.2729146</v>
      </c>
      <c r="K625">
        <v>9.4295284400000003</v>
      </c>
      <c r="L625">
        <v>70.823442809999989</v>
      </c>
      <c r="M625">
        <v>36.701423239999997</v>
      </c>
      <c r="O625" t="s">
        <v>2623</v>
      </c>
      <c r="P625" t="s">
        <v>11</v>
      </c>
      <c r="Q625" t="s">
        <v>11</v>
      </c>
      <c r="R625" t="s">
        <v>11</v>
      </c>
      <c r="AA625">
        <v>38</v>
      </c>
    </row>
    <row r="626" spans="1:27" hidden="1">
      <c r="A626" t="s">
        <v>386</v>
      </c>
      <c r="B626" t="s">
        <v>98</v>
      </c>
      <c r="D626" t="s">
        <v>114</v>
      </c>
      <c r="E626" t="s">
        <v>73</v>
      </c>
      <c r="F626" t="s">
        <v>225</v>
      </c>
      <c r="G626" t="s">
        <v>488</v>
      </c>
      <c r="H626">
        <v>3.17</v>
      </c>
      <c r="I626" s="103">
        <v>45901</v>
      </c>
      <c r="J626" t="s">
        <v>11</v>
      </c>
      <c r="K626" t="s">
        <v>11</v>
      </c>
      <c r="L626">
        <v>3.17</v>
      </c>
      <c r="M626">
        <v>0.69707109</v>
      </c>
      <c r="AA626">
        <v>39</v>
      </c>
    </row>
    <row r="627" spans="1:27" hidden="1">
      <c r="A627" t="s">
        <v>386</v>
      </c>
      <c r="B627" t="s">
        <v>98</v>
      </c>
      <c r="D627" t="s">
        <v>115</v>
      </c>
      <c r="E627" t="s">
        <v>73</v>
      </c>
      <c r="F627" t="s">
        <v>225</v>
      </c>
      <c r="G627" t="s">
        <v>488</v>
      </c>
      <c r="H627">
        <v>5.84</v>
      </c>
      <c r="I627" s="103">
        <v>45901</v>
      </c>
      <c r="J627" t="s">
        <v>11</v>
      </c>
      <c r="K627" t="s">
        <v>11</v>
      </c>
      <c r="L627">
        <v>5.84</v>
      </c>
      <c r="M627">
        <v>5.5206797600000002</v>
      </c>
      <c r="AA627">
        <v>40</v>
      </c>
    </row>
    <row r="628" spans="1:27" hidden="1">
      <c r="A628" t="s">
        <v>386</v>
      </c>
      <c r="B628" t="s">
        <v>98</v>
      </c>
      <c r="D628" t="s">
        <v>117</v>
      </c>
      <c r="E628" t="s">
        <v>36</v>
      </c>
      <c r="F628" t="s">
        <v>221</v>
      </c>
      <c r="G628" t="s">
        <v>484</v>
      </c>
      <c r="H628" t="s">
        <v>11</v>
      </c>
      <c r="I628" s="103">
        <v>45901</v>
      </c>
      <c r="J628" t="s">
        <v>11</v>
      </c>
      <c r="K628" t="s">
        <v>11</v>
      </c>
      <c r="L628" t="s">
        <v>11</v>
      </c>
      <c r="M628" t="s">
        <v>11</v>
      </c>
      <c r="O628" t="s">
        <v>2605</v>
      </c>
      <c r="AA628">
        <v>41</v>
      </c>
    </row>
    <row r="629" spans="1:27" hidden="1">
      <c r="A629" t="s">
        <v>386</v>
      </c>
      <c r="B629" t="s">
        <v>98</v>
      </c>
      <c r="D629" t="s">
        <v>117</v>
      </c>
      <c r="E629" t="s">
        <v>73</v>
      </c>
      <c r="F629" t="s">
        <v>221</v>
      </c>
      <c r="G629" t="s">
        <v>484</v>
      </c>
      <c r="H629">
        <v>155.07</v>
      </c>
      <c r="I629" s="103">
        <v>45901</v>
      </c>
      <c r="J629">
        <v>166.15500000000003</v>
      </c>
      <c r="K629">
        <v>165.98</v>
      </c>
      <c r="L629">
        <v>166.15500000000003</v>
      </c>
      <c r="M629">
        <v>165.98</v>
      </c>
      <c r="O629" t="s">
        <v>2605</v>
      </c>
      <c r="AA629">
        <v>42</v>
      </c>
    </row>
    <row r="630" spans="1:27" hidden="1">
      <c r="A630" t="s">
        <v>386</v>
      </c>
      <c r="B630" t="s">
        <v>98</v>
      </c>
      <c r="D630" t="s">
        <v>118</v>
      </c>
      <c r="E630" t="s">
        <v>73</v>
      </c>
      <c r="F630" t="s">
        <v>482</v>
      </c>
      <c r="G630" t="s">
        <v>436</v>
      </c>
      <c r="H630">
        <v>5.4</v>
      </c>
      <c r="I630" s="103">
        <v>45901</v>
      </c>
      <c r="J630" t="s">
        <v>11</v>
      </c>
      <c r="K630" t="s">
        <v>11</v>
      </c>
      <c r="L630" t="s">
        <v>11</v>
      </c>
      <c r="M630" t="s">
        <v>11</v>
      </c>
      <c r="AA630">
        <v>43</v>
      </c>
    </row>
    <row r="631" spans="1:27" hidden="1">
      <c r="A631" t="s">
        <v>386</v>
      </c>
      <c r="B631" t="s">
        <v>98</v>
      </c>
      <c r="D631" t="s">
        <v>119</v>
      </c>
      <c r="E631" t="s">
        <v>36</v>
      </c>
      <c r="F631" t="s">
        <v>221</v>
      </c>
      <c r="G631" t="s">
        <v>436</v>
      </c>
      <c r="H631" t="s">
        <v>11</v>
      </c>
      <c r="I631" s="103">
        <v>45901</v>
      </c>
      <c r="J631" t="s">
        <v>11</v>
      </c>
      <c r="K631" t="s">
        <v>11</v>
      </c>
      <c r="L631" t="s">
        <v>11</v>
      </c>
      <c r="M631" t="s">
        <v>11</v>
      </c>
      <c r="O631" t="s">
        <v>489</v>
      </c>
      <c r="AA631">
        <v>44</v>
      </c>
    </row>
    <row r="632" spans="1:27" hidden="1">
      <c r="A632" t="s">
        <v>386</v>
      </c>
      <c r="B632" t="s">
        <v>98</v>
      </c>
      <c r="D632" t="s">
        <v>119</v>
      </c>
      <c r="E632" t="s">
        <v>73</v>
      </c>
      <c r="F632" t="s">
        <v>221</v>
      </c>
      <c r="G632" t="s">
        <v>436</v>
      </c>
      <c r="H632">
        <v>3</v>
      </c>
      <c r="I632" s="103">
        <v>45901</v>
      </c>
      <c r="J632" t="s">
        <v>11</v>
      </c>
      <c r="K632" t="s">
        <v>11</v>
      </c>
      <c r="L632" t="s">
        <v>11</v>
      </c>
      <c r="M632" t="s">
        <v>11</v>
      </c>
      <c r="O632" t="s">
        <v>489</v>
      </c>
      <c r="AA632">
        <v>45</v>
      </c>
    </row>
    <row r="633" spans="1:27" hidden="1">
      <c r="A633" t="s">
        <v>386</v>
      </c>
      <c r="B633" t="s">
        <v>120</v>
      </c>
      <c r="D633" t="s">
        <v>121</v>
      </c>
      <c r="E633" t="s">
        <v>122</v>
      </c>
      <c r="F633" t="s">
        <v>2574</v>
      </c>
      <c r="G633" t="s">
        <v>474</v>
      </c>
      <c r="H633">
        <v>1.2</v>
      </c>
      <c r="I633" s="103">
        <v>45901</v>
      </c>
      <c r="J633" t="s">
        <v>11</v>
      </c>
      <c r="K633" t="s">
        <v>11</v>
      </c>
      <c r="L633" t="s">
        <v>11</v>
      </c>
      <c r="AA633">
        <v>46</v>
      </c>
    </row>
    <row r="634" spans="1:27" hidden="1">
      <c r="A634" t="s">
        <v>386</v>
      </c>
      <c r="B634" t="s">
        <v>123</v>
      </c>
      <c r="D634" t="s">
        <v>124</v>
      </c>
      <c r="E634" t="s">
        <v>122</v>
      </c>
      <c r="F634" t="s">
        <v>479</v>
      </c>
      <c r="G634" t="s">
        <v>474</v>
      </c>
      <c r="H634">
        <v>0</v>
      </c>
      <c r="I634" s="103">
        <v>45901</v>
      </c>
      <c r="J634" t="s">
        <v>11</v>
      </c>
      <c r="K634" t="s">
        <v>11</v>
      </c>
      <c r="L634">
        <v>0</v>
      </c>
      <c r="M634">
        <v>4.71</v>
      </c>
      <c r="N634" t="s">
        <v>11</v>
      </c>
      <c r="AA634">
        <v>47</v>
      </c>
    </row>
    <row r="635" spans="1:27" hidden="1">
      <c r="A635" t="s">
        <v>386</v>
      </c>
      <c r="B635" t="s">
        <v>126</v>
      </c>
      <c r="D635" t="s">
        <v>124</v>
      </c>
      <c r="E635" t="s">
        <v>122</v>
      </c>
      <c r="F635" t="s">
        <v>2575</v>
      </c>
      <c r="G635" t="s">
        <v>474</v>
      </c>
      <c r="H635">
        <v>0</v>
      </c>
      <c r="I635" s="103">
        <v>45901</v>
      </c>
      <c r="J635">
        <v>0</v>
      </c>
      <c r="K635">
        <v>0</v>
      </c>
      <c r="L635">
        <v>0</v>
      </c>
      <c r="M635">
        <v>0</v>
      </c>
      <c r="AA635">
        <v>48</v>
      </c>
    </row>
    <row r="636" spans="1:27" hidden="1">
      <c r="A636" t="s">
        <v>386</v>
      </c>
      <c r="B636" t="s">
        <v>127</v>
      </c>
      <c r="D636" t="s">
        <v>11</v>
      </c>
      <c r="E636" t="s">
        <v>36</v>
      </c>
      <c r="F636" t="s">
        <v>2574</v>
      </c>
      <c r="G636" t="s">
        <v>11</v>
      </c>
      <c r="I636" s="103">
        <v>45901</v>
      </c>
      <c r="J636">
        <v>17</v>
      </c>
      <c r="K636">
        <v>16</v>
      </c>
      <c r="L636">
        <v>143</v>
      </c>
      <c r="M636">
        <v>122</v>
      </c>
      <c r="AA636">
        <v>49</v>
      </c>
    </row>
    <row r="637" spans="1:27" hidden="1">
      <c r="A637" t="s">
        <v>386</v>
      </c>
      <c r="B637" t="s">
        <v>84</v>
      </c>
      <c r="D637" t="s">
        <v>85</v>
      </c>
      <c r="E637" t="s">
        <v>36</v>
      </c>
      <c r="F637" t="s">
        <v>2574</v>
      </c>
      <c r="G637" t="s">
        <v>474</v>
      </c>
      <c r="H637">
        <v>0</v>
      </c>
      <c r="I637" s="103">
        <v>45931</v>
      </c>
      <c r="J637">
        <v>0</v>
      </c>
      <c r="K637">
        <v>0</v>
      </c>
      <c r="L637">
        <v>0</v>
      </c>
      <c r="M637">
        <v>0</v>
      </c>
      <c r="AA637">
        <v>1</v>
      </c>
    </row>
    <row r="638" spans="1:27" hidden="1">
      <c r="A638" t="s">
        <v>386</v>
      </c>
      <c r="B638" t="s">
        <v>84</v>
      </c>
      <c r="D638" t="s">
        <v>86</v>
      </c>
      <c r="E638" t="s">
        <v>36</v>
      </c>
      <c r="F638" t="s">
        <v>2574</v>
      </c>
      <c r="G638" t="s">
        <v>474</v>
      </c>
      <c r="H638">
        <v>9</v>
      </c>
      <c r="I638" s="103">
        <v>45931</v>
      </c>
      <c r="J638">
        <v>0.75</v>
      </c>
      <c r="K638">
        <v>0</v>
      </c>
      <c r="L638">
        <v>5.25</v>
      </c>
      <c r="M638">
        <v>0</v>
      </c>
      <c r="AA638">
        <v>2</v>
      </c>
    </row>
    <row r="639" spans="1:27" hidden="1">
      <c r="A639" t="s">
        <v>386</v>
      </c>
      <c r="B639" t="s">
        <v>84</v>
      </c>
      <c r="D639" t="s">
        <v>87</v>
      </c>
      <c r="E639" t="s">
        <v>36</v>
      </c>
      <c r="F639" t="s">
        <v>2574</v>
      </c>
      <c r="G639" t="s">
        <v>474</v>
      </c>
      <c r="H639">
        <v>0</v>
      </c>
      <c r="I639" s="103">
        <v>45931</v>
      </c>
      <c r="J639">
        <v>0</v>
      </c>
      <c r="K639">
        <v>0</v>
      </c>
      <c r="L639">
        <v>0</v>
      </c>
      <c r="M639">
        <v>0</v>
      </c>
      <c r="AA639">
        <v>3</v>
      </c>
    </row>
    <row r="640" spans="1:27" hidden="1">
      <c r="A640" t="s">
        <v>386</v>
      </c>
      <c r="B640" t="s">
        <v>84</v>
      </c>
      <c r="D640" t="s">
        <v>89</v>
      </c>
      <c r="E640" t="s">
        <v>36</v>
      </c>
      <c r="F640" t="s">
        <v>473</v>
      </c>
      <c r="G640" t="s">
        <v>474</v>
      </c>
      <c r="H640">
        <v>281</v>
      </c>
      <c r="I640" s="103">
        <v>45931</v>
      </c>
      <c r="J640">
        <v>33</v>
      </c>
      <c r="K640">
        <v>22</v>
      </c>
      <c r="L640">
        <v>159</v>
      </c>
      <c r="M640">
        <v>143</v>
      </c>
      <c r="AA640">
        <v>4</v>
      </c>
    </row>
    <row r="641" spans="1:27" hidden="1">
      <c r="A641" t="s">
        <v>386</v>
      </c>
      <c r="B641" t="s">
        <v>84</v>
      </c>
      <c r="D641" t="s">
        <v>89</v>
      </c>
      <c r="E641" t="s">
        <v>73</v>
      </c>
      <c r="F641" t="s">
        <v>473</v>
      </c>
      <c r="G641" t="s">
        <v>474</v>
      </c>
      <c r="H641">
        <v>117</v>
      </c>
      <c r="I641" s="103">
        <v>45931</v>
      </c>
      <c r="J641">
        <v>19.100000000000001</v>
      </c>
      <c r="K641">
        <v>8.36</v>
      </c>
      <c r="L641">
        <v>57.914000000000001</v>
      </c>
      <c r="M641">
        <v>44.66</v>
      </c>
      <c r="AA641">
        <v>5</v>
      </c>
    </row>
    <row r="642" spans="1:27" hidden="1">
      <c r="A642" t="s">
        <v>386</v>
      </c>
      <c r="B642" t="s">
        <v>84</v>
      </c>
      <c r="D642" t="s">
        <v>90</v>
      </c>
      <c r="E642" t="s">
        <v>36</v>
      </c>
      <c r="F642" t="s">
        <v>473</v>
      </c>
      <c r="G642" t="s">
        <v>474</v>
      </c>
      <c r="H642">
        <v>0</v>
      </c>
      <c r="I642" s="103">
        <v>45931</v>
      </c>
      <c r="J642">
        <v>0</v>
      </c>
      <c r="K642">
        <v>0</v>
      </c>
      <c r="L642">
        <v>0</v>
      </c>
      <c r="M642">
        <v>0</v>
      </c>
      <c r="AA642">
        <v>6</v>
      </c>
    </row>
    <row r="643" spans="1:27" hidden="1">
      <c r="A643" t="s">
        <v>386</v>
      </c>
      <c r="B643" t="s">
        <v>84</v>
      </c>
      <c r="D643" t="s">
        <v>90</v>
      </c>
      <c r="E643" t="s">
        <v>73</v>
      </c>
      <c r="F643" t="s">
        <v>473</v>
      </c>
      <c r="G643" t="s">
        <v>474</v>
      </c>
      <c r="H643">
        <v>0</v>
      </c>
      <c r="I643" s="103">
        <v>45931</v>
      </c>
      <c r="J643">
        <v>0</v>
      </c>
      <c r="K643">
        <v>0</v>
      </c>
      <c r="L643">
        <v>0</v>
      </c>
      <c r="M643">
        <v>0</v>
      </c>
      <c r="AA643">
        <v>7</v>
      </c>
    </row>
    <row r="644" spans="1:27" hidden="1">
      <c r="A644" t="s">
        <v>386</v>
      </c>
      <c r="B644" t="s">
        <v>84</v>
      </c>
      <c r="D644" t="s">
        <v>91</v>
      </c>
      <c r="E644" t="s">
        <v>36</v>
      </c>
      <c r="F644" t="s">
        <v>473</v>
      </c>
      <c r="G644" t="s">
        <v>474</v>
      </c>
      <c r="H644">
        <v>195</v>
      </c>
      <c r="I644" s="103">
        <v>45931</v>
      </c>
      <c r="J644">
        <v>10</v>
      </c>
      <c r="K644">
        <v>15</v>
      </c>
      <c r="L644">
        <v>132</v>
      </c>
      <c r="M644">
        <v>53</v>
      </c>
      <c r="AA644">
        <v>8</v>
      </c>
    </row>
    <row r="645" spans="1:27" hidden="1">
      <c r="A645" t="s">
        <v>386</v>
      </c>
      <c r="B645" t="s">
        <v>84</v>
      </c>
      <c r="D645" t="s">
        <v>91</v>
      </c>
      <c r="E645" t="s">
        <v>73</v>
      </c>
      <c r="F645" t="s">
        <v>473</v>
      </c>
      <c r="G645" t="s">
        <v>474</v>
      </c>
      <c r="H645">
        <v>313</v>
      </c>
      <c r="I645" s="103">
        <v>45931</v>
      </c>
      <c r="J645">
        <v>23.393999999999998</v>
      </c>
      <c r="K645">
        <v>12.2</v>
      </c>
      <c r="L645">
        <v>247.006</v>
      </c>
      <c r="M645">
        <v>58.652999999999992</v>
      </c>
      <c r="AA645">
        <v>9</v>
      </c>
    </row>
    <row r="646" spans="1:27" hidden="1">
      <c r="A646" t="s">
        <v>386</v>
      </c>
      <c r="B646" t="s">
        <v>92</v>
      </c>
      <c r="D646" t="s">
        <v>93</v>
      </c>
      <c r="E646" t="s">
        <v>36</v>
      </c>
      <c r="F646" t="s">
        <v>2575</v>
      </c>
      <c r="G646" t="s">
        <v>474</v>
      </c>
      <c r="H646">
        <v>0</v>
      </c>
      <c r="I646" s="103">
        <v>45931</v>
      </c>
      <c r="J646">
        <v>0</v>
      </c>
      <c r="K646">
        <v>0</v>
      </c>
      <c r="L646">
        <v>0</v>
      </c>
      <c r="M646">
        <v>0</v>
      </c>
      <c r="AA646">
        <v>10</v>
      </c>
    </row>
    <row r="647" spans="1:27" hidden="1">
      <c r="A647" t="s">
        <v>386</v>
      </c>
      <c r="B647" t="s">
        <v>92</v>
      </c>
      <c r="D647" t="s">
        <v>94</v>
      </c>
      <c r="E647" t="s">
        <v>36</v>
      </c>
      <c r="F647" t="s">
        <v>2575</v>
      </c>
      <c r="G647" t="s">
        <v>474</v>
      </c>
      <c r="H647">
        <v>0</v>
      </c>
      <c r="I647" s="103">
        <v>45931</v>
      </c>
      <c r="J647">
        <v>0</v>
      </c>
      <c r="K647">
        <v>0</v>
      </c>
      <c r="L647">
        <v>0</v>
      </c>
      <c r="M647">
        <v>0</v>
      </c>
      <c r="AA647">
        <v>11</v>
      </c>
    </row>
    <row r="648" spans="1:27" hidden="1">
      <c r="A648" t="s">
        <v>386</v>
      </c>
      <c r="B648" t="s">
        <v>92</v>
      </c>
      <c r="D648" t="s">
        <v>86</v>
      </c>
      <c r="E648" t="s">
        <v>36</v>
      </c>
      <c r="F648" t="s">
        <v>2575</v>
      </c>
      <c r="G648" t="s">
        <v>474</v>
      </c>
      <c r="H648">
        <v>0</v>
      </c>
      <c r="I648" s="103">
        <v>45931</v>
      </c>
      <c r="J648">
        <v>0</v>
      </c>
      <c r="K648">
        <v>0</v>
      </c>
      <c r="L648">
        <v>0</v>
      </c>
      <c r="M648">
        <v>4</v>
      </c>
      <c r="AA648">
        <v>12</v>
      </c>
    </row>
    <row r="649" spans="1:27" hidden="1">
      <c r="A649" t="s">
        <v>386</v>
      </c>
      <c r="B649" t="s">
        <v>92</v>
      </c>
      <c r="D649" t="s">
        <v>95</v>
      </c>
      <c r="E649" t="s">
        <v>36</v>
      </c>
      <c r="F649" t="s">
        <v>2575</v>
      </c>
      <c r="G649" t="s">
        <v>474</v>
      </c>
      <c r="H649">
        <v>5</v>
      </c>
      <c r="I649" s="103">
        <v>45931</v>
      </c>
      <c r="J649" t="s">
        <v>11</v>
      </c>
      <c r="K649">
        <v>0</v>
      </c>
      <c r="L649">
        <v>2</v>
      </c>
      <c r="M649">
        <v>3</v>
      </c>
      <c r="AA649">
        <v>13</v>
      </c>
    </row>
    <row r="650" spans="1:27" hidden="1">
      <c r="A650" t="s">
        <v>386</v>
      </c>
      <c r="B650" t="s">
        <v>97</v>
      </c>
      <c r="D650" t="s">
        <v>85</v>
      </c>
      <c r="E650" t="s">
        <v>36</v>
      </c>
      <c r="F650" t="s">
        <v>2574</v>
      </c>
      <c r="G650" t="s">
        <v>474</v>
      </c>
      <c r="H650">
        <v>0</v>
      </c>
      <c r="I650" s="103">
        <v>45931</v>
      </c>
      <c r="J650">
        <v>0</v>
      </c>
      <c r="K650">
        <v>0</v>
      </c>
      <c r="L650">
        <v>0</v>
      </c>
      <c r="M650">
        <v>0</v>
      </c>
      <c r="AA650">
        <v>14</v>
      </c>
    </row>
    <row r="651" spans="1:27" hidden="1">
      <c r="A651" t="s">
        <v>386</v>
      </c>
      <c r="B651" t="s">
        <v>97</v>
      </c>
      <c r="D651" t="s">
        <v>86</v>
      </c>
      <c r="E651" t="s">
        <v>36</v>
      </c>
      <c r="F651" t="s">
        <v>2574</v>
      </c>
      <c r="G651" t="s">
        <v>474</v>
      </c>
      <c r="H651">
        <v>30</v>
      </c>
      <c r="I651" s="103">
        <v>45931</v>
      </c>
      <c r="J651">
        <v>2.5</v>
      </c>
      <c r="K651">
        <v>1</v>
      </c>
      <c r="L651">
        <v>15</v>
      </c>
      <c r="M651">
        <v>19</v>
      </c>
      <c r="AA651">
        <v>15</v>
      </c>
    </row>
    <row r="652" spans="1:27" hidden="1">
      <c r="A652" t="s">
        <v>386</v>
      </c>
      <c r="B652" t="s">
        <v>97</v>
      </c>
      <c r="D652" t="s">
        <v>87</v>
      </c>
      <c r="E652" t="s">
        <v>36</v>
      </c>
      <c r="F652" t="s">
        <v>2574</v>
      </c>
      <c r="G652" t="s">
        <v>474</v>
      </c>
      <c r="H652">
        <v>0</v>
      </c>
      <c r="I652" s="103">
        <v>45931</v>
      </c>
      <c r="J652">
        <v>0</v>
      </c>
      <c r="K652">
        <v>0</v>
      </c>
      <c r="L652">
        <v>0</v>
      </c>
      <c r="M652">
        <v>1</v>
      </c>
      <c r="AA652">
        <v>16</v>
      </c>
    </row>
    <row r="653" spans="1:27" hidden="1">
      <c r="A653" t="s">
        <v>386</v>
      </c>
      <c r="B653" t="s">
        <v>98</v>
      </c>
      <c r="D653" t="s">
        <v>99</v>
      </c>
      <c r="E653" t="s">
        <v>36</v>
      </c>
      <c r="F653" t="s">
        <v>479</v>
      </c>
      <c r="G653" t="s">
        <v>474</v>
      </c>
      <c r="H653">
        <v>0</v>
      </c>
      <c r="I653" s="103">
        <v>45931</v>
      </c>
      <c r="J653">
        <v>0</v>
      </c>
      <c r="L653">
        <v>0</v>
      </c>
      <c r="AA653">
        <v>17</v>
      </c>
    </row>
    <row r="654" spans="1:27" hidden="1">
      <c r="A654" t="s">
        <v>386</v>
      </c>
      <c r="B654" t="s">
        <v>98</v>
      </c>
      <c r="D654" t="s">
        <v>99</v>
      </c>
      <c r="E654" t="s">
        <v>73</v>
      </c>
      <c r="F654" t="s">
        <v>479</v>
      </c>
      <c r="G654" t="s">
        <v>474</v>
      </c>
      <c r="H654">
        <v>0</v>
      </c>
      <c r="I654" s="103">
        <v>45931</v>
      </c>
      <c r="J654">
        <v>0</v>
      </c>
      <c r="L654">
        <v>0</v>
      </c>
      <c r="AA654">
        <v>18</v>
      </c>
    </row>
    <row r="655" spans="1:27" hidden="1">
      <c r="A655" t="s">
        <v>386</v>
      </c>
      <c r="B655" t="s">
        <v>98</v>
      </c>
      <c r="D655" t="s">
        <v>100</v>
      </c>
      <c r="E655" t="s">
        <v>36</v>
      </c>
      <c r="F655" t="s">
        <v>479</v>
      </c>
      <c r="G655" t="s">
        <v>474</v>
      </c>
      <c r="H655" t="s">
        <v>11</v>
      </c>
      <c r="I655" s="103">
        <v>45931</v>
      </c>
      <c r="J655" t="s">
        <v>11</v>
      </c>
      <c r="M655">
        <v>38</v>
      </c>
      <c r="AA655">
        <v>19</v>
      </c>
    </row>
    <row r="656" spans="1:27" hidden="1">
      <c r="A656" t="s">
        <v>386</v>
      </c>
      <c r="B656" t="s">
        <v>98</v>
      </c>
      <c r="D656" t="s">
        <v>100</v>
      </c>
      <c r="E656" t="s">
        <v>73</v>
      </c>
      <c r="F656" t="s">
        <v>479</v>
      </c>
      <c r="G656" t="s">
        <v>474</v>
      </c>
      <c r="H656" t="s">
        <v>11</v>
      </c>
      <c r="I656" s="103">
        <v>45931</v>
      </c>
      <c r="J656" t="s">
        <v>11</v>
      </c>
      <c r="M656">
        <v>121.13</v>
      </c>
      <c r="AA656">
        <v>20</v>
      </c>
    </row>
    <row r="657" spans="1:27" hidden="1">
      <c r="A657" t="s">
        <v>386</v>
      </c>
      <c r="B657" t="s">
        <v>98</v>
      </c>
      <c r="D657" t="s">
        <v>101</v>
      </c>
      <c r="E657" t="s">
        <v>36</v>
      </c>
      <c r="F657" t="s">
        <v>479</v>
      </c>
      <c r="G657" t="s">
        <v>474</v>
      </c>
      <c r="H657" t="s">
        <v>11</v>
      </c>
      <c r="I657" s="103">
        <v>45931</v>
      </c>
      <c r="J657" t="s">
        <v>11</v>
      </c>
      <c r="K657" t="s">
        <v>11</v>
      </c>
      <c r="M657">
        <v>172</v>
      </c>
      <c r="O657" t="s">
        <v>2624</v>
      </c>
      <c r="AA657">
        <v>21</v>
      </c>
    </row>
    <row r="658" spans="1:27" hidden="1">
      <c r="A658" t="s">
        <v>386</v>
      </c>
      <c r="B658" t="s">
        <v>98</v>
      </c>
      <c r="D658" t="s">
        <v>101</v>
      </c>
      <c r="E658" t="s">
        <v>73</v>
      </c>
      <c r="F658" t="s">
        <v>479</v>
      </c>
      <c r="G658" t="s">
        <v>474</v>
      </c>
      <c r="H658" t="s">
        <v>11</v>
      </c>
      <c r="I658" s="103">
        <v>45931</v>
      </c>
      <c r="J658" t="s">
        <v>11</v>
      </c>
      <c r="K658" t="s">
        <v>11</v>
      </c>
      <c r="M658">
        <v>124.6</v>
      </c>
      <c r="AA658">
        <v>22</v>
      </c>
    </row>
    <row r="659" spans="1:27" hidden="1">
      <c r="A659" t="s">
        <v>386</v>
      </c>
      <c r="B659" t="s">
        <v>98</v>
      </c>
      <c r="D659" t="s">
        <v>102</v>
      </c>
      <c r="E659" t="s">
        <v>36</v>
      </c>
      <c r="F659" t="s">
        <v>479</v>
      </c>
      <c r="G659" t="s">
        <v>474</v>
      </c>
      <c r="H659" t="s">
        <v>11</v>
      </c>
      <c r="I659" s="103">
        <v>45931</v>
      </c>
      <c r="J659" t="s">
        <v>11</v>
      </c>
      <c r="K659" t="s">
        <v>11</v>
      </c>
      <c r="M659">
        <v>162</v>
      </c>
      <c r="O659" t="s">
        <v>2625</v>
      </c>
      <c r="AA659">
        <v>23</v>
      </c>
    </row>
    <row r="660" spans="1:27" hidden="1">
      <c r="A660" t="s">
        <v>386</v>
      </c>
      <c r="B660" t="s">
        <v>98</v>
      </c>
      <c r="D660" t="s">
        <v>102</v>
      </c>
      <c r="E660" t="s">
        <v>73</v>
      </c>
      <c r="F660" t="s">
        <v>479</v>
      </c>
      <c r="G660" t="s">
        <v>474</v>
      </c>
      <c r="H660" t="s">
        <v>11</v>
      </c>
      <c r="I660" s="103">
        <v>45931</v>
      </c>
      <c r="J660" t="s">
        <v>11</v>
      </c>
      <c r="K660" t="s">
        <v>11</v>
      </c>
      <c r="M660">
        <v>100.4</v>
      </c>
      <c r="AA660">
        <v>24</v>
      </c>
    </row>
    <row r="661" spans="1:27" hidden="1">
      <c r="A661" t="s">
        <v>386</v>
      </c>
      <c r="B661" t="s">
        <v>98</v>
      </c>
      <c r="D661" t="s">
        <v>103</v>
      </c>
      <c r="E661" t="s">
        <v>36</v>
      </c>
      <c r="F661" t="s">
        <v>479</v>
      </c>
      <c r="G661" t="s">
        <v>484</v>
      </c>
      <c r="H661">
        <v>0</v>
      </c>
      <c r="I661" s="103">
        <v>45931</v>
      </c>
      <c r="J661">
        <v>0</v>
      </c>
      <c r="K661">
        <v>0</v>
      </c>
      <c r="L661">
        <v>16</v>
      </c>
      <c r="M661">
        <v>16</v>
      </c>
      <c r="N661">
        <v>20</v>
      </c>
      <c r="O661" t="s">
        <v>2626</v>
      </c>
      <c r="AA661">
        <v>25</v>
      </c>
    </row>
    <row r="662" spans="1:27" hidden="1">
      <c r="A662" t="s">
        <v>386</v>
      </c>
      <c r="B662" t="s">
        <v>98</v>
      </c>
      <c r="D662" t="s">
        <v>103</v>
      </c>
      <c r="E662" t="s">
        <v>73</v>
      </c>
      <c r="F662" t="s">
        <v>479</v>
      </c>
      <c r="G662" t="s">
        <v>480</v>
      </c>
      <c r="H662">
        <v>0</v>
      </c>
      <c r="I662" s="103">
        <v>45931</v>
      </c>
      <c r="J662">
        <v>0</v>
      </c>
      <c r="K662">
        <v>0</v>
      </c>
      <c r="L662">
        <v>36.33</v>
      </c>
      <c r="M662">
        <v>13.19</v>
      </c>
      <c r="N662">
        <v>25.41</v>
      </c>
      <c r="AA662">
        <v>26</v>
      </c>
    </row>
    <row r="663" spans="1:27" hidden="1">
      <c r="A663" t="s">
        <v>386</v>
      </c>
      <c r="B663" t="s">
        <v>98</v>
      </c>
      <c r="D663" t="s">
        <v>104</v>
      </c>
      <c r="E663" t="s">
        <v>36</v>
      </c>
      <c r="F663" t="s">
        <v>479</v>
      </c>
      <c r="G663" t="s">
        <v>2610</v>
      </c>
      <c r="H663">
        <v>0</v>
      </c>
      <c r="I663" s="103">
        <v>45931</v>
      </c>
      <c r="J663">
        <v>0</v>
      </c>
      <c r="K663">
        <v>0</v>
      </c>
      <c r="L663">
        <v>6</v>
      </c>
      <c r="M663">
        <v>15</v>
      </c>
      <c r="O663" t="s">
        <v>2620</v>
      </c>
      <c r="AA663">
        <v>27</v>
      </c>
    </row>
    <row r="664" spans="1:27" hidden="1">
      <c r="A664" t="s">
        <v>386</v>
      </c>
      <c r="B664" t="s">
        <v>98</v>
      </c>
      <c r="D664" t="s">
        <v>104</v>
      </c>
      <c r="E664" t="s">
        <v>73</v>
      </c>
      <c r="F664" t="s">
        <v>479</v>
      </c>
      <c r="G664" t="s">
        <v>2610</v>
      </c>
      <c r="H664">
        <v>0</v>
      </c>
      <c r="I664" s="103">
        <v>45931</v>
      </c>
      <c r="J664">
        <v>0</v>
      </c>
      <c r="K664">
        <v>0</v>
      </c>
      <c r="L664">
        <v>3.120000000000001</v>
      </c>
      <c r="M664">
        <v>11.65</v>
      </c>
      <c r="AA664">
        <v>28</v>
      </c>
    </row>
    <row r="665" spans="1:27" hidden="1">
      <c r="A665" t="s">
        <v>386</v>
      </c>
      <c r="B665" t="s">
        <v>98</v>
      </c>
      <c r="D665" t="s">
        <v>105</v>
      </c>
      <c r="E665" t="s">
        <v>36</v>
      </c>
      <c r="F665" t="s">
        <v>473</v>
      </c>
      <c r="G665" t="s">
        <v>474</v>
      </c>
      <c r="H665">
        <v>0</v>
      </c>
      <c r="I665" s="103">
        <v>45931</v>
      </c>
      <c r="J665">
        <v>0</v>
      </c>
      <c r="K665">
        <v>0</v>
      </c>
      <c r="L665">
        <v>0</v>
      </c>
      <c r="M665">
        <v>0</v>
      </c>
      <c r="O665" t="s">
        <v>2591</v>
      </c>
      <c r="AA665">
        <v>29</v>
      </c>
    </row>
    <row r="666" spans="1:27" hidden="1">
      <c r="A666" t="s">
        <v>386</v>
      </c>
      <c r="B666" t="s">
        <v>98</v>
      </c>
      <c r="D666" t="s">
        <v>105</v>
      </c>
      <c r="E666" t="s">
        <v>73</v>
      </c>
      <c r="F666" t="s">
        <v>473</v>
      </c>
      <c r="G666" t="s">
        <v>474</v>
      </c>
      <c r="H666">
        <v>0</v>
      </c>
      <c r="I666" s="103">
        <v>45931</v>
      </c>
      <c r="J666">
        <v>0</v>
      </c>
      <c r="K666">
        <v>0</v>
      </c>
      <c r="L666">
        <v>0</v>
      </c>
      <c r="M666">
        <v>0</v>
      </c>
      <c r="AA666">
        <v>30</v>
      </c>
    </row>
    <row r="667" spans="1:27" hidden="1">
      <c r="A667" t="s">
        <v>386</v>
      </c>
      <c r="B667" t="s">
        <v>98</v>
      </c>
      <c r="D667" t="s">
        <v>106</v>
      </c>
      <c r="E667" t="s">
        <v>36</v>
      </c>
      <c r="F667" t="s">
        <v>473</v>
      </c>
      <c r="G667" t="s">
        <v>474</v>
      </c>
      <c r="H667">
        <v>0</v>
      </c>
      <c r="I667" s="103">
        <v>45931</v>
      </c>
      <c r="J667">
        <v>0</v>
      </c>
      <c r="K667">
        <v>0</v>
      </c>
      <c r="L667">
        <v>0</v>
      </c>
      <c r="M667">
        <v>0</v>
      </c>
      <c r="O667" t="s">
        <v>2614</v>
      </c>
      <c r="AA667">
        <v>31</v>
      </c>
    </row>
    <row r="668" spans="1:27" hidden="1">
      <c r="A668" t="s">
        <v>386</v>
      </c>
      <c r="B668" t="s">
        <v>98</v>
      </c>
      <c r="D668" t="s">
        <v>106</v>
      </c>
      <c r="E668" t="s">
        <v>73</v>
      </c>
      <c r="F668" t="s">
        <v>473</v>
      </c>
      <c r="G668" t="s">
        <v>474</v>
      </c>
      <c r="H668">
        <v>0</v>
      </c>
      <c r="I668" s="103">
        <v>45931</v>
      </c>
      <c r="J668">
        <v>0</v>
      </c>
      <c r="K668">
        <v>0</v>
      </c>
      <c r="L668">
        <v>0</v>
      </c>
      <c r="M668">
        <v>0</v>
      </c>
      <c r="O668" t="s">
        <v>2614</v>
      </c>
      <c r="AA668">
        <v>32</v>
      </c>
    </row>
    <row r="669" spans="1:27" hidden="1">
      <c r="A669" t="s">
        <v>386</v>
      </c>
      <c r="B669" t="s">
        <v>98</v>
      </c>
      <c r="D669" t="s">
        <v>107</v>
      </c>
      <c r="E669" t="s">
        <v>71</v>
      </c>
      <c r="F669" t="s">
        <v>482</v>
      </c>
      <c r="G669" t="s">
        <v>483</v>
      </c>
      <c r="H669">
        <v>5.0000000000000001E-3</v>
      </c>
      <c r="I669" s="103">
        <v>45931</v>
      </c>
      <c r="J669" t="s">
        <v>11</v>
      </c>
      <c r="K669" t="s">
        <v>11</v>
      </c>
      <c r="L669">
        <v>-5.0000000000000001E-3</v>
      </c>
      <c r="M669">
        <v>-5.7400000000000003E-3</v>
      </c>
      <c r="AA669">
        <v>33</v>
      </c>
    </row>
    <row r="670" spans="1:27" hidden="1">
      <c r="A670" t="s">
        <v>386</v>
      </c>
      <c r="B670" t="s">
        <v>98</v>
      </c>
      <c r="D670" t="s">
        <v>107</v>
      </c>
      <c r="E670" t="s">
        <v>73</v>
      </c>
      <c r="F670" t="s">
        <v>482</v>
      </c>
      <c r="G670" t="s">
        <v>483</v>
      </c>
      <c r="H670" t="s">
        <v>11</v>
      </c>
      <c r="I670" s="103">
        <v>45931</v>
      </c>
      <c r="J670" t="s">
        <v>11</v>
      </c>
      <c r="K670" t="s">
        <v>11</v>
      </c>
      <c r="L670" t="s">
        <v>11</v>
      </c>
      <c r="M670">
        <v>-9.1999999999999993</v>
      </c>
      <c r="AA670">
        <v>34</v>
      </c>
    </row>
    <row r="671" spans="1:27" hidden="1">
      <c r="A671" t="s">
        <v>386</v>
      </c>
      <c r="B671" t="s">
        <v>98</v>
      </c>
      <c r="D671" t="s">
        <v>111</v>
      </c>
      <c r="E671" t="s">
        <v>71</v>
      </c>
      <c r="F671" t="s">
        <v>221</v>
      </c>
      <c r="G671" t="s">
        <v>484</v>
      </c>
      <c r="H671">
        <v>3.5000000000000003E-2</v>
      </c>
      <c r="I671" s="103">
        <v>45931</v>
      </c>
      <c r="J671">
        <v>3.5499999999999997E-2</v>
      </c>
      <c r="K671">
        <v>3.0599999999999999E-2</v>
      </c>
      <c r="L671">
        <v>3.5499999999999997E-2</v>
      </c>
      <c r="M671">
        <v>3.0599999999999999E-2</v>
      </c>
      <c r="AA671">
        <v>35</v>
      </c>
    </row>
    <row r="672" spans="1:27" hidden="1">
      <c r="A672" t="s">
        <v>386</v>
      </c>
      <c r="B672" t="s">
        <v>98</v>
      </c>
      <c r="D672" t="s">
        <v>111</v>
      </c>
      <c r="E672" t="s">
        <v>73</v>
      </c>
      <c r="F672" t="s">
        <v>221</v>
      </c>
      <c r="G672" t="s">
        <v>484</v>
      </c>
      <c r="H672">
        <v>642.05999999999995</v>
      </c>
      <c r="I672" s="103">
        <v>45931</v>
      </c>
      <c r="J672">
        <v>651.29999999999995</v>
      </c>
      <c r="K672">
        <v>580.29999999999995</v>
      </c>
      <c r="L672" s="139">
        <v>651.29999999999995</v>
      </c>
      <c r="M672">
        <v>580.29999999999995</v>
      </c>
      <c r="AA672">
        <v>36</v>
      </c>
    </row>
    <row r="673" spans="1:27" hidden="1">
      <c r="A673" t="s">
        <v>386</v>
      </c>
      <c r="B673" t="s">
        <v>98</v>
      </c>
      <c r="D673" t="s">
        <v>112</v>
      </c>
      <c r="E673" t="s">
        <v>36</v>
      </c>
      <c r="F673" t="s">
        <v>220</v>
      </c>
      <c r="H673" t="s">
        <v>11</v>
      </c>
      <c r="I673" s="103">
        <v>45931</v>
      </c>
      <c r="J673" t="s">
        <v>11</v>
      </c>
      <c r="K673" t="s">
        <v>11</v>
      </c>
      <c r="L673" s="139" t="s">
        <v>11</v>
      </c>
      <c r="M673" t="s">
        <v>11</v>
      </c>
      <c r="N673" t="s">
        <v>11</v>
      </c>
      <c r="AA673">
        <v>37</v>
      </c>
    </row>
    <row r="674" spans="1:27" hidden="1">
      <c r="A674" t="s">
        <v>386</v>
      </c>
      <c r="B674" t="s">
        <v>98</v>
      </c>
      <c r="D674" t="s">
        <v>112</v>
      </c>
      <c r="E674" t="s">
        <v>73</v>
      </c>
      <c r="F674" t="s">
        <v>220</v>
      </c>
      <c r="H674">
        <v>84.578725860000006</v>
      </c>
      <c r="I674" s="103">
        <v>45931</v>
      </c>
      <c r="J674">
        <v>2.2729146</v>
      </c>
      <c r="K674">
        <v>6.1844210500000001</v>
      </c>
      <c r="L674">
        <v>73.096357409999996</v>
      </c>
      <c r="M674">
        <v>42.885844289999994</v>
      </c>
      <c r="O674" t="s">
        <v>2627</v>
      </c>
      <c r="P674" t="s">
        <v>11</v>
      </c>
      <c r="Q674" t="s">
        <v>11</v>
      </c>
      <c r="R674" t="s">
        <v>11</v>
      </c>
      <c r="AA674">
        <v>38</v>
      </c>
    </row>
    <row r="675" spans="1:27" hidden="1">
      <c r="A675" t="s">
        <v>386</v>
      </c>
      <c r="B675" t="s">
        <v>98</v>
      </c>
      <c r="D675" t="s">
        <v>114</v>
      </c>
      <c r="E675" t="s">
        <v>73</v>
      </c>
      <c r="F675" t="s">
        <v>225</v>
      </c>
      <c r="G675" t="s">
        <v>488</v>
      </c>
      <c r="H675">
        <v>3.17</v>
      </c>
      <c r="I675" s="103">
        <v>45931</v>
      </c>
      <c r="J675" t="s">
        <v>11</v>
      </c>
      <c r="L675">
        <v>3.17</v>
      </c>
      <c r="M675">
        <v>0.69707109</v>
      </c>
      <c r="AA675">
        <v>39</v>
      </c>
    </row>
    <row r="676" spans="1:27" hidden="1">
      <c r="A676" t="s">
        <v>386</v>
      </c>
      <c r="B676" t="s">
        <v>98</v>
      </c>
      <c r="D676" t="s">
        <v>115</v>
      </c>
      <c r="E676" t="s">
        <v>73</v>
      </c>
      <c r="F676" t="s">
        <v>225</v>
      </c>
      <c r="G676" t="s">
        <v>488</v>
      </c>
      <c r="H676">
        <v>5.84</v>
      </c>
      <c r="I676" s="103">
        <v>45931</v>
      </c>
      <c r="J676" t="s">
        <v>11</v>
      </c>
      <c r="L676">
        <v>5.84</v>
      </c>
      <c r="M676">
        <v>5.5206797600000002</v>
      </c>
      <c r="AA676">
        <v>40</v>
      </c>
    </row>
    <row r="677" spans="1:27" hidden="1">
      <c r="A677" t="s">
        <v>386</v>
      </c>
      <c r="B677" t="s">
        <v>98</v>
      </c>
      <c r="D677" t="s">
        <v>117</v>
      </c>
      <c r="E677" t="s">
        <v>36</v>
      </c>
      <c r="F677" t="s">
        <v>221</v>
      </c>
      <c r="G677" t="s">
        <v>484</v>
      </c>
      <c r="H677" t="s">
        <v>11</v>
      </c>
      <c r="I677" s="103">
        <v>45931</v>
      </c>
      <c r="J677" t="s">
        <v>11</v>
      </c>
      <c r="K677" t="s">
        <v>11</v>
      </c>
      <c r="L677" t="s">
        <v>11</v>
      </c>
      <c r="M677" t="s">
        <v>11</v>
      </c>
      <c r="O677" t="s">
        <v>2605</v>
      </c>
      <c r="AA677">
        <v>41</v>
      </c>
    </row>
    <row r="678" spans="1:27" hidden="1">
      <c r="A678" t="s">
        <v>386</v>
      </c>
      <c r="B678" t="s">
        <v>98</v>
      </c>
      <c r="D678" t="s">
        <v>117</v>
      </c>
      <c r="E678" t="s">
        <v>73</v>
      </c>
      <c r="F678" t="s">
        <v>221</v>
      </c>
      <c r="G678" t="s">
        <v>484</v>
      </c>
      <c r="H678">
        <v>155.07</v>
      </c>
      <c r="I678" s="103">
        <v>45931</v>
      </c>
      <c r="J678" t="s">
        <v>11</v>
      </c>
      <c r="K678" t="s">
        <v>11</v>
      </c>
      <c r="L678">
        <v>166.15500000000003</v>
      </c>
      <c r="M678">
        <v>165.98</v>
      </c>
      <c r="O678" t="s">
        <v>2605</v>
      </c>
      <c r="AA678">
        <v>42</v>
      </c>
    </row>
    <row r="679" spans="1:27" hidden="1">
      <c r="A679" t="s">
        <v>386</v>
      </c>
      <c r="B679" t="s">
        <v>98</v>
      </c>
      <c r="D679" t="s">
        <v>118</v>
      </c>
      <c r="E679" t="s">
        <v>73</v>
      </c>
      <c r="F679" t="s">
        <v>482</v>
      </c>
      <c r="G679" t="s">
        <v>436</v>
      </c>
      <c r="H679">
        <v>5.4</v>
      </c>
      <c r="I679" s="103">
        <v>45931</v>
      </c>
      <c r="J679" t="s">
        <v>11</v>
      </c>
      <c r="K679" t="s">
        <v>11</v>
      </c>
      <c r="L679" t="s">
        <v>11</v>
      </c>
      <c r="M679" t="s">
        <v>11</v>
      </c>
      <c r="AA679">
        <v>43</v>
      </c>
    </row>
    <row r="680" spans="1:27" hidden="1">
      <c r="A680" t="s">
        <v>386</v>
      </c>
      <c r="B680" t="s">
        <v>98</v>
      </c>
      <c r="D680" t="s">
        <v>119</v>
      </c>
      <c r="E680" t="s">
        <v>36</v>
      </c>
      <c r="F680" t="s">
        <v>221</v>
      </c>
      <c r="G680" t="s">
        <v>436</v>
      </c>
      <c r="H680" t="s">
        <v>11</v>
      </c>
      <c r="I680" s="103">
        <v>45931</v>
      </c>
      <c r="J680" t="s">
        <v>11</v>
      </c>
      <c r="K680" t="s">
        <v>11</v>
      </c>
      <c r="L680" t="s">
        <v>11</v>
      </c>
      <c r="M680" t="s">
        <v>11</v>
      </c>
      <c r="O680" t="s">
        <v>489</v>
      </c>
      <c r="AA680">
        <v>44</v>
      </c>
    </row>
    <row r="681" spans="1:27" hidden="1">
      <c r="A681" t="s">
        <v>386</v>
      </c>
      <c r="B681" t="s">
        <v>98</v>
      </c>
      <c r="D681" t="s">
        <v>119</v>
      </c>
      <c r="E681" t="s">
        <v>73</v>
      </c>
      <c r="F681" t="s">
        <v>221</v>
      </c>
      <c r="G681" t="s">
        <v>436</v>
      </c>
      <c r="H681">
        <v>3</v>
      </c>
      <c r="I681" s="103">
        <v>45931</v>
      </c>
      <c r="J681" t="s">
        <v>11</v>
      </c>
      <c r="K681" t="s">
        <v>11</v>
      </c>
      <c r="L681" t="s">
        <v>11</v>
      </c>
      <c r="M681" t="s">
        <v>11</v>
      </c>
      <c r="O681" t="s">
        <v>489</v>
      </c>
      <c r="AA681">
        <v>45</v>
      </c>
    </row>
    <row r="682" spans="1:27" hidden="1">
      <c r="A682" t="s">
        <v>386</v>
      </c>
      <c r="B682" t="s">
        <v>120</v>
      </c>
      <c r="D682" t="s">
        <v>121</v>
      </c>
      <c r="E682" t="s">
        <v>122</v>
      </c>
      <c r="F682" t="s">
        <v>2574</v>
      </c>
      <c r="G682" t="s">
        <v>474</v>
      </c>
      <c r="H682">
        <v>1.2</v>
      </c>
      <c r="I682" s="103">
        <v>45931</v>
      </c>
      <c r="J682" t="s">
        <v>11</v>
      </c>
      <c r="K682" t="s">
        <v>11</v>
      </c>
      <c r="L682" t="s">
        <v>11</v>
      </c>
      <c r="M682" t="s">
        <v>11</v>
      </c>
      <c r="AA682">
        <v>46</v>
      </c>
    </row>
    <row r="683" spans="1:27" hidden="1">
      <c r="A683" t="s">
        <v>386</v>
      </c>
      <c r="B683" t="s">
        <v>123</v>
      </c>
      <c r="D683" t="s">
        <v>124</v>
      </c>
      <c r="E683" t="s">
        <v>122</v>
      </c>
      <c r="F683" t="s">
        <v>479</v>
      </c>
      <c r="G683" t="s">
        <v>474</v>
      </c>
      <c r="H683">
        <v>0</v>
      </c>
      <c r="I683" s="103">
        <v>45931</v>
      </c>
      <c r="J683" t="s">
        <v>11</v>
      </c>
      <c r="K683" t="s">
        <v>11</v>
      </c>
      <c r="L683">
        <v>0</v>
      </c>
      <c r="M683">
        <v>4.71</v>
      </c>
      <c r="AA683">
        <v>47</v>
      </c>
    </row>
    <row r="684" spans="1:27" hidden="1">
      <c r="A684" t="s">
        <v>386</v>
      </c>
      <c r="B684" t="s">
        <v>126</v>
      </c>
      <c r="D684" t="s">
        <v>124</v>
      </c>
      <c r="E684" t="s">
        <v>122</v>
      </c>
      <c r="F684" t="s">
        <v>2575</v>
      </c>
      <c r="G684" t="s">
        <v>474</v>
      </c>
      <c r="H684">
        <v>0</v>
      </c>
      <c r="I684" s="103">
        <v>45931</v>
      </c>
      <c r="J684" t="s">
        <v>11</v>
      </c>
      <c r="K684" t="s">
        <v>11</v>
      </c>
      <c r="L684">
        <v>0</v>
      </c>
      <c r="M684">
        <v>0</v>
      </c>
      <c r="AA684">
        <v>48</v>
      </c>
    </row>
    <row r="685" spans="1:27" hidden="1">
      <c r="A685" t="s">
        <v>386</v>
      </c>
      <c r="B685" t="s">
        <v>127</v>
      </c>
      <c r="D685" t="s">
        <v>11</v>
      </c>
      <c r="E685" t="s">
        <v>36</v>
      </c>
      <c r="F685" t="s">
        <v>2574</v>
      </c>
      <c r="G685" t="s">
        <v>11</v>
      </c>
      <c r="I685" s="103">
        <v>45931</v>
      </c>
      <c r="J685">
        <v>21</v>
      </c>
      <c r="K685">
        <v>17</v>
      </c>
      <c r="L685">
        <v>164</v>
      </c>
      <c r="M685">
        <v>139</v>
      </c>
      <c r="AA685">
        <v>49</v>
      </c>
    </row>
    <row r="686" spans="1:27" hidden="1">
      <c r="A686" t="s">
        <v>386</v>
      </c>
      <c r="B686" t="s">
        <v>84</v>
      </c>
      <c r="D686" t="s">
        <v>85</v>
      </c>
      <c r="E686" t="s">
        <v>36</v>
      </c>
      <c r="F686" t="s">
        <v>2574</v>
      </c>
      <c r="G686" t="s">
        <v>474</v>
      </c>
      <c r="H686">
        <v>0</v>
      </c>
      <c r="I686" s="103">
        <v>45962</v>
      </c>
      <c r="J686">
        <v>0</v>
      </c>
      <c r="K686">
        <v>0</v>
      </c>
      <c r="L686">
        <v>0</v>
      </c>
      <c r="M686">
        <v>0</v>
      </c>
      <c r="AA686">
        <v>1</v>
      </c>
    </row>
    <row r="687" spans="1:27" hidden="1">
      <c r="A687" t="s">
        <v>386</v>
      </c>
      <c r="B687" t="s">
        <v>84</v>
      </c>
      <c r="D687" t="s">
        <v>86</v>
      </c>
      <c r="E687" t="s">
        <v>36</v>
      </c>
      <c r="F687" t="s">
        <v>2574</v>
      </c>
      <c r="G687" t="s">
        <v>474</v>
      </c>
      <c r="H687">
        <v>9</v>
      </c>
      <c r="I687" s="103">
        <v>45962</v>
      </c>
      <c r="J687">
        <v>0.75</v>
      </c>
      <c r="K687">
        <v>0</v>
      </c>
      <c r="L687">
        <v>6</v>
      </c>
      <c r="M687">
        <v>0</v>
      </c>
      <c r="AA687">
        <v>2</v>
      </c>
    </row>
    <row r="688" spans="1:27" hidden="1">
      <c r="A688" t="s">
        <v>386</v>
      </c>
      <c r="B688" t="s">
        <v>84</v>
      </c>
      <c r="D688" t="s">
        <v>87</v>
      </c>
      <c r="E688" t="s">
        <v>36</v>
      </c>
      <c r="F688" t="s">
        <v>2574</v>
      </c>
      <c r="G688" t="s">
        <v>474</v>
      </c>
      <c r="H688">
        <v>0</v>
      </c>
      <c r="I688" s="103">
        <v>45962</v>
      </c>
      <c r="J688">
        <v>0</v>
      </c>
      <c r="K688">
        <v>1</v>
      </c>
      <c r="L688">
        <v>0</v>
      </c>
      <c r="M688">
        <v>1</v>
      </c>
      <c r="O688" t="s">
        <v>2628</v>
      </c>
      <c r="P688" t="s">
        <v>2629</v>
      </c>
      <c r="AA688">
        <v>3</v>
      </c>
    </row>
    <row r="689" spans="1:27" hidden="1">
      <c r="A689" t="s">
        <v>386</v>
      </c>
      <c r="B689" t="s">
        <v>84</v>
      </c>
      <c r="D689" t="s">
        <v>89</v>
      </c>
      <c r="E689" t="s">
        <v>36</v>
      </c>
      <c r="F689" t="s">
        <v>473</v>
      </c>
      <c r="G689" t="s">
        <v>474</v>
      </c>
      <c r="H689">
        <v>281</v>
      </c>
      <c r="I689" s="103">
        <v>45962</v>
      </c>
      <c r="J689">
        <v>19</v>
      </c>
      <c r="K689">
        <v>12</v>
      </c>
      <c r="L689">
        <v>178</v>
      </c>
      <c r="M689">
        <v>155</v>
      </c>
      <c r="AA689">
        <v>4</v>
      </c>
    </row>
    <row r="690" spans="1:27" hidden="1">
      <c r="A690" t="s">
        <v>386</v>
      </c>
      <c r="B690" t="s">
        <v>84</v>
      </c>
      <c r="D690" t="s">
        <v>89</v>
      </c>
      <c r="E690" t="s">
        <v>73</v>
      </c>
      <c r="F690" t="s">
        <v>473</v>
      </c>
      <c r="G690" t="s">
        <v>474</v>
      </c>
      <c r="H690">
        <v>117</v>
      </c>
      <c r="I690" s="103">
        <v>45962</v>
      </c>
      <c r="J690">
        <v>13.734999999999999</v>
      </c>
      <c r="K690">
        <v>1.99</v>
      </c>
      <c r="L690">
        <v>71.649000000000001</v>
      </c>
      <c r="M690">
        <v>46.65</v>
      </c>
      <c r="AA690">
        <v>5</v>
      </c>
    </row>
    <row r="691" spans="1:27" hidden="1">
      <c r="A691" t="s">
        <v>386</v>
      </c>
      <c r="B691" t="s">
        <v>84</v>
      </c>
      <c r="D691" t="s">
        <v>90</v>
      </c>
      <c r="E691" t="s">
        <v>36</v>
      </c>
      <c r="F691" t="s">
        <v>473</v>
      </c>
      <c r="G691" t="s">
        <v>474</v>
      </c>
      <c r="H691">
        <v>0</v>
      </c>
      <c r="I691" s="103">
        <v>45962</v>
      </c>
      <c r="J691">
        <v>0</v>
      </c>
      <c r="K691">
        <v>0</v>
      </c>
      <c r="L691">
        <v>0</v>
      </c>
      <c r="M691">
        <v>0</v>
      </c>
      <c r="O691" t="s">
        <v>2606</v>
      </c>
      <c r="AA691">
        <v>6</v>
      </c>
    </row>
    <row r="692" spans="1:27" hidden="1">
      <c r="A692" t="s">
        <v>386</v>
      </c>
      <c r="B692" t="s">
        <v>84</v>
      </c>
      <c r="D692" t="s">
        <v>90</v>
      </c>
      <c r="E692" t="s">
        <v>73</v>
      </c>
      <c r="F692" t="s">
        <v>473</v>
      </c>
      <c r="G692" t="s">
        <v>474</v>
      </c>
      <c r="H692">
        <v>0</v>
      </c>
      <c r="I692" s="103">
        <v>45962</v>
      </c>
      <c r="J692">
        <v>0</v>
      </c>
      <c r="K692">
        <v>0</v>
      </c>
      <c r="L692">
        <v>0</v>
      </c>
      <c r="M692">
        <v>0</v>
      </c>
      <c r="AA692">
        <v>7</v>
      </c>
    </row>
    <row r="693" spans="1:27" hidden="1">
      <c r="A693" t="s">
        <v>386</v>
      </c>
      <c r="B693" t="s">
        <v>84</v>
      </c>
      <c r="D693" t="s">
        <v>91</v>
      </c>
      <c r="E693" t="s">
        <v>36</v>
      </c>
      <c r="F693" t="s">
        <v>473</v>
      </c>
      <c r="G693" t="s">
        <v>474</v>
      </c>
      <c r="H693">
        <v>195</v>
      </c>
      <c r="I693" s="103">
        <v>45962</v>
      </c>
      <c r="J693">
        <v>8</v>
      </c>
      <c r="K693">
        <v>4</v>
      </c>
      <c r="L693">
        <v>140</v>
      </c>
      <c r="M693">
        <v>57</v>
      </c>
      <c r="O693" t="s">
        <v>2607</v>
      </c>
      <c r="AA693">
        <v>8</v>
      </c>
    </row>
    <row r="694" spans="1:27" hidden="1">
      <c r="A694" t="s">
        <v>386</v>
      </c>
      <c r="B694" t="s">
        <v>84</v>
      </c>
      <c r="D694" t="s">
        <v>91</v>
      </c>
      <c r="E694" t="s">
        <v>73</v>
      </c>
      <c r="F694" t="s">
        <v>473</v>
      </c>
      <c r="G694" t="s">
        <v>474</v>
      </c>
      <c r="H694">
        <v>313</v>
      </c>
      <c r="I694" s="103">
        <v>45962</v>
      </c>
      <c r="J694">
        <v>4.883</v>
      </c>
      <c r="K694">
        <v>0.53879999999999995</v>
      </c>
      <c r="L694">
        <v>251.88900000000001</v>
      </c>
      <c r="M694">
        <v>59.191799999999994</v>
      </c>
      <c r="AA694">
        <v>9</v>
      </c>
    </row>
    <row r="695" spans="1:27" hidden="1">
      <c r="A695" t="s">
        <v>386</v>
      </c>
      <c r="B695" t="s">
        <v>92</v>
      </c>
      <c r="D695" t="s">
        <v>93</v>
      </c>
      <c r="E695" t="s">
        <v>36</v>
      </c>
      <c r="F695" t="s">
        <v>2575</v>
      </c>
      <c r="G695" t="s">
        <v>474</v>
      </c>
      <c r="H695">
        <v>0</v>
      </c>
      <c r="I695" s="103">
        <v>45962</v>
      </c>
      <c r="J695">
        <v>0</v>
      </c>
      <c r="K695">
        <v>0</v>
      </c>
      <c r="L695">
        <v>0</v>
      </c>
      <c r="M695">
        <v>0</v>
      </c>
      <c r="AA695">
        <v>10</v>
      </c>
    </row>
    <row r="696" spans="1:27" hidden="1">
      <c r="A696" t="s">
        <v>386</v>
      </c>
      <c r="B696" t="s">
        <v>92</v>
      </c>
      <c r="D696" t="s">
        <v>94</v>
      </c>
      <c r="E696" t="s">
        <v>36</v>
      </c>
      <c r="F696" t="s">
        <v>2575</v>
      </c>
      <c r="G696" t="s">
        <v>474</v>
      </c>
      <c r="H696">
        <v>0</v>
      </c>
      <c r="I696" s="103">
        <v>45962</v>
      </c>
      <c r="J696">
        <v>0</v>
      </c>
      <c r="K696">
        <v>0</v>
      </c>
      <c r="L696">
        <v>0</v>
      </c>
      <c r="M696">
        <v>0</v>
      </c>
      <c r="AA696">
        <v>11</v>
      </c>
    </row>
    <row r="697" spans="1:27" hidden="1">
      <c r="A697" t="s">
        <v>386</v>
      </c>
      <c r="B697" t="s">
        <v>92</v>
      </c>
      <c r="D697" t="s">
        <v>86</v>
      </c>
      <c r="E697" t="s">
        <v>36</v>
      </c>
      <c r="F697" t="s">
        <v>2575</v>
      </c>
      <c r="G697" t="s">
        <v>474</v>
      </c>
      <c r="H697">
        <v>0</v>
      </c>
      <c r="I697" s="103">
        <v>45962</v>
      </c>
      <c r="J697">
        <v>0</v>
      </c>
      <c r="K697">
        <v>1</v>
      </c>
      <c r="L697">
        <v>0</v>
      </c>
      <c r="M697">
        <v>5</v>
      </c>
      <c r="O697" t="s">
        <v>2630</v>
      </c>
      <c r="P697" t="s">
        <v>2631</v>
      </c>
      <c r="AA697">
        <v>12</v>
      </c>
    </row>
    <row r="698" spans="1:27" hidden="1">
      <c r="A698" t="s">
        <v>386</v>
      </c>
      <c r="B698" t="s">
        <v>92</v>
      </c>
      <c r="D698" t="s">
        <v>95</v>
      </c>
      <c r="E698" t="s">
        <v>36</v>
      </c>
      <c r="F698" t="s">
        <v>2575</v>
      </c>
      <c r="G698" t="s">
        <v>474</v>
      </c>
      <c r="H698">
        <v>5</v>
      </c>
      <c r="I698" s="103">
        <v>45962</v>
      </c>
      <c r="J698" t="s">
        <v>11</v>
      </c>
      <c r="K698">
        <v>0</v>
      </c>
      <c r="L698">
        <v>2</v>
      </c>
      <c r="M698">
        <v>3</v>
      </c>
      <c r="AA698">
        <v>13</v>
      </c>
    </row>
    <row r="699" spans="1:27" hidden="1">
      <c r="A699" t="s">
        <v>386</v>
      </c>
      <c r="B699" t="s">
        <v>97</v>
      </c>
      <c r="D699" t="s">
        <v>85</v>
      </c>
      <c r="E699" t="s">
        <v>36</v>
      </c>
      <c r="F699" t="s">
        <v>2574</v>
      </c>
      <c r="G699" t="s">
        <v>474</v>
      </c>
      <c r="H699">
        <v>0</v>
      </c>
      <c r="I699" s="103">
        <v>45962</v>
      </c>
      <c r="J699">
        <v>0</v>
      </c>
      <c r="K699">
        <v>0</v>
      </c>
      <c r="L699">
        <v>0</v>
      </c>
      <c r="M699">
        <v>0</v>
      </c>
      <c r="AA699">
        <v>14</v>
      </c>
    </row>
    <row r="700" spans="1:27" hidden="1">
      <c r="A700" t="s">
        <v>386</v>
      </c>
      <c r="B700" t="s">
        <v>97</v>
      </c>
      <c r="D700" t="s">
        <v>86</v>
      </c>
      <c r="E700" t="s">
        <v>36</v>
      </c>
      <c r="F700" t="s">
        <v>2574</v>
      </c>
      <c r="G700" t="s">
        <v>474</v>
      </c>
      <c r="H700">
        <v>30</v>
      </c>
      <c r="I700" s="103">
        <v>45962</v>
      </c>
      <c r="J700">
        <v>2.5</v>
      </c>
      <c r="K700">
        <v>0</v>
      </c>
      <c r="L700">
        <v>17.5</v>
      </c>
      <c r="M700">
        <v>19</v>
      </c>
      <c r="AA700">
        <v>15</v>
      </c>
    </row>
    <row r="701" spans="1:27" hidden="1">
      <c r="A701" t="s">
        <v>386</v>
      </c>
      <c r="B701" t="s">
        <v>97</v>
      </c>
      <c r="D701" t="s">
        <v>87</v>
      </c>
      <c r="E701" t="s">
        <v>36</v>
      </c>
      <c r="F701" t="s">
        <v>2574</v>
      </c>
      <c r="G701" t="s">
        <v>474</v>
      </c>
      <c r="H701">
        <v>0</v>
      </c>
      <c r="I701" s="103">
        <v>45962</v>
      </c>
      <c r="J701">
        <v>0</v>
      </c>
      <c r="K701">
        <v>0</v>
      </c>
      <c r="L701">
        <v>0</v>
      </c>
      <c r="M701">
        <v>1</v>
      </c>
      <c r="AA701">
        <v>16</v>
      </c>
    </row>
    <row r="702" spans="1:27" hidden="1">
      <c r="A702" t="s">
        <v>386</v>
      </c>
      <c r="B702" t="s">
        <v>98</v>
      </c>
      <c r="D702" t="s">
        <v>99</v>
      </c>
      <c r="E702" t="s">
        <v>36</v>
      </c>
      <c r="F702" t="s">
        <v>479</v>
      </c>
      <c r="G702" t="s">
        <v>474</v>
      </c>
      <c r="H702">
        <v>0</v>
      </c>
      <c r="I702" s="103">
        <v>45962</v>
      </c>
      <c r="J702">
        <v>0</v>
      </c>
      <c r="K702">
        <v>1</v>
      </c>
      <c r="L702">
        <v>0</v>
      </c>
      <c r="M702">
        <v>1</v>
      </c>
      <c r="AA702">
        <v>17</v>
      </c>
    </row>
    <row r="703" spans="1:27" hidden="1">
      <c r="A703" t="s">
        <v>386</v>
      </c>
      <c r="B703" t="s">
        <v>98</v>
      </c>
      <c r="D703" t="s">
        <v>99</v>
      </c>
      <c r="E703" t="s">
        <v>73</v>
      </c>
      <c r="F703" t="s">
        <v>479</v>
      </c>
      <c r="G703" t="s">
        <v>474</v>
      </c>
      <c r="H703">
        <v>0</v>
      </c>
      <c r="I703" s="103">
        <v>45962</v>
      </c>
      <c r="J703">
        <v>0</v>
      </c>
      <c r="K703">
        <v>1</v>
      </c>
      <c r="L703">
        <v>0</v>
      </c>
      <c r="M703">
        <v>1</v>
      </c>
      <c r="AA703">
        <v>18</v>
      </c>
    </row>
    <row r="704" spans="1:27" hidden="1">
      <c r="A704" t="s">
        <v>386</v>
      </c>
      <c r="B704" t="s">
        <v>98</v>
      </c>
      <c r="D704" t="s">
        <v>100</v>
      </c>
      <c r="E704" t="s">
        <v>36</v>
      </c>
      <c r="F704" t="s">
        <v>479</v>
      </c>
      <c r="G704" t="s">
        <v>474</v>
      </c>
      <c r="H704" t="s">
        <v>11</v>
      </c>
      <c r="I704" s="103">
        <v>45962</v>
      </c>
      <c r="J704" t="s">
        <v>11</v>
      </c>
      <c r="M704">
        <v>38</v>
      </c>
      <c r="AA704">
        <v>19</v>
      </c>
    </row>
    <row r="705" spans="1:27" hidden="1">
      <c r="A705" t="s">
        <v>386</v>
      </c>
      <c r="B705" t="s">
        <v>98</v>
      </c>
      <c r="D705" t="s">
        <v>100</v>
      </c>
      <c r="E705" t="s">
        <v>73</v>
      </c>
      <c r="F705" t="s">
        <v>479</v>
      </c>
      <c r="G705" t="s">
        <v>474</v>
      </c>
      <c r="H705" t="s">
        <v>11</v>
      </c>
      <c r="I705" s="103">
        <v>45962</v>
      </c>
      <c r="J705" t="s">
        <v>11</v>
      </c>
      <c r="M705">
        <v>121.13</v>
      </c>
      <c r="AA705">
        <v>20</v>
      </c>
    </row>
    <row r="706" spans="1:27" hidden="1">
      <c r="A706" t="s">
        <v>386</v>
      </c>
      <c r="B706" t="s">
        <v>98</v>
      </c>
      <c r="D706" t="s">
        <v>101</v>
      </c>
      <c r="E706" t="s">
        <v>36</v>
      </c>
      <c r="F706" t="s">
        <v>479</v>
      </c>
      <c r="G706" t="s">
        <v>474</v>
      </c>
      <c r="H706" t="s">
        <v>11</v>
      </c>
      <c r="I706" s="103">
        <v>45962</v>
      </c>
      <c r="J706" t="s">
        <v>11</v>
      </c>
      <c r="M706">
        <v>122</v>
      </c>
      <c r="O706" t="s">
        <v>2632</v>
      </c>
      <c r="AA706">
        <v>21</v>
      </c>
    </row>
    <row r="707" spans="1:27" hidden="1">
      <c r="A707" t="s">
        <v>386</v>
      </c>
      <c r="B707" t="s">
        <v>98</v>
      </c>
      <c r="D707" t="s">
        <v>101</v>
      </c>
      <c r="E707" t="s">
        <v>73</v>
      </c>
      <c r="F707" t="s">
        <v>479</v>
      </c>
      <c r="G707" t="s">
        <v>474</v>
      </c>
      <c r="H707" t="s">
        <v>11</v>
      </c>
      <c r="I707" s="103">
        <v>45962</v>
      </c>
      <c r="J707" t="s">
        <v>11</v>
      </c>
      <c r="M707">
        <v>87.1</v>
      </c>
      <c r="AA707">
        <v>22</v>
      </c>
    </row>
    <row r="708" spans="1:27" hidden="1">
      <c r="A708" t="s">
        <v>386</v>
      </c>
      <c r="B708" t="s">
        <v>98</v>
      </c>
      <c r="D708" t="s">
        <v>102</v>
      </c>
      <c r="E708" t="s">
        <v>36</v>
      </c>
      <c r="F708" t="s">
        <v>479</v>
      </c>
      <c r="G708" t="s">
        <v>474</v>
      </c>
      <c r="H708" t="s">
        <v>11</v>
      </c>
      <c r="I708" s="103">
        <v>45962</v>
      </c>
      <c r="J708" t="s">
        <v>11</v>
      </c>
      <c r="M708">
        <v>120</v>
      </c>
      <c r="O708" t="s">
        <v>2633</v>
      </c>
      <c r="AA708">
        <v>23</v>
      </c>
    </row>
    <row r="709" spans="1:27" hidden="1">
      <c r="A709" t="s">
        <v>386</v>
      </c>
      <c r="B709" t="s">
        <v>98</v>
      </c>
      <c r="D709" t="s">
        <v>102</v>
      </c>
      <c r="E709" t="s">
        <v>73</v>
      </c>
      <c r="F709" t="s">
        <v>479</v>
      </c>
      <c r="G709" t="s">
        <v>474</v>
      </c>
      <c r="H709" t="s">
        <v>11</v>
      </c>
      <c r="I709" s="103">
        <v>45962</v>
      </c>
      <c r="J709" t="s">
        <v>11</v>
      </c>
      <c r="M709">
        <v>65</v>
      </c>
      <c r="AA709">
        <v>24</v>
      </c>
    </row>
    <row r="710" spans="1:27" hidden="1">
      <c r="A710" t="s">
        <v>386</v>
      </c>
      <c r="B710" t="s">
        <v>98</v>
      </c>
      <c r="D710" t="s">
        <v>103</v>
      </c>
      <c r="E710" t="s">
        <v>36</v>
      </c>
      <c r="F710" t="s">
        <v>479</v>
      </c>
      <c r="G710" t="s">
        <v>480</v>
      </c>
      <c r="H710">
        <v>0</v>
      </c>
      <c r="I710" s="103">
        <v>45962</v>
      </c>
      <c r="J710">
        <v>0</v>
      </c>
      <c r="K710">
        <v>3</v>
      </c>
      <c r="L710">
        <v>31</v>
      </c>
      <c r="M710">
        <v>31</v>
      </c>
      <c r="O710" t="s">
        <v>2634</v>
      </c>
      <c r="AA710">
        <v>25</v>
      </c>
    </row>
    <row r="711" spans="1:27" hidden="1">
      <c r="A711" t="s">
        <v>386</v>
      </c>
      <c r="B711" t="s">
        <v>98</v>
      </c>
      <c r="D711" t="s">
        <v>103</v>
      </c>
      <c r="E711" t="s">
        <v>73</v>
      </c>
      <c r="F711" t="s">
        <v>479</v>
      </c>
      <c r="G711" t="s">
        <v>480</v>
      </c>
      <c r="H711">
        <v>0</v>
      </c>
      <c r="I711" s="103">
        <v>45962</v>
      </c>
      <c r="J711">
        <v>0</v>
      </c>
      <c r="K711">
        <v>1.61</v>
      </c>
      <c r="L711">
        <v>36.33</v>
      </c>
      <c r="M711">
        <v>36.82</v>
      </c>
      <c r="O711" t="s">
        <v>2619</v>
      </c>
      <c r="T711" t="s">
        <v>2399</v>
      </c>
      <c r="U711">
        <v>45931</v>
      </c>
      <c r="V711" t="s">
        <v>2622</v>
      </c>
      <c r="AA711">
        <v>26</v>
      </c>
    </row>
    <row r="712" spans="1:27" hidden="1">
      <c r="A712" t="s">
        <v>386</v>
      </c>
      <c r="B712" t="s">
        <v>98</v>
      </c>
      <c r="D712" t="s">
        <v>104</v>
      </c>
      <c r="E712" t="s">
        <v>36</v>
      </c>
      <c r="F712" t="s">
        <v>479</v>
      </c>
      <c r="G712" t="s">
        <v>480</v>
      </c>
      <c r="H712">
        <v>0</v>
      </c>
      <c r="I712" s="103">
        <v>45962</v>
      </c>
      <c r="J712">
        <v>1</v>
      </c>
      <c r="K712">
        <v>6</v>
      </c>
      <c r="L712">
        <v>5</v>
      </c>
      <c r="M712">
        <v>9</v>
      </c>
      <c r="O712" t="s">
        <v>2635</v>
      </c>
      <c r="T712">
        <v>1</v>
      </c>
      <c r="AA712">
        <v>27</v>
      </c>
    </row>
    <row r="713" spans="1:27" hidden="1">
      <c r="A713" t="s">
        <v>386</v>
      </c>
      <c r="B713" t="s">
        <v>98</v>
      </c>
      <c r="D713" t="s">
        <v>104</v>
      </c>
      <c r="E713" t="s">
        <v>73</v>
      </c>
      <c r="F713" t="s">
        <v>479</v>
      </c>
      <c r="G713" t="s">
        <v>480</v>
      </c>
      <c r="H713">
        <v>0</v>
      </c>
      <c r="I713" s="103">
        <v>45962</v>
      </c>
      <c r="J713">
        <v>0.39</v>
      </c>
      <c r="K713">
        <v>1.4900000000000002</v>
      </c>
      <c r="L713">
        <v>2.7300000000000009</v>
      </c>
      <c r="M713">
        <v>10.09</v>
      </c>
      <c r="O713" t="s">
        <v>2620</v>
      </c>
      <c r="T713">
        <v>0.39</v>
      </c>
      <c r="AA713">
        <v>28</v>
      </c>
    </row>
    <row r="714" spans="1:27" hidden="1">
      <c r="A714" t="s">
        <v>386</v>
      </c>
      <c r="B714" t="s">
        <v>98</v>
      </c>
      <c r="D714" t="s">
        <v>105</v>
      </c>
      <c r="E714" t="s">
        <v>36</v>
      </c>
      <c r="F714" t="s">
        <v>473</v>
      </c>
      <c r="G714" t="s">
        <v>474</v>
      </c>
      <c r="H714">
        <v>0</v>
      </c>
      <c r="I714" s="103">
        <v>45962</v>
      </c>
      <c r="J714">
        <v>0</v>
      </c>
      <c r="K714">
        <v>0</v>
      </c>
      <c r="L714">
        <v>0</v>
      </c>
      <c r="M714">
        <v>0</v>
      </c>
      <c r="AA714">
        <v>29</v>
      </c>
    </row>
    <row r="715" spans="1:27" hidden="1">
      <c r="A715" t="s">
        <v>386</v>
      </c>
      <c r="B715" t="s">
        <v>98</v>
      </c>
      <c r="D715" t="s">
        <v>105</v>
      </c>
      <c r="E715" t="s">
        <v>73</v>
      </c>
      <c r="F715" t="s">
        <v>473</v>
      </c>
      <c r="G715" t="s">
        <v>474</v>
      </c>
      <c r="H715">
        <v>0</v>
      </c>
      <c r="I715" s="103">
        <v>45962</v>
      </c>
      <c r="J715">
        <v>0</v>
      </c>
      <c r="K715">
        <v>0</v>
      </c>
      <c r="L715">
        <v>0</v>
      </c>
      <c r="M715">
        <v>0</v>
      </c>
      <c r="AA715">
        <v>30</v>
      </c>
    </row>
    <row r="716" spans="1:27" hidden="1">
      <c r="A716" t="s">
        <v>386</v>
      </c>
      <c r="B716" t="s">
        <v>98</v>
      </c>
      <c r="D716" t="s">
        <v>106</v>
      </c>
      <c r="E716" t="s">
        <v>36</v>
      </c>
      <c r="F716" t="s">
        <v>473</v>
      </c>
      <c r="G716" t="s">
        <v>474</v>
      </c>
      <c r="H716">
        <v>0</v>
      </c>
      <c r="I716" s="103">
        <v>45962</v>
      </c>
      <c r="J716">
        <v>0</v>
      </c>
      <c r="K716">
        <v>0</v>
      </c>
      <c r="L716">
        <v>0</v>
      </c>
      <c r="M716">
        <v>0</v>
      </c>
      <c r="AA716">
        <v>31</v>
      </c>
    </row>
    <row r="717" spans="1:27" hidden="1">
      <c r="A717" t="s">
        <v>386</v>
      </c>
      <c r="B717" t="s">
        <v>98</v>
      </c>
      <c r="D717" t="s">
        <v>106</v>
      </c>
      <c r="E717" t="s">
        <v>73</v>
      </c>
      <c r="F717" t="s">
        <v>473</v>
      </c>
      <c r="G717" t="s">
        <v>474</v>
      </c>
      <c r="H717">
        <v>0</v>
      </c>
      <c r="I717" s="103">
        <v>45962</v>
      </c>
      <c r="J717">
        <v>0</v>
      </c>
      <c r="K717">
        <v>0</v>
      </c>
      <c r="L717">
        <v>0</v>
      </c>
      <c r="M717">
        <v>0</v>
      </c>
      <c r="AA717">
        <v>32</v>
      </c>
    </row>
    <row r="718" spans="1:27" hidden="1">
      <c r="A718" t="s">
        <v>386</v>
      </c>
      <c r="B718" t="s">
        <v>98</v>
      </c>
      <c r="D718" t="s">
        <v>107</v>
      </c>
      <c r="E718" t="s">
        <v>71</v>
      </c>
      <c r="F718" t="s">
        <v>482</v>
      </c>
      <c r="G718" t="s">
        <v>483</v>
      </c>
      <c r="H718">
        <v>5.0000000000000001E-3</v>
      </c>
      <c r="I718" s="103">
        <v>45962</v>
      </c>
      <c r="J718" t="s">
        <v>11</v>
      </c>
      <c r="K718" t="s">
        <v>11</v>
      </c>
      <c r="L718">
        <v>-5.0000000000000001E-3</v>
      </c>
      <c r="M718">
        <v>-5.7400000000000003E-3</v>
      </c>
      <c r="AA718">
        <v>33</v>
      </c>
    </row>
    <row r="719" spans="1:27" hidden="1">
      <c r="A719" t="s">
        <v>386</v>
      </c>
      <c r="B719" t="s">
        <v>98</v>
      </c>
      <c r="D719" t="s">
        <v>107</v>
      </c>
      <c r="E719" t="s">
        <v>73</v>
      </c>
      <c r="F719" t="s">
        <v>482</v>
      </c>
      <c r="G719" t="s">
        <v>483</v>
      </c>
      <c r="H719" t="s">
        <v>11</v>
      </c>
      <c r="I719" s="103">
        <v>45962</v>
      </c>
      <c r="J719" t="s">
        <v>11</v>
      </c>
      <c r="K719" t="s">
        <v>11</v>
      </c>
      <c r="L719" t="s">
        <v>11</v>
      </c>
      <c r="M719">
        <v>-9.1999999999999993</v>
      </c>
      <c r="AA719">
        <v>34</v>
      </c>
    </row>
    <row r="720" spans="1:27" hidden="1">
      <c r="A720" t="s">
        <v>386</v>
      </c>
      <c r="B720" t="s">
        <v>98</v>
      </c>
      <c r="D720" t="s">
        <v>111</v>
      </c>
      <c r="E720" t="s">
        <v>71</v>
      </c>
      <c r="F720" t="s">
        <v>221</v>
      </c>
      <c r="G720" t="s">
        <v>484</v>
      </c>
      <c r="H720">
        <v>3.5000000000000003E-2</v>
      </c>
      <c r="I720" s="103">
        <v>45962</v>
      </c>
      <c r="J720">
        <v>3.5400000000000001E-2</v>
      </c>
      <c r="K720">
        <v>3.0800000000000001E-2</v>
      </c>
      <c r="L720">
        <v>3.5400000000000001E-2</v>
      </c>
      <c r="M720">
        <v>3.0800000000000001E-2</v>
      </c>
      <c r="AA720">
        <v>35</v>
      </c>
    </row>
    <row r="721" spans="1:27" hidden="1">
      <c r="A721" t="s">
        <v>386</v>
      </c>
      <c r="B721" t="s">
        <v>98</v>
      </c>
      <c r="D721" t="s">
        <v>111</v>
      </c>
      <c r="E721" t="s">
        <v>73</v>
      </c>
      <c r="F721" t="s">
        <v>221</v>
      </c>
      <c r="G721" t="s">
        <v>484</v>
      </c>
      <c r="H721">
        <v>642.05999999999995</v>
      </c>
      <c r="I721" s="103">
        <v>45962</v>
      </c>
      <c r="J721">
        <v>649.45000000000027</v>
      </c>
      <c r="K721">
        <v>585.88</v>
      </c>
      <c r="L721" s="139">
        <v>649.45000000000027</v>
      </c>
      <c r="M721">
        <v>585.88</v>
      </c>
      <c r="AA721">
        <v>36</v>
      </c>
    </row>
    <row r="722" spans="1:27" hidden="1">
      <c r="A722" t="s">
        <v>386</v>
      </c>
      <c r="B722" t="s">
        <v>98</v>
      </c>
      <c r="D722" t="s">
        <v>112</v>
      </c>
      <c r="E722" t="s">
        <v>36</v>
      </c>
      <c r="F722" t="s">
        <v>220</v>
      </c>
      <c r="H722" t="s">
        <v>11</v>
      </c>
      <c r="I722" s="103">
        <v>45962</v>
      </c>
      <c r="J722" t="s">
        <v>11</v>
      </c>
      <c r="K722" t="s">
        <v>11</v>
      </c>
      <c r="L722" s="139" t="s">
        <v>11</v>
      </c>
      <c r="M722" t="s">
        <v>11</v>
      </c>
      <c r="N722" t="s">
        <v>11</v>
      </c>
      <c r="AA722">
        <v>37</v>
      </c>
    </row>
    <row r="723" spans="1:27" hidden="1">
      <c r="A723" t="s">
        <v>386</v>
      </c>
      <c r="B723" t="s">
        <v>98</v>
      </c>
      <c r="D723" t="s">
        <v>112</v>
      </c>
      <c r="E723" t="s">
        <v>73</v>
      </c>
      <c r="F723" t="s">
        <v>220</v>
      </c>
      <c r="H723">
        <v>84.578725860000006</v>
      </c>
      <c r="I723" s="103">
        <v>45962</v>
      </c>
      <c r="J723">
        <v>2.39071005</v>
      </c>
      <c r="K723">
        <v>5.5363383700000002</v>
      </c>
      <c r="L723">
        <v>75.487067460000006</v>
      </c>
      <c r="M723">
        <v>48.422182659999997</v>
      </c>
      <c r="O723" t="s">
        <v>2636</v>
      </c>
      <c r="P723" t="s">
        <v>11</v>
      </c>
      <c r="Q723" t="s">
        <v>11</v>
      </c>
      <c r="R723" t="s">
        <v>11</v>
      </c>
      <c r="AA723">
        <v>38</v>
      </c>
    </row>
    <row r="724" spans="1:27" hidden="1">
      <c r="A724" t="s">
        <v>386</v>
      </c>
      <c r="B724" t="s">
        <v>98</v>
      </c>
      <c r="D724" t="s">
        <v>114</v>
      </c>
      <c r="E724" t="s">
        <v>73</v>
      </c>
      <c r="F724" t="s">
        <v>225</v>
      </c>
      <c r="G724" t="s">
        <v>488</v>
      </c>
      <c r="H724">
        <v>3.17</v>
      </c>
      <c r="I724" s="103">
        <v>45962</v>
      </c>
      <c r="J724" t="s">
        <v>11</v>
      </c>
      <c r="K724" t="s">
        <v>11</v>
      </c>
      <c r="L724">
        <v>3.17</v>
      </c>
      <c r="M724">
        <v>0.69707109</v>
      </c>
      <c r="AA724">
        <v>39</v>
      </c>
    </row>
    <row r="725" spans="1:27" hidden="1">
      <c r="A725" t="s">
        <v>386</v>
      </c>
      <c r="B725" t="s">
        <v>98</v>
      </c>
      <c r="D725" t="s">
        <v>115</v>
      </c>
      <c r="E725" t="s">
        <v>73</v>
      </c>
      <c r="F725" t="s">
        <v>225</v>
      </c>
      <c r="G725" t="s">
        <v>488</v>
      </c>
      <c r="H725">
        <v>5.84</v>
      </c>
      <c r="I725" s="103">
        <v>45962</v>
      </c>
      <c r="J725" t="s">
        <v>11</v>
      </c>
      <c r="K725" t="s">
        <v>11</v>
      </c>
      <c r="L725">
        <v>5.84</v>
      </c>
      <c r="M725">
        <v>5.5206797600000002</v>
      </c>
      <c r="AA725">
        <v>40</v>
      </c>
    </row>
    <row r="726" spans="1:27" hidden="1">
      <c r="A726" t="s">
        <v>386</v>
      </c>
      <c r="B726" t="s">
        <v>98</v>
      </c>
      <c r="D726" t="s">
        <v>117</v>
      </c>
      <c r="E726" t="s">
        <v>36</v>
      </c>
      <c r="F726" t="s">
        <v>221</v>
      </c>
      <c r="G726" t="s">
        <v>484</v>
      </c>
      <c r="H726" t="s">
        <v>11</v>
      </c>
      <c r="I726" s="103">
        <v>45962</v>
      </c>
      <c r="J726" t="s">
        <v>11</v>
      </c>
      <c r="K726" t="s">
        <v>11</v>
      </c>
      <c r="L726" t="s">
        <v>11</v>
      </c>
      <c r="M726" t="s">
        <v>11</v>
      </c>
      <c r="O726" t="s">
        <v>2605</v>
      </c>
      <c r="AA726">
        <v>41</v>
      </c>
    </row>
    <row r="727" spans="1:27" hidden="1">
      <c r="A727" t="s">
        <v>386</v>
      </c>
      <c r="B727" t="s">
        <v>98</v>
      </c>
      <c r="D727" t="s">
        <v>117</v>
      </c>
      <c r="E727" t="s">
        <v>73</v>
      </c>
      <c r="F727" t="s">
        <v>221</v>
      </c>
      <c r="G727" t="s">
        <v>484</v>
      </c>
      <c r="H727">
        <v>155.07</v>
      </c>
      <c r="I727" s="103">
        <v>45962</v>
      </c>
      <c r="J727" t="s">
        <v>11</v>
      </c>
      <c r="K727" t="s">
        <v>11</v>
      </c>
      <c r="L727">
        <v>166.15500000000003</v>
      </c>
      <c r="M727">
        <v>165.98</v>
      </c>
      <c r="O727" t="s">
        <v>2605</v>
      </c>
      <c r="AA727">
        <v>42</v>
      </c>
    </row>
    <row r="728" spans="1:27" hidden="1">
      <c r="A728" t="s">
        <v>386</v>
      </c>
      <c r="B728" t="s">
        <v>98</v>
      </c>
      <c r="D728" t="s">
        <v>118</v>
      </c>
      <c r="E728" t="s">
        <v>73</v>
      </c>
      <c r="F728" t="s">
        <v>482</v>
      </c>
      <c r="G728" t="s">
        <v>436</v>
      </c>
      <c r="H728">
        <v>5.4</v>
      </c>
      <c r="I728" s="103">
        <v>45962</v>
      </c>
      <c r="J728" t="s">
        <v>11</v>
      </c>
      <c r="K728" t="s">
        <v>11</v>
      </c>
      <c r="L728" t="s">
        <v>11</v>
      </c>
      <c r="M728" t="s">
        <v>11</v>
      </c>
      <c r="AA728">
        <v>43</v>
      </c>
    </row>
    <row r="729" spans="1:27" hidden="1">
      <c r="A729" t="s">
        <v>386</v>
      </c>
      <c r="B729" t="s">
        <v>98</v>
      </c>
      <c r="D729" t="s">
        <v>119</v>
      </c>
      <c r="E729" t="s">
        <v>36</v>
      </c>
      <c r="F729" t="s">
        <v>221</v>
      </c>
      <c r="G729" t="s">
        <v>436</v>
      </c>
      <c r="H729" t="s">
        <v>11</v>
      </c>
      <c r="I729" s="103">
        <v>45962</v>
      </c>
      <c r="J729" t="s">
        <v>11</v>
      </c>
      <c r="K729" t="s">
        <v>11</v>
      </c>
      <c r="L729" t="s">
        <v>11</v>
      </c>
      <c r="M729" t="s">
        <v>11</v>
      </c>
      <c r="O729" t="s">
        <v>489</v>
      </c>
      <c r="AA729">
        <v>44</v>
      </c>
    </row>
    <row r="730" spans="1:27" hidden="1">
      <c r="A730" t="s">
        <v>386</v>
      </c>
      <c r="B730" t="s">
        <v>98</v>
      </c>
      <c r="D730" t="s">
        <v>119</v>
      </c>
      <c r="E730" t="s">
        <v>73</v>
      </c>
      <c r="F730" t="s">
        <v>221</v>
      </c>
      <c r="G730" t="s">
        <v>436</v>
      </c>
      <c r="H730">
        <v>3</v>
      </c>
      <c r="I730" s="103">
        <v>45962</v>
      </c>
      <c r="J730" t="s">
        <v>11</v>
      </c>
      <c r="K730" t="s">
        <v>11</v>
      </c>
      <c r="L730" t="s">
        <v>11</v>
      </c>
      <c r="M730" t="s">
        <v>11</v>
      </c>
      <c r="O730" t="s">
        <v>489</v>
      </c>
      <c r="AA730">
        <v>45</v>
      </c>
    </row>
    <row r="731" spans="1:27" hidden="1">
      <c r="A731" t="s">
        <v>386</v>
      </c>
      <c r="B731" t="s">
        <v>120</v>
      </c>
      <c r="D731" t="s">
        <v>121</v>
      </c>
      <c r="E731" t="s">
        <v>122</v>
      </c>
      <c r="F731" t="s">
        <v>2574</v>
      </c>
      <c r="G731" t="s">
        <v>474</v>
      </c>
      <c r="H731">
        <v>1.2</v>
      </c>
      <c r="I731" s="103">
        <v>45962</v>
      </c>
      <c r="J731" t="s">
        <v>11</v>
      </c>
      <c r="K731" t="s">
        <v>11</v>
      </c>
      <c r="L731" t="s">
        <v>11</v>
      </c>
      <c r="M731" t="s">
        <v>11</v>
      </c>
      <c r="AA731">
        <v>46</v>
      </c>
    </row>
    <row r="732" spans="1:27" hidden="1">
      <c r="A732" t="s">
        <v>386</v>
      </c>
      <c r="B732" t="s">
        <v>123</v>
      </c>
      <c r="D732" t="s">
        <v>124</v>
      </c>
      <c r="E732" t="s">
        <v>122</v>
      </c>
      <c r="F732" t="s">
        <v>479</v>
      </c>
      <c r="G732" t="s">
        <v>474</v>
      </c>
      <c r="H732">
        <v>0</v>
      </c>
      <c r="I732" s="103">
        <v>45962</v>
      </c>
      <c r="J732" t="s">
        <v>11</v>
      </c>
      <c r="K732" t="s">
        <v>11</v>
      </c>
      <c r="L732">
        <v>5</v>
      </c>
      <c r="M732">
        <v>4.71</v>
      </c>
      <c r="AA732">
        <v>47</v>
      </c>
    </row>
    <row r="733" spans="1:27" hidden="1">
      <c r="A733" t="s">
        <v>386</v>
      </c>
      <c r="B733" t="s">
        <v>126</v>
      </c>
      <c r="D733" t="s">
        <v>124</v>
      </c>
      <c r="E733" t="s">
        <v>122</v>
      </c>
      <c r="F733" t="s">
        <v>2575</v>
      </c>
      <c r="G733" t="s">
        <v>474</v>
      </c>
      <c r="H733">
        <v>0</v>
      </c>
      <c r="I733" s="103">
        <v>45962</v>
      </c>
      <c r="J733" t="s">
        <v>11</v>
      </c>
      <c r="K733" t="s">
        <v>11</v>
      </c>
      <c r="L733">
        <v>0</v>
      </c>
      <c r="M733">
        <v>0</v>
      </c>
      <c r="AA733">
        <v>48</v>
      </c>
    </row>
    <row r="734" spans="1:27" hidden="1">
      <c r="A734" t="s">
        <v>386</v>
      </c>
      <c r="B734" t="s">
        <v>127</v>
      </c>
      <c r="D734" t="s">
        <v>11</v>
      </c>
      <c r="E734" t="s">
        <v>36</v>
      </c>
      <c r="F734" t="s">
        <v>2574</v>
      </c>
      <c r="G734" t="s">
        <v>11</v>
      </c>
      <c r="I734" s="103">
        <v>45962</v>
      </c>
      <c r="J734">
        <v>30</v>
      </c>
      <c r="K734">
        <v>22</v>
      </c>
      <c r="L734">
        <v>194</v>
      </c>
      <c r="M734">
        <v>161</v>
      </c>
      <c r="AA734">
        <v>49</v>
      </c>
    </row>
    <row r="735" spans="1:27" hidden="1">
      <c r="A735" t="s">
        <v>386</v>
      </c>
      <c r="B735" t="s">
        <v>84</v>
      </c>
      <c r="D735" t="s">
        <v>85</v>
      </c>
      <c r="E735" t="s">
        <v>36</v>
      </c>
      <c r="F735" t="s">
        <v>2574</v>
      </c>
      <c r="G735" t="s">
        <v>474</v>
      </c>
      <c r="H735">
        <v>0</v>
      </c>
      <c r="I735" s="103">
        <v>45992</v>
      </c>
      <c r="J735">
        <v>0</v>
      </c>
      <c r="K735">
        <v>0</v>
      </c>
      <c r="L735">
        <v>0</v>
      </c>
      <c r="M735">
        <v>0</v>
      </c>
      <c r="AA735">
        <v>1</v>
      </c>
    </row>
    <row r="736" spans="1:27" hidden="1">
      <c r="A736" t="s">
        <v>386</v>
      </c>
      <c r="B736" t="s">
        <v>84</v>
      </c>
      <c r="D736" t="s">
        <v>86</v>
      </c>
      <c r="E736" t="s">
        <v>36</v>
      </c>
      <c r="F736" t="s">
        <v>2574</v>
      </c>
      <c r="G736" t="s">
        <v>474</v>
      </c>
      <c r="H736">
        <v>9</v>
      </c>
      <c r="I736" s="103">
        <v>45992</v>
      </c>
      <c r="J736">
        <v>0.75</v>
      </c>
      <c r="K736">
        <v>0</v>
      </c>
      <c r="L736">
        <v>6.75</v>
      </c>
      <c r="M736">
        <v>0</v>
      </c>
      <c r="AA736">
        <v>2</v>
      </c>
    </row>
    <row r="737" spans="1:27" hidden="1">
      <c r="A737" t="s">
        <v>386</v>
      </c>
      <c r="B737" t="s">
        <v>84</v>
      </c>
      <c r="D737" t="s">
        <v>87</v>
      </c>
      <c r="E737" t="s">
        <v>36</v>
      </c>
      <c r="F737" t="s">
        <v>2574</v>
      </c>
      <c r="G737" t="s">
        <v>474</v>
      </c>
      <c r="H737">
        <v>0</v>
      </c>
      <c r="I737" s="103">
        <v>45992</v>
      </c>
      <c r="J737">
        <v>0</v>
      </c>
      <c r="K737">
        <v>0</v>
      </c>
      <c r="L737">
        <v>0</v>
      </c>
      <c r="M737">
        <v>1</v>
      </c>
      <c r="AA737">
        <v>3</v>
      </c>
    </row>
    <row r="738" spans="1:27" hidden="1">
      <c r="A738" t="s">
        <v>386</v>
      </c>
      <c r="B738" t="s">
        <v>84</v>
      </c>
      <c r="D738" t="s">
        <v>89</v>
      </c>
      <c r="E738" t="s">
        <v>36</v>
      </c>
      <c r="F738" t="s">
        <v>473</v>
      </c>
      <c r="G738" t="s">
        <v>474</v>
      </c>
      <c r="H738">
        <v>281</v>
      </c>
      <c r="I738" s="103">
        <v>45992</v>
      </c>
      <c r="J738">
        <v>27</v>
      </c>
      <c r="K738">
        <v>26</v>
      </c>
      <c r="L738">
        <v>205</v>
      </c>
      <c r="M738">
        <v>181</v>
      </c>
      <c r="AA738">
        <v>4</v>
      </c>
    </row>
    <row r="739" spans="1:27" hidden="1">
      <c r="A739" t="s">
        <v>386</v>
      </c>
      <c r="B739" t="s">
        <v>84</v>
      </c>
      <c r="D739" t="s">
        <v>89</v>
      </c>
      <c r="E739" t="s">
        <v>73</v>
      </c>
      <c r="F739" t="s">
        <v>473</v>
      </c>
      <c r="G739" t="s">
        <v>474</v>
      </c>
      <c r="H739">
        <v>117</v>
      </c>
      <c r="I739" s="103">
        <v>45992</v>
      </c>
      <c r="J739">
        <v>11.65</v>
      </c>
      <c r="K739">
        <v>9.2200000000000006</v>
      </c>
      <c r="L739">
        <v>83.299000000000007</v>
      </c>
      <c r="M739">
        <v>55.87</v>
      </c>
      <c r="AA739">
        <v>5</v>
      </c>
    </row>
    <row r="740" spans="1:27" hidden="1">
      <c r="A740" t="s">
        <v>386</v>
      </c>
      <c r="B740" t="s">
        <v>84</v>
      </c>
      <c r="D740" t="s">
        <v>90</v>
      </c>
      <c r="E740" t="s">
        <v>36</v>
      </c>
      <c r="F740" t="s">
        <v>473</v>
      </c>
      <c r="G740" t="s">
        <v>474</v>
      </c>
      <c r="H740">
        <v>0</v>
      </c>
      <c r="I740" s="103">
        <v>45992</v>
      </c>
      <c r="J740">
        <v>0</v>
      </c>
      <c r="K740">
        <v>0</v>
      </c>
      <c r="L740">
        <v>0</v>
      </c>
      <c r="M740">
        <v>0</v>
      </c>
      <c r="O740" t="s">
        <v>2606</v>
      </c>
      <c r="AA740">
        <v>6</v>
      </c>
    </row>
    <row r="741" spans="1:27" hidden="1">
      <c r="A741" t="s">
        <v>386</v>
      </c>
      <c r="B741" t="s">
        <v>84</v>
      </c>
      <c r="D741" t="s">
        <v>90</v>
      </c>
      <c r="E741" t="s">
        <v>73</v>
      </c>
      <c r="F741" t="s">
        <v>473</v>
      </c>
      <c r="G741" t="s">
        <v>474</v>
      </c>
      <c r="H741">
        <v>0</v>
      </c>
      <c r="I741" s="103">
        <v>45992</v>
      </c>
      <c r="J741">
        <v>0</v>
      </c>
      <c r="K741">
        <v>0</v>
      </c>
      <c r="L741">
        <v>0</v>
      </c>
      <c r="M741">
        <v>0</v>
      </c>
      <c r="AA741">
        <v>7</v>
      </c>
    </row>
    <row r="742" spans="1:27" hidden="1">
      <c r="A742" t="s">
        <v>386</v>
      </c>
      <c r="B742" t="s">
        <v>84</v>
      </c>
      <c r="D742" t="s">
        <v>91</v>
      </c>
      <c r="E742" t="s">
        <v>36</v>
      </c>
      <c r="F742" t="s">
        <v>473</v>
      </c>
      <c r="G742" t="s">
        <v>474</v>
      </c>
      <c r="H742">
        <v>195</v>
      </c>
      <c r="I742" s="103">
        <v>45992</v>
      </c>
      <c r="J742">
        <v>16</v>
      </c>
      <c r="K742">
        <v>4</v>
      </c>
      <c r="L742">
        <v>156</v>
      </c>
      <c r="M742">
        <v>61</v>
      </c>
      <c r="O742" t="s">
        <v>2607</v>
      </c>
      <c r="AA742">
        <v>8</v>
      </c>
    </row>
    <row r="743" spans="1:27" hidden="1">
      <c r="A743" t="s">
        <v>386</v>
      </c>
      <c r="B743" t="s">
        <v>84</v>
      </c>
      <c r="D743" t="s">
        <v>91</v>
      </c>
      <c r="E743" t="s">
        <v>73</v>
      </c>
      <c r="F743" t="s">
        <v>473</v>
      </c>
      <c r="G743" t="s">
        <v>474</v>
      </c>
      <c r="H743">
        <v>313</v>
      </c>
      <c r="I743" s="103">
        <v>45992</v>
      </c>
      <c r="J743">
        <v>12.673</v>
      </c>
      <c r="K743">
        <v>1.2347999999999999</v>
      </c>
      <c r="L743">
        <v>264.56200000000001</v>
      </c>
      <c r="M743">
        <v>60.426599999999993</v>
      </c>
      <c r="AA743">
        <v>9</v>
      </c>
    </row>
    <row r="744" spans="1:27" hidden="1">
      <c r="A744" t="s">
        <v>386</v>
      </c>
      <c r="B744" t="s">
        <v>92</v>
      </c>
      <c r="D744" t="s">
        <v>93</v>
      </c>
      <c r="E744" t="s">
        <v>36</v>
      </c>
      <c r="F744" t="s">
        <v>2575</v>
      </c>
      <c r="G744" t="s">
        <v>474</v>
      </c>
      <c r="H744">
        <v>0</v>
      </c>
      <c r="I744" s="103">
        <v>45992</v>
      </c>
      <c r="J744">
        <v>0</v>
      </c>
      <c r="K744">
        <v>0</v>
      </c>
      <c r="L744">
        <v>0</v>
      </c>
      <c r="M744">
        <v>0</v>
      </c>
      <c r="AA744">
        <v>10</v>
      </c>
    </row>
    <row r="745" spans="1:27" hidden="1">
      <c r="A745" t="s">
        <v>386</v>
      </c>
      <c r="B745" t="s">
        <v>92</v>
      </c>
      <c r="D745" t="s">
        <v>94</v>
      </c>
      <c r="E745" t="s">
        <v>36</v>
      </c>
      <c r="F745" t="s">
        <v>2575</v>
      </c>
      <c r="G745" t="s">
        <v>474</v>
      </c>
      <c r="H745">
        <v>0</v>
      </c>
      <c r="I745" s="103">
        <v>45992</v>
      </c>
      <c r="J745">
        <v>0</v>
      </c>
      <c r="K745">
        <v>0</v>
      </c>
      <c r="L745">
        <v>0</v>
      </c>
      <c r="M745">
        <v>0</v>
      </c>
      <c r="AA745">
        <v>11</v>
      </c>
    </row>
    <row r="746" spans="1:27" hidden="1">
      <c r="A746" t="s">
        <v>386</v>
      </c>
      <c r="B746" t="s">
        <v>92</v>
      </c>
      <c r="D746" t="s">
        <v>86</v>
      </c>
      <c r="E746" t="s">
        <v>36</v>
      </c>
      <c r="F746" t="s">
        <v>2575</v>
      </c>
      <c r="G746" t="s">
        <v>474</v>
      </c>
      <c r="H746">
        <v>0</v>
      </c>
      <c r="I746" s="103">
        <v>45992</v>
      </c>
      <c r="J746">
        <v>0</v>
      </c>
      <c r="K746">
        <v>0</v>
      </c>
      <c r="L746">
        <v>0</v>
      </c>
      <c r="M746">
        <v>5</v>
      </c>
      <c r="AA746">
        <v>12</v>
      </c>
    </row>
    <row r="747" spans="1:27" hidden="1">
      <c r="A747" t="s">
        <v>386</v>
      </c>
      <c r="B747" t="s">
        <v>92</v>
      </c>
      <c r="D747" t="s">
        <v>95</v>
      </c>
      <c r="E747" t="s">
        <v>36</v>
      </c>
      <c r="F747" t="s">
        <v>2575</v>
      </c>
      <c r="G747" t="s">
        <v>474</v>
      </c>
      <c r="H747">
        <v>5</v>
      </c>
      <c r="I747" s="103">
        <v>45992</v>
      </c>
      <c r="J747">
        <v>1</v>
      </c>
      <c r="K747">
        <v>0</v>
      </c>
      <c r="L747">
        <v>3</v>
      </c>
      <c r="M747">
        <v>3</v>
      </c>
      <c r="AA747">
        <v>13</v>
      </c>
    </row>
    <row r="748" spans="1:27" hidden="1">
      <c r="A748" t="s">
        <v>386</v>
      </c>
      <c r="B748" t="s">
        <v>97</v>
      </c>
      <c r="D748" t="s">
        <v>85</v>
      </c>
      <c r="E748" t="s">
        <v>36</v>
      </c>
      <c r="F748" t="s">
        <v>2574</v>
      </c>
      <c r="G748" t="s">
        <v>474</v>
      </c>
      <c r="H748">
        <v>0</v>
      </c>
      <c r="I748" s="103">
        <v>45992</v>
      </c>
      <c r="J748">
        <v>27</v>
      </c>
      <c r="K748">
        <v>0</v>
      </c>
      <c r="L748">
        <v>0</v>
      </c>
      <c r="M748">
        <v>0</v>
      </c>
      <c r="AA748">
        <v>14</v>
      </c>
    </row>
    <row r="749" spans="1:27" hidden="1">
      <c r="A749" t="s">
        <v>386</v>
      </c>
      <c r="B749" t="s">
        <v>97</v>
      </c>
      <c r="D749" t="s">
        <v>86</v>
      </c>
      <c r="E749" t="s">
        <v>36</v>
      </c>
      <c r="F749" t="s">
        <v>2574</v>
      </c>
      <c r="G749" t="s">
        <v>474</v>
      </c>
      <c r="H749">
        <v>30</v>
      </c>
      <c r="I749" s="103">
        <v>45992</v>
      </c>
      <c r="J749">
        <v>2.5</v>
      </c>
      <c r="K749">
        <v>5</v>
      </c>
      <c r="L749">
        <v>20</v>
      </c>
      <c r="M749">
        <v>24</v>
      </c>
      <c r="O749" t="s">
        <v>2637</v>
      </c>
      <c r="P749" t="s">
        <v>2638</v>
      </c>
      <c r="AA749">
        <v>15</v>
      </c>
    </row>
    <row r="750" spans="1:27" hidden="1">
      <c r="A750" t="s">
        <v>386</v>
      </c>
      <c r="B750" t="s">
        <v>97</v>
      </c>
      <c r="D750" t="s">
        <v>87</v>
      </c>
      <c r="E750" t="s">
        <v>36</v>
      </c>
      <c r="F750" t="s">
        <v>2574</v>
      </c>
      <c r="G750" t="s">
        <v>474</v>
      </c>
      <c r="H750">
        <v>0</v>
      </c>
      <c r="I750" s="103">
        <v>45992</v>
      </c>
      <c r="J750">
        <v>0</v>
      </c>
      <c r="K750">
        <v>0</v>
      </c>
      <c r="L750">
        <v>0</v>
      </c>
      <c r="M750">
        <v>1</v>
      </c>
      <c r="AA750">
        <v>16</v>
      </c>
    </row>
    <row r="751" spans="1:27" hidden="1">
      <c r="A751" t="s">
        <v>386</v>
      </c>
      <c r="B751" t="s">
        <v>98</v>
      </c>
      <c r="D751" t="s">
        <v>99</v>
      </c>
      <c r="E751" t="s">
        <v>36</v>
      </c>
      <c r="F751" t="s">
        <v>479</v>
      </c>
      <c r="G751" t="s">
        <v>474</v>
      </c>
      <c r="H751">
        <v>0</v>
      </c>
      <c r="I751" s="103">
        <v>45992</v>
      </c>
      <c r="J751">
        <v>0</v>
      </c>
      <c r="K751">
        <v>0</v>
      </c>
      <c r="L751">
        <v>0</v>
      </c>
      <c r="M751">
        <v>1</v>
      </c>
      <c r="AA751">
        <v>17</v>
      </c>
    </row>
    <row r="752" spans="1:27" hidden="1">
      <c r="A752" t="s">
        <v>386</v>
      </c>
      <c r="B752" t="s">
        <v>98</v>
      </c>
      <c r="D752" t="s">
        <v>99</v>
      </c>
      <c r="E752" t="s">
        <v>73</v>
      </c>
      <c r="F752" t="s">
        <v>479</v>
      </c>
      <c r="G752" t="s">
        <v>474</v>
      </c>
      <c r="H752">
        <v>0</v>
      </c>
      <c r="I752" s="103">
        <v>45992</v>
      </c>
      <c r="J752">
        <v>0</v>
      </c>
      <c r="K752">
        <v>0</v>
      </c>
      <c r="L752">
        <v>0</v>
      </c>
      <c r="M752">
        <v>1</v>
      </c>
      <c r="AA752">
        <v>18</v>
      </c>
    </row>
    <row r="753" spans="1:27" hidden="1">
      <c r="A753" t="s">
        <v>386</v>
      </c>
      <c r="B753" t="s">
        <v>98</v>
      </c>
      <c r="D753" t="s">
        <v>100</v>
      </c>
      <c r="E753" t="s">
        <v>36</v>
      </c>
      <c r="F753" t="s">
        <v>479</v>
      </c>
      <c r="G753" t="s">
        <v>474</v>
      </c>
      <c r="H753" t="s">
        <v>11</v>
      </c>
      <c r="I753" s="103">
        <v>45992</v>
      </c>
      <c r="J753" t="s">
        <v>11</v>
      </c>
      <c r="M753">
        <v>38</v>
      </c>
      <c r="AA753">
        <v>19</v>
      </c>
    </row>
    <row r="754" spans="1:27" hidden="1">
      <c r="A754" t="s">
        <v>386</v>
      </c>
      <c r="B754" t="s">
        <v>98</v>
      </c>
      <c r="D754" t="s">
        <v>100</v>
      </c>
      <c r="E754" t="s">
        <v>73</v>
      </c>
      <c r="F754" t="s">
        <v>479</v>
      </c>
      <c r="G754" t="s">
        <v>474</v>
      </c>
      <c r="H754" t="s">
        <v>11</v>
      </c>
      <c r="I754" s="103">
        <v>45992</v>
      </c>
      <c r="J754" t="s">
        <v>11</v>
      </c>
      <c r="M754">
        <v>121.13</v>
      </c>
      <c r="AA754">
        <v>20</v>
      </c>
    </row>
    <row r="755" spans="1:27" hidden="1">
      <c r="A755" t="s">
        <v>386</v>
      </c>
      <c r="B755" t="s">
        <v>98</v>
      </c>
      <c r="D755" t="s">
        <v>101</v>
      </c>
      <c r="E755" t="s">
        <v>36</v>
      </c>
      <c r="F755" t="s">
        <v>479</v>
      </c>
      <c r="G755" t="s">
        <v>474</v>
      </c>
      <c r="H755" t="s">
        <v>11</v>
      </c>
      <c r="I755" s="103">
        <v>45992</v>
      </c>
      <c r="J755" t="s">
        <v>11</v>
      </c>
      <c r="K755" t="s">
        <v>11</v>
      </c>
      <c r="M755">
        <v>137</v>
      </c>
      <c r="O755" t="s">
        <v>2639</v>
      </c>
      <c r="AA755">
        <v>21</v>
      </c>
    </row>
    <row r="756" spans="1:27" hidden="1">
      <c r="A756" t="s">
        <v>386</v>
      </c>
      <c r="B756" t="s">
        <v>98</v>
      </c>
      <c r="D756" t="s">
        <v>101</v>
      </c>
      <c r="E756" t="s">
        <v>73</v>
      </c>
      <c r="F756" t="s">
        <v>479</v>
      </c>
      <c r="G756" t="s">
        <v>474</v>
      </c>
      <c r="H756" t="s">
        <v>11</v>
      </c>
      <c r="I756" s="103">
        <v>45992</v>
      </c>
      <c r="J756" t="s">
        <v>11</v>
      </c>
      <c r="K756" t="s">
        <v>11</v>
      </c>
      <c r="M756">
        <v>95.45</v>
      </c>
      <c r="AA756">
        <v>22</v>
      </c>
    </row>
    <row r="757" spans="1:27" hidden="1">
      <c r="A757" t="s">
        <v>386</v>
      </c>
      <c r="B757" t="s">
        <v>98</v>
      </c>
      <c r="D757" t="s">
        <v>102</v>
      </c>
      <c r="E757" t="s">
        <v>36</v>
      </c>
      <c r="F757" t="s">
        <v>479</v>
      </c>
      <c r="G757" t="s">
        <v>474</v>
      </c>
      <c r="H757" t="s">
        <v>11</v>
      </c>
      <c r="I757" s="103">
        <v>45992</v>
      </c>
      <c r="J757" t="s">
        <v>11</v>
      </c>
      <c r="K757" t="s">
        <v>11</v>
      </c>
      <c r="M757">
        <v>155</v>
      </c>
      <c r="O757" t="s">
        <v>2640</v>
      </c>
      <c r="AA757">
        <v>23</v>
      </c>
    </row>
    <row r="758" spans="1:27" hidden="1">
      <c r="A758" t="s">
        <v>386</v>
      </c>
      <c r="B758" t="s">
        <v>98</v>
      </c>
      <c r="D758" t="s">
        <v>102</v>
      </c>
      <c r="E758" t="s">
        <v>73</v>
      </c>
      <c r="F758" t="s">
        <v>479</v>
      </c>
      <c r="G758" t="s">
        <v>474</v>
      </c>
      <c r="H758" t="s">
        <v>11</v>
      </c>
      <c r="I758" s="103">
        <v>45992</v>
      </c>
      <c r="J758" t="s">
        <v>11</v>
      </c>
      <c r="K758" t="s">
        <v>11</v>
      </c>
      <c r="M758">
        <v>87.9</v>
      </c>
      <c r="AA758">
        <v>24</v>
      </c>
    </row>
    <row r="759" spans="1:27" hidden="1">
      <c r="A759" t="s">
        <v>386</v>
      </c>
      <c r="B759" t="s">
        <v>98</v>
      </c>
      <c r="D759" t="s">
        <v>103</v>
      </c>
      <c r="E759" t="s">
        <v>36</v>
      </c>
      <c r="F759" t="s">
        <v>479</v>
      </c>
      <c r="G759" t="s">
        <v>480</v>
      </c>
      <c r="H759">
        <v>0</v>
      </c>
      <c r="I759" s="103">
        <v>45992</v>
      </c>
      <c r="J759">
        <v>6</v>
      </c>
      <c r="K759">
        <v>7</v>
      </c>
      <c r="L759">
        <v>25</v>
      </c>
      <c r="M759">
        <v>24</v>
      </c>
      <c r="O759" t="s">
        <v>2641</v>
      </c>
      <c r="T759">
        <v>2</v>
      </c>
      <c r="U759">
        <v>11</v>
      </c>
      <c r="AA759">
        <v>25</v>
      </c>
    </row>
    <row r="760" spans="1:27" hidden="1">
      <c r="A760" t="s">
        <v>386</v>
      </c>
      <c r="B760" t="s">
        <v>98</v>
      </c>
      <c r="D760" t="s">
        <v>103</v>
      </c>
      <c r="E760" t="s">
        <v>73</v>
      </c>
      <c r="F760" t="s">
        <v>479</v>
      </c>
      <c r="G760" t="s">
        <v>480</v>
      </c>
      <c r="H760">
        <v>0</v>
      </c>
      <c r="I760" s="103">
        <v>45992</v>
      </c>
      <c r="J760">
        <v>1.8899999999999997</v>
      </c>
      <c r="K760">
        <v>2.25</v>
      </c>
      <c r="L760">
        <v>34.44</v>
      </c>
      <c r="M760">
        <v>34.090000000000003</v>
      </c>
      <c r="O760" t="s">
        <v>2619</v>
      </c>
      <c r="T760">
        <v>0.82</v>
      </c>
      <c r="U760">
        <v>8.5500000000000007</v>
      </c>
      <c r="AA760">
        <v>26</v>
      </c>
    </row>
    <row r="761" spans="1:27" hidden="1">
      <c r="A761" t="s">
        <v>386</v>
      </c>
      <c r="B761" t="s">
        <v>98</v>
      </c>
      <c r="D761" t="s">
        <v>104</v>
      </c>
      <c r="E761" t="s">
        <v>36</v>
      </c>
      <c r="F761" t="s">
        <v>479</v>
      </c>
      <c r="G761" t="s">
        <v>480</v>
      </c>
      <c r="H761">
        <v>0</v>
      </c>
      <c r="I761" s="103">
        <v>45992</v>
      </c>
      <c r="J761">
        <v>2</v>
      </c>
      <c r="K761">
        <v>2</v>
      </c>
      <c r="L761">
        <v>3</v>
      </c>
      <c r="M761">
        <v>1</v>
      </c>
      <c r="O761" t="s">
        <v>2642</v>
      </c>
      <c r="T761">
        <v>11</v>
      </c>
      <c r="AA761">
        <v>27</v>
      </c>
    </row>
    <row r="762" spans="1:27" hidden="1">
      <c r="A762" t="s">
        <v>386</v>
      </c>
      <c r="B762" t="s">
        <v>98</v>
      </c>
      <c r="D762" t="s">
        <v>104</v>
      </c>
      <c r="E762" t="s">
        <v>73</v>
      </c>
      <c r="F762" t="s">
        <v>479</v>
      </c>
      <c r="G762" t="s">
        <v>480</v>
      </c>
      <c r="H762">
        <v>0</v>
      </c>
      <c r="I762" s="103">
        <v>45992</v>
      </c>
      <c r="J762">
        <v>1.0500000000000007</v>
      </c>
      <c r="K762">
        <v>1.05</v>
      </c>
      <c r="L762">
        <v>1.6800000000000002</v>
      </c>
      <c r="M762">
        <v>1.3499999999999996</v>
      </c>
      <c r="O762" t="s">
        <v>2620</v>
      </c>
      <c r="T762">
        <v>9.58</v>
      </c>
      <c r="AA762">
        <v>28</v>
      </c>
    </row>
    <row r="763" spans="1:27" hidden="1">
      <c r="A763" t="s">
        <v>386</v>
      </c>
      <c r="B763" t="s">
        <v>98</v>
      </c>
      <c r="D763" t="s">
        <v>105</v>
      </c>
      <c r="E763" t="s">
        <v>36</v>
      </c>
      <c r="F763" t="s">
        <v>473</v>
      </c>
      <c r="G763" t="s">
        <v>474</v>
      </c>
      <c r="H763">
        <v>0</v>
      </c>
      <c r="I763" s="103">
        <v>45992</v>
      </c>
      <c r="J763" t="s">
        <v>11</v>
      </c>
      <c r="K763" t="s">
        <v>11</v>
      </c>
      <c r="L763">
        <v>0</v>
      </c>
      <c r="M763">
        <v>174</v>
      </c>
      <c r="O763" t="s">
        <v>2643</v>
      </c>
      <c r="AA763">
        <v>29</v>
      </c>
    </row>
    <row r="764" spans="1:27" hidden="1">
      <c r="A764" t="s">
        <v>386</v>
      </c>
      <c r="B764" t="s">
        <v>98</v>
      </c>
      <c r="D764" t="s">
        <v>105</v>
      </c>
      <c r="E764" t="s">
        <v>73</v>
      </c>
      <c r="F764" t="s">
        <v>473</v>
      </c>
      <c r="G764" t="s">
        <v>474</v>
      </c>
      <c r="H764">
        <v>0</v>
      </c>
      <c r="I764" s="103">
        <v>45992</v>
      </c>
      <c r="J764" t="s">
        <v>11</v>
      </c>
      <c r="K764" t="s">
        <v>11</v>
      </c>
      <c r="L764">
        <v>0</v>
      </c>
      <c r="M764">
        <v>15.45</v>
      </c>
      <c r="O764" t="s">
        <v>2644</v>
      </c>
      <c r="AA764">
        <v>30</v>
      </c>
    </row>
    <row r="765" spans="1:27" hidden="1">
      <c r="A765" t="s">
        <v>386</v>
      </c>
      <c r="B765" t="s">
        <v>98</v>
      </c>
      <c r="D765" t="s">
        <v>106</v>
      </c>
      <c r="E765" t="s">
        <v>36</v>
      </c>
      <c r="F765" t="s">
        <v>473</v>
      </c>
      <c r="G765" t="s">
        <v>474</v>
      </c>
      <c r="H765">
        <v>0</v>
      </c>
      <c r="I765" s="103">
        <v>45992</v>
      </c>
      <c r="J765" t="s">
        <v>11</v>
      </c>
      <c r="K765" t="s">
        <v>11</v>
      </c>
      <c r="L765">
        <v>0</v>
      </c>
      <c r="M765">
        <v>109</v>
      </c>
      <c r="O765" t="s">
        <v>2645</v>
      </c>
      <c r="AA765">
        <v>31</v>
      </c>
    </row>
    <row r="766" spans="1:27" hidden="1">
      <c r="A766" t="s">
        <v>386</v>
      </c>
      <c r="B766" t="s">
        <v>98</v>
      </c>
      <c r="D766" t="s">
        <v>106</v>
      </c>
      <c r="E766" t="s">
        <v>73</v>
      </c>
      <c r="F766" t="s">
        <v>473</v>
      </c>
      <c r="G766" t="s">
        <v>474</v>
      </c>
      <c r="H766">
        <v>0</v>
      </c>
      <c r="I766" s="103">
        <v>45992</v>
      </c>
      <c r="J766" t="s">
        <v>11</v>
      </c>
      <c r="K766" t="s">
        <v>11</v>
      </c>
      <c r="L766">
        <v>0</v>
      </c>
      <c r="M766">
        <v>65.540000000000006</v>
      </c>
      <c r="O766" t="s">
        <v>2646</v>
      </c>
      <c r="AA766">
        <v>32</v>
      </c>
    </row>
    <row r="767" spans="1:27" hidden="1">
      <c r="A767" t="s">
        <v>386</v>
      </c>
      <c r="B767" t="s">
        <v>98</v>
      </c>
      <c r="D767" t="s">
        <v>107</v>
      </c>
      <c r="E767" t="s">
        <v>71</v>
      </c>
      <c r="F767" t="s">
        <v>482</v>
      </c>
      <c r="G767" t="s">
        <v>483</v>
      </c>
      <c r="H767">
        <v>5.0000000000000001E-3</v>
      </c>
      <c r="I767" s="103">
        <v>45992</v>
      </c>
      <c r="J767" t="s">
        <v>11</v>
      </c>
      <c r="K767" t="s">
        <v>11</v>
      </c>
      <c r="L767">
        <v>-5.0000000000000001E-3</v>
      </c>
      <c r="M767">
        <v>-5.7400000000000003E-3</v>
      </c>
      <c r="AA767">
        <v>33</v>
      </c>
    </row>
    <row r="768" spans="1:27" hidden="1">
      <c r="A768" t="s">
        <v>386</v>
      </c>
      <c r="B768" t="s">
        <v>98</v>
      </c>
      <c r="D768" t="s">
        <v>107</v>
      </c>
      <c r="E768" t="s">
        <v>73</v>
      </c>
      <c r="F768" t="s">
        <v>482</v>
      </c>
      <c r="G768" t="s">
        <v>483</v>
      </c>
      <c r="H768" t="s">
        <v>11</v>
      </c>
      <c r="I768" s="103">
        <v>45992</v>
      </c>
      <c r="J768" t="s">
        <v>11</v>
      </c>
      <c r="K768" t="s">
        <v>11</v>
      </c>
      <c r="L768" t="s">
        <v>11</v>
      </c>
      <c r="M768">
        <v>-9.1999999999999993</v>
      </c>
      <c r="AA768">
        <v>34</v>
      </c>
    </row>
    <row r="769" spans="1:27" hidden="1">
      <c r="A769" t="s">
        <v>386</v>
      </c>
      <c r="B769" t="s">
        <v>98</v>
      </c>
      <c r="D769" t="s">
        <v>111</v>
      </c>
      <c r="E769" t="s">
        <v>71</v>
      </c>
      <c r="F769" t="s">
        <v>221</v>
      </c>
      <c r="G769" t="s">
        <v>484</v>
      </c>
      <c r="H769">
        <v>3.5000000000000003E-2</v>
      </c>
      <c r="I769" s="103">
        <v>45992</v>
      </c>
      <c r="J769">
        <v>3.5299999999999998E-2</v>
      </c>
      <c r="K769">
        <v>3.09E-2</v>
      </c>
      <c r="L769">
        <v>3.5299999999999998E-2</v>
      </c>
      <c r="M769">
        <v>3.09E-2</v>
      </c>
      <c r="AA769">
        <v>35</v>
      </c>
    </row>
    <row r="770" spans="1:27" hidden="1">
      <c r="A770" t="s">
        <v>386</v>
      </c>
      <c r="B770" t="s">
        <v>98</v>
      </c>
      <c r="D770" t="s">
        <v>111</v>
      </c>
      <c r="E770" t="s">
        <v>73</v>
      </c>
      <c r="F770" t="s">
        <v>221</v>
      </c>
      <c r="G770" t="s">
        <v>484</v>
      </c>
      <c r="H770">
        <v>642.05999999999995</v>
      </c>
      <c r="I770" s="103">
        <v>45992</v>
      </c>
      <c r="J770">
        <v>647.6025000000003</v>
      </c>
      <c r="K770">
        <v>591.34</v>
      </c>
      <c r="L770" s="139">
        <v>647.6025000000003</v>
      </c>
      <c r="M770">
        <v>591.34</v>
      </c>
      <c r="AA770">
        <v>36</v>
      </c>
    </row>
    <row r="771" spans="1:27" hidden="1">
      <c r="A771" t="s">
        <v>386</v>
      </c>
      <c r="B771" t="s">
        <v>98</v>
      </c>
      <c r="D771" t="s">
        <v>112</v>
      </c>
      <c r="E771" t="s">
        <v>36</v>
      </c>
      <c r="F771" t="s">
        <v>220</v>
      </c>
      <c r="H771" t="s">
        <v>11</v>
      </c>
      <c r="I771" s="103">
        <v>45992</v>
      </c>
      <c r="J771" t="s">
        <v>11</v>
      </c>
      <c r="K771" t="s">
        <v>11</v>
      </c>
      <c r="L771" s="139" t="s">
        <v>11</v>
      </c>
      <c r="M771" t="s">
        <v>11</v>
      </c>
      <c r="AA771">
        <v>37</v>
      </c>
    </row>
    <row r="772" spans="1:27" hidden="1">
      <c r="A772" t="s">
        <v>386</v>
      </c>
      <c r="B772" t="s">
        <v>98</v>
      </c>
      <c r="D772" t="s">
        <v>112</v>
      </c>
      <c r="E772" t="s">
        <v>73</v>
      </c>
      <c r="F772" t="s">
        <v>220</v>
      </c>
      <c r="H772">
        <v>84.578725860000006</v>
      </c>
      <c r="I772" s="103">
        <v>45992</v>
      </c>
      <c r="J772">
        <v>2.2729146</v>
      </c>
      <c r="K772">
        <v>27.38224744</v>
      </c>
      <c r="L772">
        <v>77.759982059999999</v>
      </c>
      <c r="M772">
        <v>75.80443009999999</v>
      </c>
      <c r="O772" t="s">
        <v>2647</v>
      </c>
      <c r="P772" t="s">
        <v>2648</v>
      </c>
      <c r="Q772" t="s">
        <v>11</v>
      </c>
      <c r="R772" t="s">
        <v>11</v>
      </c>
      <c r="AA772">
        <v>38</v>
      </c>
    </row>
    <row r="773" spans="1:27" hidden="1">
      <c r="A773" t="s">
        <v>386</v>
      </c>
      <c r="B773" t="s">
        <v>98</v>
      </c>
      <c r="D773" t="s">
        <v>114</v>
      </c>
      <c r="E773" t="s">
        <v>73</v>
      </c>
      <c r="F773" t="s">
        <v>225</v>
      </c>
      <c r="G773" t="s">
        <v>488</v>
      </c>
      <c r="H773">
        <v>3.17</v>
      </c>
      <c r="I773" s="103">
        <v>45992</v>
      </c>
      <c r="J773" t="s">
        <v>11</v>
      </c>
      <c r="K773" t="s">
        <v>11</v>
      </c>
      <c r="L773">
        <v>3.17</v>
      </c>
      <c r="M773">
        <v>0.77</v>
      </c>
      <c r="AA773">
        <v>39</v>
      </c>
    </row>
    <row r="774" spans="1:27" hidden="1">
      <c r="A774" t="s">
        <v>386</v>
      </c>
      <c r="B774" t="s">
        <v>98</v>
      </c>
      <c r="D774" t="s">
        <v>115</v>
      </c>
      <c r="E774" t="s">
        <v>73</v>
      </c>
      <c r="F774" t="s">
        <v>225</v>
      </c>
      <c r="G774" t="s">
        <v>488</v>
      </c>
      <c r="H774">
        <v>5.84</v>
      </c>
      <c r="I774" s="103">
        <v>45992</v>
      </c>
      <c r="J774" t="s">
        <v>11</v>
      </c>
      <c r="K774" t="s">
        <v>11</v>
      </c>
      <c r="L774">
        <v>5.84</v>
      </c>
      <c r="M774">
        <v>5.25</v>
      </c>
      <c r="AA774">
        <v>40</v>
      </c>
    </row>
    <row r="775" spans="1:27" hidden="1">
      <c r="A775" t="s">
        <v>386</v>
      </c>
      <c r="B775" t="s">
        <v>98</v>
      </c>
      <c r="D775" t="s">
        <v>117</v>
      </c>
      <c r="E775" t="s">
        <v>36</v>
      </c>
      <c r="F775" t="s">
        <v>221</v>
      </c>
      <c r="G775" t="s">
        <v>484</v>
      </c>
      <c r="H775" t="s">
        <v>11</v>
      </c>
      <c r="I775" s="103">
        <v>45992</v>
      </c>
      <c r="O775" t="s">
        <v>2605</v>
      </c>
      <c r="AA775">
        <v>41</v>
      </c>
    </row>
    <row r="776" spans="1:27" hidden="1">
      <c r="A776" t="s">
        <v>386</v>
      </c>
      <c r="B776" t="s">
        <v>98</v>
      </c>
      <c r="D776" t="s">
        <v>117</v>
      </c>
      <c r="E776" t="s">
        <v>73</v>
      </c>
      <c r="F776" t="s">
        <v>221</v>
      </c>
      <c r="G776" t="s">
        <v>484</v>
      </c>
      <c r="H776">
        <v>155.07</v>
      </c>
      <c r="I776" s="103">
        <v>45992</v>
      </c>
      <c r="J776">
        <v>160.61250000000004</v>
      </c>
      <c r="K776">
        <v>148.69999999999999</v>
      </c>
      <c r="L776">
        <v>160.61250000000004</v>
      </c>
      <c r="M776">
        <v>148.69999999999999</v>
      </c>
      <c r="O776" t="s">
        <v>2605</v>
      </c>
      <c r="AA776">
        <v>42</v>
      </c>
    </row>
    <row r="777" spans="1:27" hidden="1">
      <c r="A777" t="s">
        <v>386</v>
      </c>
      <c r="B777" t="s">
        <v>98</v>
      </c>
      <c r="D777" t="s">
        <v>118</v>
      </c>
      <c r="E777" t="s">
        <v>73</v>
      </c>
      <c r="F777" t="s">
        <v>482</v>
      </c>
      <c r="G777" t="s">
        <v>436</v>
      </c>
      <c r="H777">
        <v>5.4</v>
      </c>
      <c r="I777" s="103">
        <v>45992</v>
      </c>
      <c r="J777" t="s">
        <v>11</v>
      </c>
      <c r="K777" t="s">
        <v>11</v>
      </c>
      <c r="L777" t="s">
        <v>11</v>
      </c>
      <c r="M777" t="s">
        <v>11</v>
      </c>
      <c r="AA777">
        <v>43</v>
      </c>
    </row>
    <row r="778" spans="1:27" hidden="1">
      <c r="A778" t="s">
        <v>386</v>
      </c>
      <c r="B778" t="s">
        <v>98</v>
      </c>
      <c r="D778" t="s">
        <v>119</v>
      </c>
      <c r="E778" t="s">
        <v>36</v>
      </c>
      <c r="F778" t="s">
        <v>221</v>
      </c>
      <c r="G778" t="s">
        <v>436</v>
      </c>
      <c r="H778" t="s">
        <v>11</v>
      </c>
      <c r="I778" s="103">
        <v>45992</v>
      </c>
      <c r="J778" t="s">
        <v>11</v>
      </c>
      <c r="K778" t="s">
        <v>11</v>
      </c>
      <c r="L778" t="s">
        <v>11</v>
      </c>
      <c r="M778" t="s">
        <v>11</v>
      </c>
      <c r="O778" t="s">
        <v>489</v>
      </c>
      <c r="AA778">
        <v>44</v>
      </c>
    </row>
    <row r="779" spans="1:27" hidden="1">
      <c r="A779" t="s">
        <v>386</v>
      </c>
      <c r="B779" t="s">
        <v>98</v>
      </c>
      <c r="D779" t="s">
        <v>119</v>
      </c>
      <c r="E779" t="s">
        <v>73</v>
      </c>
      <c r="F779" t="s">
        <v>221</v>
      </c>
      <c r="G779" t="s">
        <v>436</v>
      </c>
      <c r="H779">
        <v>3</v>
      </c>
      <c r="I779" s="103">
        <v>45992</v>
      </c>
      <c r="J779" t="s">
        <v>11</v>
      </c>
      <c r="K779" t="s">
        <v>11</v>
      </c>
      <c r="L779" t="s">
        <v>11</v>
      </c>
      <c r="M779" t="s">
        <v>11</v>
      </c>
      <c r="O779" t="s">
        <v>489</v>
      </c>
      <c r="AA779">
        <v>45</v>
      </c>
    </row>
    <row r="780" spans="1:27" hidden="1">
      <c r="A780" t="s">
        <v>386</v>
      </c>
      <c r="B780" t="s">
        <v>120</v>
      </c>
      <c r="D780" t="s">
        <v>121</v>
      </c>
      <c r="E780" t="s">
        <v>122</v>
      </c>
      <c r="F780" t="s">
        <v>2574</v>
      </c>
      <c r="G780" t="s">
        <v>474</v>
      </c>
      <c r="H780">
        <v>1.2</v>
      </c>
      <c r="I780" s="103">
        <v>45992</v>
      </c>
      <c r="J780" t="s">
        <v>11</v>
      </c>
      <c r="K780" t="s">
        <v>11</v>
      </c>
      <c r="L780" t="s">
        <v>11</v>
      </c>
      <c r="M780" t="s">
        <v>11</v>
      </c>
      <c r="AA780">
        <v>46</v>
      </c>
    </row>
    <row r="781" spans="1:27" hidden="1">
      <c r="A781" t="s">
        <v>386</v>
      </c>
      <c r="B781" t="s">
        <v>123</v>
      </c>
      <c r="D781" t="s">
        <v>124</v>
      </c>
      <c r="E781" t="s">
        <v>122</v>
      </c>
      <c r="F781" t="s">
        <v>479</v>
      </c>
      <c r="G781" t="s">
        <v>474</v>
      </c>
      <c r="H781">
        <v>0</v>
      </c>
      <c r="I781" s="103">
        <v>45992</v>
      </c>
      <c r="J781" t="s">
        <v>11</v>
      </c>
      <c r="K781" t="s">
        <v>11</v>
      </c>
      <c r="L781">
        <v>0</v>
      </c>
      <c r="M781">
        <v>4.71</v>
      </c>
      <c r="AA781">
        <v>47</v>
      </c>
    </row>
    <row r="782" spans="1:27" hidden="1">
      <c r="A782" t="s">
        <v>386</v>
      </c>
      <c r="B782" t="s">
        <v>126</v>
      </c>
      <c r="D782" t="s">
        <v>124</v>
      </c>
      <c r="E782" t="s">
        <v>122</v>
      </c>
      <c r="F782" t="s">
        <v>2575</v>
      </c>
      <c r="G782" t="s">
        <v>474</v>
      </c>
      <c r="H782">
        <v>0</v>
      </c>
      <c r="I782" s="103">
        <v>45992</v>
      </c>
      <c r="J782" t="s">
        <v>11</v>
      </c>
      <c r="K782" t="s">
        <v>11</v>
      </c>
      <c r="L782">
        <v>0</v>
      </c>
      <c r="M782">
        <v>0</v>
      </c>
      <c r="AA782">
        <v>48</v>
      </c>
    </row>
    <row r="783" spans="1:27" hidden="1">
      <c r="A783" t="s">
        <v>386</v>
      </c>
      <c r="B783" t="s">
        <v>127</v>
      </c>
      <c r="D783" t="s">
        <v>11</v>
      </c>
      <c r="E783" t="s">
        <v>36</v>
      </c>
      <c r="F783" t="s">
        <v>2574</v>
      </c>
      <c r="G783" t="s">
        <v>11</v>
      </c>
      <c r="I783" s="103">
        <v>45992</v>
      </c>
      <c r="J783">
        <v>27</v>
      </c>
      <c r="K783">
        <v>24</v>
      </c>
      <c r="L783">
        <v>221</v>
      </c>
      <c r="M783">
        <v>185</v>
      </c>
      <c r="AA783">
        <v>49</v>
      </c>
    </row>
    <row r="784" spans="1:27" hidden="1">
      <c r="A784" t="s">
        <v>386</v>
      </c>
      <c r="B784" t="s">
        <v>84</v>
      </c>
      <c r="D784" t="s">
        <v>85</v>
      </c>
      <c r="E784" t="s">
        <v>36</v>
      </c>
      <c r="F784" t="s">
        <v>2574</v>
      </c>
      <c r="G784" t="s">
        <v>474</v>
      </c>
      <c r="H784">
        <v>0</v>
      </c>
      <c r="I784" s="103">
        <v>46023</v>
      </c>
      <c r="J784">
        <v>0</v>
      </c>
      <c r="K784">
        <v>0</v>
      </c>
      <c r="L784">
        <v>0</v>
      </c>
      <c r="M784">
        <v>5</v>
      </c>
      <c r="AA784">
        <v>1</v>
      </c>
    </row>
    <row r="785" spans="1:27" hidden="1">
      <c r="A785" t="s">
        <v>386</v>
      </c>
      <c r="B785" t="s">
        <v>84</v>
      </c>
      <c r="D785" t="s">
        <v>86</v>
      </c>
      <c r="E785" t="s">
        <v>36</v>
      </c>
      <c r="F785" t="s">
        <v>2574</v>
      </c>
      <c r="G785" t="s">
        <v>474</v>
      </c>
      <c r="H785">
        <v>9</v>
      </c>
      <c r="I785" s="103">
        <v>46023</v>
      </c>
      <c r="J785">
        <v>0.75</v>
      </c>
      <c r="K785">
        <v>0</v>
      </c>
      <c r="L785">
        <v>0</v>
      </c>
      <c r="M785">
        <v>3</v>
      </c>
      <c r="AA785">
        <v>2</v>
      </c>
    </row>
    <row r="786" spans="1:27" hidden="1">
      <c r="A786" t="s">
        <v>386</v>
      </c>
      <c r="B786" t="s">
        <v>84</v>
      </c>
      <c r="D786" t="s">
        <v>87</v>
      </c>
      <c r="E786" t="s">
        <v>36</v>
      </c>
      <c r="F786" t="s">
        <v>2574</v>
      </c>
      <c r="G786" t="s">
        <v>474</v>
      </c>
      <c r="H786">
        <v>0</v>
      </c>
      <c r="I786" s="103">
        <v>46023</v>
      </c>
      <c r="J786">
        <v>0</v>
      </c>
      <c r="K786">
        <v>0</v>
      </c>
      <c r="L786">
        <v>0</v>
      </c>
      <c r="M786">
        <v>1</v>
      </c>
      <c r="AA786">
        <v>3</v>
      </c>
    </row>
    <row r="787" spans="1:27" hidden="1">
      <c r="A787" t="s">
        <v>386</v>
      </c>
      <c r="B787" t="s">
        <v>84</v>
      </c>
      <c r="D787" t="s">
        <v>89</v>
      </c>
      <c r="E787" t="s">
        <v>36</v>
      </c>
      <c r="F787" t="s">
        <v>473</v>
      </c>
      <c r="G787" t="s">
        <v>474</v>
      </c>
      <c r="H787">
        <v>281</v>
      </c>
      <c r="I787" s="103">
        <v>46023</v>
      </c>
      <c r="J787">
        <v>10</v>
      </c>
      <c r="K787">
        <v>10</v>
      </c>
      <c r="L787">
        <v>215</v>
      </c>
      <c r="M787">
        <v>191</v>
      </c>
      <c r="AA787">
        <v>4</v>
      </c>
    </row>
    <row r="788" spans="1:27" hidden="1">
      <c r="A788" t="s">
        <v>386</v>
      </c>
      <c r="B788" t="s">
        <v>84</v>
      </c>
      <c r="D788" t="s">
        <v>89</v>
      </c>
      <c r="E788" t="s">
        <v>73</v>
      </c>
      <c r="F788" t="s">
        <v>473</v>
      </c>
      <c r="G788" t="s">
        <v>474</v>
      </c>
      <c r="H788">
        <v>117</v>
      </c>
      <c r="I788" s="103">
        <v>46023</v>
      </c>
      <c r="J788">
        <v>4.8600000000000003</v>
      </c>
      <c r="K788">
        <v>1.4139999999999999</v>
      </c>
      <c r="L788">
        <v>88.159000000000006</v>
      </c>
      <c r="M788">
        <v>57.283999999999999</v>
      </c>
      <c r="AA788">
        <v>5</v>
      </c>
    </row>
    <row r="789" spans="1:27" hidden="1">
      <c r="A789" t="s">
        <v>386</v>
      </c>
      <c r="B789" t="s">
        <v>84</v>
      </c>
      <c r="D789" t="s">
        <v>90</v>
      </c>
      <c r="E789" t="s">
        <v>36</v>
      </c>
      <c r="F789" t="s">
        <v>473</v>
      </c>
      <c r="G789" t="s">
        <v>474</v>
      </c>
      <c r="H789">
        <v>0</v>
      </c>
      <c r="I789" s="103">
        <v>46023</v>
      </c>
      <c r="J789">
        <v>0</v>
      </c>
      <c r="K789">
        <v>0</v>
      </c>
      <c r="L789">
        <v>0</v>
      </c>
      <c r="M789">
        <v>0</v>
      </c>
      <c r="O789" t="s">
        <v>2649</v>
      </c>
      <c r="AA789">
        <v>6</v>
      </c>
    </row>
    <row r="790" spans="1:27" hidden="1">
      <c r="A790" t="s">
        <v>386</v>
      </c>
      <c r="B790" t="s">
        <v>84</v>
      </c>
      <c r="D790" t="s">
        <v>90</v>
      </c>
      <c r="E790" t="s">
        <v>73</v>
      </c>
      <c r="F790" t="s">
        <v>473</v>
      </c>
      <c r="G790" t="s">
        <v>474</v>
      </c>
      <c r="H790">
        <v>0</v>
      </c>
      <c r="I790" s="103">
        <v>46023</v>
      </c>
      <c r="J790">
        <v>0</v>
      </c>
      <c r="K790">
        <v>0</v>
      </c>
      <c r="L790">
        <v>0</v>
      </c>
      <c r="M790">
        <v>0</v>
      </c>
      <c r="AA790">
        <v>7</v>
      </c>
    </row>
    <row r="791" spans="1:27" hidden="1">
      <c r="A791" t="s">
        <v>386</v>
      </c>
      <c r="B791" t="s">
        <v>84</v>
      </c>
      <c r="D791" t="s">
        <v>91</v>
      </c>
      <c r="E791" t="s">
        <v>36</v>
      </c>
      <c r="F791" t="s">
        <v>473</v>
      </c>
      <c r="G791" t="s">
        <v>474</v>
      </c>
      <c r="H791">
        <v>195</v>
      </c>
      <c r="I791" s="103">
        <v>46023</v>
      </c>
      <c r="J791">
        <v>8</v>
      </c>
      <c r="K791">
        <v>3</v>
      </c>
      <c r="L791">
        <v>164</v>
      </c>
      <c r="M791">
        <v>64</v>
      </c>
      <c r="AA791">
        <v>8</v>
      </c>
    </row>
    <row r="792" spans="1:27" hidden="1">
      <c r="A792" t="s">
        <v>386</v>
      </c>
      <c r="B792" t="s">
        <v>84</v>
      </c>
      <c r="D792" t="s">
        <v>91</v>
      </c>
      <c r="E792" t="s">
        <v>73</v>
      </c>
      <c r="F792" t="s">
        <v>473</v>
      </c>
      <c r="G792" t="s">
        <v>474</v>
      </c>
      <c r="H792">
        <v>313</v>
      </c>
      <c r="I792" s="103">
        <v>46023</v>
      </c>
      <c r="J792">
        <v>8.4250000000000007</v>
      </c>
      <c r="K792">
        <v>1.732</v>
      </c>
      <c r="L792">
        <v>272.98700000000002</v>
      </c>
      <c r="M792">
        <v>62.158599999999993</v>
      </c>
      <c r="AA792">
        <v>9</v>
      </c>
    </row>
    <row r="793" spans="1:27" hidden="1">
      <c r="A793" t="s">
        <v>386</v>
      </c>
      <c r="B793" t="s">
        <v>92</v>
      </c>
      <c r="D793" t="s">
        <v>93</v>
      </c>
      <c r="E793" t="s">
        <v>36</v>
      </c>
      <c r="F793" t="s">
        <v>2575</v>
      </c>
      <c r="G793" t="s">
        <v>474</v>
      </c>
      <c r="H793">
        <v>0</v>
      </c>
      <c r="I793" s="103">
        <v>46023</v>
      </c>
      <c r="J793">
        <v>0</v>
      </c>
      <c r="K793">
        <v>0</v>
      </c>
      <c r="L793">
        <v>0</v>
      </c>
      <c r="M793">
        <v>0</v>
      </c>
      <c r="AA793">
        <v>10</v>
      </c>
    </row>
    <row r="794" spans="1:27" hidden="1">
      <c r="A794" t="s">
        <v>386</v>
      </c>
      <c r="B794" t="s">
        <v>92</v>
      </c>
      <c r="D794" t="s">
        <v>94</v>
      </c>
      <c r="E794" t="s">
        <v>36</v>
      </c>
      <c r="F794" t="s">
        <v>2575</v>
      </c>
      <c r="G794" t="s">
        <v>474</v>
      </c>
      <c r="H794">
        <v>0</v>
      </c>
      <c r="I794" s="103">
        <v>46023</v>
      </c>
      <c r="J794">
        <v>0</v>
      </c>
      <c r="K794">
        <v>0</v>
      </c>
      <c r="L794">
        <v>0</v>
      </c>
      <c r="M794">
        <v>0</v>
      </c>
      <c r="AA794">
        <v>11</v>
      </c>
    </row>
    <row r="795" spans="1:27" hidden="1">
      <c r="A795" t="s">
        <v>386</v>
      </c>
      <c r="B795" t="s">
        <v>92</v>
      </c>
      <c r="D795" t="s">
        <v>86</v>
      </c>
      <c r="E795" t="s">
        <v>36</v>
      </c>
      <c r="F795" t="s">
        <v>2575</v>
      </c>
      <c r="G795" t="s">
        <v>474</v>
      </c>
      <c r="H795">
        <v>0</v>
      </c>
      <c r="I795" s="103">
        <v>46023</v>
      </c>
      <c r="J795">
        <v>0</v>
      </c>
      <c r="K795">
        <v>0</v>
      </c>
      <c r="L795">
        <v>0</v>
      </c>
      <c r="M795">
        <v>5</v>
      </c>
      <c r="AA795">
        <v>12</v>
      </c>
    </row>
    <row r="796" spans="1:27" hidden="1">
      <c r="A796" t="s">
        <v>386</v>
      </c>
      <c r="B796" t="s">
        <v>92</v>
      </c>
      <c r="D796" t="s">
        <v>95</v>
      </c>
      <c r="E796" t="s">
        <v>36</v>
      </c>
      <c r="F796" t="s">
        <v>2575</v>
      </c>
      <c r="G796" t="s">
        <v>474</v>
      </c>
      <c r="H796">
        <v>5</v>
      </c>
      <c r="I796" s="103">
        <v>46023</v>
      </c>
      <c r="J796" t="s">
        <v>11</v>
      </c>
      <c r="K796" t="s">
        <v>11</v>
      </c>
      <c r="L796">
        <v>3</v>
      </c>
      <c r="M796">
        <v>3</v>
      </c>
      <c r="AA796">
        <v>13</v>
      </c>
    </row>
    <row r="797" spans="1:27" hidden="1">
      <c r="A797" t="s">
        <v>386</v>
      </c>
      <c r="B797" t="s">
        <v>97</v>
      </c>
      <c r="D797" t="s">
        <v>85</v>
      </c>
      <c r="E797" t="s">
        <v>36</v>
      </c>
      <c r="F797" t="s">
        <v>2574</v>
      </c>
      <c r="G797" t="s">
        <v>474</v>
      </c>
      <c r="H797">
        <v>0</v>
      </c>
      <c r="I797" s="103">
        <v>46023</v>
      </c>
      <c r="J797">
        <v>0</v>
      </c>
      <c r="K797">
        <v>0</v>
      </c>
      <c r="L797">
        <v>0</v>
      </c>
      <c r="M797">
        <v>0</v>
      </c>
      <c r="AA797">
        <v>14</v>
      </c>
    </row>
    <row r="798" spans="1:27" hidden="1">
      <c r="A798" t="s">
        <v>386</v>
      </c>
      <c r="B798" t="s">
        <v>97</v>
      </c>
      <c r="D798" t="s">
        <v>86</v>
      </c>
      <c r="E798" t="s">
        <v>36</v>
      </c>
      <c r="F798" t="s">
        <v>2574</v>
      </c>
      <c r="G798" t="s">
        <v>474</v>
      </c>
      <c r="H798">
        <v>30</v>
      </c>
      <c r="I798" s="103">
        <v>46023</v>
      </c>
      <c r="J798">
        <v>2.5</v>
      </c>
      <c r="K798">
        <v>3</v>
      </c>
      <c r="L798">
        <v>22.5</v>
      </c>
      <c r="M798">
        <v>27</v>
      </c>
      <c r="O798" t="s">
        <v>2650</v>
      </c>
      <c r="P798" t="s">
        <v>2651</v>
      </c>
      <c r="AA798">
        <v>15</v>
      </c>
    </row>
    <row r="799" spans="1:27" hidden="1">
      <c r="A799" t="s">
        <v>386</v>
      </c>
      <c r="B799" t="s">
        <v>97</v>
      </c>
      <c r="D799" t="s">
        <v>87</v>
      </c>
      <c r="E799" t="s">
        <v>36</v>
      </c>
      <c r="F799" t="s">
        <v>2574</v>
      </c>
      <c r="G799" t="s">
        <v>474</v>
      </c>
      <c r="H799">
        <v>0</v>
      </c>
      <c r="I799" s="103">
        <v>46023</v>
      </c>
      <c r="J799">
        <v>0</v>
      </c>
      <c r="K799">
        <v>0</v>
      </c>
      <c r="L799">
        <v>0</v>
      </c>
      <c r="M799">
        <v>1</v>
      </c>
      <c r="AA799">
        <v>16</v>
      </c>
    </row>
    <row r="800" spans="1:27" hidden="1">
      <c r="A800" t="s">
        <v>386</v>
      </c>
      <c r="B800" t="s">
        <v>98</v>
      </c>
      <c r="D800" t="s">
        <v>99</v>
      </c>
      <c r="E800" t="s">
        <v>36</v>
      </c>
      <c r="F800" t="s">
        <v>479</v>
      </c>
      <c r="G800" t="s">
        <v>474</v>
      </c>
      <c r="H800">
        <v>0</v>
      </c>
      <c r="I800" s="103">
        <v>46023</v>
      </c>
      <c r="J800">
        <v>0</v>
      </c>
      <c r="K800">
        <v>0</v>
      </c>
      <c r="L800">
        <v>0</v>
      </c>
      <c r="M800">
        <v>1</v>
      </c>
      <c r="AA800">
        <v>17</v>
      </c>
    </row>
    <row r="801" spans="1:27" hidden="1">
      <c r="A801" t="s">
        <v>386</v>
      </c>
      <c r="B801" t="s">
        <v>98</v>
      </c>
      <c r="D801" t="s">
        <v>99</v>
      </c>
      <c r="E801" t="s">
        <v>73</v>
      </c>
      <c r="F801" t="s">
        <v>479</v>
      </c>
      <c r="G801" t="s">
        <v>474</v>
      </c>
      <c r="H801">
        <v>0</v>
      </c>
      <c r="I801" s="103">
        <v>46023</v>
      </c>
      <c r="J801">
        <v>0</v>
      </c>
      <c r="K801">
        <v>0</v>
      </c>
      <c r="L801">
        <v>0</v>
      </c>
      <c r="M801">
        <v>1</v>
      </c>
      <c r="AA801">
        <v>18</v>
      </c>
    </row>
    <row r="802" spans="1:27" hidden="1">
      <c r="A802" t="s">
        <v>386</v>
      </c>
      <c r="B802" t="s">
        <v>98</v>
      </c>
      <c r="D802" t="s">
        <v>100</v>
      </c>
      <c r="E802" t="s">
        <v>36</v>
      </c>
      <c r="F802" t="s">
        <v>479</v>
      </c>
      <c r="G802" t="s">
        <v>474</v>
      </c>
      <c r="H802" t="s">
        <v>11</v>
      </c>
      <c r="I802" s="103">
        <v>46023</v>
      </c>
      <c r="J802" t="s">
        <v>11</v>
      </c>
      <c r="K802" t="s">
        <v>11</v>
      </c>
      <c r="L802" t="s">
        <v>11</v>
      </c>
      <c r="M802">
        <v>8</v>
      </c>
      <c r="AA802">
        <v>19</v>
      </c>
    </row>
    <row r="803" spans="1:27" hidden="1">
      <c r="A803" t="s">
        <v>386</v>
      </c>
      <c r="B803" t="s">
        <v>98</v>
      </c>
      <c r="D803" t="s">
        <v>100</v>
      </c>
      <c r="E803" t="s">
        <v>73</v>
      </c>
      <c r="F803" t="s">
        <v>479</v>
      </c>
      <c r="G803" t="s">
        <v>474</v>
      </c>
      <c r="H803" t="s">
        <v>11</v>
      </c>
      <c r="I803" s="103">
        <v>46023</v>
      </c>
      <c r="J803" t="s">
        <v>11</v>
      </c>
      <c r="K803" t="s">
        <v>11</v>
      </c>
      <c r="L803" t="s">
        <v>11</v>
      </c>
      <c r="M803">
        <v>17.73</v>
      </c>
      <c r="AA803">
        <v>20</v>
      </c>
    </row>
    <row r="804" spans="1:27" hidden="1">
      <c r="A804" t="s">
        <v>386</v>
      </c>
      <c r="B804" t="s">
        <v>98</v>
      </c>
      <c r="D804" t="s">
        <v>101</v>
      </c>
      <c r="E804" t="s">
        <v>36</v>
      </c>
      <c r="F804" t="s">
        <v>479</v>
      </c>
      <c r="G804" t="s">
        <v>474</v>
      </c>
      <c r="H804" t="s">
        <v>11</v>
      </c>
      <c r="I804" s="103">
        <v>46023</v>
      </c>
      <c r="J804" t="s">
        <v>11</v>
      </c>
      <c r="K804" t="s">
        <v>11</v>
      </c>
      <c r="L804" t="s">
        <v>11</v>
      </c>
      <c r="M804">
        <v>116</v>
      </c>
      <c r="O804" t="s">
        <v>2652</v>
      </c>
      <c r="AA804">
        <v>21</v>
      </c>
    </row>
    <row r="805" spans="1:27" hidden="1">
      <c r="A805" t="s">
        <v>386</v>
      </c>
      <c r="B805" t="s">
        <v>98</v>
      </c>
      <c r="D805" t="s">
        <v>101</v>
      </c>
      <c r="E805" t="s">
        <v>73</v>
      </c>
      <c r="F805" t="s">
        <v>479</v>
      </c>
      <c r="G805" t="s">
        <v>474</v>
      </c>
      <c r="H805" t="s">
        <v>11</v>
      </c>
      <c r="I805" s="103">
        <v>46023</v>
      </c>
      <c r="J805" t="s">
        <v>11</v>
      </c>
      <c r="K805" t="s">
        <v>11</v>
      </c>
      <c r="L805" t="s">
        <v>11</v>
      </c>
      <c r="M805">
        <v>85.6</v>
      </c>
      <c r="AA805">
        <v>22</v>
      </c>
    </row>
    <row r="806" spans="1:27" hidden="1">
      <c r="A806" t="s">
        <v>386</v>
      </c>
      <c r="B806" t="s">
        <v>98</v>
      </c>
      <c r="D806" t="s">
        <v>102</v>
      </c>
      <c r="E806" t="s">
        <v>36</v>
      </c>
      <c r="F806" t="s">
        <v>479</v>
      </c>
      <c r="G806" t="s">
        <v>474</v>
      </c>
      <c r="H806" t="s">
        <v>11</v>
      </c>
      <c r="I806" s="103">
        <v>46023</v>
      </c>
      <c r="J806" t="s">
        <v>11</v>
      </c>
      <c r="K806" t="s">
        <v>11</v>
      </c>
      <c r="L806" t="s">
        <v>11</v>
      </c>
      <c r="M806">
        <v>178</v>
      </c>
      <c r="O806" t="s">
        <v>2653</v>
      </c>
      <c r="AA806">
        <v>23</v>
      </c>
    </row>
    <row r="807" spans="1:27" hidden="1">
      <c r="A807" t="s">
        <v>386</v>
      </c>
      <c r="B807" t="s">
        <v>98</v>
      </c>
      <c r="D807" t="s">
        <v>102</v>
      </c>
      <c r="E807" t="s">
        <v>73</v>
      </c>
      <c r="F807" t="s">
        <v>479</v>
      </c>
      <c r="G807" t="s">
        <v>474</v>
      </c>
      <c r="H807" t="s">
        <v>11</v>
      </c>
      <c r="I807" s="103">
        <v>46023</v>
      </c>
      <c r="J807" t="s">
        <v>11</v>
      </c>
      <c r="K807" t="s">
        <v>11</v>
      </c>
      <c r="L807" t="s">
        <v>11</v>
      </c>
      <c r="M807">
        <v>86.19</v>
      </c>
      <c r="AA807">
        <v>24</v>
      </c>
    </row>
    <row r="808" spans="1:27" hidden="1">
      <c r="A808" t="s">
        <v>386</v>
      </c>
      <c r="B808" t="s">
        <v>98</v>
      </c>
      <c r="D808" t="s">
        <v>103</v>
      </c>
      <c r="E808" t="s">
        <v>36</v>
      </c>
      <c r="F808" t="s">
        <v>479</v>
      </c>
      <c r="G808" t="s">
        <v>484</v>
      </c>
      <c r="H808">
        <v>0</v>
      </c>
      <c r="I808" s="103">
        <v>46023</v>
      </c>
      <c r="J808">
        <v>2</v>
      </c>
      <c r="K808">
        <v>16</v>
      </c>
      <c r="L808">
        <v>23</v>
      </c>
      <c r="M808">
        <v>7</v>
      </c>
      <c r="O808" t="s">
        <v>2654</v>
      </c>
      <c r="T808">
        <v>2</v>
      </c>
      <c r="AA808">
        <v>25</v>
      </c>
    </row>
    <row r="809" spans="1:27" hidden="1">
      <c r="A809" t="s">
        <v>386</v>
      </c>
      <c r="B809" t="s">
        <v>98</v>
      </c>
      <c r="D809" t="s">
        <v>103</v>
      </c>
      <c r="E809" t="s">
        <v>73</v>
      </c>
      <c r="F809" t="s">
        <v>479</v>
      </c>
      <c r="G809" t="s">
        <v>484</v>
      </c>
      <c r="H809">
        <v>0</v>
      </c>
      <c r="I809" s="103">
        <v>46023</v>
      </c>
      <c r="J809">
        <v>0.79</v>
      </c>
      <c r="K809">
        <v>27.36</v>
      </c>
      <c r="L809">
        <v>33.65</v>
      </c>
      <c r="M809">
        <v>6.3</v>
      </c>
      <c r="O809" t="s">
        <v>2619</v>
      </c>
      <c r="T809">
        <v>0.8</v>
      </c>
      <c r="AA809">
        <v>26</v>
      </c>
    </row>
    <row r="810" spans="1:27" hidden="1">
      <c r="A810" t="s">
        <v>386</v>
      </c>
      <c r="B810" t="s">
        <v>98</v>
      </c>
      <c r="D810" t="s">
        <v>104</v>
      </c>
      <c r="E810" t="s">
        <v>36</v>
      </c>
      <c r="F810" t="s">
        <v>479</v>
      </c>
      <c r="G810" t="s">
        <v>480</v>
      </c>
      <c r="H810">
        <v>0</v>
      </c>
      <c r="I810" s="103">
        <v>46023</v>
      </c>
      <c r="J810">
        <v>0</v>
      </c>
      <c r="K810">
        <v>1</v>
      </c>
      <c r="L810">
        <v>3</v>
      </c>
      <c r="M810">
        <v>0</v>
      </c>
      <c r="O810" t="s">
        <v>2655</v>
      </c>
      <c r="AA810">
        <v>27</v>
      </c>
    </row>
    <row r="811" spans="1:27" hidden="1">
      <c r="A811" t="s">
        <v>386</v>
      </c>
      <c r="B811" t="s">
        <v>98</v>
      </c>
      <c r="D811" t="s">
        <v>104</v>
      </c>
      <c r="E811" t="s">
        <v>73</v>
      </c>
      <c r="F811" t="s">
        <v>479</v>
      </c>
      <c r="G811" t="s">
        <v>480</v>
      </c>
      <c r="H811">
        <v>0</v>
      </c>
      <c r="I811" s="103">
        <v>46023</v>
      </c>
      <c r="J811">
        <v>0</v>
      </c>
      <c r="K811">
        <v>1.35</v>
      </c>
      <c r="L811">
        <v>1.6800000000000002</v>
      </c>
      <c r="M811">
        <v>0</v>
      </c>
      <c r="O811" t="s">
        <v>2620</v>
      </c>
      <c r="AA811">
        <v>28</v>
      </c>
    </row>
    <row r="812" spans="1:27" hidden="1">
      <c r="A812" t="s">
        <v>386</v>
      </c>
      <c r="B812" t="s">
        <v>98</v>
      </c>
      <c r="D812" t="s">
        <v>105</v>
      </c>
      <c r="E812" t="s">
        <v>36</v>
      </c>
      <c r="F812" t="s">
        <v>473</v>
      </c>
      <c r="G812" t="s">
        <v>474</v>
      </c>
      <c r="H812">
        <v>0</v>
      </c>
      <c r="I812" s="103">
        <v>46023</v>
      </c>
      <c r="J812" t="s">
        <v>11</v>
      </c>
      <c r="K812" t="s">
        <v>11</v>
      </c>
      <c r="L812">
        <v>0</v>
      </c>
      <c r="M812">
        <v>132</v>
      </c>
      <c r="O812" t="s">
        <v>2656</v>
      </c>
      <c r="AA812">
        <v>29</v>
      </c>
    </row>
    <row r="813" spans="1:27" hidden="1">
      <c r="A813" t="s">
        <v>386</v>
      </c>
      <c r="B813" t="s">
        <v>98</v>
      </c>
      <c r="D813" t="s">
        <v>105</v>
      </c>
      <c r="E813" t="s">
        <v>73</v>
      </c>
      <c r="F813" t="s">
        <v>473</v>
      </c>
      <c r="G813" t="s">
        <v>474</v>
      </c>
      <c r="H813">
        <v>0</v>
      </c>
      <c r="I813" s="103">
        <v>46023</v>
      </c>
      <c r="J813" t="s">
        <v>11</v>
      </c>
      <c r="K813" t="s">
        <v>11</v>
      </c>
      <c r="L813">
        <v>0</v>
      </c>
      <c r="M813">
        <v>12.3</v>
      </c>
      <c r="AA813">
        <v>30</v>
      </c>
    </row>
    <row r="814" spans="1:27" hidden="1">
      <c r="A814" t="s">
        <v>386</v>
      </c>
      <c r="B814" t="s">
        <v>98</v>
      </c>
      <c r="D814" t="s">
        <v>106</v>
      </c>
      <c r="E814" t="s">
        <v>36</v>
      </c>
      <c r="F814" t="s">
        <v>473</v>
      </c>
      <c r="G814" t="s">
        <v>474</v>
      </c>
      <c r="H814">
        <v>0</v>
      </c>
      <c r="I814" s="103">
        <v>46023</v>
      </c>
      <c r="J814" t="s">
        <v>11</v>
      </c>
      <c r="K814" t="s">
        <v>11</v>
      </c>
      <c r="L814">
        <v>0</v>
      </c>
      <c r="M814">
        <v>98</v>
      </c>
      <c r="O814" t="s">
        <v>2657</v>
      </c>
      <c r="AA814">
        <v>31</v>
      </c>
    </row>
    <row r="815" spans="1:27" hidden="1">
      <c r="A815" t="s">
        <v>386</v>
      </c>
      <c r="B815" t="s">
        <v>98</v>
      </c>
      <c r="D815" t="s">
        <v>106</v>
      </c>
      <c r="E815" t="s">
        <v>73</v>
      </c>
      <c r="F815" t="s">
        <v>473</v>
      </c>
      <c r="G815" t="s">
        <v>474</v>
      </c>
      <c r="H815">
        <v>0</v>
      </c>
      <c r="I815" s="103">
        <v>46023</v>
      </c>
      <c r="J815" t="s">
        <v>11</v>
      </c>
      <c r="K815" t="s">
        <v>11</v>
      </c>
      <c r="L815">
        <v>0</v>
      </c>
      <c r="M815">
        <v>61.71</v>
      </c>
      <c r="AA815">
        <v>32</v>
      </c>
    </row>
    <row r="816" spans="1:27" hidden="1">
      <c r="A816" t="s">
        <v>386</v>
      </c>
      <c r="B816" t="s">
        <v>98</v>
      </c>
      <c r="D816" t="s">
        <v>107</v>
      </c>
      <c r="E816" t="s">
        <v>71</v>
      </c>
      <c r="F816" t="s">
        <v>482</v>
      </c>
      <c r="G816" t="s">
        <v>483</v>
      </c>
      <c r="H816">
        <v>5.0000000000000001E-3</v>
      </c>
      <c r="I816" s="103">
        <v>46023</v>
      </c>
      <c r="J816" t="s">
        <v>11</v>
      </c>
      <c r="K816" t="s">
        <v>11</v>
      </c>
      <c r="L816">
        <v>-5.0000000000000001E-3</v>
      </c>
      <c r="M816">
        <v>-5.7400000000000003E-3</v>
      </c>
      <c r="AA816">
        <v>33</v>
      </c>
    </row>
    <row r="817" spans="1:27" hidden="1">
      <c r="A817" t="s">
        <v>386</v>
      </c>
      <c r="B817" t="s">
        <v>98</v>
      </c>
      <c r="D817" t="s">
        <v>107</v>
      </c>
      <c r="E817" t="s">
        <v>73</v>
      </c>
      <c r="F817" t="s">
        <v>482</v>
      </c>
      <c r="G817" t="s">
        <v>483</v>
      </c>
      <c r="H817" t="s">
        <v>11</v>
      </c>
      <c r="I817" s="103">
        <v>46023</v>
      </c>
      <c r="J817" t="s">
        <v>11</v>
      </c>
      <c r="K817" t="s">
        <v>11</v>
      </c>
      <c r="L817" t="s">
        <v>11</v>
      </c>
      <c r="M817">
        <v>-9.1999999999999993</v>
      </c>
      <c r="AA817">
        <v>34</v>
      </c>
    </row>
    <row r="818" spans="1:27" hidden="1">
      <c r="A818" t="s">
        <v>386</v>
      </c>
      <c r="B818" t="s">
        <v>98</v>
      </c>
      <c r="D818" t="s">
        <v>111</v>
      </c>
      <c r="E818" t="s">
        <v>71</v>
      </c>
      <c r="F818" t="s">
        <v>221</v>
      </c>
      <c r="G818" t="s">
        <v>484</v>
      </c>
      <c r="H818">
        <v>3.5000000000000003E-2</v>
      </c>
      <c r="I818" s="103">
        <v>46023</v>
      </c>
      <c r="J818">
        <v>3.5200000000000002E-2</v>
      </c>
      <c r="K818">
        <v>3.0499999999999999E-2</v>
      </c>
      <c r="L818">
        <v>3.5200000000000002E-2</v>
      </c>
      <c r="M818">
        <v>3.0499999999999999E-2</v>
      </c>
      <c r="AA818">
        <v>35</v>
      </c>
    </row>
    <row r="819" spans="1:27" hidden="1">
      <c r="A819" t="s">
        <v>386</v>
      </c>
      <c r="B819" t="s">
        <v>98</v>
      </c>
      <c r="D819" t="s">
        <v>111</v>
      </c>
      <c r="E819" t="s">
        <v>73</v>
      </c>
      <c r="F819" t="s">
        <v>221</v>
      </c>
      <c r="G819" t="s">
        <v>484</v>
      </c>
      <c r="H819">
        <v>642.05999999999995</v>
      </c>
      <c r="I819" s="103">
        <v>46023</v>
      </c>
      <c r="J819">
        <v>645.76</v>
      </c>
      <c r="K819">
        <v>583.44000000000005</v>
      </c>
      <c r="L819" s="139">
        <v>645.76</v>
      </c>
      <c r="M819">
        <v>583.44000000000005</v>
      </c>
      <c r="AA819">
        <v>36</v>
      </c>
    </row>
    <row r="820" spans="1:27" hidden="1">
      <c r="A820" t="s">
        <v>386</v>
      </c>
      <c r="B820" t="s">
        <v>98</v>
      </c>
      <c r="D820" t="s">
        <v>112</v>
      </c>
      <c r="E820" t="s">
        <v>36</v>
      </c>
      <c r="F820" t="s">
        <v>220</v>
      </c>
      <c r="H820" t="s">
        <v>11</v>
      </c>
      <c r="I820" s="103">
        <v>46023</v>
      </c>
      <c r="J820" t="s">
        <v>11</v>
      </c>
      <c r="L820" s="139"/>
      <c r="AA820">
        <v>37</v>
      </c>
    </row>
    <row r="821" spans="1:27" hidden="1">
      <c r="A821" t="s">
        <v>386</v>
      </c>
      <c r="B821" t="s">
        <v>98</v>
      </c>
      <c r="D821" t="s">
        <v>112</v>
      </c>
      <c r="E821" t="s">
        <v>73</v>
      </c>
      <c r="F821" t="s">
        <v>220</v>
      </c>
      <c r="H821">
        <v>84.578725860000006</v>
      </c>
      <c r="I821" s="103">
        <v>46023</v>
      </c>
      <c r="J821">
        <v>2.2729146</v>
      </c>
      <c r="K821">
        <v>7.0435394100000002</v>
      </c>
      <c r="L821">
        <v>80.032896660000006</v>
      </c>
      <c r="M821">
        <v>82.847969509999984</v>
      </c>
      <c r="O821" t="s">
        <v>2658</v>
      </c>
      <c r="P821" t="s">
        <v>2648</v>
      </c>
      <c r="AA821">
        <v>38</v>
      </c>
    </row>
    <row r="822" spans="1:27" hidden="1">
      <c r="A822" t="s">
        <v>386</v>
      </c>
      <c r="B822" t="s">
        <v>98</v>
      </c>
      <c r="D822" t="s">
        <v>114</v>
      </c>
      <c r="E822" t="s">
        <v>73</v>
      </c>
      <c r="F822" t="s">
        <v>225</v>
      </c>
      <c r="G822" t="s">
        <v>488</v>
      </c>
      <c r="H822">
        <v>3.17</v>
      </c>
      <c r="I822" s="103">
        <v>46023</v>
      </c>
      <c r="J822" t="s">
        <v>11</v>
      </c>
      <c r="K822" t="s">
        <v>11</v>
      </c>
      <c r="L822">
        <v>3.17</v>
      </c>
      <c r="M822">
        <v>0.77</v>
      </c>
      <c r="AA822">
        <v>39</v>
      </c>
    </row>
    <row r="823" spans="1:27" hidden="1">
      <c r="A823" t="s">
        <v>386</v>
      </c>
      <c r="B823" t="s">
        <v>98</v>
      </c>
      <c r="D823" t="s">
        <v>115</v>
      </c>
      <c r="E823" t="s">
        <v>73</v>
      </c>
      <c r="F823" t="s">
        <v>225</v>
      </c>
      <c r="G823" t="s">
        <v>488</v>
      </c>
      <c r="H823">
        <v>5.84</v>
      </c>
      <c r="I823" s="103">
        <v>46023</v>
      </c>
      <c r="J823" t="s">
        <v>11</v>
      </c>
      <c r="K823" t="s">
        <v>11</v>
      </c>
      <c r="L823">
        <v>5.84</v>
      </c>
      <c r="M823">
        <v>5.25</v>
      </c>
      <c r="AA823">
        <v>40</v>
      </c>
    </row>
    <row r="824" spans="1:27" hidden="1">
      <c r="A824" t="s">
        <v>386</v>
      </c>
      <c r="B824" t="s">
        <v>98</v>
      </c>
      <c r="D824" t="s">
        <v>117</v>
      </c>
      <c r="E824" t="s">
        <v>36</v>
      </c>
      <c r="F824" t="s">
        <v>221</v>
      </c>
      <c r="G824" t="s">
        <v>484</v>
      </c>
      <c r="H824" t="s">
        <v>11</v>
      </c>
      <c r="I824" s="103">
        <v>46023</v>
      </c>
      <c r="J824" t="s">
        <v>11</v>
      </c>
      <c r="K824" t="s">
        <v>11</v>
      </c>
      <c r="L824" t="s">
        <v>11</v>
      </c>
      <c r="M824" t="s">
        <v>11</v>
      </c>
      <c r="AA824">
        <v>41</v>
      </c>
    </row>
    <row r="825" spans="1:27" hidden="1">
      <c r="A825" t="s">
        <v>386</v>
      </c>
      <c r="B825" t="s">
        <v>98</v>
      </c>
      <c r="D825" t="s">
        <v>117</v>
      </c>
      <c r="E825" t="s">
        <v>73</v>
      </c>
      <c r="F825" t="s">
        <v>221</v>
      </c>
      <c r="G825" t="s">
        <v>484</v>
      </c>
      <c r="H825">
        <v>155.07</v>
      </c>
      <c r="I825" s="103">
        <v>46023</v>
      </c>
      <c r="L825">
        <v>160.61000000000001</v>
      </c>
      <c r="M825">
        <v>148.69999999999999</v>
      </c>
      <c r="AA825">
        <v>42</v>
      </c>
    </row>
    <row r="826" spans="1:27" hidden="1">
      <c r="A826" t="s">
        <v>386</v>
      </c>
      <c r="B826" t="s">
        <v>98</v>
      </c>
      <c r="D826" t="s">
        <v>118</v>
      </c>
      <c r="E826" t="s">
        <v>73</v>
      </c>
      <c r="F826" t="s">
        <v>482</v>
      </c>
      <c r="G826" t="s">
        <v>436</v>
      </c>
      <c r="H826">
        <v>5.4</v>
      </c>
      <c r="I826" s="103">
        <v>46023</v>
      </c>
      <c r="J826" t="s">
        <v>11</v>
      </c>
      <c r="K826" t="s">
        <v>11</v>
      </c>
      <c r="L826" t="s">
        <v>11</v>
      </c>
      <c r="M826" t="s">
        <v>11</v>
      </c>
      <c r="AA826">
        <v>43</v>
      </c>
    </row>
    <row r="827" spans="1:27" hidden="1">
      <c r="A827" t="s">
        <v>386</v>
      </c>
      <c r="B827" t="s">
        <v>98</v>
      </c>
      <c r="D827" t="s">
        <v>119</v>
      </c>
      <c r="E827" t="s">
        <v>36</v>
      </c>
      <c r="F827" t="s">
        <v>221</v>
      </c>
      <c r="G827" t="s">
        <v>436</v>
      </c>
      <c r="H827" t="s">
        <v>11</v>
      </c>
      <c r="I827" s="103">
        <v>46023</v>
      </c>
      <c r="J827" t="s">
        <v>11</v>
      </c>
      <c r="K827" t="s">
        <v>11</v>
      </c>
      <c r="L827" t="s">
        <v>11</v>
      </c>
      <c r="M827" t="s">
        <v>11</v>
      </c>
      <c r="O827" t="s">
        <v>489</v>
      </c>
      <c r="AA827">
        <v>44</v>
      </c>
    </row>
    <row r="828" spans="1:27" hidden="1">
      <c r="A828" t="s">
        <v>386</v>
      </c>
      <c r="B828" t="s">
        <v>98</v>
      </c>
      <c r="D828" t="s">
        <v>119</v>
      </c>
      <c r="E828" t="s">
        <v>73</v>
      </c>
      <c r="F828" t="s">
        <v>221</v>
      </c>
      <c r="G828" t="s">
        <v>436</v>
      </c>
      <c r="H828">
        <v>3</v>
      </c>
      <c r="I828" s="103">
        <v>46023</v>
      </c>
      <c r="J828" t="s">
        <v>11</v>
      </c>
      <c r="K828" t="s">
        <v>11</v>
      </c>
      <c r="L828" t="s">
        <v>11</v>
      </c>
      <c r="M828" t="s">
        <v>11</v>
      </c>
      <c r="O828" t="s">
        <v>489</v>
      </c>
      <c r="AA828">
        <v>45</v>
      </c>
    </row>
    <row r="829" spans="1:27" hidden="1">
      <c r="A829" t="s">
        <v>386</v>
      </c>
      <c r="B829" t="s">
        <v>120</v>
      </c>
      <c r="D829" t="s">
        <v>121</v>
      </c>
      <c r="E829" t="s">
        <v>122</v>
      </c>
      <c r="F829" t="s">
        <v>2574</v>
      </c>
      <c r="G829" t="s">
        <v>474</v>
      </c>
      <c r="H829">
        <v>1.2</v>
      </c>
      <c r="I829" s="103">
        <v>46023</v>
      </c>
      <c r="J829" t="s">
        <v>11</v>
      </c>
      <c r="K829" t="s">
        <v>11</v>
      </c>
      <c r="L829" t="s">
        <v>11</v>
      </c>
      <c r="M829" t="s">
        <v>11</v>
      </c>
      <c r="AA829">
        <v>46</v>
      </c>
    </row>
    <row r="830" spans="1:27" hidden="1">
      <c r="A830" t="s">
        <v>386</v>
      </c>
      <c r="B830" t="s">
        <v>123</v>
      </c>
      <c r="D830" t="s">
        <v>124</v>
      </c>
      <c r="E830" t="s">
        <v>122</v>
      </c>
      <c r="F830" t="s">
        <v>479</v>
      </c>
      <c r="G830" t="s">
        <v>474</v>
      </c>
      <c r="H830">
        <v>0</v>
      </c>
      <c r="I830" s="103">
        <v>46023</v>
      </c>
      <c r="J830" t="s">
        <v>11</v>
      </c>
      <c r="K830" t="s">
        <v>11</v>
      </c>
      <c r="L830">
        <v>0</v>
      </c>
      <c r="M830">
        <v>4.71</v>
      </c>
      <c r="AA830">
        <v>47</v>
      </c>
    </row>
    <row r="831" spans="1:27" hidden="1">
      <c r="A831" t="s">
        <v>386</v>
      </c>
      <c r="B831" t="s">
        <v>126</v>
      </c>
      <c r="D831" t="s">
        <v>124</v>
      </c>
      <c r="E831" t="s">
        <v>122</v>
      </c>
      <c r="F831" t="s">
        <v>2575</v>
      </c>
      <c r="G831" t="s">
        <v>474</v>
      </c>
      <c r="H831">
        <v>0</v>
      </c>
      <c r="I831" s="103">
        <v>46023</v>
      </c>
      <c r="J831" t="s">
        <v>11</v>
      </c>
      <c r="K831" t="s">
        <v>11</v>
      </c>
      <c r="L831">
        <v>0</v>
      </c>
      <c r="M831">
        <v>0</v>
      </c>
      <c r="AA831">
        <v>48</v>
      </c>
    </row>
    <row r="832" spans="1:27" hidden="1">
      <c r="A832" t="s">
        <v>386</v>
      </c>
      <c r="B832" t="s">
        <v>127</v>
      </c>
      <c r="D832" t="s">
        <v>11</v>
      </c>
      <c r="E832" t="s">
        <v>36</v>
      </c>
      <c r="F832" t="s">
        <v>2574</v>
      </c>
      <c r="G832" t="s">
        <v>11</v>
      </c>
      <c r="I832" s="103">
        <v>46023</v>
      </c>
      <c r="J832">
        <v>20</v>
      </c>
      <c r="K832">
        <v>13</v>
      </c>
      <c r="L832">
        <v>241</v>
      </c>
      <c r="M832">
        <v>198</v>
      </c>
      <c r="AA832">
        <v>49</v>
      </c>
    </row>
    <row r="833" spans="1:27">
      <c r="A833" t="s">
        <v>386</v>
      </c>
      <c r="B833" t="s">
        <v>84</v>
      </c>
      <c r="D833" t="s">
        <v>85</v>
      </c>
      <c r="E833" t="s">
        <v>36</v>
      </c>
      <c r="F833" t="s">
        <v>2574</v>
      </c>
      <c r="G833" t="s">
        <v>474</v>
      </c>
      <c r="H833">
        <v>0</v>
      </c>
      <c r="I833" s="103">
        <v>46054</v>
      </c>
      <c r="J833">
        <v>0</v>
      </c>
      <c r="K833">
        <v>0</v>
      </c>
      <c r="L833">
        <v>0</v>
      </c>
      <c r="M833">
        <v>5</v>
      </c>
      <c r="AA833">
        <v>1</v>
      </c>
    </row>
    <row r="834" spans="1:27">
      <c r="A834" t="s">
        <v>386</v>
      </c>
      <c r="B834" t="s">
        <v>84</v>
      </c>
      <c r="D834" t="s">
        <v>86</v>
      </c>
      <c r="E834" t="s">
        <v>36</v>
      </c>
      <c r="F834" t="s">
        <v>2574</v>
      </c>
      <c r="G834" t="s">
        <v>474</v>
      </c>
      <c r="H834">
        <v>9</v>
      </c>
      <c r="I834" s="103">
        <v>46054</v>
      </c>
      <c r="J834">
        <v>0.75</v>
      </c>
      <c r="K834">
        <v>0</v>
      </c>
      <c r="L834">
        <v>0</v>
      </c>
      <c r="M834">
        <v>3</v>
      </c>
      <c r="AA834">
        <v>2</v>
      </c>
    </row>
    <row r="835" spans="1:27">
      <c r="A835" t="s">
        <v>386</v>
      </c>
      <c r="B835" t="s">
        <v>84</v>
      </c>
      <c r="D835" t="s">
        <v>87</v>
      </c>
      <c r="E835" t="s">
        <v>36</v>
      </c>
      <c r="F835" t="s">
        <v>2574</v>
      </c>
      <c r="G835" t="s">
        <v>474</v>
      </c>
      <c r="H835">
        <v>0</v>
      </c>
      <c r="I835" s="103">
        <v>46054</v>
      </c>
      <c r="J835">
        <v>0</v>
      </c>
      <c r="K835">
        <v>0</v>
      </c>
      <c r="L835">
        <v>0</v>
      </c>
      <c r="M835">
        <v>1</v>
      </c>
      <c r="AA835">
        <v>3</v>
      </c>
    </row>
    <row r="836" spans="1:27">
      <c r="A836" t="s">
        <v>386</v>
      </c>
      <c r="B836" t="s">
        <v>84</v>
      </c>
      <c r="D836" t="s">
        <v>89</v>
      </c>
      <c r="E836" t="s">
        <v>36</v>
      </c>
      <c r="F836" t="s">
        <v>473</v>
      </c>
      <c r="G836" t="s">
        <v>474</v>
      </c>
      <c r="H836">
        <v>281</v>
      </c>
      <c r="I836" s="103">
        <v>46054</v>
      </c>
      <c r="J836">
        <v>18</v>
      </c>
      <c r="K836">
        <v>6</v>
      </c>
      <c r="L836">
        <v>233</v>
      </c>
      <c r="M836">
        <v>197</v>
      </c>
      <c r="AA836">
        <v>4</v>
      </c>
    </row>
    <row r="837" spans="1:27">
      <c r="A837" t="s">
        <v>386</v>
      </c>
      <c r="B837" t="s">
        <v>84</v>
      </c>
      <c r="D837" t="s">
        <v>89</v>
      </c>
      <c r="E837" t="s">
        <v>73</v>
      </c>
      <c r="F837" t="s">
        <v>473</v>
      </c>
      <c r="G837" t="s">
        <v>474</v>
      </c>
      <c r="H837">
        <v>117</v>
      </c>
      <c r="I837" s="103">
        <v>46054</v>
      </c>
      <c r="J837">
        <v>3.95</v>
      </c>
      <c r="K837">
        <v>1.327</v>
      </c>
      <c r="L837">
        <v>92.109000000000023</v>
      </c>
      <c r="M837">
        <v>58.618000000000002</v>
      </c>
      <c r="AA837">
        <v>5</v>
      </c>
    </row>
    <row r="838" spans="1:27">
      <c r="A838" t="s">
        <v>386</v>
      </c>
      <c r="B838" t="s">
        <v>84</v>
      </c>
      <c r="D838" t="s">
        <v>90</v>
      </c>
      <c r="E838" t="s">
        <v>36</v>
      </c>
      <c r="F838" t="s">
        <v>473</v>
      </c>
      <c r="G838" t="s">
        <v>474</v>
      </c>
      <c r="H838">
        <v>0</v>
      </c>
      <c r="I838" s="103">
        <v>46054</v>
      </c>
      <c r="J838">
        <v>0</v>
      </c>
      <c r="K838">
        <v>0</v>
      </c>
      <c r="L838">
        <v>0</v>
      </c>
      <c r="M838">
        <v>0</v>
      </c>
      <c r="AA838">
        <v>6</v>
      </c>
    </row>
    <row r="839" spans="1:27">
      <c r="A839" t="s">
        <v>386</v>
      </c>
      <c r="B839" t="s">
        <v>84</v>
      </c>
      <c r="D839" t="s">
        <v>90</v>
      </c>
      <c r="E839" t="s">
        <v>73</v>
      </c>
      <c r="F839" t="s">
        <v>473</v>
      </c>
      <c r="G839" t="s">
        <v>474</v>
      </c>
      <c r="H839">
        <v>0</v>
      </c>
      <c r="I839" s="103">
        <v>46054</v>
      </c>
      <c r="J839">
        <v>0</v>
      </c>
      <c r="K839">
        <v>0</v>
      </c>
      <c r="L839">
        <v>0</v>
      </c>
      <c r="M839">
        <v>0</v>
      </c>
      <c r="AA839">
        <v>7</v>
      </c>
    </row>
    <row r="840" spans="1:27">
      <c r="A840" t="s">
        <v>386</v>
      </c>
      <c r="B840" t="s">
        <v>84</v>
      </c>
      <c r="D840" t="s">
        <v>91</v>
      </c>
      <c r="E840" t="s">
        <v>36</v>
      </c>
      <c r="F840" t="s">
        <v>473</v>
      </c>
      <c r="G840" t="s">
        <v>474</v>
      </c>
      <c r="H840">
        <v>195</v>
      </c>
      <c r="I840" s="103">
        <v>46054</v>
      </c>
      <c r="J840">
        <v>8</v>
      </c>
      <c r="K840">
        <v>8</v>
      </c>
      <c r="L840">
        <v>172</v>
      </c>
      <c r="M840">
        <v>72</v>
      </c>
      <c r="AA840">
        <v>8</v>
      </c>
    </row>
    <row r="841" spans="1:27">
      <c r="A841" t="s">
        <v>386</v>
      </c>
      <c r="B841" t="s">
        <v>84</v>
      </c>
      <c r="D841" t="s">
        <v>91</v>
      </c>
      <c r="E841" t="s">
        <v>73</v>
      </c>
      <c r="F841" t="s">
        <v>473</v>
      </c>
      <c r="G841" t="s">
        <v>474</v>
      </c>
      <c r="H841">
        <v>313</v>
      </c>
      <c r="I841" s="103">
        <v>46054</v>
      </c>
      <c r="J841">
        <v>8.2739999999999991</v>
      </c>
      <c r="K841">
        <v>7.2619999999999996</v>
      </c>
      <c r="L841">
        <v>281.26100000000002</v>
      </c>
      <c r="M841">
        <v>69.426000000000002</v>
      </c>
      <c r="AA841">
        <v>9</v>
      </c>
    </row>
    <row r="842" spans="1:27">
      <c r="A842" t="s">
        <v>386</v>
      </c>
      <c r="B842" t="s">
        <v>92</v>
      </c>
      <c r="D842" t="s">
        <v>93</v>
      </c>
      <c r="E842" t="s">
        <v>36</v>
      </c>
      <c r="F842" t="s">
        <v>2575</v>
      </c>
      <c r="G842" t="s">
        <v>474</v>
      </c>
      <c r="H842">
        <v>0</v>
      </c>
      <c r="I842" s="103">
        <v>46054</v>
      </c>
      <c r="J842">
        <v>0</v>
      </c>
      <c r="K842">
        <v>0</v>
      </c>
      <c r="L842">
        <v>0</v>
      </c>
      <c r="M842">
        <v>0</v>
      </c>
      <c r="AA842">
        <v>10</v>
      </c>
    </row>
    <row r="843" spans="1:27">
      <c r="A843" t="s">
        <v>386</v>
      </c>
      <c r="B843" t="s">
        <v>92</v>
      </c>
      <c r="D843" t="s">
        <v>94</v>
      </c>
      <c r="E843" t="s">
        <v>36</v>
      </c>
      <c r="F843" t="s">
        <v>2575</v>
      </c>
      <c r="G843" t="s">
        <v>474</v>
      </c>
      <c r="H843">
        <v>0</v>
      </c>
      <c r="I843" s="103">
        <v>46054</v>
      </c>
      <c r="J843">
        <v>0</v>
      </c>
      <c r="K843">
        <v>0</v>
      </c>
      <c r="L843">
        <v>0</v>
      </c>
      <c r="M843">
        <v>0</v>
      </c>
      <c r="AA843">
        <v>11</v>
      </c>
    </row>
    <row r="844" spans="1:27">
      <c r="A844" t="s">
        <v>386</v>
      </c>
      <c r="B844" t="s">
        <v>92</v>
      </c>
      <c r="D844" t="s">
        <v>86</v>
      </c>
      <c r="E844" t="s">
        <v>36</v>
      </c>
      <c r="F844" t="s">
        <v>2575</v>
      </c>
      <c r="G844" t="s">
        <v>474</v>
      </c>
      <c r="H844">
        <v>0</v>
      </c>
      <c r="I844" s="103">
        <v>46054</v>
      </c>
      <c r="J844">
        <v>0</v>
      </c>
      <c r="K844">
        <v>0</v>
      </c>
      <c r="L844">
        <v>0</v>
      </c>
      <c r="M844">
        <v>5</v>
      </c>
      <c r="AA844">
        <v>12</v>
      </c>
    </row>
    <row r="845" spans="1:27">
      <c r="A845" t="s">
        <v>386</v>
      </c>
      <c r="B845" t="s">
        <v>92</v>
      </c>
      <c r="D845" t="s">
        <v>95</v>
      </c>
      <c r="E845" t="s">
        <v>36</v>
      </c>
      <c r="F845" t="s">
        <v>2575</v>
      </c>
      <c r="G845" t="s">
        <v>474</v>
      </c>
      <c r="H845">
        <v>5</v>
      </c>
      <c r="I845" s="103">
        <v>46054</v>
      </c>
      <c r="J845" t="s">
        <v>11</v>
      </c>
      <c r="K845" t="s">
        <v>11</v>
      </c>
      <c r="L845">
        <v>3</v>
      </c>
      <c r="M845">
        <v>3</v>
      </c>
      <c r="AA845">
        <v>13</v>
      </c>
    </row>
    <row r="846" spans="1:27">
      <c r="A846" t="s">
        <v>386</v>
      </c>
      <c r="B846" t="s">
        <v>97</v>
      </c>
      <c r="D846" t="s">
        <v>85</v>
      </c>
      <c r="E846" t="s">
        <v>36</v>
      </c>
      <c r="F846" t="s">
        <v>2574</v>
      </c>
      <c r="G846" t="s">
        <v>474</v>
      </c>
      <c r="H846">
        <v>0</v>
      </c>
      <c r="I846" s="103">
        <v>46054</v>
      </c>
      <c r="J846">
        <v>0</v>
      </c>
      <c r="K846">
        <v>0</v>
      </c>
      <c r="L846">
        <v>0</v>
      </c>
      <c r="M846">
        <v>0</v>
      </c>
      <c r="AA846">
        <v>14</v>
      </c>
    </row>
    <row r="847" spans="1:27">
      <c r="A847" t="s">
        <v>386</v>
      </c>
      <c r="B847" t="s">
        <v>97</v>
      </c>
      <c r="D847" t="s">
        <v>86</v>
      </c>
      <c r="E847" t="s">
        <v>36</v>
      </c>
      <c r="F847" t="s">
        <v>2574</v>
      </c>
      <c r="G847" t="s">
        <v>474</v>
      </c>
      <c r="H847">
        <v>30</v>
      </c>
      <c r="I847" s="103">
        <v>46054</v>
      </c>
      <c r="J847">
        <v>2.5</v>
      </c>
      <c r="K847">
        <v>1</v>
      </c>
      <c r="L847">
        <v>25</v>
      </c>
      <c r="M847">
        <v>28</v>
      </c>
      <c r="O847" t="s">
        <v>2659</v>
      </c>
      <c r="P847" t="s">
        <v>2651</v>
      </c>
      <c r="AA847">
        <v>15</v>
      </c>
    </row>
    <row r="848" spans="1:27">
      <c r="A848" t="s">
        <v>386</v>
      </c>
      <c r="B848" t="s">
        <v>97</v>
      </c>
      <c r="D848" t="s">
        <v>87</v>
      </c>
      <c r="E848" t="s">
        <v>36</v>
      </c>
      <c r="F848" t="s">
        <v>2574</v>
      </c>
      <c r="G848" t="s">
        <v>474</v>
      </c>
      <c r="H848">
        <v>0</v>
      </c>
      <c r="I848" s="103">
        <v>46054</v>
      </c>
      <c r="J848">
        <v>0</v>
      </c>
      <c r="K848">
        <v>0</v>
      </c>
      <c r="L848">
        <v>0</v>
      </c>
      <c r="M848">
        <v>1</v>
      </c>
      <c r="AA848">
        <v>16</v>
      </c>
    </row>
    <row r="849" spans="1:27">
      <c r="A849" t="s">
        <v>386</v>
      </c>
      <c r="B849" t="s">
        <v>98</v>
      </c>
      <c r="D849" t="s">
        <v>99</v>
      </c>
      <c r="E849" t="s">
        <v>36</v>
      </c>
      <c r="F849" t="s">
        <v>479</v>
      </c>
      <c r="G849" t="s">
        <v>474</v>
      </c>
      <c r="H849">
        <v>0</v>
      </c>
      <c r="I849" s="103">
        <v>46054</v>
      </c>
      <c r="J849">
        <v>0</v>
      </c>
      <c r="L849">
        <v>0</v>
      </c>
      <c r="AA849">
        <v>17</v>
      </c>
    </row>
    <row r="850" spans="1:27">
      <c r="A850" t="s">
        <v>386</v>
      </c>
      <c r="B850" t="s">
        <v>98</v>
      </c>
      <c r="D850" t="s">
        <v>99</v>
      </c>
      <c r="E850" t="s">
        <v>73</v>
      </c>
      <c r="F850" t="s">
        <v>479</v>
      </c>
      <c r="G850" t="s">
        <v>474</v>
      </c>
      <c r="H850">
        <v>0</v>
      </c>
      <c r="I850" s="103">
        <v>46054</v>
      </c>
      <c r="J850">
        <v>0</v>
      </c>
      <c r="L850">
        <v>0</v>
      </c>
      <c r="AA850">
        <v>18</v>
      </c>
    </row>
    <row r="851" spans="1:27">
      <c r="A851" t="s">
        <v>386</v>
      </c>
      <c r="B851" t="s">
        <v>98</v>
      </c>
      <c r="D851" t="s">
        <v>100</v>
      </c>
      <c r="E851" t="s">
        <v>36</v>
      </c>
      <c r="F851" t="s">
        <v>479</v>
      </c>
      <c r="G851" t="s">
        <v>474</v>
      </c>
      <c r="H851" t="s">
        <v>11</v>
      </c>
      <c r="I851" s="103">
        <v>46054</v>
      </c>
      <c r="J851" t="s">
        <v>11</v>
      </c>
      <c r="L851" t="s">
        <v>11</v>
      </c>
      <c r="M851">
        <v>40</v>
      </c>
      <c r="AA851">
        <v>19</v>
      </c>
    </row>
    <row r="852" spans="1:27">
      <c r="A852" t="s">
        <v>386</v>
      </c>
      <c r="B852" t="s">
        <v>98</v>
      </c>
      <c r="D852" t="s">
        <v>100</v>
      </c>
      <c r="E852" t="s">
        <v>73</v>
      </c>
      <c r="F852" t="s">
        <v>479</v>
      </c>
      <c r="G852" t="s">
        <v>474</v>
      </c>
      <c r="H852" t="s">
        <v>11</v>
      </c>
      <c r="I852" s="103">
        <v>46054</v>
      </c>
      <c r="J852" t="s">
        <v>11</v>
      </c>
      <c r="L852" t="s">
        <v>11</v>
      </c>
      <c r="M852">
        <v>11.58</v>
      </c>
      <c r="AA852">
        <v>20</v>
      </c>
    </row>
    <row r="853" spans="1:27">
      <c r="A853" t="s">
        <v>386</v>
      </c>
      <c r="B853" t="s">
        <v>98</v>
      </c>
      <c r="D853" t="s">
        <v>101</v>
      </c>
      <c r="E853" t="s">
        <v>36</v>
      </c>
      <c r="F853" t="s">
        <v>479</v>
      </c>
      <c r="G853" t="s">
        <v>474</v>
      </c>
      <c r="H853" t="s">
        <v>11</v>
      </c>
      <c r="I853" s="103">
        <v>46054</v>
      </c>
      <c r="J853" t="s">
        <v>11</v>
      </c>
      <c r="L853" t="s">
        <v>11</v>
      </c>
      <c r="M853">
        <v>134</v>
      </c>
      <c r="O853" t="s">
        <v>2660</v>
      </c>
      <c r="AA853">
        <v>21</v>
      </c>
    </row>
    <row r="854" spans="1:27">
      <c r="A854" t="s">
        <v>386</v>
      </c>
      <c r="B854" t="s">
        <v>98</v>
      </c>
      <c r="D854" t="s">
        <v>101</v>
      </c>
      <c r="E854" t="s">
        <v>73</v>
      </c>
      <c r="F854" t="s">
        <v>479</v>
      </c>
      <c r="G854" t="s">
        <v>474</v>
      </c>
      <c r="H854" t="s">
        <v>11</v>
      </c>
      <c r="I854" s="103">
        <v>46054</v>
      </c>
      <c r="J854" t="s">
        <v>11</v>
      </c>
      <c r="L854" t="s">
        <v>11</v>
      </c>
      <c r="M854">
        <v>97.2</v>
      </c>
      <c r="AA854">
        <v>22</v>
      </c>
    </row>
    <row r="855" spans="1:27">
      <c r="A855" t="s">
        <v>386</v>
      </c>
      <c r="B855" t="s">
        <v>98</v>
      </c>
      <c r="D855" t="s">
        <v>102</v>
      </c>
      <c r="E855" t="s">
        <v>36</v>
      </c>
      <c r="F855" t="s">
        <v>479</v>
      </c>
      <c r="G855" t="s">
        <v>474</v>
      </c>
      <c r="H855" t="s">
        <v>11</v>
      </c>
      <c r="I855" s="103">
        <v>46054</v>
      </c>
      <c r="J855" t="s">
        <v>11</v>
      </c>
      <c r="L855" t="s">
        <v>11</v>
      </c>
      <c r="M855">
        <v>188</v>
      </c>
      <c r="O855" t="s">
        <v>2661</v>
      </c>
      <c r="AA855">
        <v>23</v>
      </c>
    </row>
    <row r="856" spans="1:27">
      <c r="A856" t="s">
        <v>386</v>
      </c>
      <c r="B856" t="s">
        <v>98</v>
      </c>
      <c r="D856" t="s">
        <v>102</v>
      </c>
      <c r="E856" t="s">
        <v>73</v>
      </c>
      <c r="F856" t="s">
        <v>479</v>
      </c>
      <c r="G856" t="s">
        <v>474</v>
      </c>
      <c r="H856" t="s">
        <v>11</v>
      </c>
      <c r="I856" s="103">
        <v>46054</v>
      </c>
      <c r="J856" t="s">
        <v>11</v>
      </c>
      <c r="L856" s="123" t="s">
        <v>11</v>
      </c>
      <c r="M856">
        <v>96.2</v>
      </c>
      <c r="AA856">
        <v>24</v>
      </c>
    </row>
    <row r="857" spans="1:27">
      <c r="A857" t="s">
        <v>386</v>
      </c>
      <c r="B857" t="s">
        <v>98</v>
      </c>
      <c r="D857" t="s">
        <v>103</v>
      </c>
      <c r="E857" t="s">
        <v>36</v>
      </c>
      <c r="F857" t="s">
        <v>479</v>
      </c>
      <c r="G857" t="s">
        <v>480</v>
      </c>
      <c r="H857">
        <v>0</v>
      </c>
      <c r="I857" s="103">
        <v>46054</v>
      </c>
      <c r="J857">
        <v>19</v>
      </c>
      <c r="K857">
        <v>4</v>
      </c>
      <c r="L857">
        <v>4</v>
      </c>
      <c r="M857">
        <v>3</v>
      </c>
      <c r="O857" t="s">
        <v>2826</v>
      </c>
      <c r="T857">
        <v>11</v>
      </c>
      <c r="U857">
        <v>4</v>
      </c>
      <c r="AA857">
        <v>25</v>
      </c>
    </row>
    <row r="858" spans="1:27">
      <c r="A858" t="s">
        <v>386</v>
      </c>
      <c r="B858" t="s">
        <v>98</v>
      </c>
      <c r="D858" t="s">
        <v>103</v>
      </c>
      <c r="E858" t="s">
        <v>73</v>
      </c>
      <c r="F858" t="s">
        <v>479</v>
      </c>
      <c r="G858" t="s">
        <v>480</v>
      </c>
      <c r="H858">
        <v>0</v>
      </c>
      <c r="I858" s="103">
        <v>46054</v>
      </c>
      <c r="J858">
        <v>32.53</v>
      </c>
      <c r="K858">
        <v>5.7</v>
      </c>
      <c r="L858">
        <v>1.1199999999999974</v>
      </c>
      <c r="M858">
        <v>0.6</v>
      </c>
      <c r="T858">
        <v>11.05</v>
      </c>
      <c r="U858">
        <v>15.79</v>
      </c>
      <c r="AA858">
        <v>26</v>
      </c>
    </row>
    <row r="859" spans="1:27">
      <c r="A859" t="s">
        <v>386</v>
      </c>
      <c r="B859" t="s">
        <v>98</v>
      </c>
      <c r="D859" t="s">
        <v>104</v>
      </c>
      <c r="E859" t="s">
        <v>36</v>
      </c>
      <c r="F859" t="s">
        <v>479</v>
      </c>
      <c r="G859" t="s">
        <v>480</v>
      </c>
      <c r="H859">
        <v>0</v>
      </c>
      <c r="I859" s="103">
        <v>46054</v>
      </c>
      <c r="J859">
        <v>1</v>
      </c>
      <c r="K859">
        <v>0</v>
      </c>
      <c r="L859">
        <v>2</v>
      </c>
      <c r="M859">
        <v>0</v>
      </c>
      <c r="O859" t="s">
        <v>2662</v>
      </c>
      <c r="T859">
        <v>1</v>
      </c>
      <c r="AA859">
        <v>27</v>
      </c>
    </row>
    <row r="860" spans="1:27">
      <c r="A860" t="s">
        <v>386</v>
      </c>
      <c r="B860" t="s">
        <v>98</v>
      </c>
      <c r="D860" t="s">
        <v>104</v>
      </c>
      <c r="E860" t="s">
        <v>73</v>
      </c>
      <c r="F860" t="s">
        <v>479</v>
      </c>
      <c r="G860" t="s">
        <v>480</v>
      </c>
      <c r="H860">
        <v>0</v>
      </c>
      <c r="I860" s="103">
        <v>46054</v>
      </c>
      <c r="J860">
        <v>1.35</v>
      </c>
      <c r="K860">
        <v>0</v>
      </c>
      <c r="L860">
        <v>0.33000000000000007</v>
      </c>
      <c r="M860">
        <v>0</v>
      </c>
      <c r="T860">
        <v>1.35</v>
      </c>
      <c r="AA860">
        <v>28</v>
      </c>
    </row>
    <row r="861" spans="1:27">
      <c r="A861" t="s">
        <v>386</v>
      </c>
      <c r="B861" t="s">
        <v>98</v>
      </c>
      <c r="D861" t="s">
        <v>105</v>
      </c>
      <c r="E861" t="s">
        <v>36</v>
      </c>
      <c r="F861" t="s">
        <v>473</v>
      </c>
      <c r="G861" t="s">
        <v>474</v>
      </c>
      <c r="H861">
        <v>0</v>
      </c>
      <c r="I861" s="103">
        <v>46054</v>
      </c>
      <c r="J861" t="s">
        <v>11</v>
      </c>
      <c r="K861" t="s">
        <v>11</v>
      </c>
      <c r="L861">
        <v>0</v>
      </c>
      <c r="M861">
        <v>137</v>
      </c>
      <c r="O861" t="s">
        <v>2663</v>
      </c>
      <c r="AA861">
        <v>29</v>
      </c>
    </row>
    <row r="862" spans="1:27">
      <c r="A862" t="s">
        <v>386</v>
      </c>
      <c r="B862" t="s">
        <v>98</v>
      </c>
      <c r="D862" t="s">
        <v>105</v>
      </c>
      <c r="E862" t="s">
        <v>73</v>
      </c>
      <c r="F862" t="s">
        <v>473</v>
      </c>
      <c r="G862" t="s">
        <v>474</v>
      </c>
      <c r="H862">
        <v>0</v>
      </c>
      <c r="I862" s="103">
        <v>46054</v>
      </c>
      <c r="J862" t="s">
        <v>11</v>
      </c>
      <c r="K862" t="s">
        <v>11</v>
      </c>
      <c r="L862">
        <v>0</v>
      </c>
      <c r="M862">
        <v>12.128</v>
      </c>
      <c r="AA862">
        <v>30</v>
      </c>
    </row>
    <row r="863" spans="1:27">
      <c r="A863" t="s">
        <v>386</v>
      </c>
      <c r="B863" t="s">
        <v>98</v>
      </c>
      <c r="D863" t="s">
        <v>106</v>
      </c>
      <c r="E863" t="s">
        <v>36</v>
      </c>
      <c r="F863" t="s">
        <v>473</v>
      </c>
      <c r="G863" t="s">
        <v>474</v>
      </c>
      <c r="H863">
        <v>0</v>
      </c>
      <c r="I863" s="103">
        <v>46054</v>
      </c>
      <c r="J863" t="s">
        <v>11</v>
      </c>
      <c r="K863" t="s">
        <v>11</v>
      </c>
      <c r="L863">
        <v>0</v>
      </c>
      <c r="M863">
        <v>98</v>
      </c>
      <c r="O863" t="s">
        <v>2664</v>
      </c>
      <c r="AA863">
        <v>31</v>
      </c>
    </row>
    <row r="864" spans="1:27">
      <c r="A864" t="s">
        <v>386</v>
      </c>
      <c r="B864" t="s">
        <v>98</v>
      </c>
      <c r="D864" t="s">
        <v>106</v>
      </c>
      <c r="E864" t="s">
        <v>73</v>
      </c>
      <c r="F864" t="s">
        <v>473</v>
      </c>
      <c r="G864" t="s">
        <v>474</v>
      </c>
      <c r="H864">
        <v>0</v>
      </c>
      <c r="I864" s="103">
        <v>46054</v>
      </c>
      <c r="J864" t="s">
        <v>11</v>
      </c>
      <c r="K864" t="s">
        <v>11</v>
      </c>
      <c r="L864">
        <v>0</v>
      </c>
      <c r="M864">
        <v>62.738</v>
      </c>
      <c r="AA864">
        <v>32</v>
      </c>
    </row>
    <row r="865" spans="1:27">
      <c r="A865" t="s">
        <v>386</v>
      </c>
      <c r="B865" t="s">
        <v>98</v>
      </c>
      <c r="D865" t="s">
        <v>107</v>
      </c>
      <c r="E865" t="s">
        <v>71</v>
      </c>
      <c r="F865" t="s">
        <v>482</v>
      </c>
      <c r="G865" t="s">
        <v>483</v>
      </c>
      <c r="H865">
        <v>5.0000000000000001E-3</v>
      </c>
      <c r="I865" s="103">
        <v>46054</v>
      </c>
      <c r="J865" t="s">
        <v>11</v>
      </c>
      <c r="L865">
        <v>-5.0000000000000001E-3</v>
      </c>
      <c r="M865">
        <v>-5.7400000000000003E-3</v>
      </c>
      <c r="AA865">
        <v>33</v>
      </c>
    </row>
    <row r="866" spans="1:27">
      <c r="A866" t="s">
        <v>386</v>
      </c>
      <c r="B866" t="s">
        <v>98</v>
      </c>
      <c r="D866" t="s">
        <v>107</v>
      </c>
      <c r="E866" t="s">
        <v>73</v>
      </c>
      <c r="F866" t="s">
        <v>482</v>
      </c>
      <c r="G866" t="s">
        <v>483</v>
      </c>
      <c r="H866" t="s">
        <v>11</v>
      </c>
      <c r="I866" s="103">
        <v>46054</v>
      </c>
      <c r="J866" t="s">
        <v>11</v>
      </c>
      <c r="L866" t="s">
        <v>11</v>
      </c>
      <c r="M866">
        <v>-9.1999999999999993</v>
      </c>
      <c r="AA866">
        <v>34</v>
      </c>
    </row>
    <row r="867" spans="1:27">
      <c r="A867" t="s">
        <v>386</v>
      </c>
      <c r="B867" t="s">
        <v>98</v>
      </c>
      <c r="D867" t="s">
        <v>111</v>
      </c>
      <c r="E867" t="s">
        <v>71</v>
      </c>
      <c r="F867" t="s">
        <v>221</v>
      </c>
      <c r="G867" t="s">
        <v>484</v>
      </c>
      <c r="H867">
        <v>3.5000000000000003E-2</v>
      </c>
      <c r="I867" s="103">
        <v>46054</v>
      </c>
      <c r="J867">
        <v>3.5099999999999999E-2</v>
      </c>
      <c r="K867">
        <v>3.0499999999999999E-2</v>
      </c>
      <c r="L867">
        <v>3.5099999999999999E-2</v>
      </c>
      <c r="M867">
        <v>3.0499999999999999E-2</v>
      </c>
      <c r="AA867">
        <v>35</v>
      </c>
    </row>
    <row r="868" spans="1:27">
      <c r="A868" t="s">
        <v>386</v>
      </c>
      <c r="B868" t="s">
        <v>98</v>
      </c>
      <c r="D868" t="s">
        <v>111</v>
      </c>
      <c r="E868" t="s">
        <v>73</v>
      </c>
      <c r="F868" t="s">
        <v>221</v>
      </c>
      <c r="G868" t="s">
        <v>484</v>
      </c>
      <c r="H868">
        <v>642.05999999999995</v>
      </c>
      <c r="I868" s="103">
        <v>46054</v>
      </c>
      <c r="J868">
        <v>643.91</v>
      </c>
      <c r="K868">
        <v>583.28</v>
      </c>
      <c r="L868" s="139">
        <v>643.91</v>
      </c>
      <c r="M868">
        <v>583.28</v>
      </c>
      <c r="AA868">
        <v>36</v>
      </c>
    </row>
    <row r="869" spans="1:27">
      <c r="A869" t="s">
        <v>386</v>
      </c>
      <c r="B869" t="s">
        <v>98</v>
      </c>
      <c r="D869" t="s">
        <v>112</v>
      </c>
      <c r="E869" t="s">
        <v>36</v>
      </c>
      <c r="F869" t="s">
        <v>220</v>
      </c>
      <c r="H869" t="s">
        <v>11</v>
      </c>
      <c r="I869" s="103">
        <v>46054</v>
      </c>
      <c r="J869" t="s">
        <v>11</v>
      </c>
      <c r="L869" s="139"/>
      <c r="AA869">
        <v>37</v>
      </c>
    </row>
    <row r="870" spans="1:27">
      <c r="A870" t="s">
        <v>386</v>
      </c>
      <c r="B870" t="s">
        <v>98</v>
      </c>
      <c r="D870" t="s">
        <v>112</v>
      </c>
      <c r="E870" t="s">
        <v>73</v>
      </c>
      <c r="F870" t="s">
        <v>220</v>
      </c>
      <c r="H870">
        <v>84.578725860000006</v>
      </c>
      <c r="I870" s="103">
        <v>46054</v>
      </c>
      <c r="J870">
        <v>2.2729146</v>
      </c>
      <c r="K870">
        <v>6.5564865700000006</v>
      </c>
      <c r="L870">
        <v>82.305811260000013</v>
      </c>
      <c r="M870">
        <v>89.404456079999989</v>
      </c>
      <c r="O870" t="s">
        <v>2658</v>
      </c>
      <c r="P870" t="s">
        <v>2648</v>
      </c>
      <c r="AA870">
        <v>38</v>
      </c>
    </row>
    <row r="871" spans="1:27">
      <c r="A871" t="s">
        <v>386</v>
      </c>
      <c r="B871" t="s">
        <v>98</v>
      </c>
      <c r="D871" t="s">
        <v>114</v>
      </c>
      <c r="E871" t="s">
        <v>73</v>
      </c>
      <c r="F871" t="s">
        <v>225</v>
      </c>
      <c r="G871" t="s">
        <v>488</v>
      </c>
      <c r="H871">
        <v>3.17</v>
      </c>
      <c r="I871" s="103">
        <v>46054</v>
      </c>
      <c r="J871" t="s">
        <v>11</v>
      </c>
      <c r="K871" t="s">
        <v>11</v>
      </c>
      <c r="L871">
        <v>3.17</v>
      </c>
      <c r="M871">
        <v>0.77</v>
      </c>
      <c r="AA871">
        <v>39</v>
      </c>
    </row>
    <row r="872" spans="1:27">
      <c r="A872" t="s">
        <v>386</v>
      </c>
      <c r="B872" t="s">
        <v>98</v>
      </c>
      <c r="D872" t="s">
        <v>115</v>
      </c>
      <c r="E872" t="s">
        <v>73</v>
      </c>
      <c r="F872" t="s">
        <v>225</v>
      </c>
      <c r="G872" t="s">
        <v>488</v>
      </c>
      <c r="H872">
        <v>5.84</v>
      </c>
      <c r="I872" s="103">
        <v>46054</v>
      </c>
      <c r="J872" t="s">
        <v>11</v>
      </c>
      <c r="K872" t="s">
        <v>11</v>
      </c>
      <c r="L872">
        <v>5.84</v>
      </c>
      <c r="M872">
        <v>5.25</v>
      </c>
      <c r="AA872">
        <v>40</v>
      </c>
    </row>
    <row r="873" spans="1:27">
      <c r="A873" t="s">
        <v>386</v>
      </c>
      <c r="B873" t="s">
        <v>98</v>
      </c>
      <c r="D873" t="s">
        <v>117</v>
      </c>
      <c r="E873" t="s">
        <v>36</v>
      </c>
      <c r="F873" t="s">
        <v>221</v>
      </c>
      <c r="G873" t="s">
        <v>484</v>
      </c>
      <c r="H873" t="s">
        <v>11</v>
      </c>
      <c r="I873" s="103">
        <v>46054</v>
      </c>
      <c r="J873" t="s">
        <v>11</v>
      </c>
      <c r="K873" t="s">
        <v>11</v>
      </c>
      <c r="L873" t="s">
        <v>11</v>
      </c>
      <c r="M873" t="s">
        <v>11</v>
      </c>
      <c r="O873" t="s">
        <v>2605</v>
      </c>
      <c r="AA873">
        <v>41</v>
      </c>
    </row>
    <row r="874" spans="1:27">
      <c r="A874" t="s">
        <v>386</v>
      </c>
      <c r="B874" t="s">
        <v>98</v>
      </c>
      <c r="D874" t="s">
        <v>117</v>
      </c>
      <c r="E874" t="s">
        <v>73</v>
      </c>
      <c r="F874" t="s">
        <v>221</v>
      </c>
      <c r="G874" t="s">
        <v>484</v>
      </c>
      <c r="H874">
        <v>155.07</v>
      </c>
      <c r="I874" s="103">
        <v>46054</v>
      </c>
      <c r="J874" t="s">
        <v>11</v>
      </c>
      <c r="K874" t="s">
        <v>11</v>
      </c>
      <c r="L874">
        <v>160.61000000000001</v>
      </c>
      <c r="M874">
        <v>148.69999999999999</v>
      </c>
      <c r="O874" t="s">
        <v>2605</v>
      </c>
      <c r="AA874">
        <v>42</v>
      </c>
    </row>
    <row r="875" spans="1:27">
      <c r="A875" t="s">
        <v>386</v>
      </c>
      <c r="B875" t="s">
        <v>98</v>
      </c>
      <c r="D875" t="s">
        <v>118</v>
      </c>
      <c r="E875" t="s">
        <v>73</v>
      </c>
      <c r="F875" t="s">
        <v>482</v>
      </c>
      <c r="G875" t="s">
        <v>436</v>
      </c>
      <c r="H875">
        <v>5.4</v>
      </c>
      <c r="I875" s="103">
        <v>46054</v>
      </c>
      <c r="K875" t="s">
        <v>11</v>
      </c>
      <c r="L875" t="s">
        <v>11</v>
      </c>
      <c r="M875" t="s">
        <v>11</v>
      </c>
      <c r="AA875">
        <v>43</v>
      </c>
    </row>
    <row r="876" spans="1:27">
      <c r="A876" t="s">
        <v>386</v>
      </c>
      <c r="B876" t="s">
        <v>98</v>
      </c>
      <c r="D876" t="s">
        <v>119</v>
      </c>
      <c r="E876" t="s">
        <v>36</v>
      </c>
      <c r="F876" t="s">
        <v>221</v>
      </c>
      <c r="G876" t="s">
        <v>436</v>
      </c>
      <c r="H876" t="s">
        <v>11</v>
      </c>
      <c r="I876" s="103">
        <v>46054</v>
      </c>
      <c r="J876" t="s">
        <v>11</v>
      </c>
      <c r="K876" t="s">
        <v>11</v>
      </c>
      <c r="L876" t="s">
        <v>11</v>
      </c>
      <c r="M876" t="s">
        <v>11</v>
      </c>
      <c r="O876" t="s">
        <v>489</v>
      </c>
      <c r="AA876">
        <v>44</v>
      </c>
    </row>
    <row r="877" spans="1:27">
      <c r="A877" t="s">
        <v>386</v>
      </c>
      <c r="B877" t="s">
        <v>98</v>
      </c>
      <c r="D877" t="s">
        <v>119</v>
      </c>
      <c r="E877" t="s">
        <v>73</v>
      </c>
      <c r="F877" t="s">
        <v>221</v>
      </c>
      <c r="G877" t="s">
        <v>436</v>
      </c>
      <c r="H877">
        <v>3</v>
      </c>
      <c r="I877" s="103">
        <v>46054</v>
      </c>
      <c r="J877">
        <v>3</v>
      </c>
      <c r="K877">
        <v>3.47</v>
      </c>
      <c r="L877">
        <v>3</v>
      </c>
      <c r="M877">
        <v>3.47</v>
      </c>
      <c r="O877" t="s">
        <v>2665</v>
      </c>
      <c r="P877" t="s">
        <v>2666</v>
      </c>
      <c r="Q877">
        <v>1.1000000000000001</v>
      </c>
      <c r="R877" t="s">
        <v>2667</v>
      </c>
      <c r="AA877">
        <v>45</v>
      </c>
    </row>
    <row r="878" spans="1:27">
      <c r="A878" t="s">
        <v>386</v>
      </c>
      <c r="B878" t="s">
        <v>120</v>
      </c>
      <c r="D878" t="s">
        <v>121</v>
      </c>
      <c r="E878" t="s">
        <v>122</v>
      </c>
      <c r="F878" t="s">
        <v>2574</v>
      </c>
      <c r="G878" t="s">
        <v>474</v>
      </c>
      <c r="H878">
        <v>1.2</v>
      </c>
      <c r="I878" s="103">
        <v>46054</v>
      </c>
      <c r="J878" t="s">
        <v>11</v>
      </c>
      <c r="K878" t="s">
        <v>11</v>
      </c>
      <c r="L878">
        <v>1.2</v>
      </c>
      <c r="M878">
        <v>1.46</v>
      </c>
      <c r="O878" t="s">
        <v>2668</v>
      </c>
      <c r="P878" t="s">
        <v>2669</v>
      </c>
      <c r="AA878">
        <v>46</v>
      </c>
    </row>
    <row r="879" spans="1:27">
      <c r="A879" t="s">
        <v>386</v>
      </c>
      <c r="B879" t="s">
        <v>123</v>
      </c>
      <c r="D879" t="s">
        <v>124</v>
      </c>
      <c r="E879" t="s">
        <v>122</v>
      </c>
      <c r="F879" t="s">
        <v>479</v>
      </c>
      <c r="G879" t="s">
        <v>474</v>
      </c>
      <c r="H879">
        <v>0</v>
      </c>
      <c r="I879" s="103">
        <v>46054</v>
      </c>
      <c r="J879" t="s">
        <v>11</v>
      </c>
      <c r="K879" t="s">
        <v>11</v>
      </c>
      <c r="L879">
        <v>0</v>
      </c>
      <c r="M879">
        <v>4.71</v>
      </c>
      <c r="AA879">
        <v>47</v>
      </c>
    </row>
    <row r="880" spans="1:27">
      <c r="A880" t="s">
        <v>386</v>
      </c>
      <c r="B880" t="s">
        <v>126</v>
      </c>
      <c r="D880" t="s">
        <v>124</v>
      </c>
      <c r="E880" t="s">
        <v>122</v>
      </c>
      <c r="F880" t="s">
        <v>2575</v>
      </c>
      <c r="G880" t="s">
        <v>474</v>
      </c>
      <c r="H880">
        <v>0</v>
      </c>
      <c r="I880" s="103">
        <v>46054</v>
      </c>
      <c r="J880" t="s">
        <v>11</v>
      </c>
      <c r="K880" t="s">
        <v>11</v>
      </c>
      <c r="L880">
        <v>0</v>
      </c>
      <c r="M880">
        <v>0</v>
      </c>
      <c r="AA880">
        <v>48</v>
      </c>
    </row>
    <row r="881" spans="1:27">
      <c r="A881" t="s">
        <v>386</v>
      </c>
      <c r="B881" t="s">
        <v>127</v>
      </c>
      <c r="D881" t="s">
        <v>11</v>
      </c>
      <c r="E881" t="s">
        <v>36</v>
      </c>
      <c r="F881" t="s">
        <v>2574</v>
      </c>
      <c r="G881" t="s">
        <v>11</v>
      </c>
      <c r="I881" s="103">
        <v>46054</v>
      </c>
      <c r="J881">
        <v>30</v>
      </c>
      <c r="K881">
        <v>25</v>
      </c>
      <c r="L881">
        <v>271</v>
      </c>
      <c r="M881">
        <v>223</v>
      </c>
      <c r="AA881">
        <v>49</v>
      </c>
    </row>
    <row r="882" spans="1:27" hidden="1">
      <c r="A882" t="s">
        <v>386</v>
      </c>
      <c r="B882" t="s">
        <v>84</v>
      </c>
      <c r="D882" t="s">
        <v>86</v>
      </c>
      <c r="E882" t="s">
        <v>36</v>
      </c>
      <c r="F882" t="s">
        <v>2574</v>
      </c>
      <c r="G882" t="s">
        <v>474</v>
      </c>
      <c r="H882">
        <v>9</v>
      </c>
      <c r="I882" s="103">
        <v>46082</v>
      </c>
      <c r="J882">
        <v>0.75</v>
      </c>
      <c r="L882">
        <v>0</v>
      </c>
      <c r="AA882">
        <v>2</v>
      </c>
    </row>
    <row r="883" spans="1:27" hidden="1">
      <c r="A883" t="s">
        <v>386</v>
      </c>
      <c r="B883" t="s">
        <v>84</v>
      </c>
      <c r="D883" t="s">
        <v>87</v>
      </c>
      <c r="E883" t="s">
        <v>36</v>
      </c>
      <c r="F883" t="s">
        <v>2574</v>
      </c>
      <c r="G883" t="s">
        <v>474</v>
      </c>
      <c r="H883">
        <v>0</v>
      </c>
      <c r="I883" s="103">
        <v>46082</v>
      </c>
      <c r="J883">
        <v>0</v>
      </c>
      <c r="L883">
        <v>0</v>
      </c>
      <c r="AA883">
        <v>3</v>
      </c>
    </row>
    <row r="884" spans="1:27" hidden="1">
      <c r="A884" t="s">
        <v>386</v>
      </c>
      <c r="B884" t="s">
        <v>84</v>
      </c>
      <c r="D884" t="s">
        <v>89</v>
      </c>
      <c r="E884" t="s">
        <v>36</v>
      </c>
      <c r="F884" t="s">
        <v>473</v>
      </c>
      <c r="G884" t="s">
        <v>474</v>
      </c>
      <c r="H884">
        <v>281</v>
      </c>
      <c r="I884" s="103">
        <v>46082</v>
      </c>
      <c r="J884">
        <v>45</v>
      </c>
      <c r="L884">
        <v>0</v>
      </c>
      <c r="M884">
        <v>197</v>
      </c>
      <c r="AA884">
        <v>4</v>
      </c>
    </row>
    <row r="885" spans="1:27" hidden="1">
      <c r="A885" t="s">
        <v>386</v>
      </c>
      <c r="B885" t="s">
        <v>84</v>
      </c>
      <c r="D885" t="s">
        <v>89</v>
      </c>
      <c r="E885" t="s">
        <v>73</v>
      </c>
      <c r="F885" t="s">
        <v>473</v>
      </c>
      <c r="G885" t="s">
        <v>474</v>
      </c>
      <c r="H885">
        <v>117</v>
      </c>
      <c r="I885" s="103">
        <v>46082</v>
      </c>
      <c r="J885">
        <v>24.85</v>
      </c>
      <c r="L885">
        <v>257.85000000000002</v>
      </c>
      <c r="M885">
        <v>58.618000000000002</v>
      </c>
      <c r="AA885">
        <v>5</v>
      </c>
    </row>
    <row r="886" spans="1:27" hidden="1">
      <c r="A886" t="s">
        <v>386</v>
      </c>
      <c r="B886" t="s">
        <v>84</v>
      </c>
      <c r="D886" t="s">
        <v>90</v>
      </c>
      <c r="E886" t="s">
        <v>36</v>
      </c>
      <c r="F886" t="s">
        <v>473</v>
      </c>
      <c r="G886" t="s">
        <v>474</v>
      </c>
      <c r="H886">
        <v>0</v>
      </c>
      <c r="I886" s="103">
        <v>46082</v>
      </c>
      <c r="J886">
        <v>0</v>
      </c>
      <c r="L886">
        <v>92.109000000000023</v>
      </c>
      <c r="O886" t="s">
        <v>2606</v>
      </c>
      <c r="AA886">
        <v>6</v>
      </c>
    </row>
    <row r="887" spans="1:27" hidden="1">
      <c r="A887" t="s">
        <v>386</v>
      </c>
      <c r="B887" t="s">
        <v>84</v>
      </c>
      <c r="D887" t="s">
        <v>90</v>
      </c>
      <c r="E887" t="s">
        <v>73</v>
      </c>
      <c r="F887" t="s">
        <v>473</v>
      </c>
      <c r="G887" t="s">
        <v>474</v>
      </c>
      <c r="H887">
        <v>0</v>
      </c>
      <c r="I887" s="103">
        <v>46082</v>
      </c>
      <c r="J887">
        <v>0</v>
      </c>
      <c r="L887">
        <v>0</v>
      </c>
      <c r="AA887">
        <v>7</v>
      </c>
    </row>
    <row r="888" spans="1:27" hidden="1">
      <c r="A888" t="s">
        <v>386</v>
      </c>
      <c r="B888" t="s">
        <v>84</v>
      </c>
      <c r="D888" t="s">
        <v>91</v>
      </c>
      <c r="E888" t="s">
        <v>36</v>
      </c>
      <c r="F888" t="s">
        <v>473</v>
      </c>
      <c r="G888" t="s">
        <v>474</v>
      </c>
      <c r="H888">
        <v>195</v>
      </c>
      <c r="I888" s="103">
        <v>46082</v>
      </c>
      <c r="J888">
        <v>23</v>
      </c>
      <c r="L888">
        <v>0</v>
      </c>
      <c r="M888">
        <v>72</v>
      </c>
      <c r="O888" t="s">
        <v>2607</v>
      </c>
      <c r="AA888">
        <v>8</v>
      </c>
    </row>
    <row r="889" spans="1:27" hidden="1">
      <c r="A889" t="s">
        <v>386</v>
      </c>
      <c r="B889" t="s">
        <v>84</v>
      </c>
      <c r="D889" t="s">
        <v>91</v>
      </c>
      <c r="E889" t="s">
        <v>73</v>
      </c>
      <c r="F889" t="s">
        <v>473</v>
      </c>
      <c r="G889" t="s">
        <v>474</v>
      </c>
      <c r="H889">
        <v>313</v>
      </c>
      <c r="I889" s="103">
        <v>46082</v>
      </c>
      <c r="J889">
        <v>31.757999999999999</v>
      </c>
      <c r="L889">
        <v>203.75800000000001</v>
      </c>
      <c r="M889">
        <v>69.426000000000002</v>
      </c>
      <c r="AA889">
        <v>9</v>
      </c>
    </row>
    <row r="890" spans="1:27" hidden="1">
      <c r="A890" t="s">
        <v>386</v>
      </c>
      <c r="B890" t="s">
        <v>92</v>
      </c>
      <c r="D890" t="s">
        <v>93</v>
      </c>
      <c r="E890" t="s">
        <v>36</v>
      </c>
      <c r="F890" t="s">
        <v>2575</v>
      </c>
      <c r="G890" t="s">
        <v>474</v>
      </c>
      <c r="H890">
        <v>0</v>
      </c>
      <c r="I890" s="103">
        <v>46082</v>
      </c>
      <c r="J890">
        <v>0</v>
      </c>
      <c r="L890">
        <v>281.26100000000002</v>
      </c>
      <c r="AA890">
        <v>10</v>
      </c>
    </row>
    <row r="891" spans="1:27" hidden="1">
      <c r="A891" t="s">
        <v>386</v>
      </c>
      <c r="B891" t="s">
        <v>92</v>
      </c>
      <c r="D891" t="s">
        <v>94</v>
      </c>
      <c r="E891" t="s">
        <v>36</v>
      </c>
      <c r="F891" t="s">
        <v>2575</v>
      </c>
      <c r="G891" t="s">
        <v>474</v>
      </c>
      <c r="H891">
        <v>0</v>
      </c>
      <c r="I891" s="103">
        <v>46082</v>
      </c>
      <c r="J891">
        <v>0</v>
      </c>
      <c r="L891">
        <v>0</v>
      </c>
      <c r="AA891">
        <v>11</v>
      </c>
    </row>
    <row r="892" spans="1:27" hidden="1">
      <c r="A892" t="s">
        <v>386</v>
      </c>
      <c r="B892" t="s">
        <v>92</v>
      </c>
      <c r="D892" t="s">
        <v>86</v>
      </c>
      <c r="E892" t="s">
        <v>36</v>
      </c>
      <c r="F892" t="s">
        <v>2575</v>
      </c>
      <c r="G892" t="s">
        <v>474</v>
      </c>
      <c r="H892">
        <v>0</v>
      </c>
      <c r="I892" s="103">
        <v>46082</v>
      </c>
      <c r="J892">
        <v>0</v>
      </c>
      <c r="L892">
        <v>0</v>
      </c>
      <c r="AA892">
        <v>12</v>
      </c>
    </row>
    <row r="893" spans="1:27" hidden="1">
      <c r="A893" t="s">
        <v>386</v>
      </c>
      <c r="B893" t="s">
        <v>92</v>
      </c>
      <c r="D893" t="s">
        <v>95</v>
      </c>
      <c r="E893" t="s">
        <v>36</v>
      </c>
      <c r="F893" t="s">
        <v>2575</v>
      </c>
      <c r="G893" t="s">
        <v>474</v>
      </c>
      <c r="H893">
        <v>5</v>
      </c>
      <c r="I893" s="103">
        <v>46082</v>
      </c>
      <c r="J893">
        <v>1</v>
      </c>
      <c r="L893">
        <v>0</v>
      </c>
      <c r="M893">
        <v>3</v>
      </c>
      <c r="AA893">
        <v>13</v>
      </c>
    </row>
    <row r="894" spans="1:27" hidden="1">
      <c r="A894" t="s">
        <v>386</v>
      </c>
      <c r="B894" t="s">
        <v>97</v>
      </c>
      <c r="D894" t="s">
        <v>85</v>
      </c>
      <c r="E894" t="s">
        <v>36</v>
      </c>
      <c r="F894" t="s">
        <v>2574</v>
      </c>
      <c r="G894" t="s">
        <v>474</v>
      </c>
      <c r="H894">
        <v>0</v>
      </c>
      <c r="I894" s="103">
        <v>46082</v>
      </c>
      <c r="J894">
        <v>0</v>
      </c>
      <c r="L894">
        <v>3</v>
      </c>
      <c r="AA894">
        <v>14</v>
      </c>
    </row>
    <row r="895" spans="1:27" hidden="1">
      <c r="A895" t="s">
        <v>386</v>
      </c>
      <c r="B895" t="s">
        <v>97</v>
      </c>
      <c r="D895" t="s">
        <v>86</v>
      </c>
      <c r="E895" t="s">
        <v>36</v>
      </c>
      <c r="F895" t="s">
        <v>2574</v>
      </c>
      <c r="G895" t="s">
        <v>474</v>
      </c>
      <c r="H895">
        <v>30</v>
      </c>
      <c r="I895" s="103">
        <v>46082</v>
      </c>
      <c r="J895">
        <v>2.5</v>
      </c>
      <c r="L895">
        <v>0</v>
      </c>
      <c r="AA895">
        <v>15</v>
      </c>
    </row>
    <row r="896" spans="1:27" hidden="1">
      <c r="A896" t="s">
        <v>386</v>
      </c>
      <c r="B896" t="s">
        <v>97</v>
      </c>
      <c r="D896" t="s">
        <v>87</v>
      </c>
      <c r="E896" t="s">
        <v>36</v>
      </c>
      <c r="F896" t="s">
        <v>2574</v>
      </c>
      <c r="G896" t="s">
        <v>474</v>
      </c>
      <c r="H896">
        <v>0</v>
      </c>
      <c r="I896" s="103">
        <v>46082</v>
      </c>
      <c r="J896">
        <v>0</v>
      </c>
      <c r="L896">
        <v>25</v>
      </c>
      <c r="AA896">
        <v>16</v>
      </c>
    </row>
    <row r="897" spans="1:27" hidden="1">
      <c r="A897" t="s">
        <v>386</v>
      </c>
      <c r="B897" t="s">
        <v>98</v>
      </c>
      <c r="D897" t="s">
        <v>99</v>
      </c>
      <c r="E897" t="s">
        <v>36</v>
      </c>
      <c r="F897" t="s">
        <v>479</v>
      </c>
      <c r="G897" t="s">
        <v>474</v>
      </c>
      <c r="H897">
        <v>0</v>
      </c>
      <c r="I897" s="103">
        <v>46082</v>
      </c>
      <c r="J897">
        <v>0</v>
      </c>
      <c r="L897">
        <v>0</v>
      </c>
      <c r="AA897">
        <v>17</v>
      </c>
    </row>
    <row r="898" spans="1:27" hidden="1">
      <c r="A898" t="s">
        <v>386</v>
      </c>
      <c r="B898" t="s">
        <v>98</v>
      </c>
      <c r="D898" t="s">
        <v>99</v>
      </c>
      <c r="E898" t="s">
        <v>73</v>
      </c>
      <c r="F898" t="s">
        <v>479</v>
      </c>
      <c r="G898" t="s">
        <v>474</v>
      </c>
      <c r="H898">
        <v>0</v>
      </c>
      <c r="I898" s="103">
        <v>46082</v>
      </c>
      <c r="J898">
        <v>0</v>
      </c>
      <c r="L898">
        <v>0</v>
      </c>
      <c r="AA898">
        <v>18</v>
      </c>
    </row>
    <row r="899" spans="1:27" hidden="1">
      <c r="A899" t="s">
        <v>386</v>
      </c>
      <c r="B899" t="s">
        <v>98</v>
      </c>
      <c r="D899" t="s">
        <v>100</v>
      </c>
      <c r="E899" t="s">
        <v>36</v>
      </c>
      <c r="F899" t="s">
        <v>479</v>
      </c>
      <c r="G899" t="s">
        <v>474</v>
      </c>
      <c r="H899" t="s">
        <v>11</v>
      </c>
      <c r="I899" s="103">
        <v>46082</v>
      </c>
      <c r="J899" t="s">
        <v>11</v>
      </c>
      <c r="L899">
        <v>0</v>
      </c>
      <c r="AA899">
        <v>19</v>
      </c>
    </row>
    <row r="900" spans="1:27" hidden="1">
      <c r="A900" t="s">
        <v>386</v>
      </c>
      <c r="B900" t="s">
        <v>98</v>
      </c>
      <c r="D900" t="s">
        <v>100</v>
      </c>
      <c r="E900" t="s">
        <v>73</v>
      </c>
      <c r="F900" t="s">
        <v>479</v>
      </c>
      <c r="G900" t="s">
        <v>474</v>
      </c>
      <c r="H900" t="s">
        <v>11</v>
      </c>
      <c r="I900" s="103">
        <v>46082</v>
      </c>
      <c r="J900" t="s">
        <v>11</v>
      </c>
      <c r="L900" t="s">
        <v>11</v>
      </c>
      <c r="AA900">
        <v>20</v>
      </c>
    </row>
    <row r="901" spans="1:27" hidden="1">
      <c r="A901" t="s">
        <v>386</v>
      </c>
      <c r="B901" t="s">
        <v>98</v>
      </c>
      <c r="D901" t="s">
        <v>101</v>
      </c>
      <c r="E901" t="s">
        <v>36</v>
      </c>
      <c r="F901" t="s">
        <v>479</v>
      </c>
      <c r="G901" t="s">
        <v>474</v>
      </c>
      <c r="H901" t="s">
        <v>11</v>
      </c>
      <c r="I901" s="103">
        <v>46082</v>
      </c>
      <c r="J901" t="s">
        <v>11</v>
      </c>
      <c r="L901" t="s">
        <v>11</v>
      </c>
      <c r="AA901">
        <v>21</v>
      </c>
    </row>
    <row r="902" spans="1:27" hidden="1">
      <c r="A902" t="s">
        <v>386</v>
      </c>
      <c r="B902" t="s">
        <v>98</v>
      </c>
      <c r="D902" t="s">
        <v>101</v>
      </c>
      <c r="E902" t="s">
        <v>73</v>
      </c>
      <c r="F902" t="s">
        <v>479</v>
      </c>
      <c r="G902" t="s">
        <v>474</v>
      </c>
      <c r="H902" t="s">
        <v>11</v>
      </c>
      <c r="I902" s="103">
        <v>46082</v>
      </c>
      <c r="J902" t="s">
        <v>11</v>
      </c>
      <c r="L902" t="s">
        <v>11</v>
      </c>
      <c r="AA902">
        <v>22</v>
      </c>
    </row>
    <row r="903" spans="1:27" hidden="1">
      <c r="A903" t="s">
        <v>386</v>
      </c>
      <c r="B903" t="s">
        <v>98</v>
      </c>
      <c r="D903" t="s">
        <v>102</v>
      </c>
      <c r="E903" t="s">
        <v>36</v>
      </c>
      <c r="F903" t="s">
        <v>479</v>
      </c>
      <c r="G903" t="s">
        <v>474</v>
      </c>
      <c r="H903" t="s">
        <v>11</v>
      </c>
      <c r="I903" s="103">
        <v>46082</v>
      </c>
      <c r="J903" t="s">
        <v>11</v>
      </c>
      <c r="L903" t="s">
        <v>11</v>
      </c>
      <c r="AA903">
        <v>23</v>
      </c>
    </row>
    <row r="904" spans="1:27" hidden="1">
      <c r="A904" t="s">
        <v>386</v>
      </c>
      <c r="B904" t="s">
        <v>98</v>
      </c>
      <c r="D904" t="s">
        <v>102</v>
      </c>
      <c r="E904" t="s">
        <v>73</v>
      </c>
      <c r="F904" t="s">
        <v>479</v>
      </c>
      <c r="G904" t="s">
        <v>474</v>
      </c>
      <c r="H904" t="s">
        <v>11</v>
      </c>
      <c r="I904" s="103">
        <v>46082</v>
      </c>
      <c r="J904" t="s">
        <v>11</v>
      </c>
      <c r="L904" t="s">
        <v>11</v>
      </c>
      <c r="AA904">
        <v>24</v>
      </c>
    </row>
    <row r="905" spans="1:27" hidden="1">
      <c r="A905" t="s">
        <v>386</v>
      </c>
      <c r="B905" t="s">
        <v>98</v>
      </c>
      <c r="D905" t="s">
        <v>103</v>
      </c>
      <c r="E905" t="s">
        <v>36</v>
      </c>
      <c r="F905" t="s">
        <v>479</v>
      </c>
      <c r="G905" t="s">
        <v>480</v>
      </c>
      <c r="H905">
        <v>0</v>
      </c>
      <c r="I905" s="103">
        <v>46082</v>
      </c>
      <c r="J905">
        <v>4</v>
      </c>
      <c r="L905" t="s">
        <v>11</v>
      </c>
      <c r="O905" t="s">
        <v>2827</v>
      </c>
      <c r="T905">
        <v>1</v>
      </c>
      <c r="U905">
        <v>3</v>
      </c>
      <c r="AA905">
        <v>25</v>
      </c>
    </row>
    <row r="906" spans="1:27" hidden="1">
      <c r="A906" t="s">
        <v>386</v>
      </c>
      <c r="B906" t="s">
        <v>98</v>
      </c>
      <c r="D906" t="s">
        <v>103</v>
      </c>
      <c r="E906" t="s">
        <v>73</v>
      </c>
      <c r="F906" t="s">
        <v>479</v>
      </c>
      <c r="G906" t="s">
        <v>480</v>
      </c>
      <c r="H906">
        <v>0</v>
      </c>
      <c r="I906" s="103">
        <v>46082</v>
      </c>
      <c r="J906">
        <v>1.1200000000000001</v>
      </c>
      <c r="L906">
        <v>-2.6645352591004002E-15</v>
      </c>
      <c r="T906">
        <v>0.52</v>
      </c>
      <c r="U906">
        <v>0.6</v>
      </c>
      <c r="AA906">
        <v>26</v>
      </c>
    </row>
    <row r="907" spans="1:27" hidden="1">
      <c r="A907" t="s">
        <v>386</v>
      </c>
      <c r="B907" t="s">
        <v>98</v>
      </c>
      <c r="D907" t="s">
        <v>104</v>
      </c>
      <c r="E907" t="s">
        <v>36</v>
      </c>
      <c r="F907" t="s">
        <v>479</v>
      </c>
      <c r="G907" t="s">
        <v>480</v>
      </c>
      <c r="H907">
        <v>0</v>
      </c>
      <c r="I907" s="103">
        <v>46082</v>
      </c>
      <c r="J907">
        <v>2</v>
      </c>
      <c r="L907">
        <v>0</v>
      </c>
      <c r="O907" t="s">
        <v>2670</v>
      </c>
      <c r="T907">
        <v>2</v>
      </c>
      <c r="AA907">
        <v>27</v>
      </c>
    </row>
    <row r="908" spans="1:27" hidden="1">
      <c r="A908" t="s">
        <v>386</v>
      </c>
      <c r="B908" t="s">
        <v>98</v>
      </c>
      <c r="D908" t="s">
        <v>104</v>
      </c>
      <c r="E908" t="s">
        <v>73</v>
      </c>
      <c r="F908" t="s">
        <v>479</v>
      </c>
      <c r="G908" t="s">
        <v>480</v>
      </c>
      <c r="H908">
        <v>0</v>
      </c>
      <c r="I908" s="103">
        <v>46082</v>
      </c>
      <c r="J908">
        <v>0.33</v>
      </c>
      <c r="L908">
        <v>0</v>
      </c>
      <c r="T908">
        <v>0.33</v>
      </c>
      <c r="AA908">
        <v>28</v>
      </c>
    </row>
    <row r="909" spans="1:27" hidden="1">
      <c r="A909" t="s">
        <v>386</v>
      </c>
      <c r="B909" t="s">
        <v>98</v>
      </c>
      <c r="D909" t="s">
        <v>105</v>
      </c>
      <c r="E909" t="s">
        <v>36</v>
      </c>
      <c r="F909" t="s">
        <v>473</v>
      </c>
      <c r="G909" t="s">
        <v>474</v>
      </c>
      <c r="H909">
        <v>0</v>
      </c>
      <c r="I909" s="103">
        <v>46082</v>
      </c>
      <c r="J909">
        <v>0</v>
      </c>
      <c r="L909">
        <v>0.33000000000000007</v>
      </c>
      <c r="O909" t="s">
        <v>2591</v>
      </c>
      <c r="AA909">
        <v>29</v>
      </c>
    </row>
    <row r="910" spans="1:27" hidden="1">
      <c r="A910" t="s">
        <v>386</v>
      </c>
      <c r="B910" t="s">
        <v>98</v>
      </c>
      <c r="D910" t="s">
        <v>105</v>
      </c>
      <c r="E910" t="s">
        <v>73</v>
      </c>
      <c r="F910" t="s">
        <v>473</v>
      </c>
      <c r="G910" t="s">
        <v>474</v>
      </c>
      <c r="H910">
        <v>0</v>
      </c>
      <c r="I910" s="103">
        <v>46082</v>
      </c>
      <c r="J910">
        <v>0</v>
      </c>
      <c r="L910">
        <v>0</v>
      </c>
      <c r="AA910">
        <v>30</v>
      </c>
    </row>
    <row r="911" spans="1:27" hidden="1">
      <c r="A911" t="s">
        <v>386</v>
      </c>
      <c r="B911" t="s">
        <v>98</v>
      </c>
      <c r="D911" t="s">
        <v>106</v>
      </c>
      <c r="E911" t="s">
        <v>36</v>
      </c>
      <c r="F911" t="s">
        <v>473</v>
      </c>
      <c r="G911" t="s">
        <v>474</v>
      </c>
      <c r="H911">
        <v>0</v>
      </c>
      <c r="I911" s="103">
        <v>46082</v>
      </c>
      <c r="J911">
        <v>0</v>
      </c>
      <c r="L911">
        <v>0</v>
      </c>
      <c r="O911" t="s">
        <v>2614</v>
      </c>
      <c r="AA911">
        <v>31</v>
      </c>
    </row>
    <row r="912" spans="1:27" hidden="1">
      <c r="A912" t="s">
        <v>386</v>
      </c>
      <c r="B912" t="s">
        <v>98</v>
      </c>
      <c r="D912" t="s">
        <v>106</v>
      </c>
      <c r="E912" t="s">
        <v>73</v>
      </c>
      <c r="F912" t="s">
        <v>473</v>
      </c>
      <c r="G912" t="s">
        <v>474</v>
      </c>
      <c r="H912">
        <v>0</v>
      </c>
      <c r="I912" s="103">
        <v>46082</v>
      </c>
      <c r="J912">
        <v>0</v>
      </c>
      <c r="L912">
        <v>0</v>
      </c>
      <c r="AA912">
        <v>32</v>
      </c>
    </row>
    <row r="913" spans="1:27" hidden="1">
      <c r="A913" t="s">
        <v>386</v>
      </c>
      <c r="B913" t="s">
        <v>98</v>
      </c>
      <c r="D913" t="s">
        <v>107</v>
      </c>
      <c r="E913" t="s">
        <v>71</v>
      </c>
      <c r="F913" t="s">
        <v>482</v>
      </c>
      <c r="G913" t="s">
        <v>483</v>
      </c>
      <c r="H913">
        <v>5.0000000000000001E-3</v>
      </c>
      <c r="I913" s="103">
        <v>46082</v>
      </c>
      <c r="L913">
        <v>0</v>
      </c>
      <c r="AA913">
        <v>33</v>
      </c>
    </row>
    <row r="914" spans="1:27" hidden="1">
      <c r="A914" t="s">
        <v>386</v>
      </c>
      <c r="B914" t="s">
        <v>98</v>
      </c>
      <c r="D914" t="s">
        <v>107</v>
      </c>
      <c r="E914" t="s">
        <v>73</v>
      </c>
      <c r="F914" t="s">
        <v>482</v>
      </c>
      <c r="G914" t="s">
        <v>483</v>
      </c>
      <c r="H914" t="s">
        <v>11</v>
      </c>
      <c r="I914" s="103">
        <v>46082</v>
      </c>
      <c r="J914" t="s">
        <v>11</v>
      </c>
      <c r="L914">
        <v>-5.0000000000000001E-3</v>
      </c>
      <c r="AA914">
        <v>34</v>
      </c>
    </row>
    <row r="915" spans="1:27" hidden="1">
      <c r="A915" t="s">
        <v>386</v>
      </c>
      <c r="B915" t="s">
        <v>98</v>
      </c>
      <c r="D915" t="s">
        <v>111</v>
      </c>
      <c r="E915" t="s">
        <v>71</v>
      </c>
      <c r="F915" t="s">
        <v>221</v>
      </c>
      <c r="G915" t="s">
        <v>484</v>
      </c>
      <c r="H915">
        <v>3.5000000000000003E-2</v>
      </c>
      <c r="I915" s="103">
        <v>46082</v>
      </c>
      <c r="J915">
        <v>3.5000000000000003E-2</v>
      </c>
      <c r="L915" t="s">
        <v>11</v>
      </c>
      <c r="AA915">
        <v>35</v>
      </c>
    </row>
    <row r="916" spans="1:27" hidden="1">
      <c r="A916" t="s">
        <v>386</v>
      </c>
      <c r="B916" t="s">
        <v>98</v>
      </c>
      <c r="D916" t="s">
        <v>111</v>
      </c>
      <c r="E916" t="s">
        <v>73</v>
      </c>
      <c r="F916" t="s">
        <v>221</v>
      </c>
      <c r="G916" t="s">
        <v>484</v>
      </c>
      <c r="H916">
        <v>642.05999999999995</v>
      </c>
      <c r="I916" s="103">
        <v>46082</v>
      </c>
      <c r="J916">
        <v>642.05999999999995</v>
      </c>
      <c r="L916" s="139">
        <v>642.05999999999995</v>
      </c>
      <c r="AA916">
        <v>36</v>
      </c>
    </row>
    <row r="917" spans="1:27" hidden="1">
      <c r="A917" t="s">
        <v>386</v>
      </c>
      <c r="B917" t="s">
        <v>98</v>
      </c>
      <c r="D917" t="s">
        <v>112</v>
      </c>
      <c r="E917" t="s">
        <v>36</v>
      </c>
      <c r="F917" t="s">
        <v>220</v>
      </c>
      <c r="H917" t="s">
        <v>11</v>
      </c>
      <c r="I917" s="103">
        <v>46082</v>
      </c>
      <c r="J917" t="s">
        <v>11</v>
      </c>
      <c r="L917" s="139" t="s">
        <v>11</v>
      </c>
      <c r="AA917">
        <v>37</v>
      </c>
    </row>
    <row r="918" spans="1:27" hidden="1">
      <c r="A918" t="s">
        <v>386</v>
      </c>
      <c r="B918" t="s">
        <v>98</v>
      </c>
      <c r="D918" t="s">
        <v>112</v>
      </c>
      <c r="E918" t="s">
        <v>73</v>
      </c>
      <c r="F918" t="s">
        <v>220</v>
      </c>
      <c r="H918">
        <v>84.578725860000006</v>
      </c>
      <c r="I918" s="103">
        <v>46082</v>
      </c>
      <c r="J918">
        <v>2.2729146</v>
      </c>
      <c r="L918">
        <v>84.57872586000002</v>
      </c>
      <c r="AA918">
        <v>38</v>
      </c>
    </row>
    <row r="919" spans="1:27" hidden="1">
      <c r="A919" t="s">
        <v>386</v>
      </c>
      <c r="B919" t="s">
        <v>98</v>
      </c>
      <c r="D919" t="s">
        <v>114</v>
      </c>
      <c r="E919" t="s">
        <v>73</v>
      </c>
      <c r="F919" t="s">
        <v>225</v>
      </c>
      <c r="G919" t="s">
        <v>488</v>
      </c>
      <c r="H919">
        <v>3.17</v>
      </c>
      <c r="I919" s="103">
        <v>46082</v>
      </c>
      <c r="L919">
        <v>82.305811260000013</v>
      </c>
      <c r="AA919">
        <v>39</v>
      </c>
    </row>
    <row r="920" spans="1:27" hidden="1">
      <c r="A920" t="s">
        <v>386</v>
      </c>
      <c r="B920" t="s">
        <v>98</v>
      </c>
      <c r="D920" t="s">
        <v>115</v>
      </c>
      <c r="E920" t="s">
        <v>73</v>
      </c>
      <c r="F920" t="s">
        <v>225</v>
      </c>
      <c r="G920" t="s">
        <v>488</v>
      </c>
      <c r="H920">
        <v>5.84</v>
      </c>
      <c r="I920" s="103">
        <v>46082</v>
      </c>
      <c r="L920">
        <v>3.17</v>
      </c>
      <c r="AA920">
        <v>40</v>
      </c>
    </row>
    <row r="921" spans="1:27" hidden="1">
      <c r="A921" t="s">
        <v>386</v>
      </c>
      <c r="B921" t="s">
        <v>98</v>
      </c>
      <c r="D921" t="s">
        <v>117</v>
      </c>
      <c r="E921" t="s">
        <v>36</v>
      </c>
      <c r="F921" t="s">
        <v>221</v>
      </c>
      <c r="G921" t="s">
        <v>484</v>
      </c>
      <c r="H921" t="s">
        <v>11</v>
      </c>
      <c r="I921" s="103">
        <v>46082</v>
      </c>
      <c r="J921" t="s">
        <v>11</v>
      </c>
      <c r="L921">
        <v>5.84</v>
      </c>
      <c r="O921" t="s">
        <v>2605</v>
      </c>
      <c r="AA921">
        <v>41</v>
      </c>
    </row>
    <row r="922" spans="1:27" hidden="1">
      <c r="A922" t="s">
        <v>386</v>
      </c>
      <c r="B922" t="s">
        <v>98</v>
      </c>
      <c r="D922" t="s">
        <v>117</v>
      </c>
      <c r="E922" t="s">
        <v>73</v>
      </c>
      <c r="F922" t="s">
        <v>221</v>
      </c>
      <c r="G922" t="s">
        <v>484</v>
      </c>
      <c r="H922">
        <v>155.07</v>
      </c>
      <c r="I922" s="103">
        <v>46082</v>
      </c>
      <c r="J922">
        <v>155.07</v>
      </c>
      <c r="L922" t="s">
        <v>11</v>
      </c>
      <c r="O922" t="s">
        <v>2605</v>
      </c>
      <c r="AA922">
        <v>42</v>
      </c>
    </row>
    <row r="923" spans="1:27" hidden="1">
      <c r="A923" t="s">
        <v>386</v>
      </c>
      <c r="B923" t="s">
        <v>98</v>
      </c>
      <c r="D923" t="s">
        <v>118</v>
      </c>
      <c r="E923" t="s">
        <v>73</v>
      </c>
      <c r="F923" t="s">
        <v>482</v>
      </c>
      <c r="G923" t="s">
        <v>436</v>
      </c>
      <c r="H923">
        <v>5.4</v>
      </c>
      <c r="I923" s="103">
        <v>46082</v>
      </c>
      <c r="M923">
        <v>1.75</v>
      </c>
      <c r="AA923">
        <v>43</v>
      </c>
    </row>
    <row r="924" spans="1:27" hidden="1">
      <c r="A924" t="s">
        <v>386</v>
      </c>
      <c r="B924" t="s">
        <v>98</v>
      </c>
      <c r="D924" t="s">
        <v>119</v>
      </c>
      <c r="E924" t="s">
        <v>36</v>
      </c>
      <c r="F924" t="s">
        <v>221</v>
      </c>
      <c r="G924" t="s">
        <v>436</v>
      </c>
      <c r="H924" t="s">
        <v>11</v>
      </c>
      <c r="I924" s="103">
        <v>46082</v>
      </c>
      <c r="J924" t="s">
        <v>11</v>
      </c>
      <c r="L924" t="s">
        <v>11</v>
      </c>
      <c r="O924" t="s">
        <v>489</v>
      </c>
      <c r="AA924">
        <v>44</v>
      </c>
    </row>
    <row r="925" spans="1:27" hidden="1">
      <c r="A925" t="s">
        <v>386</v>
      </c>
      <c r="B925" t="s">
        <v>98</v>
      </c>
      <c r="D925" t="s">
        <v>119</v>
      </c>
      <c r="E925" t="s">
        <v>73</v>
      </c>
      <c r="F925" t="s">
        <v>221</v>
      </c>
      <c r="G925" t="s">
        <v>436</v>
      </c>
      <c r="H925">
        <v>3</v>
      </c>
      <c r="I925" s="103">
        <v>46082</v>
      </c>
      <c r="J925">
        <v>3</v>
      </c>
      <c r="L925" t="s">
        <v>11</v>
      </c>
      <c r="O925" t="s">
        <v>489</v>
      </c>
      <c r="AA925">
        <v>45</v>
      </c>
    </row>
    <row r="926" spans="1:27" hidden="1">
      <c r="A926" t="s">
        <v>386</v>
      </c>
      <c r="B926" t="s">
        <v>120</v>
      </c>
      <c r="D926" t="s">
        <v>121</v>
      </c>
      <c r="E926" t="s">
        <v>122</v>
      </c>
      <c r="F926" t="s">
        <v>2574</v>
      </c>
      <c r="G926" t="s">
        <v>474</v>
      </c>
      <c r="H926">
        <v>1.2</v>
      </c>
      <c r="I926" s="103">
        <v>46082</v>
      </c>
      <c r="J926" t="s">
        <v>11</v>
      </c>
      <c r="L926" t="s">
        <v>11</v>
      </c>
      <c r="AA926">
        <v>46</v>
      </c>
    </row>
    <row r="927" spans="1:27" hidden="1">
      <c r="A927" t="s">
        <v>386</v>
      </c>
      <c r="B927" t="s">
        <v>123</v>
      </c>
      <c r="D927" t="s">
        <v>124</v>
      </c>
      <c r="E927" t="s">
        <v>122</v>
      </c>
      <c r="F927" t="s">
        <v>479</v>
      </c>
      <c r="G927" t="s">
        <v>474</v>
      </c>
      <c r="H927">
        <v>0</v>
      </c>
      <c r="I927" s="103">
        <v>46082</v>
      </c>
      <c r="J927" t="s">
        <v>11</v>
      </c>
      <c r="L927" t="s">
        <v>11</v>
      </c>
      <c r="M927">
        <v>4.71</v>
      </c>
      <c r="AA927">
        <v>47</v>
      </c>
    </row>
    <row r="928" spans="1:27" hidden="1">
      <c r="A928" t="s">
        <v>386</v>
      </c>
      <c r="B928" t="s">
        <v>126</v>
      </c>
      <c r="D928" t="s">
        <v>124</v>
      </c>
      <c r="E928" t="s">
        <v>122</v>
      </c>
      <c r="F928" t="s">
        <v>2575</v>
      </c>
      <c r="G928" t="s">
        <v>474</v>
      </c>
      <c r="H928">
        <v>0</v>
      </c>
      <c r="I928" s="103">
        <v>46082</v>
      </c>
      <c r="J928" t="s">
        <v>11</v>
      </c>
      <c r="L928">
        <v>0</v>
      </c>
      <c r="M928">
        <v>0</v>
      </c>
      <c r="AA928">
        <v>48</v>
      </c>
    </row>
    <row r="929" spans="1:27 1844:1844" hidden="1">
      <c r="A929" t="s">
        <v>386</v>
      </c>
      <c r="B929" t="s">
        <v>127</v>
      </c>
      <c r="D929" t="s">
        <v>11</v>
      </c>
      <c r="E929" t="s">
        <v>36</v>
      </c>
      <c r="F929" t="s">
        <v>2574</v>
      </c>
      <c r="G929" t="s">
        <v>11</v>
      </c>
      <c r="I929" s="103">
        <v>46082</v>
      </c>
      <c r="L929">
        <v>0</v>
      </c>
      <c r="AA929">
        <v>49</v>
      </c>
    </row>
    <row r="930" spans="1:27 1844:1844" hidden="1">
      <c r="L930">
        <v>271</v>
      </c>
    </row>
    <row r="931" spans="1:27 1844:1844" hidden="1"/>
    <row r="932" spans="1:27 1844:1844" hidden="1">
      <c r="N932">
        <v>15.676</v>
      </c>
    </row>
    <row r="933" spans="1:27 1844:1844" hidden="1">
      <c r="A933" t="s">
        <v>2671</v>
      </c>
      <c r="B933" t="s">
        <v>128</v>
      </c>
      <c r="D933" t="s">
        <v>129</v>
      </c>
      <c r="E933" t="s">
        <v>130</v>
      </c>
      <c r="F933" t="s">
        <v>2672</v>
      </c>
      <c r="G933" t="s">
        <v>474</v>
      </c>
      <c r="H933" t="s">
        <v>131</v>
      </c>
      <c r="I933" s="103">
        <v>45748</v>
      </c>
      <c r="J933" t="s">
        <v>11</v>
      </c>
      <c r="K933" t="s">
        <v>11</v>
      </c>
      <c r="L933" t="s">
        <v>11</v>
      </c>
      <c r="M933" t="s">
        <v>11</v>
      </c>
      <c r="N933" t="s">
        <v>11</v>
      </c>
      <c r="O933" t="s">
        <v>11</v>
      </c>
      <c r="P933" t="s">
        <v>11</v>
      </c>
      <c r="Q933" t="s">
        <v>11</v>
      </c>
      <c r="R933" t="s">
        <v>11</v>
      </c>
      <c r="BRX933">
        <v>1</v>
      </c>
    </row>
    <row r="934" spans="1:27 1844:1844" hidden="1">
      <c r="A934" t="s">
        <v>2671</v>
      </c>
      <c r="B934" t="s">
        <v>128</v>
      </c>
      <c r="D934" t="s">
        <v>132</v>
      </c>
      <c r="E934" t="s">
        <v>133</v>
      </c>
      <c r="F934" t="s">
        <v>2672</v>
      </c>
      <c r="G934" t="s">
        <v>474</v>
      </c>
      <c r="H934" t="s">
        <v>2673</v>
      </c>
      <c r="I934" s="103">
        <v>45748</v>
      </c>
      <c r="J934" t="s">
        <v>11</v>
      </c>
      <c r="K934" t="s">
        <v>11</v>
      </c>
      <c r="L934" t="s">
        <v>11</v>
      </c>
      <c r="M934" t="s">
        <v>11</v>
      </c>
      <c r="N934" t="s">
        <v>11</v>
      </c>
      <c r="O934" t="s">
        <v>11</v>
      </c>
      <c r="P934" t="s">
        <v>11</v>
      </c>
      <c r="Q934" t="s">
        <v>11</v>
      </c>
      <c r="R934" t="s">
        <v>11</v>
      </c>
      <c r="BRX934">
        <v>2</v>
      </c>
    </row>
    <row r="935" spans="1:27 1844:1844" hidden="1">
      <c r="A935" t="s">
        <v>2671</v>
      </c>
      <c r="B935" t="s">
        <v>128</v>
      </c>
      <c r="D935" t="s">
        <v>134</v>
      </c>
      <c r="E935" t="s">
        <v>135</v>
      </c>
      <c r="F935" t="s">
        <v>2672</v>
      </c>
      <c r="G935" t="s">
        <v>2674</v>
      </c>
      <c r="H935" t="s">
        <v>2675</v>
      </c>
      <c r="I935" s="103">
        <v>45748</v>
      </c>
      <c r="J935" t="s">
        <v>2676</v>
      </c>
      <c r="K935" t="s">
        <v>2677</v>
      </c>
      <c r="BRX935">
        <v>3</v>
      </c>
    </row>
    <row r="936" spans="1:27 1844:1844" hidden="1">
      <c r="A936" t="s">
        <v>2671</v>
      </c>
      <c r="B936" t="s">
        <v>128</v>
      </c>
      <c r="D936" t="s">
        <v>137</v>
      </c>
      <c r="E936" t="s">
        <v>2678</v>
      </c>
      <c r="F936" t="s">
        <v>2672</v>
      </c>
      <c r="G936" t="s">
        <v>474</v>
      </c>
      <c r="H936" t="s">
        <v>2679</v>
      </c>
      <c r="I936" s="103">
        <v>45748</v>
      </c>
      <c r="J936" t="s">
        <v>11</v>
      </c>
      <c r="K936" t="s">
        <v>11</v>
      </c>
      <c r="L936" t="s">
        <v>11</v>
      </c>
      <c r="M936" t="s">
        <v>11</v>
      </c>
      <c r="N936" t="s">
        <v>11</v>
      </c>
      <c r="O936" t="s">
        <v>11</v>
      </c>
      <c r="P936" t="s">
        <v>11</v>
      </c>
      <c r="Q936" t="s">
        <v>11</v>
      </c>
      <c r="R936" t="s">
        <v>11</v>
      </c>
      <c r="BRX936">
        <v>4</v>
      </c>
    </row>
    <row r="937" spans="1:27 1844:1844" hidden="1">
      <c r="A937" t="s">
        <v>2671</v>
      </c>
      <c r="B937" t="s">
        <v>128</v>
      </c>
      <c r="D937" t="s">
        <v>140</v>
      </c>
      <c r="E937" t="s">
        <v>138</v>
      </c>
      <c r="F937" t="s">
        <v>2672</v>
      </c>
      <c r="G937" t="s">
        <v>474</v>
      </c>
      <c r="H937" t="s">
        <v>2680</v>
      </c>
      <c r="I937" s="103">
        <v>45748</v>
      </c>
      <c r="J937" t="s">
        <v>11</v>
      </c>
      <c r="K937" t="s">
        <v>11</v>
      </c>
      <c r="L937" t="s">
        <v>11</v>
      </c>
      <c r="M937" t="s">
        <v>11</v>
      </c>
      <c r="N937" t="s">
        <v>11</v>
      </c>
      <c r="O937" t="s">
        <v>11</v>
      </c>
      <c r="P937" t="s">
        <v>11</v>
      </c>
      <c r="Q937" t="s">
        <v>11</v>
      </c>
      <c r="R937" t="s">
        <v>11</v>
      </c>
      <c r="BRX937">
        <v>5</v>
      </c>
    </row>
    <row r="938" spans="1:27 1844:1844" hidden="1">
      <c r="A938" t="s">
        <v>2671</v>
      </c>
      <c r="B938" t="s">
        <v>141</v>
      </c>
      <c r="D938" t="s">
        <v>11</v>
      </c>
      <c r="E938" t="s">
        <v>36</v>
      </c>
      <c r="F938" t="s">
        <v>436</v>
      </c>
      <c r="G938" t="s">
        <v>474</v>
      </c>
      <c r="I938" s="103">
        <v>45748</v>
      </c>
      <c r="J938" t="s">
        <v>11</v>
      </c>
      <c r="K938" t="s">
        <v>11</v>
      </c>
      <c r="L938" t="s">
        <v>11</v>
      </c>
      <c r="M938" t="s">
        <v>11</v>
      </c>
      <c r="N938" t="s">
        <v>11</v>
      </c>
      <c r="O938" t="s">
        <v>11</v>
      </c>
      <c r="P938" t="s">
        <v>11</v>
      </c>
      <c r="Q938" t="s">
        <v>11</v>
      </c>
      <c r="R938" t="s">
        <v>11</v>
      </c>
      <c r="BRX938">
        <v>6</v>
      </c>
    </row>
    <row r="939" spans="1:27 1844:1844" hidden="1">
      <c r="A939" t="s">
        <v>2671</v>
      </c>
      <c r="B939" t="s">
        <v>142</v>
      </c>
      <c r="D939" t="s">
        <v>11</v>
      </c>
      <c r="E939" t="s">
        <v>36</v>
      </c>
      <c r="F939" t="s">
        <v>2681</v>
      </c>
      <c r="G939" t="s">
        <v>474</v>
      </c>
      <c r="H939">
        <v>3.2</v>
      </c>
      <c r="I939" s="103">
        <v>45748</v>
      </c>
      <c r="J939" t="s">
        <v>11</v>
      </c>
      <c r="K939" t="s">
        <v>11</v>
      </c>
      <c r="L939" t="s">
        <v>11</v>
      </c>
      <c r="M939" t="s">
        <v>11</v>
      </c>
      <c r="N939" t="s">
        <v>11</v>
      </c>
      <c r="O939" t="s">
        <v>11</v>
      </c>
      <c r="P939" t="s">
        <v>11</v>
      </c>
      <c r="Q939" t="s">
        <v>11</v>
      </c>
      <c r="R939" t="s">
        <v>11</v>
      </c>
      <c r="BRX939">
        <v>7</v>
      </c>
    </row>
    <row r="940" spans="1:27 1844:1844" hidden="1">
      <c r="A940" t="s">
        <v>2671</v>
      </c>
      <c r="B940" t="s">
        <v>128</v>
      </c>
      <c r="D940" t="s">
        <v>129</v>
      </c>
      <c r="E940" t="s">
        <v>130</v>
      </c>
      <c r="F940" t="s">
        <v>2672</v>
      </c>
      <c r="G940" t="s">
        <v>474</v>
      </c>
      <c r="H940" t="s">
        <v>131</v>
      </c>
      <c r="I940" s="103">
        <v>45778</v>
      </c>
      <c r="J940" t="s">
        <v>11</v>
      </c>
      <c r="K940" t="s">
        <v>11</v>
      </c>
      <c r="L940" t="s">
        <v>11</v>
      </c>
      <c r="M940" t="s">
        <v>11</v>
      </c>
      <c r="N940" t="s">
        <v>11</v>
      </c>
      <c r="O940" t="s">
        <v>11</v>
      </c>
      <c r="P940" t="s">
        <v>11</v>
      </c>
      <c r="Q940" t="s">
        <v>11</v>
      </c>
      <c r="R940" t="s">
        <v>11</v>
      </c>
      <c r="BRX940">
        <v>1</v>
      </c>
    </row>
    <row r="941" spans="1:27 1844:1844" hidden="1">
      <c r="A941" t="s">
        <v>2671</v>
      </c>
      <c r="B941" t="s">
        <v>128</v>
      </c>
      <c r="D941" t="s">
        <v>132</v>
      </c>
      <c r="E941" t="s">
        <v>133</v>
      </c>
      <c r="F941" t="s">
        <v>2672</v>
      </c>
      <c r="G941" t="s">
        <v>474</v>
      </c>
      <c r="H941" t="s">
        <v>2673</v>
      </c>
      <c r="I941" s="103">
        <v>45778</v>
      </c>
      <c r="J941" t="s">
        <v>11</v>
      </c>
      <c r="K941" t="s">
        <v>11</v>
      </c>
      <c r="L941" t="s">
        <v>11</v>
      </c>
      <c r="M941" t="s">
        <v>11</v>
      </c>
      <c r="N941" t="s">
        <v>11</v>
      </c>
      <c r="O941" t="s">
        <v>11</v>
      </c>
      <c r="P941" t="s">
        <v>11</v>
      </c>
      <c r="Q941" t="s">
        <v>11</v>
      </c>
      <c r="R941" t="s">
        <v>11</v>
      </c>
      <c r="BRX941">
        <v>2</v>
      </c>
    </row>
    <row r="942" spans="1:27 1844:1844" hidden="1">
      <c r="A942" t="s">
        <v>2671</v>
      </c>
      <c r="B942" t="s">
        <v>128</v>
      </c>
      <c r="D942" t="s">
        <v>134</v>
      </c>
      <c r="E942" t="s">
        <v>135</v>
      </c>
      <c r="F942" t="s">
        <v>2672</v>
      </c>
      <c r="G942" t="s">
        <v>2674</v>
      </c>
      <c r="H942" t="s">
        <v>2675</v>
      </c>
      <c r="I942" s="103">
        <v>45778</v>
      </c>
      <c r="J942" t="s">
        <v>2682</v>
      </c>
      <c r="K942" t="s">
        <v>2683</v>
      </c>
      <c r="N942" t="s">
        <v>50</v>
      </c>
      <c r="BRX942">
        <v>3</v>
      </c>
    </row>
    <row r="943" spans="1:27 1844:1844" hidden="1">
      <c r="A943" t="s">
        <v>2671</v>
      </c>
      <c r="B943" t="s">
        <v>128</v>
      </c>
      <c r="D943" t="s">
        <v>137</v>
      </c>
      <c r="E943" t="s">
        <v>2678</v>
      </c>
      <c r="F943" t="s">
        <v>2672</v>
      </c>
      <c r="G943" t="s">
        <v>474</v>
      </c>
      <c r="H943" t="s">
        <v>2679</v>
      </c>
      <c r="I943" s="103">
        <v>45778</v>
      </c>
      <c r="J943" t="s">
        <v>11</v>
      </c>
      <c r="K943" t="s">
        <v>11</v>
      </c>
      <c r="L943" t="s">
        <v>11</v>
      </c>
      <c r="M943" t="s">
        <v>11</v>
      </c>
      <c r="N943" t="s">
        <v>11</v>
      </c>
      <c r="O943" t="s">
        <v>11</v>
      </c>
      <c r="P943" t="s">
        <v>11</v>
      </c>
      <c r="Q943" t="s">
        <v>11</v>
      </c>
      <c r="R943" t="s">
        <v>11</v>
      </c>
      <c r="BRX943">
        <v>4</v>
      </c>
    </row>
    <row r="944" spans="1:27 1844:1844" hidden="1">
      <c r="A944" t="s">
        <v>2671</v>
      </c>
      <c r="B944" t="s">
        <v>128</v>
      </c>
      <c r="D944" t="s">
        <v>140</v>
      </c>
      <c r="E944" t="s">
        <v>138</v>
      </c>
      <c r="F944" t="s">
        <v>2672</v>
      </c>
      <c r="G944" t="s">
        <v>474</v>
      </c>
      <c r="H944" t="s">
        <v>2680</v>
      </c>
      <c r="I944" s="103">
        <v>45778</v>
      </c>
      <c r="J944" t="s">
        <v>11</v>
      </c>
      <c r="K944" t="s">
        <v>11</v>
      </c>
      <c r="L944" t="s">
        <v>11</v>
      </c>
      <c r="M944" t="s">
        <v>11</v>
      </c>
      <c r="N944" t="s">
        <v>11</v>
      </c>
      <c r="O944" t="s">
        <v>11</v>
      </c>
      <c r="P944" t="s">
        <v>11</v>
      </c>
      <c r="Q944" t="s">
        <v>11</v>
      </c>
      <c r="R944" t="s">
        <v>11</v>
      </c>
      <c r="BRX944">
        <v>5</v>
      </c>
    </row>
    <row r="945" spans="1:18 1844:1844" hidden="1">
      <c r="A945" t="s">
        <v>2671</v>
      </c>
      <c r="B945" t="s">
        <v>141</v>
      </c>
      <c r="D945" t="s">
        <v>11</v>
      </c>
      <c r="E945" t="s">
        <v>36</v>
      </c>
      <c r="F945" t="s">
        <v>436</v>
      </c>
      <c r="G945" t="s">
        <v>474</v>
      </c>
      <c r="I945" s="103">
        <v>45778</v>
      </c>
      <c r="J945" t="s">
        <v>11</v>
      </c>
      <c r="K945" t="s">
        <v>11</v>
      </c>
      <c r="L945" t="s">
        <v>11</v>
      </c>
      <c r="M945" t="s">
        <v>11</v>
      </c>
      <c r="N945" t="s">
        <v>11</v>
      </c>
      <c r="O945" t="s">
        <v>11</v>
      </c>
      <c r="P945" t="s">
        <v>11</v>
      </c>
      <c r="Q945" t="s">
        <v>11</v>
      </c>
      <c r="R945" t="s">
        <v>11</v>
      </c>
      <c r="BRX945">
        <v>6</v>
      </c>
    </row>
    <row r="946" spans="1:18 1844:1844" hidden="1">
      <c r="A946" t="s">
        <v>2671</v>
      </c>
      <c r="B946" t="s">
        <v>142</v>
      </c>
      <c r="D946" t="s">
        <v>11</v>
      </c>
      <c r="E946" t="s">
        <v>36</v>
      </c>
      <c r="F946" t="s">
        <v>2681</v>
      </c>
      <c r="G946" t="s">
        <v>474</v>
      </c>
      <c r="H946">
        <v>3.2</v>
      </c>
      <c r="I946" s="103">
        <v>45778</v>
      </c>
      <c r="J946" t="s">
        <v>11</v>
      </c>
      <c r="K946" t="s">
        <v>11</v>
      </c>
      <c r="L946" t="s">
        <v>11</v>
      </c>
      <c r="M946" t="s">
        <v>11</v>
      </c>
      <c r="N946" t="s">
        <v>11</v>
      </c>
      <c r="O946" t="s">
        <v>11</v>
      </c>
      <c r="P946" t="s">
        <v>11</v>
      </c>
      <c r="Q946" t="s">
        <v>11</v>
      </c>
      <c r="R946" t="s">
        <v>11</v>
      </c>
      <c r="BRX946">
        <v>7</v>
      </c>
    </row>
    <row r="947" spans="1:18 1844:1844" hidden="1">
      <c r="A947" t="s">
        <v>2671</v>
      </c>
      <c r="B947" t="s">
        <v>128</v>
      </c>
      <c r="D947" t="s">
        <v>129</v>
      </c>
      <c r="E947" t="s">
        <v>130</v>
      </c>
      <c r="F947" t="s">
        <v>2672</v>
      </c>
      <c r="G947" t="s">
        <v>474</v>
      </c>
      <c r="H947" t="s">
        <v>131</v>
      </c>
      <c r="I947" s="103">
        <v>45809</v>
      </c>
      <c r="J947" t="s">
        <v>11</v>
      </c>
      <c r="K947" t="s">
        <v>11</v>
      </c>
      <c r="L947" t="s">
        <v>11</v>
      </c>
      <c r="M947" t="s">
        <v>11</v>
      </c>
      <c r="N947" t="s">
        <v>11</v>
      </c>
      <c r="O947" t="s">
        <v>11</v>
      </c>
      <c r="P947" t="s">
        <v>11</v>
      </c>
      <c r="Q947" t="s">
        <v>11</v>
      </c>
      <c r="R947" t="s">
        <v>11</v>
      </c>
      <c r="BRX947">
        <v>1</v>
      </c>
    </row>
    <row r="948" spans="1:18 1844:1844" hidden="1">
      <c r="A948" t="s">
        <v>2671</v>
      </c>
      <c r="B948" t="s">
        <v>128</v>
      </c>
      <c r="D948" t="s">
        <v>132</v>
      </c>
      <c r="E948" t="s">
        <v>133</v>
      </c>
      <c r="F948" t="s">
        <v>2672</v>
      </c>
      <c r="G948" t="s">
        <v>474</v>
      </c>
      <c r="H948" t="s">
        <v>2673</v>
      </c>
      <c r="I948" s="103">
        <v>45809</v>
      </c>
      <c r="J948" t="s">
        <v>11</v>
      </c>
      <c r="K948" t="s">
        <v>11</v>
      </c>
      <c r="L948" t="s">
        <v>11</v>
      </c>
      <c r="M948" t="s">
        <v>11</v>
      </c>
      <c r="N948" t="s">
        <v>11</v>
      </c>
      <c r="O948" t="s">
        <v>11</v>
      </c>
      <c r="P948" t="s">
        <v>11</v>
      </c>
      <c r="Q948" t="s">
        <v>11</v>
      </c>
      <c r="R948" t="s">
        <v>11</v>
      </c>
      <c r="BRX948">
        <v>2</v>
      </c>
    </row>
    <row r="949" spans="1:18 1844:1844" hidden="1">
      <c r="A949" t="s">
        <v>2671</v>
      </c>
      <c r="B949" t="s">
        <v>128</v>
      </c>
      <c r="D949" t="s">
        <v>134</v>
      </c>
      <c r="E949" t="s">
        <v>135</v>
      </c>
      <c r="F949" t="s">
        <v>2672</v>
      </c>
      <c r="G949" t="s">
        <v>2674</v>
      </c>
      <c r="H949" t="s">
        <v>2675</v>
      </c>
      <c r="I949" s="103">
        <v>45809</v>
      </c>
      <c r="J949" t="s">
        <v>2684</v>
      </c>
      <c r="K949" t="s">
        <v>2685</v>
      </c>
      <c r="BRX949">
        <v>3</v>
      </c>
    </row>
    <row r="950" spans="1:18 1844:1844" hidden="1">
      <c r="A950" t="s">
        <v>2671</v>
      </c>
      <c r="B950" t="s">
        <v>128</v>
      </c>
      <c r="D950" t="s">
        <v>137</v>
      </c>
      <c r="E950" t="s">
        <v>2678</v>
      </c>
      <c r="F950" t="s">
        <v>2672</v>
      </c>
      <c r="G950" t="s">
        <v>474</v>
      </c>
      <c r="H950" t="s">
        <v>2679</v>
      </c>
      <c r="I950" s="103">
        <v>45809</v>
      </c>
      <c r="J950" t="s">
        <v>11</v>
      </c>
      <c r="K950" t="s">
        <v>11</v>
      </c>
      <c r="L950" t="s">
        <v>11</v>
      </c>
      <c r="M950" t="s">
        <v>11</v>
      </c>
      <c r="N950" t="s">
        <v>11</v>
      </c>
      <c r="O950" t="s">
        <v>11</v>
      </c>
      <c r="P950" t="s">
        <v>11</v>
      </c>
      <c r="Q950" t="s">
        <v>11</v>
      </c>
      <c r="R950" t="s">
        <v>11</v>
      </c>
      <c r="BRX950">
        <v>4</v>
      </c>
    </row>
    <row r="951" spans="1:18 1844:1844" hidden="1">
      <c r="A951" t="s">
        <v>2671</v>
      </c>
      <c r="B951" t="s">
        <v>128</v>
      </c>
      <c r="D951" t="s">
        <v>140</v>
      </c>
      <c r="E951" t="s">
        <v>138</v>
      </c>
      <c r="F951" t="s">
        <v>2672</v>
      </c>
      <c r="G951" t="s">
        <v>474</v>
      </c>
      <c r="H951" t="s">
        <v>2680</v>
      </c>
      <c r="I951" s="103">
        <v>45809</v>
      </c>
      <c r="J951" t="s">
        <v>11</v>
      </c>
      <c r="K951" t="s">
        <v>11</v>
      </c>
      <c r="L951" t="s">
        <v>11</v>
      </c>
      <c r="M951" t="s">
        <v>11</v>
      </c>
      <c r="N951" t="s">
        <v>11</v>
      </c>
      <c r="O951" t="s">
        <v>11</v>
      </c>
      <c r="P951" t="s">
        <v>11</v>
      </c>
      <c r="Q951" t="s">
        <v>11</v>
      </c>
      <c r="R951" t="s">
        <v>11</v>
      </c>
      <c r="BRX951">
        <v>5</v>
      </c>
    </row>
    <row r="952" spans="1:18 1844:1844" hidden="1">
      <c r="A952" t="s">
        <v>2671</v>
      </c>
      <c r="B952" t="s">
        <v>141</v>
      </c>
      <c r="D952" t="s">
        <v>11</v>
      </c>
      <c r="E952" t="s">
        <v>36</v>
      </c>
      <c r="F952" t="s">
        <v>436</v>
      </c>
      <c r="G952" t="s">
        <v>474</v>
      </c>
      <c r="I952" s="103">
        <v>45809</v>
      </c>
      <c r="J952" t="s">
        <v>11</v>
      </c>
      <c r="K952" t="s">
        <v>11</v>
      </c>
      <c r="L952" t="s">
        <v>11</v>
      </c>
      <c r="M952" t="s">
        <v>11</v>
      </c>
      <c r="N952" t="s">
        <v>11</v>
      </c>
      <c r="O952" t="s">
        <v>11</v>
      </c>
      <c r="P952" t="s">
        <v>11</v>
      </c>
      <c r="Q952" t="s">
        <v>11</v>
      </c>
      <c r="R952" t="s">
        <v>11</v>
      </c>
      <c r="BRX952">
        <v>6</v>
      </c>
    </row>
    <row r="953" spans="1:18 1844:1844" hidden="1">
      <c r="A953" t="s">
        <v>2671</v>
      </c>
      <c r="B953" t="s">
        <v>142</v>
      </c>
      <c r="D953" t="s">
        <v>11</v>
      </c>
      <c r="E953" t="s">
        <v>36</v>
      </c>
      <c r="F953" t="s">
        <v>2681</v>
      </c>
      <c r="G953" t="s">
        <v>474</v>
      </c>
      <c r="H953">
        <v>3.2</v>
      </c>
      <c r="I953" s="103">
        <v>45809</v>
      </c>
      <c r="J953" t="s">
        <v>11</v>
      </c>
      <c r="K953" t="s">
        <v>11</v>
      </c>
      <c r="L953" t="s">
        <v>11</v>
      </c>
      <c r="M953" t="s">
        <v>11</v>
      </c>
      <c r="N953" t="s">
        <v>11</v>
      </c>
      <c r="O953" t="s">
        <v>11</v>
      </c>
      <c r="P953" t="s">
        <v>11</v>
      </c>
      <c r="Q953" t="s">
        <v>11</v>
      </c>
      <c r="R953" t="s">
        <v>11</v>
      </c>
      <c r="BRX953">
        <v>7</v>
      </c>
    </row>
    <row r="954" spans="1:18 1844:1844" hidden="1">
      <c r="A954" t="s">
        <v>2671</v>
      </c>
      <c r="B954" t="s">
        <v>128</v>
      </c>
      <c r="D954" t="s">
        <v>129</v>
      </c>
      <c r="E954" t="s">
        <v>130</v>
      </c>
      <c r="F954" t="s">
        <v>2672</v>
      </c>
      <c r="G954" t="s">
        <v>474</v>
      </c>
      <c r="H954" t="s">
        <v>131</v>
      </c>
      <c r="I954" s="103">
        <v>45839</v>
      </c>
      <c r="J954" t="s">
        <v>11</v>
      </c>
      <c r="K954" t="s">
        <v>11</v>
      </c>
      <c r="L954" t="s">
        <v>11</v>
      </c>
      <c r="M954" t="s">
        <v>11</v>
      </c>
      <c r="N954" t="s">
        <v>11</v>
      </c>
      <c r="O954" t="s">
        <v>11</v>
      </c>
      <c r="P954" t="s">
        <v>11</v>
      </c>
      <c r="Q954" t="s">
        <v>11</v>
      </c>
      <c r="R954" t="s">
        <v>11</v>
      </c>
      <c r="BRX954">
        <v>1</v>
      </c>
    </row>
    <row r="955" spans="1:18 1844:1844" hidden="1">
      <c r="A955" t="s">
        <v>2671</v>
      </c>
      <c r="B955" t="s">
        <v>128</v>
      </c>
      <c r="D955" t="s">
        <v>132</v>
      </c>
      <c r="E955" t="s">
        <v>133</v>
      </c>
      <c r="F955" t="s">
        <v>2672</v>
      </c>
      <c r="G955" t="s">
        <v>474</v>
      </c>
      <c r="H955" t="s">
        <v>2673</v>
      </c>
      <c r="I955" s="103">
        <v>45839</v>
      </c>
      <c r="J955" t="s">
        <v>11</v>
      </c>
      <c r="K955" t="s">
        <v>11</v>
      </c>
      <c r="L955" t="s">
        <v>11</v>
      </c>
      <c r="M955" t="s">
        <v>11</v>
      </c>
      <c r="N955" t="s">
        <v>11</v>
      </c>
      <c r="O955" t="s">
        <v>11</v>
      </c>
      <c r="P955" t="s">
        <v>11</v>
      </c>
      <c r="Q955" t="s">
        <v>11</v>
      </c>
      <c r="R955" t="s">
        <v>11</v>
      </c>
      <c r="BRX955">
        <v>2</v>
      </c>
    </row>
    <row r="956" spans="1:18 1844:1844" hidden="1">
      <c r="A956" t="s">
        <v>2671</v>
      </c>
      <c r="B956" t="s">
        <v>128</v>
      </c>
      <c r="D956" t="s">
        <v>134</v>
      </c>
      <c r="E956" t="s">
        <v>135</v>
      </c>
      <c r="F956" t="s">
        <v>2672</v>
      </c>
      <c r="G956" t="s">
        <v>2674</v>
      </c>
      <c r="H956" t="s">
        <v>2675</v>
      </c>
      <c r="I956" s="103">
        <v>45839</v>
      </c>
      <c r="J956" t="s">
        <v>2686</v>
      </c>
      <c r="K956" t="s">
        <v>2687</v>
      </c>
      <c r="BRX956">
        <v>3</v>
      </c>
    </row>
    <row r="957" spans="1:18 1844:1844" hidden="1">
      <c r="A957" t="s">
        <v>2671</v>
      </c>
      <c r="B957" t="s">
        <v>128</v>
      </c>
      <c r="D957" t="s">
        <v>137</v>
      </c>
      <c r="E957" t="s">
        <v>2678</v>
      </c>
      <c r="F957" t="s">
        <v>2672</v>
      </c>
      <c r="G957" t="s">
        <v>474</v>
      </c>
      <c r="H957" t="s">
        <v>2679</v>
      </c>
      <c r="I957" s="103">
        <v>45839</v>
      </c>
      <c r="J957" t="s">
        <v>11</v>
      </c>
      <c r="K957" t="s">
        <v>11</v>
      </c>
      <c r="L957" t="s">
        <v>11</v>
      </c>
      <c r="M957" t="s">
        <v>11</v>
      </c>
      <c r="N957" t="s">
        <v>11</v>
      </c>
      <c r="O957" t="s">
        <v>11</v>
      </c>
      <c r="P957" t="s">
        <v>11</v>
      </c>
      <c r="Q957" t="s">
        <v>11</v>
      </c>
      <c r="R957" t="s">
        <v>11</v>
      </c>
      <c r="BRX957">
        <v>4</v>
      </c>
    </row>
    <row r="958" spans="1:18 1844:1844" hidden="1">
      <c r="A958" t="s">
        <v>2671</v>
      </c>
      <c r="B958" t="s">
        <v>128</v>
      </c>
      <c r="D958" t="s">
        <v>140</v>
      </c>
      <c r="E958" t="s">
        <v>138</v>
      </c>
      <c r="F958" t="s">
        <v>2672</v>
      </c>
      <c r="G958" t="s">
        <v>474</v>
      </c>
      <c r="H958" t="s">
        <v>2680</v>
      </c>
      <c r="I958" s="103">
        <v>45839</v>
      </c>
      <c r="J958" t="s">
        <v>11</v>
      </c>
      <c r="K958" t="s">
        <v>11</v>
      </c>
      <c r="L958" t="s">
        <v>11</v>
      </c>
      <c r="M958" t="s">
        <v>11</v>
      </c>
      <c r="N958" t="s">
        <v>11</v>
      </c>
      <c r="O958" t="s">
        <v>11</v>
      </c>
      <c r="P958" t="s">
        <v>11</v>
      </c>
      <c r="Q958" t="s">
        <v>11</v>
      </c>
      <c r="R958" t="s">
        <v>11</v>
      </c>
      <c r="BRX958">
        <v>5</v>
      </c>
    </row>
    <row r="959" spans="1:18 1844:1844" hidden="1">
      <c r="A959" t="s">
        <v>2671</v>
      </c>
      <c r="B959" t="s">
        <v>141</v>
      </c>
      <c r="D959" t="s">
        <v>11</v>
      </c>
      <c r="E959" t="s">
        <v>36</v>
      </c>
      <c r="F959" t="s">
        <v>436</v>
      </c>
      <c r="G959" t="s">
        <v>474</v>
      </c>
      <c r="I959" s="103">
        <v>45839</v>
      </c>
      <c r="J959" t="s">
        <v>11</v>
      </c>
      <c r="K959" t="s">
        <v>11</v>
      </c>
      <c r="L959" t="s">
        <v>11</v>
      </c>
      <c r="M959" t="s">
        <v>11</v>
      </c>
      <c r="N959" t="s">
        <v>11</v>
      </c>
      <c r="O959" t="s">
        <v>11</v>
      </c>
      <c r="P959" t="s">
        <v>11</v>
      </c>
      <c r="Q959" t="s">
        <v>11</v>
      </c>
      <c r="R959" t="s">
        <v>11</v>
      </c>
      <c r="BRX959">
        <v>6</v>
      </c>
    </row>
    <row r="960" spans="1:18 1844:1844" hidden="1">
      <c r="A960" t="s">
        <v>2671</v>
      </c>
      <c r="B960" t="s">
        <v>142</v>
      </c>
      <c r="D960" t="s">
        <v>11</v>
      </c>
      <c r="E960" t="s">
        <v>36</v>
      </c>
      <c r="F960" t="s">
        <v>2681</v>
      </c>
      <c r="G960" t="s">
        <v>474</v>
      </c>
      <c r="H960">
        <v>3.2</v>
      </c>
      <c r="I960" s="103">
        <v>45839</v>
      </c>
      <c r="J960" t="s">
        <v>11</v>
      </c>
      <c r="K960" t="s">
        <v>11</v>
      </c>
      <c r="L960" t="s">
        <v>11</v>
      </c>
      <c r="M960" t="s">
        <v>11</v>
      </c>
      <c r="N960" t="s">
        <v>11</v>
      </c>
      <c r="O960" t="s">
        <v>11</v>
      </c>
      <c r="P960" t="s">
        <v>11</v>
      </c>
      <c r="Q960" t="s">
        <v>11</v>
      </c>
      <c r="R960" t="s">
        <v>11</v>
      </c>
      <c r="BRX960">
        <v>7</v>
      </c>
    </row>
    <row r="961" spans="1:18 1844:1844" hidden="1">
      <c r="A961" t="s">
        <v>2671</v>
      </c>
      <c r="B961" t="s">
        <v>128</v>
      </c>
      <c r="D961" t="s">
        <v>129</v>
      </c>
      <c r="E961" t="s">
        <v>130</v>
      </c>
      <c r="F961" t="s">
        <v>2672</v>
      </c>
      <c r="G961" t="s">
        <v>474</v>
      </c>
      <c r="H961" t="s">
        <v>131</v>
      </c>
      <c r="I961" s="103">
        <v>45870</v>
      </c>
      <c r="J961" t="s">
        <v>11</v>
      </c>
      <c r="K961" t="s">
        <v>11</v>
      </c>
      <c r="L961" t="s">
        <v>11</v>
      </c>
      <c r="M961" t="s">
        <v>11</v>
      </c>
      <c r="N961" t="s">
        <v>11</v>
      </c>
      <c r="O961" t="s">
        <v>11</v>
      </c>
      <c r="P961" t="s">
        <v>11</v>
      </c>
      <c r="Q961" t="s">
        <v>11</v>
      </c>
      <c r="R961" t="s">
        <v>11</v>
      </c>
      <c r="BRX961">
        <v>1</v>
      </c>
    </row>
    <row r="962" spans="1:18 1844:1844" hidden="1">
      <c r="A962" t="s">
        <v>2671</v>
      </c>
      <c r="B962" t="s">
        <v>128</v>
      </c>
      <c r="D962" t="s">
        <v>132</v>
      </c>
      <c r="E962" t="s">
        <v>133</v>
      </c>
      <c r="F962" t="s">
        <v>2672</v>
      </c>
      <c r="G962" t="s">
        <v>474</v>
      </c>
      <c r="H962" t="s">
        <v>2673</v>
      </c>
      <c r="I962" s="103">
        <v>45870</v>
      </c>
      <c r="J962" t="s">
        <v>11</v>
      </c>
      <c r="K962" t="s">
        <v>11</v>
      </c>
      <c r="L962" t="s">
        <v>11</v>
      </c>
      <c r="M962" t="s">
        <v>11</v>
      </c>
      <c r="N962" t="s">
        <v>11</v>
      </c>
      <c r="O962" t="s">
        <v>11</v>
      </c>
      <c r="P962" t="s">
        <v>11</v>
      </c>
      <c r="Q962" t="s">
        <v>11</v>
      </c>
      <c r="R962" t="s">
        <v>11</v>
      </c>
      <c r="BRX962">
        <v>2</v>
      </c>
    </row>
    <row r="963" spans="1:18 1844:1844" hidden="1">
      <c r="A963" t="s">
        <v>2671</v>
      </c>
      <c r="B963" t="s">
        <v>128</v>
      </c>
      <c r="D963" t="s">
        <v>134</v>
      </c>
      <c r="E963" t="s">
        <v>135</v>
      </c>
      <c r="F963" t="s">
        <v>2672</v>
      </c>
      <c r="G963" t="s">
        <v>2674</v>
      </c>
      <c r="H963" t="s">
        <v>2675</v>
      </c>
      <c r="I963" s="103">
        <v>45870</v>
      </c>
      <c r="J963" t="s">
        <v>2686</v>
      </c>
      <c r="K963" t="s">
        <v>2686</v>
      </c>
      <c r="BRX963">
        <v>3</v>
      </c>
    </row>
    <row r="964" spans="1:18 1844:1844" hidden="1">
      <c r="A964" t="s">
        <v>2671</v>
      </c>
      <c r="B964" t="s">
        <v>128</v>
      </c>
      <c r="D964" t="s">
        <v>137</v>
      </c>
      <c r="E964" t="s">
        <v>2678</v>
      </c>
      <c r="F964" t="s">
        <v>2672</v>
      </c>
      <c r="G964" t="s">
        <v>474</v>
      </c>
      <c r="H964" t="s">
        <v>2679</v>
      </c>
      <c r="I964" s="103">
        <v>45870</v>
      </c>
      <c r="J964" t="s">
        <v>11</v>
      </c>
      <c r="K964" t="s">
        <v>11</v>
      </c>
      <c r="L964" t="s">
        <v>11</v>
      </c>
      <c r="M964" t="s">
        <v>11</v>
      </c>
      <c r="N964" t="s">
        <v>11</v>
      </c>
      <c r="O964" t="s">
        <v>11</v>
      </c>
      <c r="P964" t="s">
        <v>11</v>
      </c>
      <c r="Q964" t="s">
        <v>11</v>
      </c>
      <c r="R964" t="s">
        <v>11</v>
      </c>
      <c r="BRX964">
        <v>4</v>
      </c>
    </row>
    <row r="965" spans="1:18 1844:1844" hidden="1">
      <c r="A965" t="s">
        <v>2671</v>
      </c>
      <c r="B965" t="s">
        <v>128</v>
      </c>
      <c r="D965" t="s">
        <v>140</v>
      </c>
      <c r="E965" t="s">
        <v>138</v>
      </c>
      <c r="F965" t="s">
        <v>2672</v>
      </c>
      <c r="G965" t="s">
        <v>474</v>
      </c>
      <c r="H965" t="s">
        <v>2680</v>
      </c>
      <c r="I965" s="103">
        <v>45870</v>
      </c>
      <c r="J965" t="s">
        <v>11</v>
      </c>
      <c r="K965" t="s">
        <v>11</v>
      </c>
      <c r="L965" t="s">
        <v>11</v>
      </c>
      <c r="M965" t="s">
        <v>11</v>
      </c>
      <c r="N965" t="s">
        <v>11</v>
      </c>
      <c r="O965" t="s">
        <v>11</v>
      </c>
      <c r="P965" t="s">
        <v>11</v>
      </c>
      <c r="Q965" t="s">
        <v>11</v>
      </c>
      <c r="R965" t="s">
        <v>11</v>
      </c>
      <c r="BRX965">
        <v>5</v>
      </c>
    </row>
    <row r="966" spans="1:18 1844:1844" hidden="1">
      <c r="A966" t="s">
        <v>2671</v>
      </c>
      <c r="B966" t="s">
        <v>141</v>
      </c>
      <c r="D966" t="s">
        <v>11</v>
      </c>
      <c r="E966" t="s">
        <v>36</v>
      </c>
      <c r="F966" t="s">
        <v>436</v>
      </c>
      <c r="G966" t="s">
        <v>474</v>
      </c>
      <c r="I966" s="103">
        <v>45870</v>
      </c>
      <c r="J966" t="s">
        <v>11</v>
      </c>
      <c r="K966" t="s">
        <v>11</v>
      </c>
      <c r="L966" t="s">
        <v>11</v>
      </c>
      <c r="M966" t="s">
        <v>11</v>
      </c>
      <c r="N966" t="s">
        <v>11</v>
      </c>
      <c r="O966" t="s">
        <v>11</v>
      </c>
      <c r="P966" t="s">
        <v>11</v>
      </c>
      <c r="Q966" t="s">
        <v>11</v>
      </c>
      <c r="R966" t="s">
        <v>11</v>
      </c>
      <c r="BRX966">
        <v>6</v>
      </c>
    </row>
    <row r="967" spans="1:18 1844:1844" hidden="1">
      <c r="A967" t="s">
        <v>2671</v>
      </c>
      <c r="B967" t="s">
        <v>142</v>
      </c>
      <c r="D967" t="s">
        <v>11</v>
      </c>
      <c r="E967" t="s">
        <v>36</v>
      </c>
      <c r="F967" t="s">
        <v>2681</v>
      </c>
      <c r="G967" t="s">
        <v>474</v>
      </c>
      <c r="H967">
        <v>3.2</v>
      </c>
      <c r="I967" s="103">
        <v>45870</v>
      </c>
      <c r="J967" t="s">
        <v>11</v>
      </c>
      <c r="K967" t="s">
        <v>11</v>
      </c>
      <c r="L967" t="s">
        <v>11</v>
      </c>
      <c r="M967" t="s">
        <v>11</v>
      </c>
      <c r="N967" t="s">
        <v>11</v>
      </c>
      <c r="O967" t="s">
        <v>11</v>
      </c>
      <c r="P967" t="s">
        <v>11</v>
      </c>
      <c r="Q967" t="s">
        <v>11</v>
      </c>
      <c r="R967" t="s">
        <v>11</v>
      </c>
      <c r="BRX967">
        <v>7</v>
      </c>
    </row>
    <row r="968" spans="1:18 1844:1844" hidden="1">
      <c r="A968" t="s">
        <v>2671</v>
      </c>
      <c r="B968" t="s">
        <v>128</v>
      </c>
      <c r="D968" t="s">
        <v>129</v>
      </c>
      <c r="E968" t="s">
        <v>130</v>
      </c>
      <c r="F968" t="s">
        <v>2672</v>
      </c>
      <c r="G968" t="s">
        <v>474</v>
      </c>
      <c r="H968" t="s">
        <v>131</v>
      </c>
      <c r="I968" s="103">
        <v>45901</v>
      </c>
      <c r="J968" t="s">
        <v>11</v>
      </c>
      <c r="K968" t="s">
        <v>11</v>
      </c>
      <c r="L968">
        <v>1</v>
      </c>
      <c r="M968">
        <v>1</v>
      </c>
      <c r="BRX968">
        <v>1</v>
      </c>
    </row>
    <row r="969" spans="1:18 1844:1844" hidden="1">
      <c r="A969" t="s">
        <v>2671</v>
      </c>
      <c r="B969" t="s">
        <v>128</v>
      </c>
      <c r="D969" t="s">
        <v>132</v>
      </c>
      <c r="E969" t="s">
        <v>133</v>
      </c>
      <c r="F969" t="s">
        <v>2672</v>
      </c>
      <c r="G969" t="s">
        <v>474</v>
      </c>
      <c r="H969" t="s">
        <v>2673</v>
      </c>
      <c r="I969" s="103">
        <v>45901</v>
      </c>
      <c r="J969" t="s">
        <v>11</v>
      </c>
      <c r="K969" t="s">
        <v>11</v>
      </c>
      <c r="L969">
        <v>1</v>
      </c>
      <c r="M969">
        <v>1</v>
      </c>
      <c r="BRX969">
        <v>2</v>
      </c>
    </row>
    <row r="970" spans="1:18 1844:1844" hidden="1">
      <c r="A970" t="s">
        <v>2671</v>
      </c>
      <c r="B970" t="s">
        <v>128</v>
      </c>
      <c r="D970" t="s">
        <v>134</v>
      </c>
      <c r="E970" t="s">
        <v>135</v>
      </c>
      <c r="F970" t="s">
        <v>2672</v>
      </c>
      <c r="G970" t="s">
        <v>2674</v>
      </c>
      <c r="H970" t="s">
        <v>2675</v>
      </c>
      <c r="I970" s="103">
        <v>45901</v>
      </c>
      <c r="J970" t="s">
        <v>11</v>
      </c>
      <c r="K970" t="s">
        <v>11</v>
      </c>
      <c r="L970">
        <v>12</v>
      </c>
      <c r="M970">
        <v>12</v>
      </c>
      <c r="O970" t="s">
        <v>2688</v>
      </c>
      <c r="BRX970">
        <v>3</v>
      </c>
    </row>
    <row r="971" spans="1:18 1844:1844" hidden="1">
      <c r="A971" t="s">
        <v>2671</v>
      </c>
      <c r="B971" t="s">
        <v>128</v>
      </c>
      <c r="D971" t="s">
        <v>137</v>
      </c>
      <c r="E971" t="s">
        <v>71</v>
      </c>
      <c r="F971" t="s">
        <v>2672</v>
      </c>
      <c r="G971" t="s">
        <v>474</v>
      </c>
      <c r="H971" t="s">
        <v>2679</v>
      </c>
      <c r="I971" s="103">
        <v>45901</v>
      </c>
      <c r="J971" t="s">
        <v>11</v>
      </c>
      <c r="K971" t="s">
        <v>11</v>
      </c>
      <c r="L971">
        <v>0.4</v>
      </c>
      <c r="M971">
        <v>0.4</v>
      </c>
      <c r="O971" t="s">
        <v>2689</v>
      </c>
      <c r="BRX971">
        <v>4</v>
      </c>
    </row>
    <row r="972" spans="1:18 1844:1844" hidden="1">
      <c r="A972" t="s">
        <v>2671</v>
      </c>
      <c r="B972" t="s">
        <v>128</v>
      </c>
      <c r="D972" t="s">
        <v>140</v>
      </c>
      <c r="E972" t="s">
        <v>71</v>
      </c>
      <c r="F972" t="s">
        <v>2672</v>
      </c>
      <c r="G972" t="s">
        <v>474</v>
      </c>
      <c r="H972" t="s">
        <v>2680</v>
      </c>
      <c r="I972" s="103">
        <v>45901</v>
      </c>
      <c r="J972" t="s">
        <v>11</v>
      </c>
      <c r="K972" t="s">
        <v>11</v>
      </c>
      <c r="L972">
        <v>0.4</v>
      </c>
      <c r="M972">
        <v>0.4</v>
      </c>
      <c r="O972" t="s">
        <v>2690</v>
      </c>
      <c r="BRX972">
        <v>5</v>
      </c>
    </row>
    <row r="973" spans="1:18 1844:1844" hidden="1">
      <c r="A973" t="s">
        <v>2671</v>
      </c>
      <c r="B973" t="s">
        <v>141</v>
      </c>
      <c r="D973" t="s">
        <v>11</v>
      </c>
      <c r="E973" t="s">
        <v>36</v>
      </c>
      <c r="F973" t="s">
        <v>436</v>
      </c>
      <c r="G973" t="s">
        <v>474</v>
      </c>
      <c r="I973" s="103">
        <v>45901</v>
      </c>
      <c r="J973" t="s">
        <v>11</v>
      </c>
      <c r="K973" t="s">
        <v>11</v>
      </c>
      <c r="L973" t="s">
        <v>11</v>
      </c>
      <c r="M973" t="s">
        <v>11</v>
      </c>
      <c r="BRX973">
        <v>6</v>
      </c>
    </row>
    <row r="974" spans="1:18 1844:1844" hidden="1">
      <c r="A974" t="s">
        <v>2671</v>
      </c>
      <c r="B974" t="s">
        <v>142</v>
      </c>
      <c r="D974" t="s">
        <v>11</v>
      </c>
      <c r="E974" t="s">
        <v>36</v>
      </c>
      <c r="F974" t="s">
        <v>2681</v>
      </c>
      <c r="G974" t="s">
        <v>474</v>
      </c>
      <c r="H974">
        <v>3.2</v>
      </c>
      <c r="I974" s="103">
        <v>45901</v>
      </c>
      <c r="J974" t="s">
        <v>11</v>
      </c>
      <c r="K974" t="s">
        <v>11</v>
      </c>
      <c r="L974" t="s">
        <v>11</v>
      </c>
      <c r="M974" t="s">
        <v>11</v>
      </c>
      <c r="BRX974">
        <v>7</v>
      </c>
    </row>
    <row r="975" spans="1:18 1844:1844" hidden="1">
      <c r="A975" t="s">
        <v>2671</v>
      </c>
      <c r="B975" t="s">
        <v>128</v>
      </c>
      <c r="D975" t="s">
        <v>129</v>
      </c>
      <c r="E975" t="s">
        <v>130</v>
      </c>
      <c r="F975" t="s">
        <v>2672</v>
      </c>
      <c r="G975" t="s">
        <v>474</v>
      </c>
      <c r="H975" t="s">
        <v>131</v>
      </c>
      <c r="I975" s="103">
        <v>45931</v>
      </c>
      <c r="J975" t="s">
        <v>11</v>
      </c>
      <c r="K975" t="s">
        <v>11</v>
      </c>
      <c r="L975">
        <v>1</v>
      </c>
      <c r="M975">
        <v>1</v>
      </c>
      <c r="BRX975">
        <v>1</v>
      </c>
    </row>
    <row r="976" spans="1:18 1844:1844" hidden="1">
      <c r="A976" t="s">
        <v>2671</v>
      </c>
      <c r="B976" t="s">
        <v>128</v>
      </c>
      <c r="D976" t="s">
        <v>132</v>
      </c>
      <c r="E976" t="s">
        <v>133</v>
      </c>
      <c r="F976" t="s">
        <v>2672</v>
      </c>
      <c r="G976" t="s">
        <v>474</v>
      </c>
      <c r="H976" t="s">
        <v>2673</v>
      </c>
      <c r="I976" s="103">
        <v>45931</v>
      </c>
      <c r="J976" t="s">
        <v>11</v>
      </c>
      <c r="K976" t="s">
        <v>11</v>
      </c>
      <c r="L976">
        <v>1</v>
      </c>
      <c r="M976">
        <v>1</v>
      </c>
      <c r="BRX976">
        <v>2</v>
      </c>
    </row>
    <row r="977" spans="1:18 1844:1844" hidden="1">
      <c r="A977" t="s">
        <v>2671</v>
      </c>
      <c r="B977" t="s">
        <v>128</v>
      </c>
      <c r="D977" t="s">
        <v>134</v>
      </c>
      <c r="E977" t="s">
        <v>135</v>
      </c>
      <c r="F977" t="s">
        <v>2672</v>
      </c>
      <c r="G977" t="s">
        <v>2674</v>
      </c>
      <c r="H977" t="s">
        <v>2675</v>
      </c>
      <c r="I977" s="103">
        <v>45931</v>
      </c>
      <c r="J977" t="s">
        <v>11</v>
      </c>
      <c r="K977" t="s">
        <v>11</v>
      </c>
      <c r="L977">
        <v>12</v>
      </c>
      <c r="M977">
        <v>12</v>
      </c>
      <c r="O977" t="s">
        <v>2688</v>
      </c>
      <c r="BRX977">
        <v>3</v>
      </c>
    </row>
    <row r="978" spans="1:18 1844:1844" hidden="1">
      <c r="A978" t="s">
        <v>2671</v>
      </c>
      <c r="B978" t="s">
        <v>128</v>
      </c>
      <c r="D978" t="s">
        <v>137</v>
      </c>
      <c r="E978" t="s">
        <v>71</v>
      </c>
      <c r="F978" t="s">
        <v>2672</v>
      </c>
      <c r="G978" t="s">
        <v>474</v>
      </c>
      <c r="H978" t="s">
        <v>2679</v>
      </c>
      <c r="I978" s="103">
        <v>45931</v>
      </c>
      <c r="J978" t="s">
        <v>11</v>
      </c>
      <c r="K978" t="s">
        <v>11</v>
      </c>
      <c r="L978">
        <v>0.4</v>
      </c>
      <c r="M978">
        <v>0.4</v>
      </c>
      <c r="O978" t="s">
        <v>2689</v>
      </c>
      <c r="BRX978">
        <v>4</v>
      </c>
    </row>
    <row r="979" spans="1:18 1844:1844" hidden="1">
      <c r="A979" t="s">
        <v>2671</v>
      </c>
      <c r="B979" t="s">
        <v>128</v>
      </c>
      <c r="D979" t="s">
        <v>140</v>
      </c>
      <c r="E979" t="s">
        <v>71</v>
      </c>
      <c r="F979" t="s">
        <v>2672</v>
      </c>
      <c r="G979" t="s">
        <v>474</v>
      </c>
      <c r="H979" t="s">
        <v>2680</v>
      </c>
      <c r="I979" s="103">
        <v>45931</v>
      </c>
      <c r="J979" t="s">
        <v>11</v>
      </c>
      <c r="K979" t="s">
        <v>11</v>
      </c>
      <c r="L979">
        <v>0.4</v>
      </c>
      <c r="M979">
        <v>0.4</v>
      </c>
      <c r="O979" t="s">
        <v>2690</v>
      </c>
      <c r="BRX979">
        <v>5</v>
      </c>
    </row>
    <row r="980" spans="1:18 1844:1844" hidden="1">
      <c r="A980" t="s">
        <v>2671</v>
      </c>
      <c r="B980" t="s">
        <v>141</v>
      </c>
      <c r="D980" t="s">
        <v>11</v>
      </c>
      <c r="E980" t="s">
        <v>36</v>
      </c>
      <c r="F980" t="s">
        <v>436</v>
      </c>
      <c r="G980" t="s">
        <v>474</v>
      </c>
      <c r="I980" s="103">
        <v>45931</v>
      </c>
      <c r="J980" t="s">
        <v>11</v>
      </c>
      <c r="K980" t="s">
        <v>11</v>
      </c>
      <c r="L980" t="s">
        <v>11</v>
      </c>
      <c r="M980" t="s">
        <v>11</v>
      </c>
      <c r="BRX980">
        <v>6</v>
      </c>
    </row>
    <row r="981" spans="1:18 1844:1844" hidden="1">
      <c r="A981" t="s">
        <v>2671</v>
      </c>
      <c r="B981" t="s">
        <v>142</v>
      </c>
      <c r="D981" t="s">
        <v>11</v>
      </c>
      <c r="E981" t="s">
        <v>36</v>
      </c>
      <c r="F981" t="s">
        <v>2681</v>
      </c>
      <c r="G981" t="s">
        <v>474</v>
      </c>
      <c r="H981">
        <v>3.2</v>
      </c>
      <c r="I981" s="103">
        <v>45931</v>
      </c>
      <c r="J981" t="s">
        <v>11</v>
      </c>
      <c r="K981" t="s">
        <v>11</v>
      </c>
      <c r="L981" t="s">
        <v>11</v>
      </c>
      <c r="M981" t="s">
        <v>11</v>
      </c>
      <c r="BRX981">
        <v>7</v>
      </c>
    </row>
    <row r="982" spans="1:18 1844:1844" hidden="1">
      <c r="A982" t="s">
        <v>2671</v>
      </c>
      <c r="B982" t="s">
        <v>128</v>
      </c>
      <c r="D982" t="s">
        <v>129</v>
      </c>
      <c r="E982" t="s">
        <v>130</v>
      </c>
      <c r="F982" t="s">
        <v>2672</v>
      </c>
      <c r="G982" t="s">
        <v>474</v>
      </c>
      <c r="H982" t="s">
        <v>131</v>
      </c>
      <c r="I982" s="103">
        <v>45962</v>
      </c>
      <c r="J982" t="s">
        <v>11</v>
      </c>
      <c r="K982" t="s">
        <v>11</v>
      </c>
      <c r="L982">
        <v>1</v>
      </c>
      <c r="M982">
        <v>1</v>
      </c>
      <c r="N982" t="s">
        <v>11</v>
      </c>
      <c r="O982" t="s">
        <v>11</v>
      </c>
      <c r="P982" t="s">
        <v>11</v>
      </c>
      <c r="Q982" t="s">
        <v>11</v>
      </c>
      <c r="R982" t="s">
        <v>11</v>
      </c>
      <c r="BRX982">
        <v>1</v>
      </c>
    </row>
    <row r="983" spans="1:18 1844:1844" hidden="1">
      <c r="A983" t="s">
        <v>2671</v>
      </c>
      <c r="B983" t="s">
        <v>128</v>
      </c>
      <c r="D983" t="s">
        <v>132</v>
      </c>
      <c r="E983" t="s">
        <v>133</v>
      </c>
      <c r="F983" t="s">
        <v>2672</v>
      </c>
      <c r="G983" t="s">
        <v>474</v>
      </c>
      <c r="H983" t="s">
        <v>2673</v>
      </c>
      <c r="I983" s="103">
        <v>45962</v>
      </c>
      <c r="J983" t="s">
        <v>11</v>
      </c>
      <c r="K983" t="s">
        <v>11</v>
      </c>
      <c r="L983">
        <v>1</v>
      </c>
      <c r="M983">
        <v>1</v>
      </c>
      <c r="N983" t="s">
        <v>11</v>
      </c>
      <c r="O983" t="s">
        <v>11</v>
      </c>
      <c r="P983" t="s">
        <v>11</v>
      </c>
      <c r="Q983" t="s">
        <v>11</v>
      </c>
      <c r="R983" t="s">
        <v>11</v>
      </c>
      <c r="BRX983">
        <v>2</v>
      </c>
    </row>
    <row r="984" spans="1:18 1844:1844" hidden="1">
      <c r="A984" t="s">
        <v>2671</v>
      </c>
      <c r="B984" t="s">
        <v>128</v>
      </c>
      <c r="D984" t="s">
        <v>134</v>
      </c>
      <c r="E984" t="s">
        <v>135</v>
      </c>
      <c r="F984" t="s">
        <v>2672</v>
      </c>
      <c r="G984" t="s">
        <v>2674</v>
      </c>
      <c r="H984" t="s">
        <v>2675</v>
      </c>
      <c r="I984" s="103">
        <v>45962</v>
      </c>
      <c r="J984" t="s">
        <v>11</v>
      </c>
      <c r="K984" t="s">
        <v>11</v>
      </c>
      <c r="L984">
        <v>12</v>
      </c>
      <c r="M984">
        <v>12</v>
      </c>
      <c r="N984" t="s">
        <v>11</v>
      </c>
      <c r="O984" t="s">
        <v>11</v>
      </c>
      <c r="P984" t="s">
        <v>11</v>
      </c>
      <c r="Q984" t="s">
        <v>11</v>
      </c>
      <c r="R984" t="s">
        <v>11</v>
      </c>
      <c r="BRX984">
        <v>3</v>
      </c>
    </row>
    <row r="985" spans="1:18 1844:1844" hidden="1">
      <c r="A985" t="s">
        <v>2671</v>
      </c>
      <c r="B985" t="s">
        <v>128</v>
      </c>
      <c r="D985" t="s">
        <v>137</v>
      </c>
      <c r="E985" t="s">
        <v>2678</v>
      </c>
      <c r="F985" t="s">
        <v>2672</v>
      </c>
      <c r="G985" t="s">
        <v>474</v>
      </c>
      <c r="H985" t="s">
        <v>2679</v>
      </c>
      <c r="I985" s="103">
        <v>45962</v>
      </c>
      <c r="J985" t="s">
        <v>11</v>
      </c>
      <c r="K985" t="s">
        <v>11</v>
      </c>
      <c r="L985">
        <v>0.4</v>
      </c>
      <c r="M985">
        <v>0.4</v>
      </c>
      <c r="N985" t="s">
        <v>11</v>
      </c>
      <c r="O985" t="s">
        <v>11</v>
      </c>
      <c r="P985" t="s">
        <v>11</v>
      </c>
      <c r="Q985" t="s">
        <v>11</v>
      </c>
      <c r="R985" t="s">
        <v>11</v>
      </c>
      <c r="BRX985">
        <v>4</v>
      </c>
    </row>
    <row r="986" spans="1:18 1844:1844" hidden="1">
      <c r="A986" t="s">
        <v>2671</v>
      </c>
      <c r="B986" t="s">
        <v>128</v>
      </c>
      <c r="D986" t="s">
        <v>140</v>
      </c>
      <c r="E986" t="s">
        <v>138</v>
      </c>
      <c r="F986" t="s">
        <v>2672</v>
      </c>
      <c r="G986" t="s">
        <v>474</v>
      </c>
      <c r="H986" t="s">
        <v>2680</v>
      </c>
      <c r="I986" s="103">
        <v>45962</v>
      </c>
      <c r="J986" t="s">
        <v>11</v>
      </c>
      <c r="K986" t="s">
        <v>11</v>
      </c>
      <c r="L986">
        <v>0.4</v>
      </c>
      <c r="M986">
        <v>0.4</v>
      </c>
      <c r="N986" t="s">
        <v>11</v>
      </c>
      <c r="O986" t="s">
        <v>11</v>
      </c>
      <c r="P986" t="s">
        <v>11</v>
      </c>
      <c r="Q986" t="s">
        <v>11</v>
      </c>
      <c r="R986" t="s">
        <v>11</v>
      </c>
      <c r="BRX986">
        <v>5</v>
      </c>
    </row>
    <row r="987" spans="1:18 1844:1844" hidden="1">
      <c r="A987" t="s">
        <v>2671</v>
      </c>
      <c r="B987" t="s">
        <v>141</v>
      </c>
      <c r="D987" t="s">
        <v>11</v>
      </c>
      <c r="E987" t="s">
        <v>36</v>
      </c>
      <c r="F987" t="s">
        <v>436</v>
      </c>
      <c r="G987" t="s">
        <v>474</v>
      </c>
      <c r="I987" s="103">
        <v>45962</v>
      </c>
      <c r="J987" t="s">
        <v>11</v>
      </c>
      <c r="K987" t="s">
        <v>11</v>
      </c>
      <c r="L987" t="s">
        <v>11</v>
      </c>
      <c r="M987" t="s">
        <v>11</v>
      </c>
      <c r="N987" t="s">
        <v>11</v>
      </c>
      <c r="O987" t="s">
        <v>11</v>
      </c>
      <c r="P987" t="s">
        <v>11</v>
      </c>
      <c r="Q987" t="s">
        <v>11</v>
      </c>
      <c r="R987" t="s">
        <v>11</v>
      </c>
      <c r="BRX987">
        <v>6</v>
      </c>
    </row>
    <row r="988" spans="1:18 1844:1844" hidden="1">
      <c r="A988" t="s">
        <v>2671</v>
      </c>
      <c r="B988" t="s">
        <v>142</v>
      </c>
      <c r="D988" t="s">
        <v>11</v>
      </c>
      <c r="E988" t="s">
        <v>36</v>
      </c>
      <c r="F988" t="s">
        <v>2681</v>
      </c>
      <c r="G988" t="s">
        <v>474</v>
      </c>
      <c r="H988">
        <v>3.2</v>
      </c>
      <c r="I988" s="103">
        <v>45962</v>
      </c>
      <c r="J988" t="s">
        <v>11</v>
      </c>
      <c r="K988" t="s">
        <v>11</v>
      </c>
      <c r="L988" t="s">
        <v>11</v>
      </c>
      <c r="M988" t="s">
        <v>11</v>
      </c>
      <c r="N988" t="s">
        <v>11</v>
      </c>
      <c r="O988" t="s">
        <v>11</v>
      </c>
      <c r="P988" t="s">
        <v>11</v>
      </c>
      <c r="Q988" t="s">
        <v>11</v>
      </c>
      <c r="R988" t="s">
        <v>11</v>
      </c>
      <c r="BRX988">
        <v>7</v>
      </c>
    </row>
    <row r="989" spans="1:18 1844:1844" hidden="1">
      <c r="A989" t="s">
        <v>2671</v>
      </c>
      <c r="B989" t="s">
        <v>128</v>
      </c>
      <c r="D989" t="s">
        <v>129</v>
      </c>
      <c r="E989" t="s">
        <v>130</v>
      </c>
      <c r="F989" t="s">
        <v>2672</v>
      </c>
      <c r="G989" t="s">
        <v>474</v>
      </c>
      <c r="H989" t="s">
        <v>131</v>
      </c>
      <c r="I989" s="103">
        <v>45992</v>
      </c>
      <c r="J989" t="s">
        <v>11</v>
      </c>
      <c r="K989" t="s">
        <v>11</v>
      </c>
      <c r="L989">
        <v>1</v>
      </c>
      <c r="M989">
        <v>1</v>
      </c>
      <c r="N989" t="s">
        <v>11</v>
      </c>
      <c r="O989" t="s">
        <v>11</v>
      </c>
      <c r="P989" t="s">
        <v>11</v>
      </c>
      <c r="Q989" t="s">
        <v>11</v>
      </c>
      <c r="R989" t="s">
        <v>11</v>
      </c>
      <c r="BRX989">
        <v>1</v>
      </c>
    </row>
    <row r="990" spans="1:18 1844:1844" hidden="1">
      <c r="A990" t="s">
        <v>2671</v>
      </c>
      <c r="B990" t="s">
        <v>128</v>
      </c>
      <c r="D990" t="s">
        <v>132</v>
      </c>
      <c r="E990" t="s">
        <v>133</v>
      </c>
      <c r="F990" t="s">
        <v>2672</v>
      </c>
      <c r="G990" t="s">
        <v>474</v>
      </c>
      <c r="H990" t="s">
        <v>2673</v>
      </c>
      <c r="I990" s="103">
        <v>45992</v>
      </c>
      <c r="J990" t="s">
        <v>11</v>
      </c>
      <c r="K990" t="s">
        <v>11</v>
      </c>
      <c r="L990">
        <v>1</v>
      </c>
      <c r="M990">
        <v>1</v>
      </c>
      <c r="N990" t="s">
        <v>11</v>
      </c>
      <c r="O990" t="s">
        <v>11</v>
      </c>
      <c r="P990" t="s">
        <v>11</v>
      </c>
      <c r="Q990" t="s">
        <v>11</v>
      </c>
      <c r="R990" t="s">
        <v>11</v>
      </c>
      <c r="BRX990">
        <v>2</v>
      </c>
    </row>
    <row r="991" spans="1:18 1844:1844" hidden="1">
      <c r="A991" t="s">
        <v>2671</v>
      </c>
      <c r="B991" t="s">
        <v>128</v>
      </c>
      <c r="D991" t="s">
        <v>134</v>
      </c>
      <c r="E991" t="s">
        <v>135</v>
      </c>
      <c r="F991" t="s">
        <v>2672</v>
      </c>
      <c r="G991" t="s">
        <v>2674</v>
      </c>
      <c r="H991" t="s">
        <v>2675</v>
      </c>
      <c r="I991" s="103">
        <v>45992</v>
      </c>
      <c r="J991" t="s">
        <v>11</v>
      </c>
      <c r="K991" t="s">
        <v>11</v>
      </c>
      <c r="L991">
        <v>12</v>
      </c>
      <c r="M991">
        <v>12</v>
      </c>
      <c r="N991" t="s">
        <v>11</v>
      </c>
      <c r="O991" t="s">
        <v>11</v>
      </c>
      <c r="P991" t="s">
        <v>11</v>
      </c>
      <c r="Q991" t="s">
        <v>11</v>
      </c>
      <c r="R991" t="s">
        <v>11</v>
      </c>
      <c r="BRX991">
        <v>3</v>
      </c>
    </row>
    <row r="992" spans="1:18 1844:1844" hidden="1">
      <c r="A992" t="s">
        <v>2671</v>
      </c>
      <c r="B992" t="s">
        <v>128</v>
      </c>
      <c r="D992" t="s">
        <v>137</v>
      </c>
      <c r="E992" t="s">
        <v>2678</v>
      </c>
      <c r="F992" t="s">
        <v>2672</v>
      </c>
      <c r="G992" t="s">
        <v>474</v>
      </c>
      <c r="H992" t="s">
        <v>2679</v>
      </c>
      <c r="I992" s="103">
        <v>45992</v>
      </c>
      <c r="J992" t="s">
        <v>11</v>
      </c>
      <c r="K992" t="s">
        <v>11</v>
      </c>
      <c r="L992">
        <v>0.4</v>
      </c>
      <c r="M992">
        <v>0.4</v>
      </c>
      <c r="N992" t="s">
        <v>11</v>
      </c>
      <c r="O992" t="s">
        <v>11</v>
      </c>
      <c r="P992" t="s">
        <v>11</v>
      </c>
      <c r="Q992" t="s">
        <v>11</v>
      </c>
      <c r="R992" t="s">
        <v>11</v>
      </c>
      <c r="BRX992">
        <v>4</v>
      </c>
    </row>
    <row r="993" spans="1:18 1844:1844" hidden="1">
      <c r="A993" t="s">
        <v>2671</v>
      </c>
      <c r="B993" t="s">
        <v>128</v>
      </c>
      <c r="D993" t="s">
        <v>140</v>
      </c>
      <c r="E993" t="s">
        <v>138</v>
      </c>
      <c r="F993" t="s">
        <v>2672</v>
      </c>
      <c r="G993" t="s">
        <v>474</v>
      </c>
      <c r="H993" t="s">
        <v>2680</v>
      </c>
      <c r="I993" s="103">
        <v>45992</v>
      </c>
      <c r="J993" t="s">
        <v>11</v>
      </c>
      <c r="K993" t="s">
        <v>11</v>
      </c>
      <c r="L993">
        <v>0.4</v>
      </c>
      <c r="M993">
        <v>0.4</v>
      </c>
      <c r="N993" t="s">
        <v>11</v>
      </c>
      <c r="O993" t="s">
        <v>11</v>
      </c>
      <c r="P993" t="s">
        <v>11</v>
      </c>
      <c r="Q993" t="s">
        <v>11</v>
      </c>
      <c r="R993" t="s">
        <v>11</v>
      </c>
      <c r="BRX993">
        <v>5</v>
      </c>
    </row>
    <row r="994" spans="1:18 1844:1844" hidden="1">
      <c r="A994" t="s">
        <v>2671</v>
      </c>
      <c r="B994" t="s">
        <v>141</v>
      </c>
      <c r="D994" t="s">
        <v>11</v>
      </c>
      <c r="E994" t="s">
        <v>36</v>
      </c>
      <c r="F994" t="s">
        <v>436</v>
      </c>
      <c r="G994" t="s">
        <v>474</v>
      </c>
      <c r="I994" s="103">
        <v>45992</v>
      </c>
      <c r="J994" t="s">
        <v>11</v>
      </c>
      <c r="K994" t="s">
        <v>11</v>
      </c>
      <c r="L994" t="s">
        <v>11</v>
      </c>
      <c r="M994" t="s">
        <v>11</v>
      </c>
      <c r="N994" t="s">
        <v>11</v>
      </c>
      <c r="O994" t="s">
        <v>11</v>
      </c>
      <c r="P994" t="s">
        <v>11</v>
      </c>
      <c r="Q994" t="s">
        <v>11</v>
      </c>
      <c r="R994" t="s">
        <v>11</v>
      </c>
      <c r="BRX994">
        <v>6</v>
      </c>
    </row>
    <row r="995" spans="1:18 1844:1844" hidden="1">
      <c r="A995" t="s">
        <v>2671</v>
      </c>
      <c r="B995" t="s">
        <v>142</v>
      </c>
      <c r="D995" t="s">
        <v>11</v>
      </c>
      <c r="E995" t="s">
        <v>36</v>
      </c>
      <c r="F995" t="s">
        <v>2681</v>
      </c>
      <c r="G995" t="s">
        <v>474</v>
      </c>
      <c r="H995">
        <v>3.2</v>
      </c>
      <c r="I995" s="103">
        <v>45992</v>
      </c>
      <c r="J995" t="s">
        <v>11</v>
      </c>
      <c r="K995" t="s">
        <v>11</v>
      </c>
      <c r="L995" t="s">
        <v>11</v>
      </c>
      <c r="M995" t="s">
        <v>11</v>
      </c>
      <c r="N995" t="s">
        <v>11</v>
      </c>
      <c r="O995" t="s">
        <v>11</v>
      </c>
      <c r="P995" t="s">
        <v>11</v>
      </c>
      <c r="Q995" t="s">
        <v>11</v>
      </c>
      <c r="R995" t="s">
        <v>11</v>
      </c>
      <c r="BRX995">
        <v>7</v>
      </c>
    </row>
    <row r="996" spans="1:18 1844:1844" hidden="1">
      <c r="A996" t="s">
        <v>2671</v>
      </c>
      <c r="B996" t="s">
        <v>128</v>
      </c>
      <c r="D996" t="s">
        <v>129</v>
      </c>
      <c r="E996" t="s">
        <v>130</v>
      </c>
      <c r="F996" t="s">
        <v>2672</v>
      </c>
      <c r="G996" t="s">
        <v>474</v>
      </c>
      <c r="H996" t="s">
        <v>131</v>
      </c>
      <c r="I996" s="103">
        <v>46023</v>
      </c>
      <c r="J996" t="s">
        <v>11</v>
      </c>
      <c r="K996" t="s">
        <v>11</v>
      </c>
      <c r="L996">
        <v>1</v>
      </c>
      <c r="M996">
        <v>1</v>
      </c>
      <c r="N996" t="s">
        <v>11</v>
      </c>
      <c r="O996" t="s">
        <v>11</v>
      </c>
      <c r="P996" t="s">
        <v>11</v>
      </c>
      <c r="Q996" t="s">
        <v>11</v>
      </c>
      <c r="R996" t="s">
        <v>11</v>
      </c>
      <c r="BRX996">
        <v>1</v>
      </c>
    </row>
    <row r="997" spans="1:18 1844:1844" hidden="1">
      <c r="A997" t="s">
        <v>2671</v>
      </c>
      <c r="B997" t="s">
        <v>128</v>
      </c>
      <c r="D997" t="s">
        <v>132</v>
      </c>
      <c r="E997" t="s">
        <v>133</v>
      </c>
      <c r="F997" t="s">
        <v>2672</v>
      </c>
      <c r="G997" t="s">
        <v>474</v>
      </c>
      <c r="H997" t="s">
        <v>2673</v>
      </c>
      <c r="I997" s="103">
        <v>46023</v>
      </c>
      <c r="J997" t="s">
        <v>11</v>
      </c>
      <c r="K997" t="s">
        <v>11</v>
      </c>
      <c r="L997">
        <v>1</v>
      </c>
      <c r="M997">
        <v>1</v>
      </c>
      <c r="N997" t="s">
        <v>11</v>
      </c>
      <c r="O997" t="s">
        <v>11</v>
      </c>
      <c r="P997" t="s">
        <v>11</v>
      </c>
      <c r="Q997" t="s">
        <v>11</v>
      </c>
      <c r="R997" t="s">
        <v>11</v>
      </c>
      <c r="BRX997">
        <v>2</v>
      </c>
    </row>
    <row r="998" spans="1:18 1844:1844" hidden="1">
      <c r="A998" t="s">
        <v>2671</v>
      </c>
      <c r="B998" t="s">
        <v>128</v>
      </c>
      <c r="D998" t="s">
        <v>134</v>
      </c>
      <c r="E998" t="s">
        <v>135</v>
      </c>
      <c r="F998" t="s">
        <v>2672</v>
      </c>
      <c r="G998" t="s">
        <v>2674</v>
      </c>
      <c r="H998" t="s">
        <v>2675</v>
      </c>
      <c r="I998" s="103">
        <v>46023</v>
      </c>
      <c r="J998" t="s">
        <v>11</v>
      </c>
      <c r="K998" t="s">
        <v>11</v>
      </c>
      <c r="L998">
        <v>12</v>
      </c>
      <c r="M998">
        <v>12</v>
      </c>
      <c r="N998" t="s">
        <v>11</v>
      </c>
      <c r="O998" t="s">
        <v>11</v>
      </c>
      <c r="P998" t="s">
        <v>11</v>
      </c>
      <c r="Q998" t="s">
        <v>11</v>
      </c>
      <c r="R998" t="s">
        <v>11</v>
      </c>
      <c r="BRX998">
        <v>3</v>
      </c>
    </row>
    <row r="999" spans="1:18 1844:1844" hidden="1">
      <c r="A999" t="s">
        <v>2671</v>
      </c>
      <c r="B999" t="s">
        <v>128</v>
      </c>
      <c r="D999" t="s">
        <v>137</v>
      </c>
      <c r="E999" t="s">
        <v>2678</v>
      </c>
      <c r="F999" t="s">
        <v>2672</v>
      </c>
      <c r="G999" t="s">
        <v>474</v>
      </c>
      <c r="H999" t="s">
        <v>2679</v>
      </c>
      <c r="I999" s="103">
        <v>46023</v>
      </c>
      <c r="J999" t="s">
        <v>11</v>
      </c>
      <c r="K999" t="s">
        <v>11</v>
      </c>
      <c r="L999">
        <v>0.4</v>
      </c>
      <c r="M999">
        <v>0.4</v>
      </c>
      <c r="N999" t="s">
        <v>11</v>
      </c>
      <c r="O999" t="s">
        <v>11</v>
      </c>
      <c r="P999" t="s">
        <v>11</v>
      </c>
      <c r="Q999" t="s">
        <v>11</v>
      </c>
      <c r="R999" t="s">
        <v>11</v>
      </c>
      <c r="BRX999">
        <v>4</v>
      </c>
    </row>
    <row r="1000" spans="1:18 1844:1844" hidden="1">
      <c r="A1000" t="s">
        <v>2671</v>
      </c>
      <c r="B1000" t="s">
        <v>128</v>
      </c>
      <c r="D1000" t="s">
        <v>140</v>
      </c>
      <c r="E1000" t="s">
        <v>138</v>
      </c>
      <c r="F1000" t="s">
        <v>2672</v>
      </c>
      <c r="G1000" t="s">
        <v>474</v>
      </c>
      <c r="H1000" t="s">
        <v>2680</v>
      </c>
      <c r="I1000" s="103">
        <v>46023</v>
      </c>
      <c r="J1000" t="s">
        <v>11</v>
      </c>
      <c r="K1000" t="s">
        <v>11</v>
      </c>
      <c r="L1000">
        <v>0.4</v>
      </c>
      <c r="M1000">
        <v>0.4</v>
      </c>
      <c r="N1000" t="s">
        <v>11</v>
      </c>
      <c r="O1000" t="s">
        <v>11</v>
      </c>
      <c r="P1000" t="s">
        <v>11</v>
      </c>
      <c r="Q1000" t="s">
        <v>11</v>
      </c>
      <c r="R1000" t="s">
        <v>11</v>
      </c>
      <c r="BRX1000">
        <v>5</v>
      </c>
    </row>
    <row r="1001" spans="1:18 1844:1844" hidden="1">
      <c r="A1001" t="s">
        <v>2671</v>
      </c>
      <c r="B1001" t="s">
        <v>141</v>
      </c>
      <c r="D1001" t="s">
        <v>11</v>
      </c>
      <c r="E1001" t="s">
        <v>36</v>
      </c>
      <c r="F1001" t="s">
        <v>436</v>
      </c>
      <c r="G1001" t="s">
        <v>474</v>
      </c>
      <c r="I1001" s="103">
        <v>46023</v>
      </c>
      <c r="J1001" t="s">
        <v>11</v>
      </c>
      <c r="K1001" t="s">
        <v>11</v>
      </c>
      <c r="L1001" t="s">
        <v>11</v>
      </c>
      <c r="M1001" t="s">
        <v>11</v>
      </c>
      <c r="N1001" t="s">
        <v>11</v>
      </c>
      <c r="O1001" t="s">
        <v>11</v>
      </c>
      <c r="P1001" t="s">
        <v>11</v>
      </c>
      <c r="Q1001" t="s">
        <v>11</v>
      </c>
      <c r="R1001" t="s">
        <v>11</v>
      </c>
      <c r="BRX1001">
        <v>6</v>
      </c>
    </row>
    <row r="1002" spans="1:18 1844:1844" hidden="1">
      <c r="A1002" t="s">
        <v>2671</v>
      </c>
      <c r="B1002" t="s">
        <v>142</v>
      </c>
      <c r="D1002" t="s">
        <v>11</v>
      </c>
      <c r="E1002" t="s">
        <v>36</v>
      </c>
      <c r="F1002" t="s">
        <v>2681</v>
      </c>
      <c r="G1002" t="s">
        <v>474</v>
      </c>
      <c r="H1002">
        <v>3.2</v>
      </c>
      <c r="I1002" s="103">
        <v>46023</v>
      </c>
      <c r="J1002" t="s">
        <v>11</v>
      </c>
      <c r="K1002" t="s">
        <v>11</v>
      </c>
      <c r="L1002" t="s">
        <v>11</v>
      </c>
      <c r="M1002" t="s">
        <v>11</v>
      </c>
      <c r="N1002" t="s">
        <v>11</v>
      </c>
      <c r="O1002" t="s">
        <v>11</v>
      </c>
      <c r="P1002" t="s">
        <v>11</v>
      </c>
      <c r="Q1002" t="s">
        <v>11</v>
      </c>
      <c r="R1002" t="s">
        <v>11</v>
      </c>
      <c r="BRX1002">
        <v>7</v>
      </c>
    </row>
    <row r="1003" spans="1:18 1844:1844">
      <c r="A1003" t="s">
        <v>2671</v>
      </c>
      <c r="B1003" t="s">
        <v>128</v>
      </c>
      <c r="D1003" t="s">
        <v>129</v>
      </c>
      <c r="E1003" t="s">
        <v>130</v>
      </c>
      <c r="F1003" t="s">
        <v>2672</v>
      </c>
      <c r="G1003" t="s">
        <v>474</v>
      </c>
      <c r="H1003" t="s">
        <v>131</v>
      </c>
      <c r="I1003" s="103">
        <v>46054</v>
      </c>
      <c r="J1003" t="s">
        <v>11</v>
      </c>
      <c r="K1003" t="s">
        <v>11</v>
      </c>
      <c r="L1003">
        <v>1</v>
      </c>
      <c r="M1003">
        <v>1</v>
      </c>
      <c r="N1003" t="s">
        <v>11</v>
      </c>
      <c r="O1003" t="s">
        <v>11</v>
      </c>
      <c r="P1003" t="s">
        <v>11</v>
      </c>
      <c r="Q1003" t="s">
        <v>11</v>
      </c>
      <c r="R1003" t="s">
        <v>11</v>
      </c>
      <c r="BRX1003">
        <v>1</v>
      </c>
    </row>
    <row r="1004" spans="1:18 1844:1844">
      <c r="A1004" t="s">
        <v>2671</v>
      </c>
      <c r="B1004" t="s">
        <v>128</v>
      </c>
      <c r="D1004" t="s">
        <v>132</v>
      </c>
      <c r="E1004" t="s">
        <v>133</v>
      </c>
      <c r="F1004" t="s">
        <v>2672</v>
      </c>
      <c r="G1004" t="s">
        <v>474</v>
      </c>
      <c r="H1004" t="s">
        <v>2673</v>
      </c>
      <c r="I1004" s="103">
        <v>46054</v>
      </c>
      <c r="J1004" t="s">
        <v>11</v>
      </c>
      <c r="K1004" t="s">
        <v>11</v>
      </c>
      <c r="L1004">
        <v>1</v>
      </c>
      <c r="M1004">
        <v>1</v>
      </c>
      <c r="N1004" t="s">
        <v>11</v>
      </c>
      <c r="O1004" t="s">
        <v>11</v>
      </c>
      <c r="P1004" t="s">
        <v>11</v>
      </c>
      <c r="Q1004" t="s">
        <v>11</v>
      </c>
      <c r="R1004" t="s">
        <v>11</v>
      </c>
      <c r="BRX1004">
        <v>2</v>
      </c>
    </row>
    <row r="1005" spans="1:18 1844:1844">
      <c r="A1005" t="s">
        <v>2671</v>
      </c>
      <c r="B1005" t="s">
        <v>128</v>
      </c>
      <c r="D1005" t="s">
        <v>134</v>
      </c>
      <c r="E1005" t="s">
        <v>135</v>
      </c>
      <c r="F1005" t="s">
        <v>2672</v>
      </c>
      <c r="G1005" t="s">
        <v>2674</v>
      </c>
      <c r="H1005" t="s">
        <v>2675</v>
      </c>
      <c r="I1005" s="103">
        <v>46054</v>
      </c>
      <c r="J1005" t="s">
        <v>11</v>
      </c>
      <c r="K1005" t="s">
        <v>11</v>
      </c>
      <c r="L1005">
        <v>12</v>
      </c>
      <c r="M1005">
        <v>12</v>
      </c>
      <c r="N1005" t="s">
        <v>11</v>
      </c>
      <c r="O1005" t="s">
        <v>11</v>
      </c>
      <c r="P1005" t="s">
        <v>11</v>
      </c>
      <c r="Q1005" t="s">
        <v>11</v>
      </c>
      <c r="R1005" t="s">
        <v>11</v>
      </c>
      <c r="BRX1005">
        <v>3</v>
      </c>
    </row>
    <row r="1006" spans="1:18 1844:1844">
      <c r="A1006" t="s">
        <v>2671</v>
      </c>
      <c r="B1006" t="s">
        <v>128</v>
      </c>
      <c r="D1006" t="s">
        <v>137</v>
      </c>
      <c r="E1006" t="s">
        <v>2678</v>
      </c>
      <c r="F1006" t="s">
        <v>2672</v>
      </c>
      <c r="G1006" t="s">
        <v>474</v>
      </c>
      <c r="H1006" t="s">
        <v>2679</v>
      </c>
      <c r="I1006" s="103">
        <v>46054</v>
      </c>
      <c r="J1006" t="s">
        <v>11</v>
      </c>
      <c r="K1006" t="s">
        <v>11</v>
      </c>
      <c r="L1006">
        <v>0.4</v>
      </c>
      <c r="M1006">
        <v>0.4</v>
      </c>
      <c r="N1006" t="s">
        <v>11</v>
      </c>
      <c r="O1006" t="s">
        <v>11</v>
      </c>
      <c r="P1006" t="s">
        <v>11</v>
      </c>
      <c r="Q1006" t="s">
        <v>11</v>
      </c>
      <c r="R1006" t="s">
        <v>11</v>
      </c>
      <c r="BRX1006">
        <v>4</v>
      </c>
    </row>
    <row r="1007" spans="1:18 1844:1844">
      <c r="A1007" t="s">
        <v>2671</v>
      </c>
      <c r="B1007" t="s">
        <v>128</v>
      </c>
      <c r="D1007" t="s">
        <v>140</v>
      </c>
      <c r="E1007" t="s">
        <v>138</v>
      </c>
      <c r="F1007" t="s">
        <v>2672</v>
      </c>
      <c r="G1007" t="s">
        <v>474</v>
      </c>
      <c r="H1007" t="s">
        <v>2680</v>
      </c>
      <c r="I1007" s="103">
        <v>46054</v>
      </c>
      <c r="J1007" t="s">
        <v>11</v>
      </c>
      <c r="K1007" t="s">
        <v>11</v>
      </c>
      <c r="L1007">
        <v>0.4</v>
      </c>
      <c r="M1007">
        <v>0.4</v>
      </c>
      <c r="N1007" t="s">
        <v>11</v>
      </c>
      <c r="O1007" t="s">
        <v>11</v>
      </c>
      <c r="P1007" t="s">
        <v>11</v>
      </c>
      <c r="Q1007" t="s">
        <v>11</v>
      </c>
      <c r="R1007" t="s">
        <v>11</v>
      </c>
      <c r="BRX1007">
        <v>5</v>
      </c>
    </row>
    <row r="1008" spans="1:18 1844:1844">
      <c r="A1008" t="s">
        <v>2671</v>
      </c>
      <c r="B1008" t="s">
        <v>141</v>
      </c>
      <c r="D1008" t="s">
        <v>11</v>
      </c>
      <c r="E1008" t="s">
        <v>36</v>
      </c>
      <c r="F1008" t="s">
        <v>436</v>
      </c>
      <c r="G1008" t="s">
        <v>474</v>
      </c>
      <c r="I1008" s="103">
        <v>46054</v>
      </c>
      <c r="J1008" t="s">
        <v>11</v>
      </c>
      <c r="K1008" t="s">
        <v>11</v>
      </c>
      <c r="L1008" t="s">
        <v>11</v>
      </c>
      <c r="M1008" t="s">
        <v>11</v>
      </c>
      <c r="N1008" t="s">
        <v>11</v>
      </c>
      <c r="O1008" t="s">
        <v>11</v>
      </c>
      <c r="P1008" t="s">
        <v>11</v>
      </c>
      <c r="Q1008" t="s">
        <v>11</v>
      </c>
      <c r="R1008" t="s">
        <v>11</v>
      </c>
      <c r="BRX1008">
        <v>6</v>
      </c>
    </row>
    <row r="1009" spans="1:18 1844:1844">
      <c r="A1009" t="s">
        <v>2671</v>
      </c>
      <c r="B1009" t="s">
        <v>142</v>
      </c>
      <c r="D1009" t="s">
        <v>11</v>
      </c>
      <c r="E1009" t="s">
        <v>36</v>
      </c>
      <c r="F1009" t="s">
        <v>2681</v>
      </c>
      <c r="G1009" t="s">
        <v>474</v>
      </c>
      <c r="H1009">
        <v>3.2</v>
      </c>
      <c r="I1009" s="103">
        <v>46054</v>
      </c>
      <c r="J1009" t="s">
        <v>11</v>
      </c>
      <c r="K1009" t="s">
        <v>11</v>
      </c>
      <c r="L1009" t="s">
        <v>11</v>
      </c>
      <c r="M1009" t="s">
        <v>11</v>
      </c>
      <c r="N1009" t="s">
        <v>11</v>
      </c>
      <c r="O1009" t="s">
        <v>11</v>
      </c>
      <c r="P1009" t="s">
        <v>11</v>
      </c>
      <c r="Q1009" t="s">
        <v>11</v>
      </c>
      <c r="R1009" t="s">
        <v>11</v>
      </c>
      <c r="BRX1009">
        <v>7</v>
      </c>
    </row>
    <row r="1010" spans="1:18 1844:1844" hidden="1">
      <c r="A1010" t="s">
        <v>2671</v>
      </c>
      <c r="B1010" t="s">
        <v>128</v>
      </c>
      <c r="D1010" t="s">
        <v>129</v>
      </c>
      <c r="E1010" t="s">
        <v>130</v>
      </c>
      <c r="F1010" t="s">
        <v>2672</v>
      </c>
      <c r="G1010" t="s">
        <v>474</v>
      </c>
      <c r="H1010" t="s">
        <v>131</v>
      </c>
      <c r="I1010" s="103">
        <v>46082</v>
      </c>
      <c r="J1010" t="s">
        <v>11</v>
      </c>
      <c r="K1010" t="s">
        <v>11</v>
      </c>
      <c r="L1010" t="s">
        <v>11</v>
      </c>
      <c r="M1010" t="s">
        <v>11</v>
      </c>
      <c r="N1010" t="s">
        <v>11</v>
      </c>
      <c r="O1010" t="s">
        <v>11</v>
      </c>
      <c r="P1010" t="s">
        <v>11</v>
      </c>
      <c r="Q1010" t="s">
        <v>11</v>
      </c>
      <c r="R1010" t="s">
        <v>11</v>
      </c>
      <c r="BRX1010">
        <v>1</v>
      </c>
    </row>
    <row r="1011" spans="1:18 1844:1844" hidden="1">
      <c r="A1011" t="s">
        <v>2671</v>
      </c>
      <c r="B1011" t="s">
        <v>128</v>
      </c>
      <c r="D1011" t="s">
        <v>132</v>
      </c>
      <c r="E1011" t="s">
        <v>133</v>
      </c>
      <c r="F1011" t="s">
        <v>2672</v>
      </c>
      <c r="G1011" t="s">
        <v>474</v>
      </c>
      <c r="H1011" t="s">
        <v>2673</v>
      </c>
      <c r="I1011" s="103">
        <v>46082</v>
      </c>
      <c r="J1011" t="s">
        <v>11</v>
      </c>
      <c r="K1011" t="s">
        <v>11</v>
      </c>
      <c r="L1011" t="s">
        <v>11</v>
      </c>
      <c r="M1011" t="s">
        <v>11</v>
      </c>
      <c r="N1011" t="s">
        <v>11</v>
      </c>
      <c r="O1011" t="s">
        <v>11</v>
      </c>
      <c r="P1011" t="s">
        <v>11</v>
      </c>
      <c r="Q1011" t="s">
        <v>11</v>
      </c>
      <c r="R1011" t="s">
        <v>11</v>
      </c>
      <c r="BRX1011">
        <v>2</v>
      </c>
    </row>
    <row r="1012" spans="1:18 1844:1844" hidden="1">
      <c r="A1012" t="s">
        <v>2671</v>
      </c>
      <c r="B1012" t="s">
        <v>128</v>
      </c>
      <c r="D1012" t="s">
        <v>134</v>
      </c>
      <c r="E1012" t="s">
        <v>135</v>
      </c>
      <c r="F1012" t="s">
        <v>2672</v>
      </c>
      <c r="G1012" t="s">
        <v>2674</v>
      </c>
      <c r="H1012" t="s">
        <v>2675</v>
      </c>
      <c r="I1012" s="103">
        <v>46082</v>
      </c>
      <c r="J1012" t="s">
        <v>11</v>
      </c>
      <c r="K1012" t="s">
        <v>11</v>
      </c>
      <c r="L1012" t="s">
        <v>11</v>
      </c>
      <c r="M1012" t="s">
        <v>11</v>
      </c>
      <c r="N1012" t="s">
        <v>11</v>
      </c>
      <c r="O1012" t="s">
        <v>11</v>
      </c>
      <c r="P1012" t="s">
        <v>11</v>
      </c>
      <c r="Q1012" t="s">
        <v>11</v>
      </c>
      <c r="R1012" t="s">
        <v>11</v>
      </c>
      <c r="BRX1012">
        <v>3</v>
      </c>
    </row>
    <row r="1013" spans="1:18 1844:1844" hidden="1">
      <c r="A1013" t="s">
        <v>2671</v>
      </c>
      <c r="B1013" t="s">
        <v>128</v>
      </c>
      <c r="D1013" t="s">
        <v>137</v>
      </c>
      <c r="E1013" t="s">
        <v>2678</v>
      </c>
      <c r="F1013" t="s">
        <v>2672</v>
      </c>
      <c r="G1013" t="s">
        <v>474</v>
      </c>
      <c r="H1013" t="s">
        <v>2679</v>
      </c>
      <c r="I1013" s="103">
        <v>46082</v>
      </c>
      <c r="J1013" t="s">
        <v>11</v>
      </c>
      <c r="K1013" t="s">
        <v>11</v>
      </c>
      <c r="L1013" t="s">
        <v>11</v>
      </c>
      <c r="M1013" t="s">
        <v>11</v>
      </c>
      <c r="N1013" t="s">
        <v>11</v>
      </c>
      <c r="O1013" t="s">
        <v>11</v>
      </c>
      <c r="P1013" t="s">
        <v>11</v>
      </c>
      <c r="Q1013" t="s">
        <v>11</v>
      </c>
      <c r="R1013" t="s">
        <v>11</v>
      </c>
      <c r="BRX1013">
        <v>4</v>
      </c>
    </row>
    <row r="1014" spans="1:18 1844:1844" hidden="1">
      <c r="A1014" t="s">
        <v>2671</v>
      </c>
      <c r="B1014" t="s">
        <v>128</v>
      </c>
      <c r="D1014" t="s">
        <v>140</v>
      </c>
      <c r="E1014" t="s">
        <v>138</v>
      </c>
      <c r="F1014" t="s">
        <v>2672</v>
      </c>
      <c r="G1014" t="s">
        <v>474</v>
      </c>
      <c r="H1014" t="s">
        <v>2680</v>
      </c>
      <c r="I1014" s="103">
        <v>46082</v>
      </c>
      <c r="J1014" t="s">
        <v>11</v>
      </c>
      <c r="K1014" t="s">
        <v>11</v>
      </c>
      <c r="L1014" t="s">
        <v>11</v>
      </c>
      <c r="M1014" t="s">
        <v>11</v>
      </c>
      <c r="N1014" t="s">
        <v>11</v>
      </c>
      <c r="O1014" t="s">
        <v>11</v>
      </c>
      <c r="P1014" t="s">
        <v>11</v>
      </c>
      <c r="Q1014" t="s">
        <v>11</v>
      </c>
      <c r="R1014" t="s">
        <v>11</v>
      </c>
      <c r="BRX1014">
        <v>5</v>
      </c>
    </row>
    <row r="1015" spans="1:18 1844:1844" hidden="1">
      <c r="A1015" t="s">
        <v>2671</v>
      </c>
      <c r="B1015" t="s">
        <v>141</v>
      </c>
      <c r="D1015" t="s">
        <v>11</v>
      </c>
      <c r="E1015" t="s">
        <v>36</v>
      </c>
      <c r="F1015" t="s">
        <v>436</v>
      </c>
      <c r="G1015" t="s">
        <v>474</v>
      </c>
      <c r="I1015" s="103">
        <v>46082</v>
      </c>
      <c r="J1015" t="s">
        <v>11</v>
      </c>
      <c r="K1015" t="s">
        <v>11</v>
      </c>
      <c r="L1015" t="s">
        <v>11</v>
      </c>
      <c r="M1015" t="s">
        <v>11</v>
      </c>
      <c r="N1015" t="s">
        <v>11</v>
      </c>
      <c r="O1015" t="s">
        <v>11</v>
      </c>
      <c r="P1015" t="s">
        <v>11</v>
      </c>
      <c r="Q1015" t="s">
        <v>11</v>
      </c>
      <c r="R1015" t="s">
        <v>11</v>
      </c>
      <c r="BRX1015">
        <v>6</v>
      </c>
    </row>
    <row r="1016" spans="1:18 1844:1844" hidden="1">
      <c r="A1016" t="s">
        <v>2671</v>
      </c>
      <c r="B1016" t="s">
        <v>142</v>
      </c>
      <c r="D1016" t="s">
        <v>11</v>
      </c>
      <c r="E1016" t="s">
        <v>36</v>
      </c>
      <c r="F1016" t="s">
        <v>2681</v>
      </c>
      <c r="G1016" t="s">
        <v>474</v>
      </c>
      <c r="H1016">
        <v>3.2</v>
      </c>
      <c r="I1016" s="103">
        <v>46082</v>
      </c>
      <c r="J1016" t="s">
        <v>11</v>
      </c>
      <c r="K1016" t="s">
        <v>11</v>
      </c>
      <c r="L1016" t="s">
        <v>11</v>
      </c>
      <c r="M1016" t="s">
        <v>11</v>
      </c>
      <c r="N1016" t="s">
        <v>11</v>
      </c>
      <c r="O1016" t="s">
        <v>11</v>
      </c>
      <c r="P1016" t="s">
        <v>11</v>
      </c>
      <c r="Q1016" t="s">
        <v>11</v>
      </c>
      <c r="R1016" t="s">
        <v>11</v>
      </c>
      <c r="BRX1016">
        <v>7</v>
      </c>
    </row>
    <row r="1017" spans="1:18 1844:1844" hidden="1">
      <c r="A1017" t="s">
        <v>2671</v>
      </c>
      <c r="B1017" t="s">
        <v>128</v>
      </c>
      <c r="D1017" t="s">
        <v>129</v>
      </c>
      <c r="E1017" t="s">
        <v>130</v>
      </c>
      <c r="F1017" t="s">
        <v>2672</v>
      </c>
      <c r="G1017" t="s">
        <v>474</v>
      </c>
      <c r="H1017" t="s">
        <v>131</v>
      </c>
      <c r="I1017" s="103">
        <v>46082</v>
      </c>
      <c r="J1017">
        <v>1</v>
      </c>
      <c r="BRX1017">
        <v>1</v>
      </c>
    </row>
    <row r="1018" spans="1:18 1844:1844" hidden="1">
      <c r="A1018" t="s">
        <v>2671</v>
      </c>
      <c r="B1018" t="s">
        <v>128</v>
      </c>
      <c r="D1018" t="s">
        <v>132</v>
      </c>
      <c r="E1018" t="s">
        <v>133</v>
      </c>
      <c r="F1018" t="s">
        <v>2672</v>
      </c>
      <c r="G1018" t="s">
        <v>474</v>
      </c>
      <c r="H1018" t="s">
        <v>2673</v>
      </c>
      <c r="I1018" s="103">
        <v>46082</v>
      </c>
      <c r="J1018">
        <v>1</v>
      </c>
      <c r="BRX1018">
        <v>2</v>
      </c>
    </row>
    <row r="1019" spans="1:18 1844:1844" hidden="1">
      <c r="A1019" t="s">
        <v>2671</v>
      </c>
      <c r="B1019" t="s">
        <v>128</v>
      </c>
      <c r="D1019" t="s">
        <v>134</v>
      </c>
      <c r="E1019" t="s">
        <v>135</v>
      </c>
      <c r="F1019" t="s">
        <v>2672</v>
      </c>
      <c r="G1019" t="s">
        <v>2674</v>
      </c>
      <c r="H1019" t="s">
        <v>2675</v>
      </c>
      <c r="I1019" s="103">
        <v>46082</v>
      </c>
      <c r="J1019" t="s">
        <v>2691</v>
      </c>
      <c r="BRX1019">
        <v>3</v>
      </c>
    </row>
    <row r="1020" spans="1:18 1844:1844" hidden="1">
      <c r="A1020" t="s">
        <v>2671</v>
      </c>
      <c r="B1020" t="s">
        <v>128</v>
      </c>
      <c r="D1020" t="s">
        <v>137</v>
      </c>
      <c r="E1020" t="s">
        <v>2678</v>
      </c>
      <c r="F1020" t="s">
        <v>2672</v>
      </c>
      <c r="G1020" t="s">
        <v>474</v>
      </c>
      <c r="H1020" t="s">
        <v>2679</v>
      </c>
      <c r="I1020" s="103">
        <v>46082</v>
      </c>
      <c r="J1020">
        <v>0.6</v>
      </c>
      <c r="BRX1020">
        <v>4</v>
      </c>
    </row>
    <row r="1021" spans="1:18 1844:1844" hidden="1">
      <c r="A1021" t="s">
        <v>2671</v>
      </c>
      <c r="B1021" t="s">
        <v>128</v>
      </c>
      <c r="D1021" t="s">
        <v>140</v>
      </c>
      <c r="E1021" t="s">
        <v>138</v>
      </c>
      <c r="F1021" t="s">
        <v>2672</v>
      </c>
      <c r="G1021" t="s">
        <v>474</v>
      </c>
      <c r="H1021" t="s">
        <v>2680</v>
      </c>
      <c r="I1021" s="103">
        <v>46082</v>
      </c>
      <c r="J1021">
        <v>0.6</v>
      </c>
      <c r="BRX1021">
        <v>5</v>
      </c>
    </row>
    <row r="1022" spans="1:18 1844:1844" hidden="1">
      <c r="A1022" t="s">
        <v>2671</v>
      </c>
      <c r="B1022" t="s">
        <v>141</v>
      </c>
      <c r="D1022" t="s">
        <v>11</v>
      </c>
      <c r="E1022" t="s">
        <v>36</v>
      </c>
      <c r="F1022" t="s">
        <v>436</v>
      </c>
      <c r="G1022" t="s">
        <v>474</v>
      </c>
      <c r="I1022" s="103">
        <v>46082</v>
      </c>
      <c r="J1022" t="s">
        <v>11</v>
      </c>
      <c r="K1022" t="s">
        <v>11</v>
      </c>
      <c r="L1022" t="s">
        <v>11</v>
      </c>
      <c r="M1022" t="s">
        <v>11</v>
      </c>
      <c r="N1022" t="s">
        <v>11</v>
      </c>
      <c r="O1022" t="s">
        <v>11</v>
      </c>
      <c r="P1022" t="s">
        <v>11</v>
      </c>
      <c r="Q1022" t="s">
        <v>11</v>
      </c>
      <c r="R1022" t="s">
        <v>11</v>
      </c>
      <c r="BRX1022">
        <v>6</v>
      </c>
    </row>
    <row r="1023" spans="1:18 1844:1844" hidden="1">
      <c r="A1023" t="s">
        <v>2671</v>
      </c>
      <c r="B1023" t="s">
        <v>142</v>
      </c>
      <c r="D1023" t="s">
        <v>11</v>
      </c>
      <c r="E1023" t="s">
        <v>36</v>
      </c>
      <c r="F1023" t="s">
        <v>2681</v>
      </c>
      <c r="G1023" t="s">
        <v>474</v>
      </c>
      <c r="H1023">
        <v>3.2</v>
      </c>
      <c r="I1023" s="103">
        <v>46082</v>
      </c>
      <c r="J1023" t="s">
        <v>11</v>
      </c>
      <c r="K1023" t="s">
        <v>11</v>
      </c>
      <c r="L1023" t="s">
        <v>11</v>
      </c>
      <c r="M1023" t="s">
        <v>11</v>
      </c>
      <c r="N1023" t="s">
        <v>11</v>
      </c>
      <c r="O1023" t="s">
        <v>11</v>
      </c>
      <c r="P1023" t="s">
        <v>11</v>
      </c>
      <c r="Q1023" t="s">
        <v>11</v>
      </c>
      <c r="R1023" t="s">
        <v>11</v>
      </c>
      <c r="BRX1023">
        <v>7</v>
      </c>
    </row>
    <row r="1024" spans="1:18 1844:1844" hidden="1"/>
    <row r="1025" hidden="1"/>
    <row r="1026" hidden="1"/>
    <row r="1027" hidden="1"/>
    <row r="1028" hidden="1"/>
    <row r="1029" hidden="1"/>
    <row r="1030" hidden="1"/>
    <row r="1031" hidden="1"/>
    <row r="1032" hidden="1"/>
    <row r="1033" hidden="1"/>
    <row r="1034" hidden="1"/>
    <row r="1035" hidden="1"/>
    <row r="1036" hidden="1"/>
    <row r="1037" hidden="1"/>
    <row r="1038" hidden="1"/>
    <row r="1039" hidden="1"/>
    <row r="1040" hidden="1"/>
    <row r="1041" spans="1:18 1844:1845" hidden="1">
      <c r="A1041" t="s">
        <v>2692</v>
      </c>
      <c r="B1041" t="s">
        <v>143</v>
      </c>
      <c r="D1041" t="s">
        <v>144</v>
      </c>
      <c r="E1041" t="s">
        <v>145</v>
      </c>
      <c r="F1041" t="s">
        <v>224</v>
      </c>
      <c r="G1041" t="s">
        <v>474</v>
      </c>
      <c r="H1041" t="s">
        <v>146</v>
      </c>
      <c r="I1041" s="103">
        <v>45748</v>
      </c>
      <c r="J1041">
        <v>0</v>
      </c>
      <c r="K1041">
        <v>0</v>
      </c>
      <c r="L1041">
        <v>0</v>
      </c>
      <c r="M1041">
        <v>0</v>
      </c>
      <c r="BRX1041">
        <v>1</v>
      </c>
      <c r="BRY1041" t="s">
        <v>2693</v>
      </c>
    </row>
    <row r="1042" spans="1:18 1844:1845" hidden="1">
      <c r="A1042" t="s">
        <v>2692</v>
      </c>
      <c r="B1042" t="s">
        <v>143</v>
      </c>
      <c r="D1042" t="s">
        <v>147</v>
      </c>
      <c r="E1042" t="s">
        <v>148</v>
      </c>
      <c r="F1042" t="s">
        <v>2694</v>
      </c>
      <c r="G1042" t="s">
        <v>474</v>
      </c>
      <c r="H1042" t="s">
        <v>2695</v>
      </c>
      <c r="I1042" s="103">
        <v>45748</v>
      </c>
      <c r="J1042">
        <v>350</v>
      </c>
      <c r="K1042">
        <v>150</v>
      </c>
      <c r="L1042">
        <v>350</v>
      </c>
      <c r="M1042">
        <v>150</v>
      </c>
      <c r="O1042" t="s">
        <v>2696</v>
      </c>
      <c r="P1042" t="s">
        <v>2697</v>
      </c>
      <c r="Q1042" t="s">
        <v>2480</v>
      </c>
      <c r="R1042" t="s">
        <v>2480</v>
      </c>
      <c r="BRX1042">
        <v>2</v>
      </c>
      <c r="BRY1042" t="s">
        <v>2698</v>
      </c>
    </row>
    <row r="1043" spans="1:18 1844:1845" hidden="1">
      <c r="A1043" t="s">
        <v>2692</v>
      </c>
      <c r="B1043" t="s">
        <v>151</v>
      </c>
      <c r="D1043" t="s">
        <v>11</v>
      </c>
      <c r="E1043" t="s">
        <v>152</v>
      </c>
      <c r="F1043" t="s">
        <v>2694</v>
      </c>
      <c r="G1043" t="s">
        <v>474</v>
      </c>
      <c r="H1043">
        <v>70</v>
      </c>
      <c r="I1043" s="103">
        <v>45748</v>
      </c>
      <c r="J1043">
        <v>4</v>
      </c>
      <c r="K1043">
        <v>4</v>
      </c>
      <c r="L1043">
        <v>4</v>
      </c>
      <c r="M1043">
        <v>4</v>
      </c>
      <c r="BRX1043">
        <v>3</v>
      </c>
      <c r="BRY1043" t="s">
        <v>2699</v>
      </c>
    </row>
    <row r="1044" spans="1:18 1844:1845" hidden="1">
      <c r="A1044" t="s">
        <v>2692</v>
      </c>
      <c r="B1044" t="s">
        <v>143</v>
      </c>
      <c r="D1044" t="s">
        <v>144</v>
      </c>
      <c r="E1044" t="s">
        <v>145</v>
      </c>
      <c r="F1044" t="s">
        <v>224</v>
      </c>
      <c r="G1044" t="s">
        <v>474</v>
      </c>
      <c r="H1044" t="s">
        <v>146</v>
      </c>
      <c r="I1044" s="103">
        <v>45778</v>
      </c>
      <c r="J1044">
        <v>0</v>
      </c>
      <c r="K1044">
        <v>0</v>
      </c>
      <c r="L1044">
        <v>0</v>
      </c>
      <c r="M1044">
        <v>0</v>
      </c>
      <c r="BRX1044">
        <v>1</v>
      </c>
      <c r="BRY1044" t="s">
        <v>2700</v>
      </c>
    </row>
    <row r="1045" spans="1:18 1844:1845" hidden="1">
      <c r="A1045" t="s">
        <v>2692</v>
      </c>
      <c r="B1045" t="s">
        <v>143</v>
      </c>
      <c r="D1045" t="s">
        <v>147</v>
      </c>
      <c r="E1045" t="s">
        <v>148</v>
      </c>
      <c r="G1045" t="s">
        <v>474</v>
      </c>
      <c r="H1045" t="s">
        <v>2695</v>
      </c>
      <c r="I1045" s="103">
        <v>45778</v>
      </c>
      <c r="J1045">
        <v>500</v>
      </c>
      <c r="K1045">
        <v>500</v>
      </c>
      <c r="L1045">
        <v>850</v>
      </c>
      <c r="M1045">
        <v>650</v>
      </c>
      <c r="P1045" t="s">
        <v>11</v>
      </c>
      <c r="Q1045" t="s">
        <v>11</v>
      </c>
      <c r="R1045" t="s">
        <v>11</v>
      </c>
      <c r="BRX1045">
        <v>2</v>
      </c>
      <c r="BRY1045" t="s">
        <v>2701</v>
      </c>
    </row>
    <row r="1046" spans="1:18 1844:1845" hidden="1">
      <c r="A1046" t="s">
        <v>2692</v>
      </c>
      <c r="B1046" t="s">
        <v>151</v>
      </c>
      <c r="D1046" t="s">
        <v>11</v>
      </c>
      <c r="E1046" t="s">
        <v>152</v>
      </c>
      <c r="F1046" t="s">
        <v>2694</v>
      </c>
      <c r="H1046">
        <v>70</v>
      </c>
      <c r="I1046" s="103">
        <v>45778</v>
      </c>
      <c r="J1046">
        <v>4</v>
      </c>
      <c r="K1046">
        <v>4</v>
      </c>
      <c r="L1046">
        <v>8</v>
      </c>
      <c r="M1046">
        <v>8</v>
      </c>
      <c r="O1046" t="s">
        <v>2702</v>
      </c>
      <c r="BRX1046">
        <v>3</v>
      </c>
      <c r="BRY1046" t="s">
        <v>2703</v>
      </c>
    </row>
    <row r="1047" spans="1:18 1844:1845" hidden="1">
      <c r="A1047" t="s">
        <v>2692</v>
      </c>
      <c r="B1047" t="s">
        <v>143</v>
      </c>
      <c r="D1047" t="s">
        <v>144</v>
      </c>
      <c r="E1047" t="s">
        <v>145</v>
      </c>
      <c r="F1047" t="s">
        <v>224</v>
      </c>
      <c r="G1047" t="s">
        <v>474</v>
      </c>
      <c r="H1047" t="s">
        <v>146</v>
      </c>
      <c r="I1047" s="103">
        <v>45809</v>
      </c>
      <c r="J1047">
        <v>0</v>
      </c>
      <c r="K1047">
        <v>0</v>
      </c>
      <c r="L1047">
        <v>0</v>
      </c>
      <c r="M1047">
        <v>0</v>
      </c>
      <c r="BRX1047">
        <v>1</v>
      </c>
      <c r="BRY1047" t="s">
        <v>2700</v>
      </c>
    </row>
    <row r="1048" spans="1:18 1844:1845" hidden="1">
      <c r="A1048" t="s">
        <v>2692</v>
      </c>
      <c r="B1048" t="s">
        <v>143</v>
      </c>
      <c r="D1048" t="s">
        <v>147</v>
      </c>
      <c r="E1048" t="s">
        <v>148</v>
      </c>
      <c r="G1048" t="s">
        <v>474</v>
      </c>
      <c r="H1048" t="s">
        <v>2695</v>
      </c>
      <c r="I1048" s="103">
        <v>45809</v>
      </c>
      <c r="J1048">
        <v>1000</v>
      </c>
      <c r="K1048">
        <v>1500</v>
      </c>
      <c r="L1048">
        <v>1850</v>
      </c>
      <c r="M1048">
        <v>2150</v>
      </c>
      <c r="N1048">
        <v>2500</v>
      </c>
      <c r="O1048" t="s">
        <v>2704</v>
      </c>
      <c r="P1048" t="s">
        <v>2705</v>
      </c>
      <c r="BRX1048">
        <v>2</v>
      </c>
      <c r="BRY1048" t="s">
        <v>2706</v>
      </c>
    </row>
    <row r="1049" spans="1:18 1844:1845" hidden="1">
      <c r="A1049" t="s">
        <v>2692</v>
      </c>
      <c r="B1049" t="s">
        <v>151</v>
      </c>
      <c r="D1049" t="s">
        <v>11</v>
      </c>
      <c r="E1049" t="s">
        <v>152</v>
      </c>
      <c r="F1049" t="s">
        <v>2694</v>
      </c>
      <c r="H1049">
        <v>70</v>
      </c>
      <c r="I1049" s="103">
        <v>45809</v>
      </c>
      <c r="J1049">
        <v>8</v>
      </c>
      <c r="K1049">
        <v>8</v>
      </c>
      <c r="L1049">
        <v>16</v>
      </c>
      <c r="M1049">
        <v>16</v>
      </c>
      <c r="O1049" t="s">
        <v>2707</v>
      </c>
      <c r="BRX1049">
        <v>3</v>
      </c>
      <c r="BRY1049" t="s">
        <v>2708</v>
      </c>
    </row>
    <row r="1050" spans="1:18 1844:1845" hidden="1">
      <c r="A1050" t="s">
        <v>2692</v>
      </c>
      <c r="B1050" t="s">
        <v>143</v>
      </c>
      <c r="D1050" t="s">
        <v>144</v>
      </c>
      <c r="E1050" t="s">
        <v>145</v>
      </c>
      <c r="F1050" t="s">
        <v>224</v>
      </c>
      <c r="G1050" t="s">
        <v>474</v>
      </c>
      <c r="H1050" t="s">
        <v>146</v>
      </c>
      <c r="I1050" s="103">
        <v>45839</v>
      </c>
      <c r="J1050">
        <v>0</v>
      </c>
      <c r="K1050">
        <v>0</v>
      </c>
      <c r="L1050">
        <v>0</v>
      </c>
      <c r="M1050">
        <v>0</v>
      </c>
      <c r="BRX1050">
        <v>1</v>
      </c>
      <c r="BRY1050" t="s">
        <v>2709</v>
      </c>
    </row>
    <row r="1051" spans="1:18 1844:1845" hidden="1">
      <c r="A1051" t="s">
        <v>2692</v>
      </c>
      <c r="B1051" t="s">
        <v>143</v>
      </c>
      <c r="D1051" t="s">
        <v>147</v>
      </c>
      <c r="E1051" t="s">
        <v>148</v>
      </c>
      <c r="G1051" t="s">
        <v>474</v>
      </c>
      <c r="H1051" t="s">
        <v>2695</v>
      </c>
      <c r="I1051" s="103">
        <v>45839</v>
      </c>
      <c r="J1051">
        <v>1500</v>
      </c>
      <c r="K1051">
        <v>1650</v>
      </c>
      <c r="L1051">
        <v>3350</v>
      </c>
      <c r="M1051">
        <v>3800</v>
      </c>
      <c r="O1051" t="s">
        <v>2710</v>
      </c>
      <c r="P1051" t="s">
        <v>11</v>
      </c>
      <c r="Q1051" t="s">
        <v>11</v>
      </c>
      <c r="R1051" t="s">
        <v>11</v>
      </c>
      <c r="BRX1051">
        <v>2</v>
      </c>
      <c r="BRY1051" t="s">
        <v>2711</v>
      </c>
    </row>
    <row r="1052" spans="1:18 1844:1845" hidden="1">
      <c r="A1052" t="s">
        <v>2692</v>
      </c>
      <c r="B1052" t="s">
        <v>151</v>
      </c>
      <c r="D1052" t="s">
        <v>11</v>
      </c>
      <c r="E1052" t="s">
        <v>152</v>
      </c>
      <c r="F1052" t="s">
        <v>2694</v>
      </c>
      <c r="H1052">
        <v>70</v>
      </c>
      <c r="I1052" s="103">
        <v>45839</v>
      </c>
      <c r="J1052">
        <v>3</v>
      </c>
      <c r="K1052">
        <v>3</v>
      </c>
      <c r="L1052">
        <v>19</v>
      </c>
      <c r="M1052">
        <v>19</v>
      </c>
      <c r="O1052" t="s">
        <v>2712</v>
      </c>
      <c r="BRX1052">
        <v>3</v>
      </c>
    </row>
    <row r="1053" spans="1:18 1844:1845" hidden="1">
      <c r="A1053" t="s">
        <v>2692</v>
      </c>
      <c r="B1053" t="s">
        <v>143</v>
      </c>
      <c r="D1053" t="s">
        <v>144</v>
      </c>
      <c r="E1053" t="s">
        <v>145</v>
      </c>
      <c r="F1053" t="s">
        <v>224</v>
      </c>
      <c r="G1053" t="s">
        <v>474</v>
      </c>
      <c r="H1053" t="s">
        <v>146</v>
      </c>
      <c r="I1053" s="103">
        <v>45870</v>
      </c>
      <c r="J1053">
        <v>15.45</v>
      </c>
      <c r="K1053">
        <v>131.4</v>
      </c>
      <c r="L1053">
        <v>15.45</v>
      </c>
      <c r="M1053">
        <v>131.4</v>
      </c>
      <c r="BRX1053">
        <v>1</v>
      </c>
      <c r="BRY1053" t="s">
        <v>2713</v>
      </c>
    </row>
    <row r="1054" spans="1:18 1844:1845" hidden="1">
      <c r="A1054" t="s">
        <v>2692</v>
      </c>
      <c r="B1054" t="s">
        <v>143</v>
      </c>
      <c r="D1054" t="s">
        <v>147</v>
      </c>
      <c r="E1054" t="s">
        <v>148</v>
      </c>
      <c r="G1054" t="s">
        <v>474</v>
      </c>
      <c r="H1054" t="s">
        <v>2695</v>
      </c>
      <c r="I1054" s="103">
        <v>45870</v>
      </c>
      <c r="J1054">
        <v>2000</v>
      </c>
      <c r="K1054">
        <v>1740</v>
      </c>
      <c r="L1054">
        <v>5350</v>
      </c>
      <c r="M1054">
        <v>5540</v>
      </c>
      <c r="O1054" t="s">
        <v>2714</v>
      </c>
      <c r="P1054" t="s">
        <v>2715</v>
      </c>
      <c r="Q1054">
        <v>2500</v>
      </c>
      <c r="R1054" t="s">
        <v>2464</v>
      </c>
      <c r="BRX1054">
        <v>2</v>
      </c>
      <c r="BRY1054" t="s">
        <v>2716</v>
      </c>
    </row>
    <row r="1055" spans="1:18 1844:1845" hidden="1">
      <c r="A1055" t="s">
        <v>2692</v>
      </c>
      <c r="B1055" t="s">
        <v>151</v>
      </c>
      <c r="D1055" t="s">
        <v>11</v>
      </c>
      <c r="E1055" t="s">
        <v>152</v>
      </c>
      <c r="F1055" t="s">
        <v>2694</v>
      </c>
      <c r="H1055">
        <v>70</v>
      </c>
      <c r="I1055" s="103">
        <v>45870</v>
      </c>
      <c r="J1055">
        <v>3</v>
      </c>
      <c r="K1055">
        <v>3</v>
      </c>
      <c r="L1055">
        <v>22</v>
      </c>
      <c r="M1055">
        <v>22</v>
      </c>
      <c r="O1055" t="s">
        <v>2717</v>
      </c>
      <c r="BRX1055">
        <v>3</v>
      </c>
    </row>
    <row r="1056" spans="1:18 1844:1845" hidden="1">
      <c r="A1056" t="s">
        <v>2692</v>
      </c>
      <c r="B1056" t="s">
        <v>143</v>
      </c>
      <c r="D1056" t="s">
        <v>144</v>
      </c>
      <c r="E1056" t="s">
        <v>145</v>
      </c>
      <c r="F1056" t="s">
        <v>224</v>
      </c>
      <c r="G1056" t="s">
        <v>474</v>
      </c>
      <c r="H1056" t="s">
        <v>146</v>
      </c>
      <c r="I1056" s="103">
        <v>45901</v>
      </c>
      <c r="J1056">
        <v>245.35</v>
      </c>
      <c r="K1056">
        <v>100</v>
      </c>
      <c r="L1056">
        <v>260.8</v>
      </c>
      <c r="M1056">
        <v>231.4</v>
      </c>
      <c r="O1056" t="s">
        <v>2718</v>
      </c>
      <c r="P1056" t="s">
        <v>2719</v>
      </c>
      <c r="BRX1056">
        <v>1</v>
      </c>
      <c r="BRY1056" t="s">
        <v>2720</v>
      </c>
    </row>
    <row r="1057" spans="1:18 1844:1845" hidden="1">
      <c r="A1057" t="s">
        <v>2692</v>
      </c>
      <c r="B1057" t="s">
        <v>143</v>
      </c>
      <c r="D1057" t="s">
        <v>147</v>
      </c>
      <c r="E1057" t="s">
        <v>148</v>
      </c>
      <c r="G1057" t="s">
        <v>474</v>
      </c>
      <c r="H1057" t="s">
        <v>2695</v>
      </c>
      <c r="I1057" s="103">
        <v>45901</v>
      </c>
      <c r="J1057">
        <v>4000</v>
      </c>
      <c r="K1057">
        <v>2044</v>
      </c>
      <c r="L1057">
        <v>9350</v>
      </c>
      <c r="M1057">
        <v>7584</v>
      </c>
      <c r="O1057" t="s">
        <v>2721</v>
      </c>
      <c r="P1057" t="s">
        <v>2722</v>
      </c>
      <c r="Q1057" t="s">
        <v>11</v>
      </c>
      <c r="R1057" t="s">
        <v>11</v>
      </c>
      <c r="BRX1057">
        <v>2</v>
      </c>
    </row>
    <row r="1058" spans="1:18 1844:1845" hidden="1">
      <c r="A1058" t="s">
        <v>2692</v>
      </c>
      <c r="B1058" t="s">
        <v>151</v>
      </c>
      <c r="D1058" t="s">
        <v>11</v>
      </c>
      <c r="E1058" t="s">
        <v>152</v>
      </c>
      <c r="F1058" t="s">
        <v>2694</v>
      </c>
      <c r="H1058">
        <v>70</v>
      </c>
      <c r="I1058" s="103">
        <v>45901</v>
      </c>
      <c r="J1058">
        <v>6</v>
      </c>
      <c r="K1058">
        <v>6</v>
      </c>
      <c r="L1058">
        <v>28</v>
      </c>
      <c r="M1058">
        <v>28</v>
      </c>
      <c r="P1058" t="s">
        <v>11</v>
      </c>
      <c r="Q1058" t="s">
        <v>11</v>
      </c>
      <c r="R1058" t="s">
        <v>11</v>
      </c>
      <c r="BRX1058">
        <v>3</v>
      </c>
      <c r="BRY1058" t="s">
        <v>2723</v>
      </c>
    </row>
    <row r="1059" spans="1:18 1844:1845" hidden="1">
      <c r="A1059" t="s">
        <v>2692</v>
      </c>
      <c r="B1059" t="s">
        <v>143</v>
      </c>
      <c r="D1059" t="s">
        <v>144</v>
      </c>
      <c r="E1059" t="s">
        <v>145</v>
      </c>
      <c r="F1059" t="s">
        <v>224</v>
      </c>
      <c r="G1059" t="s">
        <v>474</v>
      </c>
      <c r="H1059" t="s">
        <v>146</v>
      </c>
      <c r="I1059" s="103">
        <v>45931</v>
      </c>
      <c r="J1059">
        <v>509.16</v>
      </c>
      <c r="K1059">
        <v>810</v>
      </c>
      <c r="L1059">
        <v>769.96</v>
      </c>
      <c r="M1059">
        <v>1041.4000000000001</v>
      </c>
      <c r="O1059" t="s">
        <v>2724</v>
      </c>
      <c r="P1059" t="s">
        <v>2725</v>
      </c>
      <c r="BRX1059">
        <v>1</v>
      </c>
      <c r="BRY1059" t="s">
        <v>2726</v>
      </c>
    </row>
    <row r="1060" spans="1:18 1844:1845" hidden="1">
      <c r="A1060" t="s">
        <v>2692</v>
      </c>
      <c r="B1060" t="s">
        <v>143</v>
      </c>
      <c r="D1060" t="s">
        <v>147</v>
      </c>
      <c r="E1060" t="s">
        <v>148</v>
      </c>
      <c r="G1060" t="s">
        <v>474</v>
      </c>
      <c r="H1060" t="s">
        <v>2695</v>
      </c>
      <c r="I1060" s="103">
        <v>45931</v>
      </c>
      <c r="J1060">
        <v>4500</v>
      </c>
      <c r="K1060">
        <v>3670</v>
      </c>
      <c r="L1060">
        <v>13850</v>
      </c>
      <c r="M1060">
        <v>11254</v>
      </c>
      <c r="O1060" t="s">
        <v>2727</v>
      </c>
      <c r="BRX1060">
        <v>2</v>
      </c>
      <c r="BRY1060" t="s">
        <v>2728</v>
      </c>
    </row>
    <row r="1061" spans="1:18 1844:1845" hidden="1">
      <c r="A1061" t="s">
        <v>2692</v>
      </c>
      <c r="B1061" t="s">
        <v>151</v>
      </c>
      <c r="D1061" t="s">
        <v>11</v>
      </c>
      <c r="E1061" t="s">
        <v>152</v>
      </c>
      <c r="F1061" t="s">
        <v>2694</v>
      </c>
      <c r="H1061">
        <v>70</v>
      </c>
      <c r="I1061" s="103">
        <v>45931</v>
      </c>
      <c r="J1061">
        <v>7</v>
      </c>
      <c r="K1061">
        <v>7</v>
      </c>
      <c r="L1061">
        <v>35</v>
      </c>
      <c r="M1061">
        <v>35</v>
      </c>
      <c r="BRX1061">
        <v>3</v>
      </c>
      <c r="BRY1061" t="s">
        <v>2729</v>
      </c>
    </row>
    <row r="1062" spans="1:18 1844:1845" hidden="1">
      <c r="A1062" t="s">
        <v>2692</v>
      </c>
      <c r="B1062" t="s">
        <v>143</v>
      </c>
      <c r="D1062" t="s">
        <v>144</v>
      </c>
      <c r="E1062" t="s">
        <v>145</v>
      </c>
      <c r="F1062" t="s">
        <v>224</v>
      </c>
      <c r="G1062" t="s">
        <v>474</v>
      </c>
      <c r="H1062" t="s">
        <v>146</v>
      </c>
      <c r="I1062" s="103">
        <v>45962</v>
      </c>
      <c r="J1062">
        <v>338.12</v>
      </c>
      <c r="K1062">
        <v>346.2</v>
      </c>
      <c r="L1062">
        <v>1108.08</v>
      </c>
      <c r="M1062">
        <v>1108.08</v>
      </c>
      <c r="O1062" t="s">
        <v>2730</v>
      </c>
      <c r="P1062" t="s">
        <v>2731</v>
      </c>
      <c r="BRX1062">
        <v>1</v>
      </c>
      <c r="BRY1062" t="s">
        <v>2732</v>
      </c>
    </row>
    <row r="1063" spans="1:18 1844:1845" hidden="1">
      <c r="A1063" t="s">
        <v>2692</v>
      </c>
      <c r="B1063" t="s">
        <v>143</v>
      </c>
      <c r="D1063" t="s">
        <v>147</v>
      </c>
      <c r="E1063" t="s">
        <v>148</v>
      </c>
      <c r="G1063" t="s">
        <v>474</v>
      </c>
      <c r="H1063" t="s">
        <v>2695</v>
      </c>
      <c r="I1063" s="103">
        <v>45962</v>
      </c>
      <c r="J1063">
        <v>5000</v>
      </c>
      <c r="K1063">
        <v>3076</v>
      </c>
      <c r="L1063">
        <v>18850</v>
      </c>
      <c r="M1063">
        <v>14330</v>
      </c>
      <c r="O1063" t="s">
        <v>2733</v>
      </c>
      <c r="P1063" t="s">
        <v>2734</v>
      </c>
      <c r="Q1063" t="s">
        <v>2735</v>
      </c>
      <c r="R1063" t="s">
        <v>2736</v>
      </c>
      <c r="BRX1063">
        <v>2</v>
      </c>
    </row>
    <row r="1064" spans="1:18 1844:1845" hidden="1">
      <c r="A1064" t="s">
        <v>2692</v>
      </c>
      <c r="B1064" t="s">
        <v>151</v>
      </c>
      <c r="D1064" t="s">
        <v>11</v>
      </c>
      <c r="E1064" t="s">
        <v>152</v>
      </c>
      <c r="F1064" t="s">
        <v>2694</v>
      </c>
      <c r="H1064">
        <v>70</v>
      </c>
      <c r="I1064" s="103">
        <v>45962</v>
      </c>
      <c r="J1064">
        <v>7</v>
      </c>
      <c r="K1064">
        <v>7</v>
      </c>
      <c r="L1064">
        <v>42</v>
      </c>
      <c r="M1064">
        <v>42</v>
      </c>
      <c r="BRX1064">
        <v>3</v>
      </c>
      <c r="BRY1064" t="s">
        <v>2737</v>
      </c>
    </row>
    <row r="1065" spans="1:18 1844:1845" hidden="1">
      <c r="A1065" t="s">
        <v>2692</v>
      </c>
      <c r="B1065" t="s">
        <v>143</v>
      </c>
      <c r="D1065" t="s">
        <v>144</v>
      </c>
      <c r="E1065" t="s">
        <v>145</v>
      </c>
      <c r="F1065" t="s">
        <v>224</v>
      </c>
      <c r="G1065" t="s">
        <v>474</v>
      </c>
      <c r="H1065" t="s">
        <v>146</v>
      </c>
      <c r="I1065" s="103">
        <v>45992</v>
      </c>
      <c r="J1065">
        <v>418.73</v>
      </c>
      <c r="K1065">
        <v>419.12</v>
      </c>
      <c r="L1065">
        <v>1526.81</v>
      </c>
      <c r="M1065">
        <v>1527.1999999999998</v>
      </c>
      <c r="BRX1065">
        <v>1</v>
      </c>
      <c r="BRY1065" t="s">
        <v>2738</v>
      </c>
    </row>
    <row r="1066" spans="1:18 1844:1845" hidden="1">
      <c r="A1066" t="s">
        <v>2692</v>
      </c>
      <c r="B1066" t="s">
        <v>143</v>
      </c>
      <c r="D1066" t="s">
        <v>147</v>
      </c>
      <c r="E1066" t="s">
        <v>148</v>
      </c>
      <c r="G1066" t="s">
        <v>474</v>
      </c>
      <c r="H1066" t="s">
        <v>2695</v>
      </c>
      <c r="I1066" s="103">
        <v>45992</v>
      </c>
      <c r="J1066">
        <v>5000</v>
      </c>
      <c r="K1066">
        <v>5941</v>
      </c>
      <c r="L1066">
        <v>23850</v>
      </c>
      <c r="M1066">
        <v>17195</v>
      </c>
      <c r="BRX1066">
        <v>2</v>
      </c>
      <c r="BRY1066" t="s">
        <v>2739</v>
      </c>
    </row>
    <row r="1067" spans="1:18 1844:1845" hidden="1">
      <c r="A1067" t="s">
        <v>2692</v>
      </c>
      <c r="B1067" t="s">
        <v>151</v>
      </c>
      <c r="D1067" t="s">
        <v>11</v>
      </c>
      <c r="E1067" t="s">
        <v>152</v>
      </c>
      <c r="F1067" t="s">
        <v>2694</v>
      </c>
      <c r="H1067">
        <v>70</v>
      </c>
      <c r="I1067" s="103">
        <v>45992</v>
      </c>
      <c r="J1067">
        <v>7</v>
      </c>
      <c r="K1067">
        <v>7</v>
      </c>
      <c r="L1067">
        <v>49</v>
      </c>
      <c r="M1067">
        <v>49</v>
      </c>
      <c r="BRX1067">
        <v>3</v>
      </c>
      <c r="BRY1067" t="s">
        <v>2740</v>
      </c>
    </row>
    <row r="1068" spans="1:18 1844:1845" hidden="1">
      <c r="A1068" t="s">
        <v>2692</v>
      </c>
      <c r="B1068" t="s">
        <v>143</v>
      </c>
      <c r="D1068" t="s">
        <v>144</v>
      </c>
      <c r="E1068" t="s">
        <v>145</v>
      </c>
      <c r="F1068" t="s">
        <v>224</v>
      </c>
      <c r="G1068" t="s">
        <v>474</v>
      </c>
      <c r="H1068" t="s">
        <v>146</v>
      </c>
      <c r="I1068" s="103">
        <v>46023</v>
      </c>
      <c r="J1068">
        <v>379.54</v>
      </c>
      <c r="K1068">
        <v>379.7</v>
      </c>
      <c r="L1068">
        <v>1906.35</v>
      </c>
      <c r="M1068">
        <v>1906.9</v>
      </c>
      <c r="BRX1068">
        <v>1</v>
      </c>
      <c r="BRY1068" t="s">
        <v>2741</v>
      </c>
    </row>
    <row r="1069" spans="1:18 1844:1845" hidden="1">
      <c r="A1069" t="s">
        <v>2692</v>
      </c>
      <c r="B1069" t="s">
        <v>143</v>
      </c>
      <c r="D1069" t="s">
        <v>147</v>
      </c>
      <c r="E1069" t="s">
        <v>148</v>
      </c>
      <c r="G1069" t="s">
        <v>474</v>
      </c>
      <c r="H1069" t="s">
        <v>2695</v>
      </c>
      <c r="I1069" s="103">
        <v>46023</v>
      </c>
      <c r="J1069">
        <v>5000</v>
      </c>
      <c r="K1069">
        <v>4632</v>
      </c>
      <c r="L1069">
        <v>28850</v>
      </c>
      <c r="M1069">
        <v>18962</v>
      </c>
      <c r="O1069" t="s">
        <v>2742</v>
      </c>
      <c r="BRX1069">
        <v>2</v>
      </c>
    </row>
    <row r="1070" spans="1:18 1844:1845" hidden="1">
      <c r="A1070" t="s">
        <v>2692</v>
      </c>
      <c r="B1070" t="s">
        <v>151</v>
      </c>
      <c r="D1070" t="s">
        <v>11</v>
      </c>
      <c r="E1070" t="s">
        <v>152</v>
      </c>
      <c r="F1070" t="s">
        <v>2694</v>
      </c>
      <c r="H1070">
        <v>70</v>
      </c>
      <c r="I1070" s="103">
        <v>46023</v>
      </c>
      <c r="J1070">
        <v>7</v>
      </c>
      <c r="K1070">
        <v>7</v>
      </c>
      <c r="L1070">
        <v>56</v>
      </c>
      <c r="M1070">
        <v>56</v>
      </c>
      <c r="BRX1070">
        <v>3</v>
      </c>
      <c r="BRY1070" t="s">
        <v>2743</v>
      </c>
    </row>
    <row r="1071" spans="1:18 1844:1845">
      <c r="A1071" t="s">
        <v>2692</v>
      </c>
      <c r="B1071" t="s">
        <v>143</v>
      </c>
      <c r="D1071" t="s">
        <v>144</v>
      </c>
      <c r="E1071" t="s">
        <v>145</v>
      </c>
      <c r="F1071" t="s">
        <v>224</v>
      </c>
      <c r="G1071" t="s">
        <v>474</v>
      </c>
      <c r="H1071" t="s">
        <v>146</v>
      </c>
      <c r="I1071" s="103">
        <v>46054</v>
      </c>
      <c r="J1071">
        <v>1122.77</v>
      </c>
      <c r="K1071">
        <v>401.33</v>
      </c>
      <c r="L1071">
        <v>3029.12</v>
      </c>
      <c r="M1071">
        <v>2308.23</v>
      </c>
      <c r="O1071" t="s">
        <v>2744</v>
      </c>
      <c r="P1071" t="s">
        <v>2745</v>
      </c>
      <c r="R1071" t="s">
        <v>2746</v>
      </c>
      <c r="BRX1071">
        <v>1</v>
      </c>
      <c r="BRY1071" t="s">
        <v>2747</v>
      </c>
    </row>
    <row r="1072" spans="1:18 1844:1845">
      <c r="A1072" t="s">
        <v>2692</v>
      </c>
      <c r="B1072" t="s">
        <v>143</v>
      </c>
      <c r="D1072" t="s">
        <v>147</v>
      </c>
      <c r="E1072" t="s">
        <v>148</v>
      </c>
      <c r="G1072" t="s">
        <v>474</v>
      </c>
      <c r="H1072" t="s">
        <v>2695</v>
      </c>
      <c r="I1072" s="103">
        <v>46054</v>
      </c>
      <c r="J1072">
        <v>6500</v>
      </c>
      <c r="K1072">
        <v>6320</v>
      </c>
      <c r="L1072">
        <v>35350</v>
      </c>
      <c r="M1072">
        <v>25282</v>
      </c>
      <c r="O1072" t="s">
        <v>2748</v>
      </c>
      <c r="P1072" t="s">
        <v>2749</v>
      </c>
      <c r="BRX1072">
        <v>2</v>
      </c>
      <c r="BRY1072" t="s">
        <v>2750</v>
      </c>
    </row>
    <row r="1073" spans="1:18 1844:1846">
      <c r="A1073" t="s">
        <v>2692</v>
      </c>
      <c r="B1073" t="s">
        <v>151</v>
      </c>
      <c r="D1073" t="s">
        <v>11</v>
      </c>
      <c r="E1073" t="s">
        <v>152</v>
      </c>
      <c r="F1073" t="s">
        <v>2694</v>
      </c>
      <c r="H1073">
        <v>70</v>
      </c>
      <c r="I1073" s="103">
        <v>46054</v>
      </c>
      <c r="J1073">
        <v>7</v>
      </c>
      <c r="K1073">
        <v>7</v>
      </c>
      <c r="L1073">
        <v>63</v>
      </c>
      <c r="M1073">
        <v>63</v>
      </c>
      <c r="BRX1073">
        <v>3</v>
      </c>
    </row>
    <row r="1074" spans="1:18 1844:1846" hidden="1">
      <c r="A1074" t="s">
        <v>2692</v>
      </c>
      <c r="B1074" t="s">
        <v>143</v>
      </c>
      <c r="D1074" t="s">
        <v>144</v>
      </c>
      <c r="E1074" t="s">
        <v>145</v>
      </c>
      <c r="F1074" t="s">
        <v>224</v>
      </c>
      <c r="G1074" t="s">
        <v>474</v>
      </c>
      <c r="H1074" t="s">
        <v>146</v>
      </c>
      <c r="I1074" s="103">
        <v>46082</v>
      </c>
      <c r="J1074">
        <v>621.70000000000005</v>
      </c>
      <c r="L1074">
        <v>3650.82</v>
      </c>
      <c r="BRX1074">
        <v>1</v>
      </c>
      <c r="BRY1074" t="s">
        <v>2751</v>
      </c>
    </row>
    <row r="1075" spans="1:18 1844:1846" hidden="1">
      <c r="A1075" t="s">
        <v>2692</v>
      </c>
      <c r="B1075" t="s">
        <v>143</v>
      </c>
      <c r="D1075" t="s">
        <v>147</v>
      </c>
      <c r="E1075" t="s">
        <v>148</v>
      </c>
      <c r="G1075" t="s">
        <v>474</v>
      </c>
      <c r="H1075" t="s">
        <v>2695</v>
      </c>
      <c r="I1075" s="103">
        <v>46082</v>
      </c>
      <c r="J1075">
        <v>7000</v>
      </c>
      <c r="L1075">
        <v>42350</v>
      </c>
      <c r="BRX1075">
        <v>2</v>
      </c>
      <c r="BRY1075" t="s">
        <v>2752</v>
      </c>
    </row>
    <row r="1076" spans="1:18 1844:1846" hidden="1">
      <c r="A1076" t="s">
        <v>2692</v>
      </c>
      <c r="B1076" t="s">
        <v>151</v>
      </c>
      <c r="D1076" t="s">
        <v>11</v>
      </c>
      <c r="E1076" t="s">
        <v>152</v>
      </c>
      <c r="F1076" t="s">
        <v>2694</v>
      </c>
      <c r="H1076">
        <v>70</v>
      </c>
      <c r="I1076" s="103">
        <v>46082</v>
      </c>
      <c r="J1076">
        <v>7</v>
      </c>
      <c r="L1076">
        <v>70</v>
      </c>
      <c r="BRX1076">
        <v>3</v>
      </c>
    </row>
    <row r="1077" spans="1:18 1844:1846" hidden="1"/>
    <row r="1078" spans="1:18 1844:1846" hidden="1">
      <c r="I1078" s="103" t="s">
        <v>3</v>
      </c>
      <c r="J1078">
        <v>3650.82</v>
      </c>
      <c r="K1078" t="s">
        <v>145</v>
      </c>
      <c r="N1078">
        <v>7.5</v>
      </c>
    </row>
    <row r="1079" spans="1:18 1844:1846" hidden="1"/>
    <row r="1080" spans="1:18 1844:1846" hidden="1"/>
    <row r="1081" spans="1:18 1844:1846" hidden="1">
      <c r="A1081" t="s">
        <v>383</v>
      </c>
      <c r="B1081" t="s">
        <v>154</v>
      </c>
      <c r="D1081" t="s">
        <v>333</v>
      </c>
      <c r="E1081" t="s">
        <v>156</v>
      </c>
      <c r="F1081" t="s">
        <v>221</v>
      </c>
      <c r="G1081" t="s">
        <v>474</v>
      </c>
      <c r="H1081">
        <v>40244</v>
      </c>
      <c r="I1081" s="103">
        <v>45748</v>
      </c>
      <c r="J1081">
        <v>2986</v>
      </c>
      <c r="K1081">
        <v>2793</v>
      </c>
      <c r="L1081">
        <v>2986</v>
      </c>
      <c r="M1081">
        <v>2793</v>
      </c>
      <c r="O1081" t="s">
        <v>2753</v>
      </c>
      <c r="P1081" t="s">
        <v>2754</v>
      </c>
      <c r="Q1081" t="s">
        <v>2755</v>
      </c>
      <c r="R1081" t="s">
        <v>2586</v>
      </c>
      <c r="BRX1081">
        <v>1</v>
      </c>
      <c r="BRZ1081" t="s">
        <v>2756</v>
      </c>
    </row>
    <row r="1082" spans="1:18 1844:1846" hidden="1">
      <c r="A1082" t="s">
        <v>383</v>
      </c>
      <c r="B1082" t="s">
        <v>154</v>
      </c>
      <c r="D1082" t="s">
        <v>332</v>
      </c>
      <c r="E1082" t="s">
        <v>71</v>
      </c>
      <c r="F1082" t="s">
        <v>221</v>
      </c>
      <c r="G1082" t="s">
        <v>474</v>
      </c>
      <c r="H1082">
        <v>-0.02</v>
      </c>
      <c r="I1082" s="103">
        <v>45748</v>
      </c>
      <c r="K1082">
        <v>-0.15720000000000001</v>
      </c>
      <c r="L1082">
        <v>-1.6670000000000001E-3</v>
      </c>
      <c r="M1082">
        <v>-0.15720000000000001</v>
      </c>
      <c r="O1082" t="s">
        <v>11</v>
      </c>
      <c r="P1082" t="s">
        <v>11</v>
      </c>
      <c r="Q1082" t="s">
        <v>11</v>
      </c>
      <c r="R1082" t="s">
        <v>11</v>
      </c>
      <c r="BRX1082">
        <v>2</v>
      </c>
      <c r="BRZ1082" t="s">
        <v>2757</v>
      </c>
    </row>
    <row r="1083" spans="1:18 1844:1846" hidden="1">
      <c r="A1083" t="s">
        <v>383</v>
      </c>
      <c r="B1083" t="s">
        <v>154</v>
      </c>
      <c r="D1083" t="s">
        <v>160</v>
      </c>
      <c r="E1083" t="s">
        <v>71</v>
      </c>
      <c r="F1083" t="s">
        <v>221</v>
      </c>
      <c r="G1083" t="s">
        <v>2758</v>
      </c>
      <c r="H1083">
        <v>-7.0000000000000007E-2</v>
      </c>
      <c r="I1083" s="103">
        <v>45748</v>
      </c>
      <c r="J1083">
        <v>-2E-3</v>
      </c>
      <c r="K1083">
        <v>-2.2000000000000001E-3</v>
      </c>
      <c r="L1083">
        <v>-2E-3</v>
      </c>
      <c r="M1083">
        <v>-2.2000000000000001E-3</v>
      </c>
      <c r="O1083" t="s">
        <v>11</v>
      </c>
      <c r="P1083" t="s">
        <v>11</v>
      </c>
      <c r="Q1083" t="s">
        <v>11</v>
      </c>
      <c r="R1083" t="s">
        <v>11</v>
      </c>
      <c r="BRX1083">
        <v>3</v>
      </c>
      <c r="BRZ1083" t="s">
        <v>2759</v>
      </c>
    </row>
    <row r="1084" spans="1:18 1844:1846" hidden="1">
      <c r="A1084" t="s">
        <v>383</v>
      </c>
      <c r="B1084" t="s">
        <v>154</v>
      </c>
      <c r="D1084" t="s">
        <v>160</v>
      </c>
      <c r="E1084" t="s">
        <v>156</v>
      </c>
      <c r="F1084" t="s">
        <v>221</v>
      </c>
      <c r="G1084" t="s">
        <v>2758</v>
      </c>
      <c r="H1084">
        <v>-3020</v>
      </c>
      <c r="I1084" s="103">
        <v>45748</v>
      </c>
      <c r="J1084">
        <v>-80.72</v>
      </c>
      <c r="K1084">
        <v>-90</v>
      </c>
      <c r="L1084">
        <v>-80.72</v>
      </c>
      <c r="M1084">
        <v>-90</v>
      </c>
      <c r="O1084" t="s">
        <v>11</v>
      </c>
      <c r="P1084" t="s">
        <v>11</v>
      </c>
      <c r="Q1084" t="s">
        <v>11</v>
      </c>
      <c r="R1084" t="s">
        <v>11</v>
      </c>
      <c r="BRX1084">
        <v>4</v>
      </c>
      <c r="BRZ1084" t="s">
        <v>2760</v>
      </c>
    </row>
    <row r="1085" spans="1:18 1844:1846" hidden="1">
      <c r="A1085" t="s">
        <v>383</v>
      </c>
      <c r="B1085" t="s">
        <v>154</v>
      </c>
      <c r="D1085" t="s">
        <v>161</v>
      </c>
      <c r="E1085" t="s">
        <v>80</v>
      </c>
      <c r="F1085" t="s">
        <v>221</v>
      </c>
      <c r="G1085" t="s">
        <v>474</v>
      </c>
      <c r="H1085">
        <v>39</v>
      </c>
      <c r="I1085" s="103">
        <v>45748</v>
      </c>
      <c r="J1085">
        <v>6</v>
      </c>
      <c r="K1085">
        <v>5</v>
      </c>
      <c r="L1085">
        <v>6</v>
      </c>
      <c r="M1085">
        <v>5</v>
      </c>
      <c r="O1085" t="s">
        <v>2761</v>
      </c>
      <c r="P1085" t="s">
        <v>11</v>
      </c>
      <c r="Q1085" t="s">
        <v>11</v>
      </c>
      <c r="R1085" t="s">
        <v>11</v>
      </c>
      <c r="BRX1085">
        <v>5</v>
      </c>
      <c r="BRZ1085">
        <v>39</v>
      </c>
    </row>
    <row r="1086" spans="1:18 1844:1846" hidden="1">
      <c r="A1086" t="s">
        <v>383</v>
      </c>
      <c r="B1086" t="s">
        <v>154</v>
      </c>
      <c r="D1086" t="s">
        <v>334</v>
      </c>
      <c r="E1086" t="s">
        <v>73</v>
      </c>
      <c r="F1086" t="s">
        <v>221</v>
      </c>
      <c r="G1086" t="s">
        <v>474</v>
      </c>
      <c r="H1086">
        <v>251.99</v>
      </c>
      <c r="I1086" s="103">
        <v>45748</v>
      </c>
      <c r="J1086">
        <v>17.827000000000002</v>
      </c>
      <c r="K1086">
        <v>18.262907999999999</v>
      </c>
      <c r="L1086">
        <v>17.827000000000002</v>
      </c>
      <c r="M1086">
        <v>18.262907999999999</v>
      </c>
      <c r="O1086" t="s">
        <v>2762</v>
      </c>
      <c r="P1086" t="s">
        <v>11</v>
      </c>
      <c r="Q1086" t="s">
        <v>11</v>
      </c>
      <c r="R1086" t="s">
        <v>11</v>
      </c>
      <c r="BRX1086">
        <v>6</v>
      </c>
      <c r="BRZ1086" t="s">
        <v>2763</v>
      </c>
    </row>
    <row r="1087" spans="1:18 1844:1846" hidden="1">
      <c r="A1087" t="s">
        <v>383</v>
      </c>
      <c r="B1087" t="s">
        <v>164</v>
      </c>
      <c r="D1087" t="s">
        <v>165</v>
      </c>
      <c r="E1087" t="s">
        <v>336</v>
      </c>
      <c r="F1087" t="s">
        <v>221</v>
      </c>
      <c r="G1087" t="s">
        <v>474</v>
      </c>
      <c r="H1087">
        <v>292915</v>
      </c>
      <c r="I1087" s="103">
        <v>45748</v>
      </c>
      <c r="J1087">
        <v>23223</v>
      </c>
      <c r="K1087">
        <v>18296</v>
      </c>
      <c r="L1087">
        <v>23223</v>
      </c>
      <c r="M1087">
        <v>18296</v>
      </c>
      <c r="O1087" t="s">
        <v>11</v>
      </c>
      <c r="P1087" t="s">
        <v>11</v>
      </c>
      <c r="Q1087" t="s">
        <v>11</v>
      </c>
      <c r="R1087" t="s">
        <v>11</v>
      </c>
      <c r="BRX1087">
        <v>7</v>
      </c>
      <c r="BRZ1087" t="s">
        <v>2764</v>
      </c>
    </row>
    <row r="1088" spans="1:18 1844:1846" hidden="1">
      <c r="A1088" t="s">
        <v>383</v>
      </c>
      <c r="B1088" t="s">
        <v>164</v>
      </c>
      <c r="D1088" t="s">
        <v>167</v>
      </c>
      <c r="E1088" t="s">
        <v>71</v>
      </c>
      <c r="F1088" t="s">
        <v>221</v>
      </c>
      <c r="G1088" t="s">
        <v>2765</v>
      </c>
      <c r="H1088">
        <v>-0.01</v>
      </c>
      <c r="I1088" s="103">
        <v>45748</v>
      </c>
      <c r="K1088">
        <v>-0.19689999999999999</v>
      </c>
      <c r="L1088">
        <v>-8.0000000000000004E-4</v>
      </c>
      <c r="M1088">
        <v>-0.19689999999999999</v>
      </c>
      <c r="O1088" t="s">
        <v>11</v>
      </c>
      <c r="P1088" t="s">
        <v>11</v>
      </c>
      <c r="Q1088" t="s">
        <v>11</v>
      </c>
      <c r="R1088" t="s">
        <v>11</v>
      </c>
      <c r="BRX1088">
        <v>8</v>
      </c>
      <c r="BRZ1088" t="s">
        <v>2766</v>
      </c>
    </row>
    <row r="1089" spans="1:20 1844:1846" hidden="1">
      <c r="A1089" t="s">
        <v>383</v>
      </c>
      <c r="B1089" t="s">
        <v>164</v>
      </c>
      <c r="D1089" t="s">
        <v>335</v>
      </c>
      <c r="E1089" t="s">
        <v>73</v>
      </c>
      <c r="F1089" t="s">
        <v>221</v>
      </c>
      <c r="G1089" t="s">
        <v>474</v>
      </c>
      <c r="H1089">
        <v>8.84</v>
      </c>
      <c r="I1089" s="103">
        <v>45748</v>
      </c>
      <c r="J1089">
        <v>0.79158600000000001</v>
      </c>
      <c r="K1089">
        <v>0.57999999999999996</v>
      </c>
      <c r="L1089">
        <v>0.79158600000000001</v>
      </c>
      <c r="M1089">
        <v>0.57999999999999996</v>
      </c>
      <c r="O1089" t="s">
        <v>11</v>
      </c>
      <c r="P1089" t="s">
        <v>11</v>
      </c>
      <c r="Q1089" t="s">
        <v>11</v>
      </c>
      <c r="R1089" t="s">
        <v>11</v>
      </c>
      <c r="BRX1089">
        <v>9</v>
      </c>
      <c r="BRZ1089" t="s">
        <v>2767</v>
      </c>
    </row>
    <row r="1090" spans="1:20 1844:1846" hidden="1">
      <c r="A1090" t="s">
        <v>383</v>
      </c>
      <c r="B1090" t="s">
        <v>169</v>
      </c>
      <c r="D1090" t="s">
        <v>385</v>
      </c>
      <c r="E1090" t="s">
        <v>171</v>
      </c>
      <c r="F1090" t="s">
        <v>227</v>
      </c>
      <c r="G1090" t="s">
        <v>484</v>
      </c>
      <c r="H1090">
        <v>0.192</v>
      </c>
      <c r="I1090" s="103">
        <v>45748</v>
      </c>
      <c r="J1090">
        <v>0.19389999999999999</v>
      </c>
      <c r="K1090">
        <v>0.15820000000000001</v>
      </c>
      <c r="L1090">
        <v>0.19389999999999999</v>
      </c>
      <c r="M1090">
        <v>0.15820000000000001</v>
      </c>
      <c r="O1090" t="s">
        <v>11</v>
      </c>
      <c r="P1090" t="s">
        <v>11</v>
      </c>
      <c r="Q1090" t="s">
        <v>11</v>
      </c>
      <c r="R1090" t="s">
        <v>11</v>
      </c>
      <c r="BRX1090">
        <v>10</v>
      </c>
      <c r="BRZ1090" t="s">
        <v>2768</v>
      </c>
    </row>
    <row r="1091" spans="1:20 1844:1846" hidden="1">
      <c r="A1091" t="s">
        <v>383</v>
      </c>
      <c r="B1091" t="s">
        <v>169</v>
      </c>
      <c r="D1091" t="s">
        <v>172</v>
      </c>
      <c r="E1091" t="s">
        <v>173</v>
      </c>
      <c r="F1091" t="s">
        <v>227</v>
      </c>
      <c r="G1091" t="s">
        <v>484</v>
      </c>
      <c r="H1091">
        <v>3298</v>
      </c>
      <c r="I1091" s="103">
        <v>45748</v>
      </c>
      <c r="J1091">
        <v>260</v>
      </c>
      <c r="K1091">
        <v>209.3</v>
      </c>
      <c r="L1091">
        <v>260</v>
      </c>
      <c r="M1091">
        <v>209.3</v>
      </c>
      <c r="O1091" t="s">
        <v>11</v>
      </c>
      <c r="P1091" t="s">
        <v>11</v>
      </c>
      <c r="Q1091" t="s">
        <v>11</v>
      </c>
      <c r="R1091" t="s">
        <v>11</v>
      </c>
      <c r="T1091" t="s">
        <v>2769</v>
      </c>
      <c r="BRX1091">
        <v>11</v>
      </c>
      <c r="BRZ1091" t="s">
        <v>2770</v>
      </c>
    </row>
    <row r="1092" spans="1:20 1844:1846" hidden="1">
      <c r="A1092" t="s">
        <v>383</v>
      </c>
      <c r="B1092" t="s">
        <v>154</v>
      </c>
      <c r="D1092" t="s">
        <v>333</v>
      </c>
      <c r="E1092" t="s">
        <v>156</v>
      </c>
      <c r="F1092" t="s">
        <v>221</v>
      </c>
      <c r="G1092" t="s">
        <v>474</v>
      </c>
      <c r="H1092">
        <v>40244</v>
      </c>
      <c r="I1092" s="103">
        <v>45778</v>
      </c>
      <c r="J1092">
        <v>3655</v>
      </c>
      <c r="K1092">
        <v>3988</v>
      </c>
      <c r="L1092">
        <v>6641</v>
      </c>
      <c r="M1092">
        <v>6781</v>
      </c>
      <c r="N1092">
        <v>3446</v>
      </c>
      <c r="O1092" t="s">
        <v>2753</v>
      </c>
      <c r="P1092" t="s">
        <v>2771</v>
      </c>
      <c r="Q1092" t="s">
        <v>2755</v>
      </c>
      <c r="R1092" t="s">
        <v>2586</v>
      </c>
      <c r="BRX1092">
        <v>1</v>
      </c>
      <c r="BRZ1092" t="s">
        <v>2756</v>
      </c>
    </row>
    <row r="1093" spans="1:20 1844:1846" hidden="1">
      <c r="A1093" t="s">
        <v>383</v>
      </c>
      <c r="B1093" t="s">
        <v>154</v>
      </c>
      <c r="D1093" t="s">
        <v>332</v>
      </c>
      <c r="E1093" t="s">
        <v>71</v>
      </c>
      <c r="F1093" t="s">
        <v>221</v>
      </c>
      <c r="G1093" t="s">
        <v>474</v>
      </c>
      <c r="H1093">
        <v>-0.02</v>
      </c>
      <c r="I1093" s="103">
        <v>45778</v>
      </c>
      <c r="L1093">
        <v>-3.3339999999999997E-3</v>
      </c>
      <c r="M1093">
        <v>-6.3640000000000002E-2</v>
      </c>
      <c r="N1093" t="s">
        <v>2772</v>
      </c>
      <c r="O1093" t="s">
        <v>11</v>
      </c>
      <c r="P1093" t="s">
        <v>11</v>
      </c>
      <c r="Q1093" t="s">
        <v>11</v>
      </c>
      <c r="R1093" t="s">
        <v>11</v>
      </c>
      <c r="BRX1093">
        <v>2</v>
      </c>
      <c r="BRZ1093" t="s">
        <v>2757</v>
      </c>
    </row>
    <row r="1094" spans="1:20 1844:1846" hidden="1">
      <c r="A1094" t="s">
        <v>383</v>
      </c>
      <c r="B1094" t="s">
        <v>154</v>
      </c>
      <c r="D1094" t="s">
        <v>160</v>
      </c>
      <c r="E1094" t="s">
        <v>71</v>
      </c>
      <c r="F1094" t="s">
        <v>221</v>
      </c>
      <c r="G1094" t="s">
        <v>2758</v>
      </c>
      <c r="H1094">
        <v>-7.0000000000000007E-2</v>
      </c>
      <c r="I1094" s="103">
        <v>45778</v>
      </c>
      <c r="J1094">
        <v>-2.8000000000000004E-3</v>
      </c>
      <c r="K1094">
        <v>-3.0000000000000001E-3</v>
      </c>
      <c r="L1094">
        <v>-4.7999999999999996E-3</v>
      </c>
      <c r="M1094">
        <v>-5.7999999999999996E-3</v>
      </c>
      <c r="N1094">
        <v>-0.3</v>
      </c>
      <c r="O1094" t="s">
        <v>11</v>
      </c>
      <c r="P1094" t="s">
        <v>11</v>
      </c>
      <c r="Q1094" t="s">
        <v>11</v>
      </c>
      <c r="R1094" t="s">
        <v>11</v>
      </c>
      <c r="BRX1094">
        <v>3</v>
      </c>
      <c r="BRZ1094" t="s">
        <v>2759</v>
      </c>
    </row>
    <row r="1095" spans="1:20 1844:1846" hidden="1">
      <c r="A1095" t="s">
        <v>383</v>
      </c>
      <c r="B1095" t="s">
        <v>154</v>
      </c>
      <c r="D1095" t="s">
        <v>160</v>
      </c>
      <c r="E1095" t="s">
        <v>156</v>
      </c>
      <c r="F1095" t="s">
        <v>221</v>
      </c>
      <c r="G1095" t="s">
        <v>2758</v>
      </c>
      <c r="H1095">
        <v>-3020</v>
      </c>
      <c r="I1095" s="103">
        <v>45778</v>
      </c>
      <c r="J1095">
        <v>-115.72</v>
      </c>
      <c r="K1095">
        <v>-122.84</v>
      </c>
      <c r="L1095">
        <v>-196.44</v>
      </c>
      <c r="M1095">
        <v>-207.73</v>
      </c>
      <c r="N1095">
        <v>-121.23</v>
      </c>
      <c r="O1095" t="s">
        <v>11</v>
      </c>
      <c r="P1095" t="s">
        <v>11</v>
      </c>
      <c r="Q1095" t="s">
        <v>11</v>
      </c>
      <c r="R1095" t="s">
        <v>11</v>
      </c>
      <c r="BRX1095">
        <v>4</v>
      </c>
      <c r="BRZ1095" t="s">
        <v>2760</v>
      </c>
    </row>
    <row r="1096" spans="1:20 1844:1846" hidden="1">
      <c r="A1096" t="s">
        <v>383</v>
      </c>
      <c r="B1096" t="s">
        <v>154</v>
      </c>
      <c r="D1096" t="s">
        <v>161</v>
      </c>
      <c r="E1096" t="s">
        <v>80</v>
      </c>
      <c r="F1096" t="s">
        <v>221</v>
      </c>
      <c r="G1096" t="s">
        <v>474</v>
      </c>
      <c r="H1096">
        <v>39</v>
      </c>
      <c r="I1096" s="103">
        <v>45778</v>
      </c>
      <c r="J1096">
        <v>3</v>
      </c>
      <c r="K1096">
        <v>0</v>
      </c>
      <c r="L1096">
        <v>9</v>
      </c>
      <c r="M1096">
        <v>5</v>
      </c>
      <c r="N1096">
        <v>1</v>
      </c>
      <c r="O1096" t="s">
        <v>2773</v>
      </c>
      <c r="P1096" t="s">
        <v>2774</v>
      </c>
      <c r="Q1096" t="s">
        <v>2480</v>
      </c>
      <c r="R1096" t="s">
        <v>2586</v>
      </c>
      <c r="BRX1096">
        <v>5</v>
      </c>
      <c r="BRZ1096">
        <v>39</v>
      </c>
    </row>
    <row r="1097" spans="1:20 1844:1846" hidden="1">
      <c r="A1097" t="s">
        <v>383</v>
      </c>
      <c r="B1097" t="s">
        <v>154</v>
      </c>
      <c r="D1097" t="s">
        <v>334</v>
      </c>
      <c r="E1097" t="s">
        <v>73</v>
      </c>
      <c r="F1097" t="s">
        <v>221</v>
      </c>
      <c r="G1097" t="s">
        <v>474</v>
      </c>
      <c r="H1097">
        <v>251.99</v>
      </c>
      <c r="I1097" s="103">
        <v>45778</v>
      </c>
      <c r="J1097">
        <v>21.405999999999999</v>
      </c>
      <c r="K1097">
        <v>24.117999999999999</v>
      </c>
      <c r="L1097">
        <v>39.232999999999997</v>
      </c>
      <c r="M1097">
        <v>42.42</v>
      </c>
      <c r="N1097">
        <v>22.58</v>
      </c>
      <c r="O1097" t="s">
        <v>2775</v>
      </c>
      <c r="P1097" t="s">
        <v>2776</v>
      </c>
      <c r="Q1097" t="s">
        <v>2777</v>
      </c>
      <c r="R1097" t="s">
        <v>2586</v>
      </c>
      <c r="BRX1097">
        <v>6</v>
      </c>
      <c r="BRZ1097" t="s">
        <v>2763</v>
      </c>
    </row>
    <row r="1098" spans="1:20 1844:1846" hidden="1">
      <c r="A1098" t="s">
        <v>383</v>
      </c>
      <c r="B1098" t="s">
        <v>164</v>
      </c>
      <c r="D1098" t="s">
        <v>165</v>
      </c>
      <c r="E1098" t="s">
        <v>336</v>
      </c>
      <c r="F1098" t="s">
        <v>221</v>
      </c>
      <c r="G1098" t="s">
        <v>474</v>
      </c>
      <c r="H1098">
        <v>292915</v>
      </c>
      <c r="I1098" s="103">
        <v>45778</v>
      </c>
      <c r="J1098">
        <v>23337</v>
      </c>
      <c r="K1098">
        <v>22866</v>
      </c>
      <c r="L1098">
        <v>46560</v>
      </c>
      <c r="M1098">
        <v>41162</v>
      </c>
      <c r="N1098">
        <v>24209</v>
      </c>
      <c r="O1098" t="s">
        <v>11</v>
      </c>
      <c r="P1098" t="s">
        <v>11</v>
      </c>
      <c r="Q1098" t="s">
        <v>11</v>
      </c>
      <c r="R1098" t="s">
        <v>11</v>
      </c>
      <c r="BRX1098">
        <v>7</v>
      </c>
      <c r="BRZ1098" t="s">
        <v>2764</v>
      </c>
    </row>
    <row r="1099" spans="1:20 1844:1846" hidden="1">
      <c r="A1099" t="s">
        <v>383</v>
      </c>
      <c r="B1099" t="s">
        <v>164</v>
      </c>
      <c r="D1099" t="s">
        <v>167</v>
      </c>
      <c r="E1099" t="s">
        <v>71</v>
      </c>
      <c r="F1099" t="s">
        <v>221</v>
      </c>
      <c r="G1099" t="s">
        <v>2765</v>
      </c>
      <c r="H1099">
        <v>-0.01</v>
      </c>
      <c r="I1099" s="103">
        <v>45778</v>
      </c>
      <c r="L1099">
        <v>-1.6659999999999999E-3</v>
      </c>
      <c r="M1099">
        <v>-0.17330000000000001</v>
      </c>
      <c r="N1099">
        <v>-1.1919999999999999</v>
      </c>
      <c r="O1099" t="s">
        <v>11</v>
      </c>
      <c r="P1099" t="s">
        <v>11</v>
      </c>
      <c r="Q1099" t="s">
        <v>11</v>
      </c>
      <c r="R1099" t="s">
        <v>11</v>
      </c>
      <c r="BRX1099">
        <v>8</v>
      </c>
      <c r="BRZ1099" t="s">
        <v>2766</v>
      </c>
    </row>
    <row r="1100" spans="1:20 1844:1846" hidden="1">
      <c r="A1100" t="s">
        <v>383</v>
      </c>
      <c r="B1100" t="s">
        <v>164</v>
      </c>
      <c r="D1100" t="s">
        <v>335</v>
      </c>
      <c r="E1100" t="s">
        <v>73</v>
      </c>
      <c r="F1100" t="s">
        <v>221</v>
      </c>
      <c r="G1100" t="s">
        <v>474</v>
      </c>
      <c r="H1100">
        <v>8.84</v>
      </c>
      <c r="I1100" s="103">
        <v>45778</v>
      </c>
      <c r="J1100">
        <v>0.82601000000000002</v>
      </c>
      <c r="K1100">
        <v>0.78700000000000003</v>
      </c>
      <c r="L1100">
        <v>1.617596</v>
      </c>
      <c r="M1100">
        <v>1.371</v>
      </c>
      <c r="N1100">
        <v>0.81</v>
      </c>
      <c r="O1100" t="s">
        <v>11</v>
      </c>
      <c r="P1100" t="s">
        <v>11</v>
      </c>
      <c r="Q1100" t="s">
        <v>11</v>
      </c>
      <c r="R1100" t="s">
        <v>11</v>
      </c>
      <c r="BRX1100">
        <v>9</v>
      </c>
      <c r="BRZ1100" t="s">
        <v>2767</v>
      </c>
    </row>
    <row r="1101" spans="1:20 1844:1846" hidden="1">
      <c r="A1101" t="s">
        <v>383</v>
      </c>
      <c r="B1101" t="s">
        <v>169</v>
      </c>
      <c r="D1101" t="s">
        <v>385</v>
      </c>
      <c r="E1101" t="s">
        <v>171</v>
      </c>
      <c r="F1101" t="s">
        <v>227</v>
      </c>
      <c r="G1101" t="s">
        <v>484</v>
      </c>
      <c r="H1101">
        <v>0.192</v>
      </c>
      <c r="I1101" s="103">
        <v>45778</v>
      </c>
      <c r="J1101">
        <v>0.19389999999999999</v>
      </c>
      <c r="K1101">
        <v>0.18909999999999999</v>
      </c>
      <c r="L1101">
        <v>0.19389999999999999</v>
      </c>
      <c r="M1101">
        <v>0.17499999999999999</v>
      </c>
      <c r="N1101">
        <v>0.1595</v>
      </c>
      <c r="O1101" t="s">
        <v>11</v>
      </c>
      <c r="P1101" t="s">
        <v>11</v>
      </c>
      <c r="Q1101" t="s">
        <v>11</v>
      </c>
      <c r="R1101" t="s">
        <v>11</v>
      </c>
      <c r="BRX1101">
        <v>10</v>
      </c>
      <c r="BRZ1101" t="s">
        <v>2768</v>
      </c>
    </row>
    <row r="1102" spans="1:20 1844:1846" hidden="1">
      <c r="A1102" t="s">
        <v>383</v>
      </c>
      <c r="B1102" t="s">
        <v>169</v>
      </c>
      <c r="D1102" t="s">
        <v>172</v>
      </c>
      <c r="E1102" t="s">
        <v>173</v>
      </c>
      <c r="F1102" t="s">
        <v>227</v>
      </c>
      <c r="G1102" t="s">
        <v>484</v>
      </c>
      <c r="H1102">
        <v>3298</v>
      </c>
      <c r="I1102" s="103">
        <v>45778</v>
      </c>
      <c r="J1102">
        <v>262</v>
      </c>
      <c r="K1102">
        <v>296.52999999999997</v>
      </c>
      <c r="L1102">
        <v>522</v>
      </c>
      <c r="M1102">
        <v>505.83</v>
      </c>
      <c r="N1102">
        <v>263.05</v>
      </c>
      <c r="O1102" t="s">
        <v>11</v>
      </c>
      <c r="P1102" t="s">
        <v>11</v>
      </c>
      <c r="Q1102" t="s">
        <v>11</v>
      </c>
      <c r="R1102" t="s">
        <v>11</v>
      </c>
      <c r="BRX1102">
        <v>11</v>
      </c>
      <c r="BRZ1102" t="s">
        <v>2770</v>
      </c>
    </row>
    <row r="1103" spans="1:20 1844:1846" hidden="1">
      <c r="A1103" t="s">
        <v>383</v>
      </c>
      <c r="B1103" t="s">
        <v>154</v>
      </c>
      <c r="D1103" t="s">
        <v>333</v>
      </c>
      <c r="E1103" t="s">
        <v>156</v>
      </c>
      <c r="F1103" t="s">
        <v>221</v>
      </c>
      <c r="G1103" t="s">
        <v>474</v>
      </c>
      <c r="H1103">
        <v>40244</v>
      </c>
      <c r="I1103" s="103">
        <v>45809</v>
      </c>
      <c r="J1103">
        <v>3369</v>
      </c>
      <c r="K1103">
        <v>3709</v>
      </c>
      <c r="L1103">
        <v>10010</v>
      </c>
      <c r="M1103">
        <v>10490</v>
      </c>
      <c r="O1103" t="s">
        <v>2778</v>
      </c>
      <c r="P1103" t="s">
        <v>2771</v>
      </c>
      <c r="Q1103" t="s">
        <v>2779</v>
      </c>
      <c r="R1103" t="s">
        <v>2586</v>
      </c>
      <c r="BRX1103">
        <v>1</v>
      </c>
      <c r="BRZ1103" t="s">
        <v>2756</v>
      </c>
    </row>
    <row r="1104" spans="1:20 1844:1846" hidden="1">
      <c r="A1104" t="s">
        <v>383</v>
      </c>
      <c r="B1104" t="s">
        <v>154</v>
      </c>
      <c r="D1104" t="s">
        <v>160</v>
      </c>
      <c r="E1104" t="s">
        <v>71</v>
      </c>
      <c r="F1104" t="s">
        <v>221</v>
      </c>
      <c r="G1104" t="s">
        <v>2758</v>
      </c>
      <c r="H1104">
        <v>-7.0000000000000007E-2</v>
      </c>
      <c r="I1104" s="103">
        <v>45809</v>
      </c>
      <c r="J1104">
        <v>-4.0999999999999995E-3</v>
      </c>
      <c r="K1104">
        <v>-4.4000000000000003E-3</v>
      </c>
      <c r="L1104">
        <v>-8.8999999999999999E-3</v>
      </c>
      <c r="M1104">
        <v>-9.4000000000000004E-3</v>
      </c>
      <c r="BRX1104">
        <v>3</v>
      </c>
      <c r="BRZ1104" t="s">
        <v>2759</v>
      </c>
    </row>
    <row r="1105" spans="1:18 1844:1846" hidden="1">
      <c r="A1105" t="s">
        <v>383</v>
      </c>
      <c r="B1105" t="s">
        <v>154</v>
      </c>
      <c r="D1105" t="s">
        <v>160</v>
      </c>
      <c r="E1105" t="s">
        <v>156</v>
      </c>
      <c r="F1105" t="s">
        <v>221</v>
      </c>
      <c r="G1105" t="s">
        <v>2758</v>
      </c>
      <c r="H1105">
        <v>-3020</v>
      </c>
      <c r="I1105" s="103">
        <v>45809</v>
      </c>
      <c r="J1105">
        <v>-169.49</v>
      </c>
      <c r="K1105">
        <v>-178.58</v>
      </c>
      <c r="L1105">
        <v>-365.93</v>
      </c>
      <c r="M1105">
        <v>-386.31</v>
      </c>
      <c r="BRX1105">
        <v>4</v>
      </c>
      <c r="BRZ1105" t="s">
        <v>2760</v>
      </c>
    </row>
    <row r="1106" spans="1:18 1844:1846" hidden="1">
      <c r="A1106" t="s">
        <v>383</v>
      </c>
      <c r="B1106" t="s">
        <v>154</v>
      </c>
      <c r="D1106" t="s">
        <v>161</v>
      </c>
      <c r="E1106" t="s">
        <v>80</v>
      </c>
      <c r="F1106" t="s">
        <v>221</v>
      </c>
      <c r="G1106" t="s">
        <v>474</v>
      </c>
      <c r="H1106">
        <v>39</v>
      </c>
      <c r="I1106" s="103">
        <v>45809</v>
      </c>
      <c r="J1106">
        <v>3</v>
      </c>
      <c r="K1106">
        <v>0</v>
      </c>
      <c r="L1106">
        <v>12</v>
      </c>
      <c r="M1106">
        <v>5</v>
      </c>
      <c r="O1106" t="s">
        <v>2773</v>
      </c>
      <c r="P1106" t="s">
        <v>2774</v>
      </c>
      <c r="Q1106" t="s">
        <v>2480</v>
      </c>
      <c r="R1106" t="s">
        <v>2586</v>
      </c>
      <c r="BRX1106">
        <v>5</v>
      </c>
      <c r="BRZ1106">
        <v>39</v>
      </c>
    </row>
    <row r="1107" spans="1:18 1844:1846" hidden="1">
      <c r="A1107" t="s">
        <v>383</v>
      </c>
      <c r="B1107" t="s">
        <v>154</v>
      </c>
      <c r="D1107" t="s">
        <v>334</v>
      </c>
      <c r="E1107" t="s">
        <v>73</v>
      </c>
      <c r="F1107" t="s">
        <v>221</v>
      </c>
      <c r="G1107" t="s">
        <v>474</v>
      </c>
      <c r="H1107">
        <v>251.99</v>
      </c>
      <c r="I1107" s="103">
        <v>45809</v>
      </c>
      <c r="J1107">
        <v>20.818999999999999</v>
      </c>
      <c r="K1107">
        <v>23.155000000000001</v>
      </c>
      <c r="L1107">
        <v>60.051999999999992</v>
      </c>
      <c r="M1107">
        <v>65.575000000000003</v>
      </c>
      <c r="O1107" t="s">
        <v>2780</v>
      </c>
      <c r="P1107" t="s">
        <v>2776</v>
      </c>
      <c r="Q1107" t="s">
        <v>2781</v>
      </c>
      <c r="R1107" t="s">
        <v>2586</v>
      </c>
      <c r="BRX1107">
        <v>6</v>
      </c>
      <c r="BRZ1107" t="s">
        <v>2763</v>
      </c>
    </row>
    <row r="1108" spans="1:18 1844:1846" hidden="1">
      <c r="A1108" t="s">
        <v>383</v>
      </c>
      <c r="B1108" t="s">
        <v>154</v>
      </c>
      <c r="D1108" t="s">
        <v>332</v>
      </c>
      <c r="E1108" t="s">
        <v>71</v>
      </c>
      <c r="F1108" t="s">
        <v>221</v>
      </c>
      <c r="G1108" t="s">
        <v>474</v>
      </c>
      <c r="H1108">
        <v>-0.02</v>
      </c>
      <c r="I1108" s="103">
        <v>45809</v>
      </c>
      <c r="L1108">
        <v>-5.0009999999999994E-3</v>
      </c>
      <c r="M1108">
        <v>-6.0100000000000001E-2</v>
      </c>
      <c r="BRX1108">
        <v>2</v>
      </c>
      <c r="BRZ1108" t="s">
        <v>2757</v>
      </c>
    </row>
    <row r="1109" spans="1:18 1844:1846" hidden="1">
      <c r="A1109" t="s">
        <v>383</v>
      </c>
      <c r="B1109" t="s">
        <v>164</v>
      </c>
      <c r="D1109" t="s">
        <v>165</v>
      </c>
      <c r="E1109" t="s">
        <v>336</v>
      </c>
      <c r="F1109" t="s">
        <v>221</v>
      </c>
      <c r="G1109" t="s">
        <v>474</v>
      </c>
      <c r="H1109">
        <v>292915</v>
      </c>
      <c r="I1109" s="103">
        <v>45809</v>
      </c>
      <c r="J1109">
        <v>25735</v>
      </c>
      <c r="K1109">
        <v>23916</v>
      </c>
      <c r="L1109">
        <v>72295</v>
      </c>
      <c r="M1109">
        <v>65078</v>
      </c>
      <c r="BRX1109">
        <v>7</v>
      </c>
      <c r="BRZ1109" t="s">
        <v>2764</v>
      </c>
    </row>
    <row r="1110" spans="1:18 1844:1846" hidden="1">
      <c r="A1110" t="s">
        <v>383</v>
      </c>
      <c r="B1110" t="s">
        <v>164</v>
      </c>
      <c r="D1110" t="s">
        <v>167</v>
      </c>
      <c r="E1110" t="s">
        <v>71</v>
      </c>
      <c r="F1110" t="s">
        <v>221</v>
      </c>
      <c r="G1110" t="s">
        <v>2765</v>
      </c>
      <c r="H1110">
        <v>-0.01</v>
      </c>
      <c r="I1110" s="103">
        <v>45809</v>
      </c>
      <c r="L1110">
        <v>-2.4989999999999999E-3</v>
      </c>
      <c r="M1110">
        <v>-0.15190000000000001</v>
      </c>
      <c r="BRX1110">
        <v>8</v>
      </c>
      <c r="BRZ1110" t="s">
        <v>2766</v>
      </c>
    </row>
    <row r="1111" spans="1:18 1844:1846" hidden="1">
      <c r="A1111" t="s">
        <v>383</v>
      </c>
      <c r="B1111" t="s">
        <v>164</v>
      </c>
      <c r="D1111" t="s">
        <v>335</v>
      </c>
      <c r="E1111" t="s">
        <v>73</v>
      </c>
      <c r="F1111" t="s">
        <v>221</v>
      </c>
      <c r="G1111" t="s">
        <v>474</v>
      </c>
      <c r="H1111">
        <v>8.84</v>
      </c>
      <c r="I1111" s="103">
        <v>45809</v>
      </c>
      <c r="J1111">
        <v>0.73975299999999999</v>
      </c>
      <c r="K1111">
        <v>0.83</v>
      </c>
      <c r="L1111">
        <v>2.3573490000000001</v>
      </c>
      <c r="M1111">
        <v>2.2000000000000002</v>
      </c>
      <c r="O1111" t="s">
        <v>2782</v>
      </c>
      <c r="P1111" t="s">
        <v>2783</v>
      </c>
      <c r="Q1111" t="s">
        <v>2784</v>
      </c>
      <c r="R1111" t="s">
        <v>2586</v>
      </c>
      <c r="BRX1111">
        <v>9</v>
      </c>
      <c r="BRZ1111" t="s">
        <v>2767</v>
      </c>
    </row>
    <row r="1112" spans="1:18 1844:1846" hidden="1">
      <c r="A1112" t="s">
        <v>383</v>
      </c>
      <c r="B1112" t="s">
        <v>169</v>
      </c>
      <c r="D1112" t="s">
        <v>385</v>
      </c>
      <c r="E1112" t="s">
        <v>171</v>
      </c>
      <c r="F1112" t="s">
        <v>227</v>
      </c>
      <c r="G1112" t="s">
        <v>484</v>
      </c>
      <c r="H1112">
        <v>0.192</v>
      </c>
      <c r="I1112" s="103">
        <v>45809</v>
      </c>
      <c r="J1112">
        <v>0.19370000000000001</v>
      </c>
      <c r="K1112">
        <v>0.15390000000000001</v>
      </c>
      <c r="L1112">
        <v>0.19370000000000001</v>
      </c>
      <c r="M1112">
        <v>0.16739999999999999</v>
      </c>
      <c r="BRX1112">
        <v>10</v>
      </c>
      <c r="BRZ1112" t="s">
        <v>2768</v>
      </c>
    </row>
    <row r="1113" spans="1:18 1844:1846" hidden="1">
      <c r="A1113" t="s">
        <v>383</v>
      </c>
      <c r="B1113" t="s">
        <v>169</v>
      </c>
      <c r="D1113" t="s">
        <v>172</v>
      </c>
      <c r="E1113" t="s">
        <v>173</v>
      </c>
      <c r="F1113" t="s">
        <v>227</v>
      </c>
      <c r="G1113" t="s">
        <v>484</v>
      </c>
      <c r="H1113">
        <v>3298</v>
      </c>
      <c r="I1113" s="103">
        <v>45809</v>
      </c>
      <c r="J1113">
        <v>289</v>
      </c>
      <c r="K1113">
        <v>247.77</v>
      </c>
      <c r="L1113">
        <v>811</v>
      </c>
      <c r="M1113">
        <v>753.6</v>
      </c>
      <c r="BRX1113">
        <v>11</v>
      </c>
      <c r="BRZ1113" t="s">
        <v>2770</v>
      </c>
    </row>
    <row r="1114" spans="1:18 1844:1846" hidden="1">
      <c r="A1114" t="s">
        <v>383</v>
      </c>
      <c r="B1114" t="s">
        <v>154</v>
      </c>
      <c r="D1114" t="s">
        <v>333</v>
      </c>
      <c r="E1114" t="s">
        <v>156</v>
      </c>
      <c r="F1114" t="s">
        <v>221</v>
      </c>
      <c r="G1114" t="s">
        <v>474</v>
      </c>
      <c r="H1114">
        <v>40244</v>
      </c>
      <c r="I1114" s="103">
        <v>45839</v>
      </c>
      <c r="J1114">
        <v>3278</v>
      </c>
      <c r="K1114">
        <v>3564</v>
      </c>
      <c r="L1114">
        <v>13288</v>
      </c>
      <c r="M1114">
        <v>14054</v>
      </c>
      <c r="O1114" t="s">
        <v>2785</v>
      </c>
      <c r="P1114" t="s">
        <v>2771</v>
      </c>
      <c r="Q1114" t="s">
        <v>2786</v>
      </c>
      <c r="R1114" t="s">
        <v>2460</v>
      </c>
      <c r="BRX1114">
        <v>1</v>
      </c>
      <c r="BRZ1114" t="s">
        <v>2756</v>
      </c>
    </row>
    <row r="1115" spans="1:18 1844:1846" hidden="1">
      <c r="A1115" t="s">
        <v>383</v>
      </c>
      <c r="B1115" t="s">
        <v>154</v>
      </c>
      <c r="D1115" t="s">
        <v>332</v>
      </c>
      <c r="E1115" t="s">
        <v>71</v>
      </c>
      <c r="F1115" t="s">
        <v>221</v>
      </c>
      <c r="G1115" t="s">
        <v>474</v>
      </c>
      <c r="H1115">
        <v>-0.02</v>
      </c>
      <c r="I1115" s="103">
        <v>45839</v>
      </c>
      <c r="L1115">
        <v>-6.6679999999999994E-3</v>
      </c>
      <c r="M1115">
        <v>-6.1899999999999997E-2</v>
      </c>
      <c r="O1115" t="s">
        <v>11</v>
      </c>
      <c r="P1115" t="s">
        <v>11</v>
      </c>
      <c r="Q1115" t="s">
        <v>11</v>
      </c>
      <c r="R1115" t="s">
        <v>11</v>
      </c>
      <c r="BRX1115">
        <v>2</v>
      </c>
      <c r="BRZ1115" t="s">
        <v>2757</v>
      </c>
    </row>
    <row r="1116" spans="1:18 1844:1846" hidden="1">
      <c r="A1116" t="s">
        <v>383</v>
      </c>
      <c r="B1116" t="s">
        <v>154</v>
      </c>
      <c r="D1116" t="s">
        <v>160</v>
      </c>
      <c r="E1116" t="s">
        <v>71</v>
      </c>
      <c r="F1116" t="s">
        <v>221</v>
      </c>
      <c r="G1116" t="s">
        <v>2758</v>
      </c>
      <c r="H1116">
        <v>-7.0000000000000007E-2</v>
      </c>
      <c r="I1116" s="103">
        <v>45839</v>
      </c>
      <c r="J1116">
        <v>-4.0000000000000001E-3</v>
      </c>
      <c r="K1116">
        <v>-8.8999999999999999E-3</v>
      </c>
      <c r="L1116">
        <v>-1.29E-2</v>
      </c>
      <c r="M1116">
        <v>-1.83E-2</v>
      </c>
      <c r="O1116" t="s">
        <v>11</v>
      </c>
      <c r="P1116" t="s">
        <v>11</v>
      </c>
      <c r="Q1116" t="s">
        <v>11</v>
      </c>
      <c r="R1116" t="s">
        <v>11</v>
      </c>
      <c r="BRX1116">
        <v>3</v>
      </c>
      <c r="BRZ1116" t="s">
        <v>2759</v>
      </c>
    </row>
    <row r="1117" spans="1:18 1844:1846" hidden="1">
      <c r="A1117" t="s">
        <v>383</v>
      </c>
      <c r="B1117" t="s">
        <v>154</v>
      </c>
      <c r="D1117" t="s">
        <v>160</v>
      </c>
      <c r="E1117" t="s">
        <v>156</v>
      </c>
      <c r="F1117" t="s">
        <v>221</v>
      </c>
      <c r="G1117" t="s">
        <v>2758</v>
      </c>
      <c r="H1117">
        <v>-3020</v>
      </c>
      <c r="I1117" s="103">
        <v>45839</v>
      </c>
      <c r="J1117">
        <v>-165.49</v>
      </c>
      <c r="K1117">
        <v>-363.44</v>
      </c>
      <c r="L1117">
        <v>-531.42000000000007</v>
      </c>
      <c r="M1117">
        <v>-749.75</v>
      </c>
      <c r="O1117" t="s">
        <v>11</v>
      </c>
      <c r="P1117" t="s">
        <v>11</v>
      </c>
      <c r="Q1117" t="s">
        <v>11</v>
      </c>
      <c r="R1117" t="s">
        <v>11</v>
      </c>
      <c r="BRX1117">
        <v>4</v>
      </c>
      <c r="BRZ1117" t="s">
        <v>2760</v>
      </c>
    </row>
    <row r="1118" spans="1:18 1844:1846" hidden="1">
      <c r="A1118" t="s">
        <v>383</v>
      </c>
      <c r="B1118" t="s">
        <v>154</v>
      </c>
      <c r="D1118" t="s">
        <v>161</v>
      </c>
      <c r="E1118" t="s">
        <v>80</v>
      </c>
      <c r="F1118" t="s">
        <v>221</v>
      </c>
      <c r="G1118" t="s">
        <v>474</v>
      </c>
      <c r="H1118">
        <v>39</v>
      </c>
      <c r="I1118" s="103">
        <v>45839</v>
      </c>
      <c r="J1118">
        <v>4</v>
      </c>
      <c r="K1118">
        <v>1</v>
      </c>
      <c r="L1118">
        <v>16</v>
      </c>
      <c r="M1118">
        <v>6</v>
      </c>
      <c r="O1118" t="s">
        <v>2773</v>
      </c>
      <c r="P1118" t="s">
        <v>2774</v>
      </c>
      <c r="Q1118" t="s">
        <v>2480</v>
      </c>
      <c r="R1118" t="s">
        <v>2460</v>
      </c>
      <c r="BRX1118">
        <v>5</v>
      </c>
      <c r="BRZ1118">
        <v>39</v>
      </c>
    </row>
    <row r="1119" spans="1:18 1844:1846" hidden="1">
      <c r="A1119" t="s">
        <v>383</v>
      </c>
      <c r="B1119" t="s">
        <v>154</v>
      </c>
      <c r="D1119" t="s">
        <v>334</v>
      </c>
      <c r="E1119" t="s">
        <v>73</v>
      </c>
      <c r="F1119" t="s">
        <v>221</v>
      </c>
      <c r="G1119" t="s">
        <v>474</v>
      </c>
      <c r="H1119">
        <v>251.99</v>
      </c>
      <c r="I1119" s="103">
        <v>45839</v>
      </c>
      <c r="J1119">
        <v>20.617999999999999</v>
      </c>
      <c r="K1119">
        <v>22.053000000000001</v>
      </c>
      <c r="L1119">
        <v>80.67</v>
      </c>
      <c r="M1119">
        <v>87.614000000000004</v>
      </c>
      <c r="O1119" t="s">
        <v>2787</v>
      </c>
      <c r="P1119" t="s">
        <v>2776</v>
      </c>
      <c r="Q1119" t="s">
        <v>2788</v>
      </c>
      <c r="R1119" t="s">
        <v>2460</v>
      </c>
      <c r="BRX1119">
        <v>6</v>
      </c>
      <c r="BRZ1119" t="s">
        <v>2763</v>
      </c>
    </row>
    <row r="1120" spans="1:18 1844:1846" hidden="1">
      <c r="A1120" t="s">
        <v>383</v>
      </c>
      <c r="B1120" t="s">
        <v>164</v>
      </c>
      <c r="D1120" t="s">
        <v>165</v>
      </c>
      <c r="E1120" t="s">
        <v>336</v>
      </c>
      <c r="F1120" t="s">
        <v>221</v>
      </c>
      <c r="G1120" t="s">
        <v>474</v>
      </c>
      <c r="H1120">
        <v>292915</v>
      </c>
      <c r="I1120" s="103">
        <v>45839</v>
      </c>
      <c r="J1120">
        <v>24193</v>
      </c>
      <c r="K1120">
        <v>21452</v>
      </c>
      <c r="L1120">
        <v>96488</v>
      </c>
      <c r="M1120">
        <v>86530</v>
      </c>
      <c r="BRX1120">
        <v>7</v>
      </c>
      <c r="BRZ1120" t="s">
        <v>2764</v>
      </c>
    </row>
    <row r="1121" spans="1:18 1844:1846" hidden="1">
      <c r="A1121" t="s">
        <v>383</v>
      </c>
      <c r="B1121" t="s">
        <v>164</v>
      </c>
      <c r="D1121" t="s">
        <v>167</v>
      </c>
      <c r="E1121" t="s">
        <v>71</v>
      </c>
      <c r="F1121" t="s">
        <v>221</v>
      </c>
      <c r="G1121" t="s">
        <v>2765</v>
      </c>
      <c r="H1121">
        <v>-0.01</v>
      </c>
      <c r="I1121" s="103">
        <v>45839</v>
      </c>
      <c r="L1121">
        <v>-3.3319999999999999E-3</v>
      </c>
      <c r="M1121">
        <v>-0.16</v>
      </c>
      <c r="BRX1121">
        <v>8</v>
      </c>
      <c r="BRZ1121" t="s">
        <v>2766</v>
      </c>
    </row>
    <row r="1122" spans="1:18 1844:1846" hidden="1">
      <c r="A1122" t="s">
        <v>383</v>
      </c>
      <c r="B1122" t="s">
        <v>164</v>
      </c>
      <c r="D1122" t="s">
        <v>335</v>
      </c>
      <c r="E1122" t="s">
        <v>73</v>
      </c>
      <c r="F1122" t="s">
        <v>221</v>
      </c>
      <c r="G1122" t="s">
        <v>474</v>
      </c>
      <c r="H1122">
        <v>8.84</v>
      </c>
      <c r="I1122" s="103">
        <v>45839</v>
      </c>
      <c r="J1122">
        <v>0.72288699999999995</v>
      </c>
      <c r="K1122">
        <v>0.72744933000000001</v>
      </c>
      <c r="L1122">
        <v>3.0802360000000002</v>
      </c>
      <c r="M1122">
        <v>2.93</v>
      </c>
      <c r="O1122" t="s">
        <v>2789</v>
      </c>
      <c r="BRX1122">
        <v>9</v>
      </c>
      <c r="BRZ1122" t="s">
        <v>2767</v>
      </c>
    </row>
    <row r="1123" spans="1:18 1844:1846" hidden="1">
      <c r="A1123" t="s">
        <v>383</v>
      </c>
      <c r="B1123" t="s">
        <v>169</v>
      </c>
      <c r="D1123" t="s">
        <v>385</v>
      </c>
      <c r="E1123" t="s">
        <v>171</v>
      </c>
      <c r="F1123" t="s">
        <v>227</v>
      </c>
      <c r="G1123" t="s">
        <v>484</v>
      </c>
      <c r="H1123">
        <v>0.192</v>
      </c>
      <c r="I1123" s="103">
        <v>45839</v>
      </c>
      <c r="J1123">
        <v>0.19350000000000001</v>
      </c>
      <c r="K1123">
        <v>0.1797</v>
      </c>
      <c r="L1123">
        <v>0.19350000000000001</v>
      </c>
      <c r="M1123">
        <v>0.17050000000000001</v>
      </c>
      <c r="N1123">
        <v>0.17380000000000001</v>
      </c>
      <c r="BRX1123">
        <v>10</v>
      </c>
      <c r="BRZ1123" t="s">
        <v>2768</v>
      </c>
    </row>
    <row r="1124" spans="1:18 1844:1846" hidden="1">
      <c r="A1124" t="s">
        <v>383</v>
      </c>
      <c r="B1124" t="s">
        <v>169</v>
      </c>
      <c r="D1124" t="s">
        <v>172</v>
      </c>
      <c r="E1124" t="s">
        <v>173</v>
      </c>
      <c r="F1124" t="s">
        <v>227</v>
      </c>
      <c r="G1124" t="s">
        <v>484</v>
      </c>
      <c r="H1124">
        <v>3298</v>
      </c>
      <c r="I1124" s="103">
        <v>45839</v>
      </c>
      <c r="J1124">
        <v>272</v>
      </c>
      <c r="K1124">
        <v>274.16000000000003</v>
      </c>
      <c r="L1124">
        <v>1083</v>
      </c>
      <c r="M1124">
        <v>1027.76</v>
      </c>
      <c r="N1124">
        <v>257.66000000000003</v>
      </c>
      <c r="O1124" t="s">
        <v>2790</v>
      </c>
      <c r="P1124" t="s">
        <v>2791</v>
      </c>
      <c r="R1124" t="s">
        <v>2399</v>
      </c>
      <c r="BRX1124">
        <v>11</v>
      </c>
      <c r="BRZ1124" t="s">
        <v>2770</v>
      </c>
    </row>
    <row r="1125" spans="1:18 1844:1846" hidden="1">
      <c r="A1125" t="s">
        <v>383</v>
      </c>
      <c r="B1125" t="s">
        <v>154</v>
      </c>
      <c r="D1125" t="s">
        <v>333</v>
      </c>
      <c r="E1125" t="s">
        <v>156</v>
      </c>
      <c r="F1125" t="s">
        <v>221</v>
      </c>
      <c r="G1125" t="s">
        <v>474</v>
      </c>
      <c r="H1125">
        <v>40244</v>
      </c>
      <c r="I1125" s="103">
        <v>45870</v>
      </c>
      <c r="J1125">
        <v>3527</v>
      </c>
      <c r="K1125">
        <v>3626</v>
      </c>
      <c r="L1125">
        <v>16815</v>
      </c>
      <c r="M1125">
        <v>17680</v>
      </c>
      <c r="O1125" t="s">
        <v>2792</v>
      </c>
      <c r="P1125" t="s">
        <v>2771</v>
      </c>
      <c r="Q1125" t="s">
        <v>2793</v>
      </c>
      <c r="R1125" t="s">
        <v>2794</v>
      </c>
      <c r="BRX1125">
        <v>1</v>
      </c>
      <c r="BRZ1125" t="s">
        <v>2756</v>
      </c>
    </row>
    <row r="1126" spans="1:18 1844:1846" hidden="1">
      <c r="A1126" t="s">
        <v>383</v>
      </c>
      <c r="B1126" t="s">
        <v>154</v>
      </c>
      <c r="D1126" t="s">
        <v>332</v>
      </c>
      <c r="E1126" t="s">
        <v>71</v>
      </c>
      <c r="F1126" t="s">
        <v>221</v>
      </c>
      <c r="G1126" t="s">
        <v>474</v>
      </c>
      <c r="H1126">
        <v>-0.02</v>
      </c>
      <c r="I1126" s="103">
        <v>45870</v>
      </c>
      <c r="L1126">
        <v>-8.3349999999999987E-3</v>
      </c>
      <c r="M1126">
        <v>-5.0299999999999997E-2</v>
      </c>
      <c r="BRX1126">
        <v>2</v>
      </c>
      <c r="BRZ1126" t="s">
        <v>2757</v>
      </c>
    </row>
    <row r="1127" spans="1:18 1844:1846" hidden="1">
      <c r="A1127" t="s">
        <v>383</v>
      </c>
      <c r="B1127" t="s">
        <v>154</v>
      </c>
      <c r="D1127" t="s">
        <v>160</v>
      </c>
      <c r="E1127" t="s">
        <v>71</v>
      </c>
      <c r="F1127" t="s">
        <v>221</v>
      </c>
      <c r="G1127" t="s">
        <v>2758</v>
      </c>
      <c r="H1127">
        <v>-7.0000000000000007E-2</v>
      </c>
      <c r="I1127" s="103">
        <v>45870</v>
      </c>
      <c r="J1127">
        <v>-4.4000000000000003E-3</v>
      </c>
      <c r="K1127">
        <v>-4.7000000000000002E-3</v>
      </c>
      <c r="L1127">
        <v>-1.7299999999999999E-2</v>
      </c>
      <c r="M1127">
        <v>-1.8499999999999999E-2</v>
      </c>
      <c r="BRX1127">
        <v>3</v>
      </c>
      <c r="BRZ1127" t="s">
        <v>2759</v>
      </c>
    </row>
    <row r="1128" spans="1:18 1844:1846" hidden="1">
      <c r="A1128" t="s">
        <v>383</v>
      </c>
      <c r="B1128" t="s">
        <v>154</v>
      </c>
      <c r="D1128" t="s">
        <v>160</v>
      </c>
      <c r="E1128" t="s">
        <v>156</v>
      </c>
      <c r="F1128" t="s">
        <v>221</v>
      </c>
      <c r="G1128" t="s">
        <v>2758</v>
      </c>
      <c r="H1128">
        <v>-3020</v>
      </c>
      <c r="I1128" s="103">
        <v>45870</v>
      </c>
      <c r="J1128">
        <v>-180.03</v>
      </c>
      <c r="K1128">
        <v>-191.15</v>
      </c>
      <c r="L1128">
        <v>-711.45</v>
      </c>
      <c r="M1128">
        <v>-756.97</v>
      </c>
      <c r="BRX1128">
        <v>4</v>
      </c>
      <c r="BRZ1128" t="s">
        <v>2760</v>
      </c>
    </row>
    <row r="1129" spans="1:18 1844:1846" hidden="1">
      <c r="A1129" t="s">
        <v>383</v>
      </c>
      <c r="B1129" t="s">
        <v>154</v>
      </c>
      <c r="D1129" t="s">
        <v>161</v>
      </c>
      <c r="E1129" t="s">
        <v>80</v>
      </c>
      <c r="F1129" t="s">
        <v>221</v>
      </c>
      <c r="G1129" t="s">
        <v>474</v>
      </c>
      <c r="H1129">
        <v>39</v>
      </c>
      <c r="I1129" s="103">
        <v>45870</v>
      </c>
      <c r="J1129">
        <v>2</v>
      </c>
      <c r="K1129">
        <v>0</v>
      </c>
      <c r="L1129">
        <v>18</v>
      </c>
      <c r="M1129">
        <v>6</v>
      </c>
      <c r="O1129" t="s">
        <v>2773</v>
      </c>
      <c r="P1129" t="s">
        <v>2774</v>
      </c>
      <c r="Q1129" t="s">
        <v>2480</v>
      </c>
      <c r="BRX1129">
        <v>5</v>
      </c>
      <c r="BRZ1129">
        <v>39</v>
      </c>
    </row>
    <row r="1130" spans="1:18 1844:1846" hidden="1">
      <c r="A1130" t="s">
        <v>383</v>
      </c>
      <c r="B1130" t="s">
        <v>154</v>
      </c>
      <c r="D1130" t="s">
        <v>334</v>
      </c>
      <c r="E1130" t="s">
        <v>73</v>
      </c>
      <c r="F1130" t="s">
        <v>221</v>
      </c>
      <c r="G1130" t="s">
        <v>474</v>
      </c>
      <c r="H1130">
        <v>251.99</v>
      </c>
      <c r="I1130" s="103">
        <v>45870</v>
      </c>
      <c r="J1130">
        <v>21.396999999999998</v>
      </c>
      <c r="K1130">
        <v>22.672999999999998</v>
      </c>
      <c r="L1130">
        <v>102.06699999999999</v>
      </c>
      <c r="M1130">
        <v>110.322</v>
      </c>
      <c r="O1130" t="s">
        <v>2795</v>
      </c>
      <c r="P1130" t="s">
        <v>2776</v>
      </c>
      <c r="Q1130" t="s">
        <v>2788</v>
      </c>
      <c r="R1130" t="s">
        <v>2794</v>
      </c>
      <c r="BRX1130">
        <v>6</v>
      </c>
      <c r="BRZ1130" t="s">
        <v>2763</v>
      </c>
    </row>
    <row r="1131" spans="1:18 1844:1846" hidden="1">
      <c r="A1131" t="s">
        <v>383</v>
      </c>
      <c r="B1131" t="s">
        <v>164</v>
      </c>
      <c r="D1131" t="s">
        <v>165</v>
      </c>
      <c r="E1131" t="s">
        <v>336</v>
      </c>
      <c r="F1131" t="s">
        <v>221</v>
      </c>
      <c r="G1131" t="s">
        <v>474</v>
      </c>
      <c r="H1131">
        <v>292915</v>
      </c>
      <c r="I1131" s="103">
        <v>45870</v>
      </c>
      <c r="J1131">
        <v>25498</v>
      </c>
      <c r="K1131">
        <v>22764</v>
      </c>
      <c r="L1131">
        <v>121986</v>
      </c>
      <c r="M1131">
        <v>109294</v>
      </c>
      <c r="BRX1131">
        <v>7</v>
      </c>
      <c r="BRZ1131" t="s">
        <v>2764</v>
      </c>
    </row>
    <row r="1132" spans="1:18 1844:1846" hidden="1">
      <c r="A1132" t="s">
        <v>383</v>
      </c>
      <c r="B1132" t="s">
        <v>164</v>
      </c>
      <c r="D1132" t="s">
        <v>167</v>
      </c>
      <c r="E1132" t="s">
        <v>71</v>
      </c>
      <c r="F1132" t="s">
        <v>221</v>
      </c>
      <c r="G1132" t="s">
        <v>2765</v>
      </c>
      <c r="H1132">
        <v>-0.01</v>
      </c>
      <c r="I1132" s="103">
        <v>45870</v>
      </c>
      <c r="L1132">
        <v>-4.1650000000000003E-3</v>
      </c>
      <c r="M1132">
        <v>-0.14610000000000001</v>
      </c>
      <c r="BRX1132">
        <v>8</v>
      </c>
      <c r="BRZ1132" t="s">
        <v>2766</v>
      </c>
    </row>
    <row r="1133" spans="1:18 1844:1846" hidden="1">
      <c r="A1133" t="s">
        <v>383</v>
      </c>
      <c r="B1133" t="s">
        <v>164</v>
      </c>
      <c r="D1133" t="s">
        <v>335</v>
      </c>
      <c r="E1133" t="s">
        <v>73</v>
      </c>
      <c r="F1133" t="s">
        <v>221</v>
      </c>
      <c r="G1133" t="s">
        <v>474</v>
      </c>
      <c r="H1133">
        <v>8.84</v>
      </c>
      <c r="I1133" s="103">
        <v>45870</v>
      </c>
      <c r="J1133">
        <v>0.66636799999999996</v>
      </c>
      <c r="K1133">
        <v>0.78</v>
      </c>
      <c r="L1133">
        <v>3.746604</v>
      </c>
      <c r="M1133">
        <v>3.7</v>
      </c>
      <c r="O1133" t="s">
        <v>2796</v>
      </c>
      <c r="P1133" t="s">
        <v>2797</v>
      </c>
      <c r="Q1133" t="s">
        <v>2798</v>
      </c>
      <c r="R1133" t="s">
        <v>2464</v>
      </c>
      <c r="BRX1133">
        <v>9</v>
      </c>
      <c r="BRZ1133" t="s">
        <v>2767</v>
      </c>
    </row>
    <row r="1134" spans="1:18 1844:1846" hidden="1">
      <c r="A1134" t="s">
        <v>383</v>
      </c>
      <c r="B1134" t="s">
        <v>169</v>
      </c>
      <c r="D1134" t="s">
        <v>385</v>
      </c>
      <c r="E1134" t="s">
        <v>171</v>
      </c>
      <c r="F1134" t="s">
        <v>227</v>
      </c>
      <c r="G1134" t="s">
        <v>484</v>
      </c>
      <c r="H1134">
        <v>0.192</v>
      </c>
      <c r="I1134" s="103">
        <v>45870</v>
      </c>
      <c r="J1134">
        <v>0.1933</v>
      </c>
      <c r="K1134">
        <v>0.18679999999999999</v>
      </c>
      <c r="L1134">
        <v>0.1933</v>
      </c>
      <c r="M1134">
        <v>0.1739</v>
      </c>
      <c r="N1134">
        <v>0.1739</v>
      </c>
      <c r="BRX1134">
        <v>10</v>
      </c>
      <c r="BRZ1134" t="s">
        <v>2768</v>
      </c>
    </row>
    <row r="1135" spans="1:18 1844:1846" hidden="1">
      <c r="A1135" t="s">
        <v>383</v>
      </c>
      <c r="B1135" t="s">
        <v>169</v>
      </c>
      <c r="D1135" t="s">
        <v>172</v>
      </c>
      <c r="E1135" t="s">
        <v>173</v>
      </c>
      <c r="F1135" t="s">
        <v>227</v>
      </c>
      <c r="G1135" t="s">
        <v>484</v>
      </c>
      <c r="H1135">
        <v>3298</v>
      </c>
      <c r="I1135" s="103">
        <v>45870</v>
      </c>
      <c r="J1135">
        <v>287</v>
      </c>
      <c r="K1135">
        <v>271.08</v>
      </c>
      <c r="L1135">
        <v>1370</v>
      </c>
      <c r="M1135">
        <v>1298.8399999999999</v>
      </c>
      <c r="N1135">
        <v>276.32</v>
      </c>
      <c r="BRX1135">
        <v>11</v>
      </c>
      <c r="BRZ1135" t="s">
        <v>2770</v>
      </c>
    </row>
    <row r="1136" spans="1:18 1844:1846" hidden="1">
      <c r="A1136" t="s">
        <v>383</v>
      </c>
      <c r="B1136" t="s">
        <v>154</v>
      </c>
      <c r="D1136" t="s">
        <v>333</v>
      </c>
      <c r="E1136" t="s">
        <v>156</v>
      </c>
      <c r="F1136" t="s">
        <v>221</v>
      </c>
      <c r="G1136" t="s">
        <v>474</v>
      </c>
      <c r="H1136">
        <v>40244</v>
      </c>
      <c r="I1136" s="103">
        <v>45901</v>
      </c>
      <c r="J1136">
        <v>3713</v>
      </c>
      <c r="K1136">
        <v>3477</v>
      </c>
      <c r="L1136">
        <v>20528</v>
      </c>
      <c r="M1136">
        <v>21157</v>
      </c>
      <c r="N1136" t="s">
        <v>11</v>
      </c>
      <c r="O1136" t="s">
        <v>11</v>
      </c>
      <c r="P1136" t="s">
        <v>11</v>
      </c>
      <c r="Q1136" t="s">
        <v>11</v>
      </c>
      <c r="R1136" t="s">
        <v>11</v>
      </c>
      <c r="BRX1136">
        <v>1</v>
      </c>
      <c r="BRZ1136" t="s">
        <v>2756</v>
      </c>
    </row>
    <row r="1137" spans="1:18 1844:1846" hidden="1">
      <c r="A1137" t="s">
        <v>383</v>
      </c>
      <c r="B1137" t="s">
        <v>154</v>
      </c>
      <c r="D1137" t="s">
        <v>332</v>
      </c>
      <c r="E1137" t="s">
        <v>71</v>
      </c>
      <c r="F1137" t="s">
        <v>221</v>
      </c>
      <c r="G1137" t="s">
        <v>474</v>
      </c>
      <c r="H1137">
        <v>-0.02</v>
      </c>
      <c r="I1137" s="103">
        <v>45901</v>
      </c>
      <c r="L1137">
        <v>-1.0002E-2</v>
      </c>
      <c r="M1137">
        <v>-6.8400000000000002E-2</v>
      </c>
      <c r="N1137" t="s">
        <v>11</v>
      </c>
      <c r="O1137" t="s">
        <v>11</v>
      </c>
      <c r="P1137" t="s">
        <v>11</v>
      </c>
      <c r="Q1137" t="s">
        <v>11</v>
      </c>
      <c r="R1137" t="s">
        <v>11</v>
      </c>
      <c r="BRX1137">
        <v>2</v>
      </c>
      <c r="BRZ1137" t="s">
        <v>2757</v>
      </c>
    </row>
    <row r="1138" spans="1:18 1844:1846" hidden="1">
      <c r="A1138" t="s">
        <v>383</v>
      </c>
      <c r="B1138" t="s">
        <v>154</v>
      </c>
      <c r="D1138" t="s">
        <v>160</v>
      </c>
      <c r="E1138" t="s">
        <v>71</v>
      </c>
      <c r="F1138" t="s">
        <v>221</v>
      </c>
      <c r="G1138" t="s">
        <v>2758</v>
      </c>
      <c r="H1138">
        <v>-7.0000000000000007E-2</v>
      </c>
      <c r="I1138" s="103">
        <v>45901</v>
      </c>
      <c r="J1138">
        <v>-5.7999999999999996E-3</v>
      </c>
      <c r="K1138">
        <v>-1.43E-2</v>
      </c>
      <c r="L1138">
        <v>-2.3099999999999999E-2</v>
      </c>
      <c r="M1138">
        <v>-3.2800000000000003E-2</v>
      </c>
      <c r="N1138" t="s">
        <v>11</v>
      </c>
      <c r="O1138" t="s">
        <v>11</v>
      </c>
      <c r="P1138" t="s">
        <v>11</v>
      </c>
      <c r="Q1138" t="s">
        <v>11</v>
      </c>
      <c r="R1138" t="s">
        <v>11</v>
      </c>
      <c r="BRX1138">
        <v>3</v>
      </c>
      <c r="BRZ1138" t="s">
        <v>2759</v>
      </c>
    </row>
    <row r="1139" spans="1:18 1844:1846" hidden="1">
      <c r="A1139" t="s">
        <v>383</v>
      </c>
      <c r="B1139" t="s">
        <v>154</v>
      </c>
      <c r="D1139" t="s">
        <v>160</v>
      </c>
      <c r="E1139" t="s">
        <v>156</v>
      </c>
      <c r="F1139" t="s">
        <v>221</v>
      </c>
      <c r="G1139" t="s">
        <v>2758</v>
      </c>
      <c r="H1139">
        <v>-3020</v>
      </c>
      <c r="I1139" s="103">
        <v>45901</v>
      </c>
      <c r="J1139">
        <v>-238.97</v>
      </c>
      <c r="K1139">
        <v>-248.52</v>
      </c>
      <c r="L1139">
        <v>-950.42</v>
      </c>
      <c r="M1139">
        <v>-1005.4</v>
      </c>
      <c r="N1139" t="s">
        <v>11</v>
      </c>
      <c r="O1139" t="s">
        <v>11</v>
      </c>
      <c r="P1139" t="s">
        <v>11</v>
      </c>
      <c r="Q1139" t="s">
        <v>11</v>
      </c>
      <c r="R1139" t="s">
        <v>11</v>
      </c>
      <c r="BRX1139">
        <v>4</v>
      </c>
      <c r="BRZ1139" t="s">
        <v>2760</v>
      </c>
    </row>
    <row r="1140" spans="1:18 1844:1846" hidden="1">
      <c r="A1140" t="s">
        <v>383</v>
      </c>
      <c r="B1140" t="s">
        <v>154</v>
      </c>
      <c r="D1140" t="s">
        <v>161</v>
      </c>
      <c r="E1140" t="s">
        <v>80</v>
      </c>
      <c r="F1140" t="s">
        <v>221</v>
      </c>
      <c r="G1140" t="s">
        <v>474</v>
      </c>
      <c r="H1140">
        <v>39</v>
      </c>
      <c r="I1140" s="103">
        <v>45901</v>
      </c>
      <c r="J1140">
        <v>2</v>
      </c>
      <c r="K1140">
        <v>0</v>
      </c>
      <c r="L1140">
        <v>20</v>
      </c>
      <c r="M1140">
        <v>6</v>
      </c>
      <c r="N1140" t="s">
        <v>11</v>
      </c>
      <c r="O1140" t="s">
        <v>2773</v>
      </c>
      <c r="P1140" t="s">
        <v>2774</v>
      </c>
      <c r="Q1140" t="s">
        <v>2480</v>
      </c>
      <c r="R1140" t="s">
        <v>11</v>
      </c>
      <c r="BRX1140">
        <v>5</v>
      </c>
      <c r="BRZ1140">
        <v>39</v>
      </c>
    </row>
    <row r="1141" spans="1:18 1844:1846" hidden="1">
      <c r="A1141" t="s">
        <v>383</v>
      </c>
      <c r="B1141" t="s">
        <v>154</v>
      </c>
      <c r="D1141" t="s">
        <v>334</v>
      </c>
      <c r="E1141" t="s">
        <v>73</v>
      </c>
      <c r="F1141" t="s">
        <v>221</v>
      </c>
      <c r="G1141" t="s">
        <v>474</v>
      </c>
      <c r="H1141">
        <v>251.99</v>
      </c>
      <c r="I1141" s="103">
        <v>45901</v>
      </c>
      <c r="J1141">
        <v>22.747</v>
      </c>
      <c r="K1141">
        <v>21.32</v>
      </c>
      <c r="L1141">
        <v>124.81399999999999</v>
      </c>
      <c r="M1141">
        <v>131.63999999999999</v>
      </c>
      <c r="N1141" t="s">
        <v>11</v>
      </c>
      <c r="O1141" t="s">
        <v>11</v>
      </c>
      <c r="P1141" t="s">
        <v>11</v>
      </c>
      <c r="Q1141" t="s">
        <v>11</v>
      </c>
      <c r="R1141" t="s">
        <v>11</v>
      </c>
      <c r="BRX1141">
        <v>6</v>
      </c>
      <c r="BRZ1141" t="s">
        <v>2763</v>
      </c>
    </row>
    <row r="1142" spans="1:18 1844:1846" hidden="1">
      <c r="A1142" t="s">
        <v>383</v>
      </c>
      <c r="B1142" t="s">
        <v>164</v>
      </c>
      <c r="D1142" t="s">
        <v>165</v>
      </c>
      <c r="E1142" t="s">
        <v>336</v>
      </c>
      <c r="F1142" t="s">
        <v>221</v>
      </c>
      <c r="G1142" t="s">
        <v>474</v>
      </c>
      <c r="H1142">
        <v>292915</v>
      </c>
      <c r="I1142" s="103">
        <v>45901</v>
      </c>
      <c r="J1142">
        <v>25271</v>
      </c>
      <c r="K1142">
        <v>25515</v>
      </c>
      <c r="L1142">
        <v>147257</v>
      </c>
      <c r="M1142">
        <v>134809</v>
      </c>
      <c r="N1142" t="s">
        <v>11</v>
      </c>
      <c r="O1142" t="s">
        <v>2799</v>
      </c>
      <c r="P1142" t="s">
        <v>2800</v>
      </c>
      <c r="Q1142" t="s">
        <v>11</v>
      </c>
      <c r="R1142" t="s">
        <v>11</v>
      </c>
      <c r="BRX1142">
        <v>7</v>
      </c>
      <c r="BRZ1142" t="s">
        <v>2764</v>
      </c>
    </row>
    <row r="1143" spans="1:18 1844:1846" hidden="1">
      <c r="A1143" t="s">
        <v>383</v>
      </c>
      <c r="B1143" t="s">
        <v>164</v>
      </c>
      <c r="D1143" t="s">
        <v>167</v>
      </c>
      <c r="E1143" t="s">
        <v>71</v>
      </c>
      <c r="F1143" t="s">
        <v>221</v>
      </c>
      <c r="G1143" t="s">
        <v>2765</v>
      </c>
      <c r="H1143">
        <v>-0.01</v>
      </c>
      <c r="I1143" s="103">
        <v>45901</v>
      </c>
      <c r="L1143">
        <v>-4.9980000000000007E-3</v>
      </c>
      <c r="M1143">
        <v>-0.1366</v>
      </c>
      <c r="N1143" t="s">
        <v>11</v>
      </c>
      <c r="O1143" t="s">
        <v>11</v>
      </c>
      <c r="P1143" t="s">
        <v>11</v>
      </c>
      <c r="Q1143" t="s">
        <v>11</v>
      </c>
      <c r="R1143" t="s">
        <v>11</v>
      </c>
      <c r="BRX1143">
        <v>8</v>
      </c>
      <c r="BRZ1143" t="s">
        <v>2766</v>
      </c>
    </row>
    <row r="1144" spans="1:18 1844:1846" hidden="1">
      <c r="A1144" t="s">
        <v>383</v>
      </c>
      <c r="B1144" t="s">
        <v>164</v>
      </c>
      <c r="D1144" t="s">
        <v>335</v>
      </c>
      <c r="E1144" t="s">
        <v>73</v>
      </c>
      <c r="F1144" t="s">
        <v>221</v>
      </c>
      <c r="G1144" t="s">
        <v>474</v>
      </c>
      <c r="H1144">
        <v>8.84</v>
      </c>
      <c r="I1144" s="103">
        <v>45901</v>
      </c>
      <c r="J1144">
        <v>0.76175999999999999</v>
      </c>
      <c r="K1144">
        <v>0.89</v>
      </c>
      <c r="L1144">
        <v>4.5083640000000003</v>
      </c>
      <c r="M1144">
        <v>4.5979999999999999</v>
      </c>
      <c r="N1144" t="s">
        <v>11</v>
      </c>
      <c r="O1144" t="s">
        <v>2801</v>
      </c>
      <c r="P1144" t="s">
        <v>2802</v>
      </c>
      <c r="Q1144" t="s">
        <v>2803</v>
      </c>
      <c r="R1144" t="s">
        <v>2804</v>
      </c>
      <c r="BRX1144">
        <v>9</v>
      </c>
      <c r="BRZ1144" t="s">
        <v>2767</v>
      </c>
    </row>
    <row r="1145" spans="1:18 1844:1846" hidden="1">
      <c r="A1145" t="s">
        <v>383</v>
      </c>
      <c r="B1145" t="s">
        <v>169</v>
      </c>
      <c r="D1145" t="s">
        <v>385</v>
      </c>
      <c r="E1145" t="s">
        <v>171</v>
      </c>
      <c r="F1145" t="s">
        <v>227</v>
      </c>
      <c r="G1145" t="s">
        <v>484</v>
      </c>
      <c r="H1145">
        <v>0.192</v>
      </c>
      <c r="I1145" s="103">
        <v>45901</v>
      </c>
      <c r="J1145">
        <v>0.19309999999999999</v>
      </c>
      <c r="K1145">
        <v>0.1767</v>
      </c>
      <c r="L1145">
        <v>0.19309999999999999</v>
      </c>
      <c r="M1145">
        <v>0.1744</v>
      </c>
      <c r="N1145">
        <v>0.1744</v>
      </c>
      <c r="BRX1145">
        <v>10</v>
      </c>
      <c r="BRZ1145" t="s">
        <v>2768</v>
      </c>
    </row>
    <row r="1146" spans="1:18 1844:1846" hidden="1">
      <c r="A1146" t="s">
        <v>383</v>
      </c>
      <c r="B1146" t="s">
        <v>169</v>
      </c>
      <c r="D1146" t="s">
        <v>172</v>
      </c>
      <c r="E1146" t="s">
        <v>173</v>
      </c>
      <c r="F1146" t="s">
        <v>227</v>
      </c>
      <c r="G1146" t="s">
        <v>484</v>
      </c>
      <c r="H1146">
        <v>3298</v>
      </c>
      <c r="I1146" s="103">
        <v>45901</v>
      </c>
      <c r="J1146">
        <v>284</v>
      </c>
      <c r="K1146">
        <v>288.85000000000002</v>
      </c>
      <c r="L1146">
        <v>1654</v>
      </c>
      <c r="M1146">
        <v>1587.69</v>
      </c>
      <c r="N1146">
        <v>260.5</v>
      </c>
      <c r="O1146" t="s">
        <v>2805</v>
      </c>
      <c r="P1146" t="s">
        <v>2393</v>
      </c>
      <c r="Q1146" t="s">
        <v>2393</v>
      </c>
      <c r="R1146" t="s">
        <v>2393</v>
      </c>
      <c r="BRX1146">
        <v>11</v>
      </c>
      <c r="BRZ1146" t="s">
        <v>2770</v>
      </c>
    </row>
    <row r="1147" spans="1:18 1844:1846" hidden="1">
      <c r="A1147" t="s">
        <v>383</v>
      </c>
      <c r="B1147" t="s">
        <v>154</v>
      </c>
      <c r="D1147" t="s">
        <v>333</v>
      </c>
      <c r="E1147" t="s">
        <v>156</v>
      </c>
      <c r="F1147" t="s">
        <v>221</v>
      </c>
      <c r="G1147" t="s">
        <v>474</v>
      </c>
      <c r="H1147">
        <v>40244</v>
      </c>
      <c r="I1147" s="103">
        <v>45931</v>
      </c>
      <c r="J1147">
        <v>3406</v>
      </c>
      <c r="K1147">
        <v>3204</v>
      </c>
      <c r="L1147">
        <v>23934</v>
      </c>
      <c r="M1147">
        <v>24361</v>
      </c>
      <c r="O1147" t="s">
        <v>2806</v>
      </c>
      <c r="P1147" t="s">
        <v>2807</v>
      </c>
      <c r="Q1147" t="s">
        <v>2808</v>
      </c>
      <c r="R1147" t="s">
        <v>2809</v>
      </c>
      <c r="BRX1147">
        <v>1</v>
      </c>
      <c r="BRZ1147" t="s">
        <v>2756</v>
      </c>
    </row>
    <row r="1148" spans="1:18 1844:1846" hidden="1">
      <c r="A1148" t="s">
        <v>383</v>
      </c>
      <c r="B1148" t="s">
        <v>154</v>
      </c>
      <c r="D1148" t="s">
        <v>332</v>
      </c>
      <c r="E1148" t="s">
        <v>71</v>
      </c>
      <c r="F1148" t="s">
        <v>221</v>
      </c>
      <c r="G1148" t="s">
        <v>474</v>
      </c>
      <c r="H1148">
        <v>-0.02</v>
      </c>
      <c r="I1148" s="103">
        <v>45931</v>
      </c>
      <c r="L1148">
        <v>-1.1669000000000001E-2</v>
      </c>
      <c r="M1148">
        <v>-8.2699999999999996E-2</v>
      </c>
      <c r="BRX1148">
        <v>2</v>
      </c>
      <c r="BRZ1148" t="s">
        <v>2757</v>
      </c>
    </row>
    <row r="1149" spans="1:18 1844:1846" hidden="1">
      <c r="A1149" t="s">
        <v>383</v>
      </c>
      <c r="B1149" t="s">
        <v>154</v>
      </c>
      <c r="D1149" t="s">
        <v>160</v>
      </c>
      <c r="E1149" t="s">
        <v>71</v>
      </c>
      <c r="F1149" t="s">
        <v>221</v>
      </c>
      <c r="G1149" t="s">
        <v>2758</v>
      </c>
      <c r="H1149">
        <v>-7.0000000000000007E-2</v>
      </c>
      <c r="I1149" s="103">
        <v>45931</v>
      </c>
      <c r="J1149">
        <v>-8.0000000000000002E-3</v>
      </c>
      <c r="K1149">
        <v>-8.3999999999999995E-3</v>
      </c>
      <c r="L1149">
        <v>-3.1099999999999999E-2</v>
      </c>
      <c r="M1149">
        <v>-3.3000000000000002E-2</v>
      </c>
      <c r="BRX1149">
        <v>3</v>
      </c>
      <c r="BRZ1149" t="s">
        <v>2759</v>
      </c>
    </row>
    <row r="1150" spans="1:18 1844:1846" hidden="1">
      <c r="A1150" t="s">
        <v>383</v>
      </c>
      <c r="B1150" t="s">
        <v>154</v>
      </c>
      <c r="D1150" t="s">
        <v>160</v>
      </c>
      <c r="E1150" t="s">
        <v>156</v>
      </c>
      <c r="F1150" t="s">
        <v>221</v>
      </c>
      <c r="G1150" t="s">
        <v>2758</v>
      </c>
      <c r="H1150">
        <v>-3020</v>
      </c>
      <c r="I1150" s="103">
        <v>45931</v>
      </c>
      <c r="J1150">
        <v>-328.94</v>
      </c>
      <c r="K1150">
        <v>-343.67</v>
      </c>
      <c r="L1150">
        <v>-1279.3599999999999</v>
      </c>
      <c r="M1150">
        <v>1349.16</v>
      </c>
      <c r="BRX1150">
        <v>4</v>
      </c>
      <c r="BRZ1150" t="s">
        <v>2760</v>
      </c>
    </row>
    <row r="1151" spans="1:18 1844:1846" hidden="1">
      <c r="A1151" t="s">
        <v>383</v>
      </c>
      <c r="B1151" t="s">
        <v>154</v>
      </c>
      <c r="D1151" t="s">
        <v>161</v>
      </c>
      <c r="E1151" t="s">
        <v>80</v>
      </c>
      <c r="F1151" t="s">
        <v>221</v>
      </c>
      <c r="G1151" t="s">
        <v>474</v>
      </c>
      <c r="H1151">
        <v>39</v>
      </c>
      <c r="I1151" s="103">
        <v>45931</v>
      </c>
      <c r="J1151">
        <v>3</v>
      </c>
      <c r="K1151">
        <v>3</v>
      </c>
      <c r="L1151">
        <v>23</v>
      </c>
      <c r="M1151">
        <v>9</v>
      </c>
      <c r="BRX1151">
        <v>5</v>
      </c>
      <c r="BRZ1151">
        <v>39</v>
      </c>
    </row>
    <row r="1152" spans="1:18 1844:1846" hidden="1">
      <c r="A1152" t="s">
        <v>383</v>
      </c>
      <c r="B1152" t="s">
        <v>154</v>
      </c>
      <c r="D1152" t="s">
        <v>334</v>
      </c>
      <c r="E1152" t="s">
        <v>73</v>
      </c>
      <c r="F1152" t="s">
        <v>221</v>
      </c>
      <c r="G1152" t="s">
        <v>474</v>
      </c>
      <c r="H1152">
        <v>251.99</v>
      </c>
      <c r="I1152" s="103">
        <v>45931</v>
      </c>
      <c r="J1152">
        <v>24.183</v>
      </c>
      <c r="K1152">
        <v>19.260000000000002</v>
      </c>
      <c r="L1152">
        <v>148.99700000000001</v>
      </c>
      <c r="M1152">
        <v>150.89999999999998</v>
      </c>
      <c r="O1152" t="s">
        <v>2810</v>
      </c>
      <c r="P1152" t="s">
        <v>2807</v>
      </c>
      <c r="Q1152" t="s">
        <v>2811</v>
      </c>
      <c r="R1152" t="s">
        <v>2464</v>
      </c>
      <c r="BRX1152">
        <v>6</v>
      </c>
      <c r="BRZ1152" t="s">
        <v>2763</v>
      </c>
    </row>
    <row r="1153" spans="1:18 1844:1846" hidden="1">
      <c r="A1153" t="s">
        <v>383</v>
      </c>
      <c r="B1153" t="s">
        <v>164</v>
      </c>
      <c r="D1153" t="s">
        <v>165</v>
      </c>
      <c r="E1153" t="s">
        <v>336</v>
      </c>
      <c r="F1153" t="s">
        <v>221</v>
      </c>
      <c r="G1153" t="s">
        <v>474</v>
      </c>
      <c r="H1153">
        <v>292915</v>
      </c>
      <c r="I1153" s="103">
        <v>45931</v>
      </c>
      <c r="J1153">
        <v>27345</v>
      </c>
      <c r="K1153">
        <v>26455</v>
      </c>
      <c r="L1153">
        <v>174602</v>
      </c>
      <c r="M1153">
        <v>161264</v>
      </c>
      <c r="BRX1153">
        <v>7</v>
      </c>
      <c r="BRZ1153" t="s">
        <v>2764</v>
      </c>
    </row>
    <row r="1154" spans="1:18 1844:1846" hidden="1">
      <c r="A1154" t="s">
        <v>383</v>
      </c>
      <c r="B1154" t="s">
        <v>164</v>
      </c>
      <c r="D1154" t="s">
        <v>167</v>
      </c>
      <c r="E1154" t="s">
        <v>71</v>
      </c>
      <c r="F1154" t="s">
        <v>221</v>
      </c>
      <c r="G1154" t="s">
        <v>2765</v>
      </c>
      <c r="H1154">
        <v>-0.01</v>
      </c>
      <c r="I1154" s="103">
        <v>45931</v>
      </c>
      <c r="L1154">
        <v>-5.8310000000000011E-3</v>
      </c>
      <c r="M1154">
        <v>-0.1169</v>
      </c>
      <c r="BRX1154">
        <v>8</v>
      </c>
      <c r="BRZ1154" t="s">
        <v>2766</v>
      </c>
    </row>
    <row r="1155" spans="1:18 1844:1846" hidden="1">
      <c r="A1155" t="s">
        <v>383</v>
      </c>
      <c r="B1155" t="s">
        <v>164</v>
      </c>
      <c r="D1155" t="s">
        <v>335</v>
      </c>
      <c r="E1155" t="s">
        <v>73</v>
      </c>
      <c r="F1155" t="s">
        <v>221</v>
      </c>
      <c r="G1155" t="s">
        <v>474</v>
      </c>
      <c r="H1155">
        <v>8.84</v>
      </c>
      <c r="I1155" s="103">
        <v>45931</v>
      </c>
      <c r="J1155">
        <v>1.034</v>
      </c>
      <c r="K1155">
        <v>0.94</v>
      </c>
      <c r="L1155">
        <v>5.5423640000000001</v>
      </c>
      <c r="M1155">
        <v>5.5380000000000003</v>
      </c>
      <c r="BRX1155">
        <v>9</v>
      </c>
      <c r="BRZ1155" t="s">
        <v>2767</v>
      </c>
    </row>
    <row r="1156" spans="1:18 1844:1846" hidden="1">
      <c r="A1156" t="s">
        <v>383</v>
      </c>
      <c r="B1156" t="s">
        <v>169</v>
      </c>
      <c r="D1156" t="s">
        <v>385</v>
      </c>
      <c r="E1156" t="s">
        <v>171</v>
      </c>
      <c r="F1156" t="s">
        <v>227</v>
      </c>
      <c r="G1156" t="s">
        <v>484</v>
      </c>
      <c r="H1156">
        <v>0.192</v>
      </c>
      <c r="I1156" s="103">
        <v>45931</v>
      </c>
      <c r="J1156">
        <v>0.19289999999999999</v>
      </c>
      <c r="K1156">
        <v>0.19040000000000001</v>
      </c>
      <c r="L1156">
        <v>0.19289999999999999</v>
      </c>
      <c r="M1156">
        <v>0.1767</v>
      </c>
      <c r="N1156">
        <v>0.17280000000000001</v>
      </c>
      <c r="BRX1156">
        <v>10</v>
      </c>
      <c r="BRZ1156" t="s">
        <v>2768</v>
      </c>
    </row>
    <row r="1157" spans="1:18 1844:1846" hidden="1">
      <c r="A1157" t="s">
        <v>383</v>
      </c>
      <c r="B1157" t="s">
        <v>169</v>
      </c>
      <c r="D1157" t="s">
        <v>172</v>
      </c>
      <c r="E1157" t="s">
        <v>173</v>
      </c>
      <c r="F1157" t="s">
        <v>227</v>
      </c>
      <c r="G1157" t="s">
        <v>484</v>
      </c>
      <c r="H1157">
        <v>3298</v>
      </c>
      <c r="I1157" s="103">
        <v>45931</v>
      </c>
      <c r="J1157">
        <v>287</v>
      </c>
      <c r="K1157">
        <v>284.08999999999997</v>
      </c>
      <c r="L1157">
        <v>1941</v>
      </c>
      <c r="M1157">
        <v>1871.78</v>
      </c>
      <c r="N1157">
        <v>269.8</v>
      </c>
      <c r="BRX1157">
        <v>11</v>
      </c>
      <c r="BRZ1157" t="s">
        <v>2770</v>
      </c>
    </row>
    <row r="1158" spans="1:18 1844:1846" hidden="1">
      <c r="A1158" t="s">
        <v>383</v>
      </c>
      <c r="B1158" t="s">
        <v>154</v>
      </c>
      <c r="D1158" t="s">
        <v>333</v>
      </c>
      <c r="E1158" t="s">
        <v>156</v>
      </c>
      <c r="F1158" t="s">
        <v>221</v>
      </c>
      <c r="G1158" t="s">
        <v>474</v>
      </c>
      <c r="H1158">
        <v>40244</v>
      </c>
      <c r="I1158" s="103">
        <v>45962</v>
      </c>
      <c r="J1158">
        <v>3664</v>
      </c>
      <c r="K1158">
        <v>3701</v>
      </c>
      <c r="L1158">
        <v>27598</v>
      </c>
      <c r="M1158">
        <v>28062</v>
      </c>
      <c r="O1158" t="s">
        <v>2812</v>
      </c>
      <c r="P1158" t="s">
        <v>2807</v>
      </c>
      <c r="Q1158" t="s">
        <v>2813</v>
      </c>
      <c r="R1158" t="s">
        <v>2809</v>
      </c>
      <c r="BRX1158">
        <v>1</v>
      </c>
      <c r="BRZ1158" t="s">
        <v>2756</v>
      </c>
    </row>
    <row r="1159" spans="1:18 1844:1846" hidden="1">
      <c r="A1159" t="s">
        <v>383</v>
      </c>
      <c r="B1159" t="s">
        <v>154</v>
      </c>
      <c r="D1159" t="s">
        <v>332</v>
      </c>
      <c r="E1159" t="s">
        <v>71</v>
      </c>
      <c r="F1159" t="s">
        <v>221</v>
      </c>
      <c r="G1159" t="s">
        <v>474</v>
      </c>
      <c r="H1159">
        <v>-0.02</v>
      </c>
      <c r="I1159" s="103">
        <v>45962</v>
      </c>
      <c r="L1159">
        <v>-1.3336000000000001E-2</v>
      </c>
      <c r="M1159">
        <v>-7.7299999999999994E-2</v>
      </c>
      <c r="BRX1159">
        <v>2</v>
      </c>
      <c r="BRZ1159" t="s">
        <v>2757</v>
      </c>
    </row>
    <row r="1160" spans="1:18 1844:1846" hidden="1">
      <c r="A1160" t="s">
        <v>383</v>
      </c>
      <c r="B1160" t="s">
        <v>154</v>
      </c>
      <c r="D1160" t="s">
        <v>160</v>
      </c>
      <c r="E1160" t="s">
        <v>71</v>
      </c>
      <c r="F1160" t="s">
        <v>221</v>
      </c>
      <c r="G1160" t="s">
        <v>2758</v>
      </c>
      <c r="H1160">
        <v>-7.0000000000000007E-2</v>
      </c>
      <c r="I1160" s="103">
        <v>45962</v>
      </c>
      <c r="J1160">
        <v>-9.3999999999999986E-3</v>
      </c>
      <c r="K1160">
        <v>-9.5999999999999992E-3</v>
      </c>
      <c r="L1160">
        <v>-4.0499999999999994E-2</v>
      </c>
      <c r="M1160">
        <v>-4.2599999999999999E-2</v>
      </c>
      <c r="BRX1160">
        <v>3</v>
      </c>
      <c r="BRZ1160" t="s">
        <v>2759</v>
      </c>
    </row>
    <row r="1161" spans="1:18 1844:1846" hidden="1">
      <c r="A1161" t="s">
        <v>383</v>
      </c>
      <c r="B1161" t="s">
        <v>154</v>
      </c>
      <c r="D1161" t="s">
        <v>160</v>
      </c>
      <c r="E1161" t="s">
        <v>156</v>
      </c>
      <c r="F1161" t="s">
        <v>221</v>
      </c>
      <c r="G1161" t="s">
        <v>2758</v>
      </c>
      <c r="H1161">
        <v>-3020</v>
      </c>
      <c r="I1161" s="103">
        <v>45962</v>
      </c>
      <c r="J1161">
        <v>-384.58</v>
      </c>
      <c r="K1161">
        <v>-394.62</v>
      </c>
      <c r="L1161">
        <v>-1663.94</v>
      </c>
      <c r="M1161">
        <v>-1743.77</v>
      </c>
      <c r="BRX1161">
        <v>4</v>
      </c>
      <c r="BRZ1161" t="s">
        <v>2760</v>
      </c>
    </row>
    <row r="1162" spans="1:18 1844:1846" hidden="1">
      <c r="A1162" t="s">
        <v>383</v>
      </c>
      <c r="B1162" t="s">
        <v>154</v>
      </c>
      <c r="D1162" t="s">
        <v>161</v>
      </c>
      <c r="E1162" t="s">
        <v>80</v>
      </c>
      <c r="F1162" t="s">
        <v>221</v>
      </c>
      <c r="G1162" t="s">
        <v>474</v>
      </c>
      <c r="H1162">
        <v>39</v>
      </c>
      <c r="I1162" s="103">
        <v>45962</v>
      </c>
      <c r="J1162">
        <v>2</v>
      </c>
      <c r="K1162">
        <v>2</v>
      </c>
      <c r="L1162">
        <v>25</v>
      </c>
      <c r="M1162">
        <v>11</v>
      </c>
      <c r="BRX1162">
        <v>5</v>
      </c>
      <c r="BRZ1162">
        <v>39</v>
      </c>
    </row>
    <row r="1163" spans="1:18 1844:1846" hidden="1">
      <c r="A1163" t="s">
        <v>383</v>
      </c>
      <c r="B1163" t="s">
        <v>154</v>
      </c>
      <c r="D1163" t="s">
        <v>334</v>
      </c>
      <c r="E1163" t="s">
        <v>73</v>
      </c>
      <c r="F1163" t="s">
        <v>221</v>
      </c>
      <c r="G1163" t="s">
        <v>474</v>
      </c>
      <c r="H1163">
        <v>251.99</v>
      </c>
      <c r="I1163" s="103">
        <v>45962</v>
      </c>
      <c r="J1163">
        <v>24.183</v>
      </c>
      <c r="K1163">
        <v>21.635000000000002</v>
      </c>
      <c r="L1163">
        <v>173.17999999999998</v>
      </c>
      <c r="M1163">
        <v>172.53499999999997</v>
      </c>
      <c r="BRX1163">
        <v>6</v>
      </c>
      <c r="BRZ1163" t="s">
        <v>2763</v>
      </c>
    </row>
    <row r="1164" spans="1:18 1844:1846" hidden="1">
      <c r="A1164" t="s">
        <v>383</v>
      </c>
      <c r="B1164" t="s">
        <v>164</v>
      </c>
      <c r="D1164" t="s">
        <v>165</v>
      </c>
      <c r="E1164" t="s">
        <v>336</v>
      </c>
      <c r="F1164" t="s">
        <v>221</v>
      </c>
      <c r="G1164" t="s">
        <v>474</v>
      </c>
      <c r="H1164">
        <v>292915</v>
      </c>
      <c r="I1164" s="103">
        <v>45962</v>
      </c>
      <c r="J1164">
        <v>26362</v>
      </c>
      <c r="K1164">
        <v>27970</v>
      </c>
      <c r="L1164">
        <v>200964</v>
      </c>
      <c r="M1164">
        <v>189234</v>
      </c>
      <c r="O1164" t="s">
        <v>2814</v>
      </c>
      <c r="P1164" t="s">
        <v>2815</v>
      </c>
      <c r="Q1164" t="s">
        <v>2816</v>
      </c>
      <c r="R1164" t="s">
        <v>2817</v>
      </c>
      <c r="BRX1164">
        <v>7</v>
      </c>
      <c r="BRZ1164" t="s">
        <v>2764</v>
      </c>
    </row>
    <row r="1165" spans="1:18 1844:1846" hidden="1">
      <c r="A1165" t="s">
        <v>383</v>
      </c>
      <c r="B1165" t="s">
        <v>164</v>
      </c>
      <c r="D1165" t="s">
        <v>167</v>
      </c>
      <c r="E1165" t="s">
        <v>71</v>
      </c>
      <c r="F1165" t="s">
        <v>221</v>
      </c>
      <c r="G1165" t="s">
        <v>2765</v>
      </c>
      <c r="H1165">
        <v>-0.01</v>
      </c>
      <c r="I1165" s="103">
        <v>45962</v>
      </c>
      <c r="L1165">
        <v>-6.6640000000000015E-3</v>
      </c>
      <c r="M1165">
        <v>-9.5000000000000001E-2</v>
      </c>
      <c r="BRX1165">
        <v>8</v>
      </c>
      <c r="BRZ1165" t="s">
        <v>2766</v>
      </c>
    </row>
    <row r="1166" spans="1:18 1844:1846" hidden="1">
      <c r="A1166" t="s">
        <v>383</v>
      </c>
      <c r="B1166" t="s">
        <v>164</v>
      </c>
      <c r="D1166" t="s">
        <v>335</v>
      </c>
      <c r="E1166" t="s">
        <v>73</v>
      </c>
      <c r="F1166" t="s">
        <v>221</v>
      </c>
      <c r="G1166" t="s">
        <v>474</v>
      </c>
      <c r="H1166">
        <v>8.84</v>
      </c>
      <c r="I1166" s="103">
        <v>45962</v>
      </c>
      <c r="J1166">
        <v>1.034</v>
      </c>
      <c r="K1166">
        <v>1</v>
      </c>
      <c r="L1166">
        <v>6.5763639999999999</v>
      </c>
      <c r="M1166">
        <v>6.5380000000000003</v>
      </c>
      <c r="BRX1166">
        <v>9</v>
      </c>
      <c r="BRZ1166" t="s">
        <v>2767</v>
      </c>
    </row>
    <row r="1167" spans="1:18 1844:1846" hidden="1">
      <c r="A1167" t="s">
        <v>383</v>
      </c>
      <c r="B1167" t="s">
        <v>169</v>
      </c>
      <c r="D1167" t="s">
        <v>385</v>
      </c>
      <c r="E1167" t="s">
        <v>171</v>
      </c>
      <c r="F1167" t="s">
        <v>227</v>
      </c>
      <c r="G1167" t="s">
        <v>484</v>
      </c>
      <c r="H1167">
        <v>0.192</v>
      </c>
      <c r="I1167" s="103">
        <v>45962</v>
      </c>
      <c r="J1167">
        <v>0.19270000000000001</v>
      </c>
      <c r="K1167">
        <v>0.15770000000000001</v>
      </c>
      <c r="L1167">
        <v>0.19270000000000001</v>
      </c>
      <c r="M1167">
        <v>0.1741</v>
      </c>
      <c r="N1167">
        <v>0.1731</v>
      </c>
      <c r="BRX1167">
        <v>10</v>
      </c>
      <c r="BRZ1167" t="s">
        <v>2768</v>
      </c>
    </row>
    <row r="1168" spans="1:18 1844:1846" hidden="1">
      <c r="A1168" t="s">
        <v>383</v>
      </c>
      <c r="B1168" t="s">
        <v>169</v>
      </c>
      <c r="D1168" t="s">
        <v>172</v>
      </c>
      <c r="E1168" t="s">
        <v>173</v>
      </c>
      <c r="F1168" t="s">
        <v>227</v>
      </c>
      <c r="G1168" t="s">
        <v>484</v>
      </c>
      <c r="H1168">
        <v>3298</v>
      </c>
      <c r="I1168" s="103">
        <v>45962</v>
      </c>
      <c r="J1168">
        <v>270</v>
      </c>
      <c r="K1168">
        <v>242.65</v>
      </c>
      <c r="L1168">
        <v>2211</v>
      </c>
      <c r="M1168">
        <v>2114.4299999999998</v>
      </c>
      <c r="N1168">
        <v>247.09</v>
      </c>
      <c r="BRX1168">
        <v>11</v>
      </c>
      <c r="BRZ1168" t="s">
        <v>2770</v>
      </c>
    </row>
    <row r="1169" spans="1:18 1844:1846" hidden="1">
      <c r="A1169" t="s">
        <v>383</v>
      </c>
      <c r="B1169" t="s">
        <v>154</v>
      </c>
      <c r="D1169" t="s">
        <v>333</v>
      </c>
      <c r="E1169" t="s">
        <v>156</v>
      </c>
      <c r="F1169" t="s">
        <v>221</v>
      </c>
      <c r="G1169" t="s">
        <v>474</v>
      </c>
      <c r="H1169">
        <v>40244</v>
      </c>
      <c r="I1169" s="103">
        <v>45992</v>
      </c>
      <c r="J1169">
        <v>3099</v>
      </c>
      <c r="K1169">
        <v>2928</v>
      </c>
      <c r="L1169">
        <v>30697</v>
      </c>
      <c r="M1169">
        <v>30990</v>
      </c>
      <c r="O1169" t="s">
        <v>2818</v>
      </c>
      <c r="P1169" t="s">
        <v>2807</v>
      </c>
      <c r="Q1169" t="s">
        <v>2813</v>
      </c>
      <c r="R1169" t="s">
        <v>2809</v>
      </c>
      <c r="BRX1169">
        <v>1</v>
      </c>
      <c r="BRZ1169" t="s">
        <v>2756</v>
      </c>
    </row>
    <row r="1170" spans="1:18 1844:1846" hidden="1">
      <c r="A1170" t="s">
        <v>383</v>
      </c>
      <c r="B1170" t="s">
        <v>154</v>
      </c>
      <c r="D1170" t="s">
        <v>332</v>
      </c>
      <c r="E1170" t="s">
        <v>71</v>
      </c>
      <c r="F1170" t="s">
        <v>221</v>
      </c>
      <c r="G1170" t="s">
        <v>474</v>
      </c>
      <c r="H1170">
        <v>-0.02</v>
      </c>
      <c r="I1170" s="103">
        <v>45992</v>
      </c>
      <c r="L1170">
        <v>-1.5003000000000001E-2</v>
      </c>
      <c r="M1170">
        <v>-9.3899999999999997E-2</v>
      </c>
      <c r="BRX1170">
        <v>2</v>
      </c>
      <c r="BRZ1170" t="s">
        <v>2757</v>
      </c>
    </row>
    <row r="1171" spans="1:18 1844:1846" hidden="1">
      <c r="A1171" t="s">
        <v>383</v>
      </c>
      <c r="B1171" t="s">
        <v>154</v>
      </c>
      <c r="D1171" t="s">
        <v>160</v>
      </c>
      <c r="E1171" t="s">
        <v>71</v>
      </c>
      <c r="F1171" t="s">
        <v>221</v>
      </c>
      <c r="G1171" t="s">
        <v>2758</v>
      </c>
      <c r="H1171">
        <v>-7.0000000000000007E-2</v>
      </c>
      <c r="I1171" s="103">
        <v>45992</v>
      </c>
      <c r="J1171">
        <v>-9.1000000000000004E-3</v>
      </c>
      <c r="K1171">
        <v>-9.2999999999999992E-3</v>
      </c>
      <c r="L1171">
        <v>-4.9599999999999991E-2</v>
      </c>
      <c r="M1171">
        <v>-5.1999999999999998E-2</v>
      </c>
      <c r="BRX1171">
        <v>3</v>
      </c>
      <c r="BRZ1171" t="s">
        <v>2759</v>
      </c>
    </row>
    <row r="1172" spans="1:18 1844:1846" hidden="1">
      <c r="A1172" t="s">
        <v>383</v>
      </c>
      <c r="B1172" t="s">
        <v>154</v>
      </c>
      <c r="D1172" t="s">
        <v>160</v>
      </c>
      <c r="E1172" t="s">
        <v>156</v>
      </c>
      <c r="F1172" t="s">
        <v>221</v>
      </c>
      <c r="G1172" t="s">
        <v>2758</v>
      </c>
      <c r="H1172">
        <v>-3020</v>
      </c>
      <c r="I1172" s="103">
        <v>45992</v>
      </c>
      <c r="J1172">
        <v>-374.12</v>
      </c>
      <c r="K1172">
        <v>-381.89</v>
      </c>
      <c r="L1172">
        <v>-2038.06</v>
      </c>
      <c r="M1172">
        <v>-2125.67</v>
      </c>
      <c r="BRX1172">
        <v>4</v>
      </c>
      <c r="BRZ1172" t="s">
        <v>2760</v>
      </c>
    </row>
    <row r="1173" spans="1:18 1844:1846" hidden="1">
      <c r="A1173" t="s">
        <v>383</v>
      </c>
      <c r="B1173" t="s">
        <v>154</v>
      </c>
      <c r="D1173" t="s">
        <v>161</v>
      </c>
      <c r="E1173" t="s">
        <v>80</v>
      </c>
      <c r="F1173" t="s">
        <v>221</v>
      </c>
      <c r="G1173" t="s">
        <v>474</v>
      </c>
      <c r="H1173">
        <v>39</v>
      </c>
      <c r="I1173" s="103">
        <v>45992</v>
      </c>
      <c r="J1173">
        <v>7</v>
      </c>
      <c r="K1173">
        <v>7</v>
      </c>
      <c r="L1173">
        <v>32</v>
      </c>
      <c r="M1173">
        <v>18</v>
      </c>
      <c r="BRX1173">
        <v>5</v>
      </c>
      <c r="BRZ1173">
        <v>39</v>
      </c>
    </row>
    <row r="1174" spans="1:18 1844:1846" hidden="1">
      <c r="A1174" t="s">
        <v>383</v>
      </c>
      <c r="B1174" t="s">
        <v>154</v>
      </c>
      <c r="D1174" t="s">
        <v>334</v>
      </c>
      <c r="E1174" t="s">
        <v>73</v>
      </c>
      <c r="F1174" t="s">
        <v>221</v>
      </c>
      <c r="G1174" t="s">
        <v>474</v>
      </c>
      <c r="H1174">
        <v>251.99</v>
      </c>
      <c r="I1174" s="103">
        <v>45992</v>
      </c>
      <c r="J1174">
        <v>21.984000000000002</v>
      </c>
      <c r="K1174">
        <v>16.527000000000001</v>
      </c>
      <c r="L1174">
        <v>195.16399999999999</v>
      </c>
      <c r="M1174">
        <v>189.06199999999995</v>
      </c>
      <c r="BRX1174">
        <v>6</v>
      </c>
      <c r="BRZ1174" t="s">
        <v>2763</v>
      </c>
    </row>
    <row r="1175" spans="1:18 1844:1846" hidden="1">
      <c r="A1175" t="s">
        <v>383</v>
      </c>
      <c r="B1175" t="s">
        <v>164</v>
      </c>
      <c r="D1175" t="s">
        <v>165</v>
      </c>
      <c r="E1175" t="s">
        <v>336</v>
      </c>
      <c r="F1175" t="s">
        <v>221</v>
      </c>
      <c r="G1175" t="s">
        <v>474</v>
      </c>
      <c r="H1175">
        <v>292915</v>
      </c>
      <c r="I1175" s="103">
        <v>45992</v>
      </c>
      <c r="J1175">
        <v>23721</v>
      </c>
      <c r="K1175">
        <v>29490</v>
      </c>
      <c r="L1175">
        <v>224685</v>
      </c>
      <c r="M1175">
        <v>218724</v>
      </c>
      <c r="O1175" t="s">
        <v>2819</v>
      </c>
      <c r="P1175" t="s">
        <v>2815</v>
      </c>
      <c r="Q1175" t="s">
        <v>2816</v>
      </c>
      <c r="R1175" t="s">
        <v>2809</v>
      </c>
      <c r="BRX1175">
        <v>7</v>
      </c>
      <c r="BRZ1175" t="s">
        <v>2764</v>
      </c>
    </row>
    <row r="1176" spans="1:18 1844:1846" hidden="1">
      <c r="A1176" t="s">
        <v>383</v>
      </c>
      <c r="B1176" t="s">
        <v>164</v>
      </c>
      <c r="D1176" t="s">
        <v>167</v>
      </c>
      <c r="E1176" t="s">
        <v>71</v>
      </c>
      <c r="F1176" t="s">
        <v>221</v>
      </c>
      <c r="G1176" t="s">
        <v>2765</v>
      </c>
      <c r="H1176">
        <v>-0.01</v>
      </c>
      <c r="I1176" s="103">
        <v>45992</v>
      </c>
      <c r="L1176">
        <v>-7.4970000000000019E-3</v>
      </c>
      <c r="M1176">
        <v>-6.9900000000000004E-2</v>
      </c>
      <c r="BRX1176">
        <v>8</v>
      </c>
      <c r="BRZ1176" t="s">
        <v>2766</v>
      </c>
    </row>
    <row r="1177" spans="1:18 1844:1846" hidden="1">
      <c r="A1177" t="s">
        <v>383</v>
      </c>
      <c r="B1177" t="s">
        <v>164</v>
      </c>
      <c r="D1177" t="s">
        <v>335</v>
      </c>
      <c r="E1177" t="s">
        <v>73</v>
      </c>
      <c r="F1177" t="s">
        <v>221</v>
      </c>
      <c r="G1177" t="s">
        <v>474</v>
      </c>
      <c r="H1177">
        <v>8.84</v>
      </c>
      <c r="I1177" s="103">
        <v>45992</v>
      </c>
      <c r="J1177">
        <v>0.94</v>
      </c>
      <c r="K1177">
        <v>1.08</v>
      </c>
      <c r="L1177">
        <v>7.5163640000000003</v>
      </c>
      <c r="M1177">
        <v>7.6180000000000003</v>
      </c>
      <c r="O1177" t="s">
        <v>2820</v>
      </c>
      <c r="P1177" t="s">
        <v>2815</v>
      </c>
      <c r="Q1177" t="s">
        <v>2816</v>
      </c>
      <c r="R1177" t="s">
        <v>2809</v>
      </c>
      <c r="BRX1177">
        <v>9</v>
      </c>
      <c r="BRZ1177" t="s">
        <v>2767</v>
      </c>
    </row>
    <row r="1178" spans="1:18 1844:1846" hidden="1">
      <c r="A1178" t="s">
        <v>383</v>
      </c>
      <c r="B1178" t="s">
        <v>169</v>
      </c>
      <c r="D1178" t="s">
        <v>385</v>
      </c>
      <c r="E1178" t="s">
        <v>171</v>
      </c>
      <c r="F1178" t="s">
        <v>227</v>
      </c>
      <c r="G1178" t="s">
        <v>484</v>
      </c>
      <c r="H1178">
        <v>0.192</v>
      </c>
      <c r="I1178" s="103">
        <v>45992</v>
      </c>
      <c r="J1178">
        <v>0.1925</v>
      </c>
      <c r="K1178">
        <v>0.1792</v>
      </c>
      <c r="L1178">
        <v>0.1925</v>
      </c>
      <c r="M1178">
        <v>0.17380000000000001</v>
      </c>
      <c r="BRX1178">
        <v>10</v>
      </c>
      <c r="BRZ1178" t="s">
        <v>2768</v>
      </c>
    </row>
    <row r="1179" spans="1:18 1844:1846" hidden="1">
      <c r="A1179" t="s">
        <v>383</v>
      </c>
      <c r="B1179" t="s">
        <v>169</v>
      </c>
      <c r="D1179" t="s">
        <v>172</v>
      </c>
      <c r="E1179" t="s">
        <v>173</v>
      </c>
      <c r="F1179" t="s">
        <v>227</v>
      </c>
      <c r="G1179" t="s">
        <v>484</v>
      </c>
      <c r="H1179">
        <v>3298</v>
      </c>
      <c r="I1179" s="103">
        <v>45992</v>
      </c>
      <c r="J1179">
        <v>270</v>
      </c>
      <c r="K1179">
        <v>271.17</v>
      </c>
      <c r="L1179">
        <v>2481</v>
      </c>
      <c r="M1179">
        <v>2385.6</v>
      </c>
      <c r="O1179" t="s">
        <v>2821</v>
      </c>
      <c r="P1179" t="s">
        <v>2393</v>
      </c>
      <c r="Q1179" t="s">
        <v>2393</v>
      </c>
      <c r="R1179" t="s">
        <v>2393</v>
      </c>
      <c r="BRX1179">
        <v>11</v>
      </c>
      <c r="BRZ1179" t="s">
        <v>2770</v>
      </c>
    </row>
    <row r="1180" spans="1:18 1844:1846" hidden="1">
      <c r="A1180" t="s">
        <v>383</v>
      </c>
      <c r="B1180" t="s">
        <v>154</v>
      </c>
      <c r="D1180" t="s">
        <v>333</v>
      </c>
      <c r="E1180" t="s">
        <v>156</v>
      </c>
      <c r="F1180" t="s">
        <v>221</v>
      </c>
      <c r="G1180" t="s">
        <v>474</v>
      </c>
      <c r="H1180">
        <v>40244</v>
      </c>
      <c r="I1180" s="103">
        <v>46023</v>
      </c>
      <c r="J1180">
        <v>2767</v>
      </c>
      <c r="K1180">
        <v>2909</v>
      </c>
      <c r="L1180">
        <v>33464</v>
      </c>
      <c r="M1180">
        <v>33898</v>
      </c>
      <c r="O1180" t="s">
        <v>2822</v>
      </c>
      <c r="P1180" t="s">
        <v>2807</v>
      </c>
      <c r="Q1180" t="s">
        <v>2813</v>
      </c>
      <c r="R1180" t="s">
        <v>2809</v>
      </c>
      <c r="BRX1180">
        <v>1</v>
      </c>
      <c r="BRZ1180" t="s">
        <v>2756</v>
      </c>
    </row>
    <row r="1181" spans="1:18 1844:1846" hidden="1">
      <c r="A1181" t="s">
        <v>383</v>
      </c>
      <c r="B1181" t="s">
        <v>154</v>
      </c>
      <c r="D1181" t="s">
        <v>332</v>
      </c>
      <c r="E1181" t="s">
        <v>71</v>
      </c>
      <c r="F1181" t="s">
        <v>221</v>
      </c>
      <c r="G1181" t="s">
        <v>474</v>
      </c>
      <c r="H1181">
        <v>-0.02</v>
      </c>
      <c r="I1181" s="103">
        <v>46023</v>
      </c>
      <c r="L1181">
        <v>-1.6669999999999997E-2</v>
      </c>
      <c r="M1181">
        <v>-0.11269999999999999</v>
      </c>
      <c r="BRX1181">
        <v>2</v>
      </c>
      <c r="BRZ1181" t="s">
        <v>2757</v>
      </c>
    </row>
    <row r="1182" spans="1:18 1844:1846" hidden="1">
      <c r="A1182" t="s">
        <v>383</v>
      </c>
      <c r="B1182" t="s">
        <v>154</v>
      </c>
      <c r="D1182" t="s">
        <v>160</v>
      </c>
      <c r="E1182" t="s">
        <v>71</v>
      </c>
      <c r="F1182" t="s">
        <v>221</v>
      </c>
      <c r="G1182" t="s">
        <v>2758</v>
      </c>
      <c r="H1182">
        <v>-7.0000000000000007E-2</v>
      </c>
      <c r="I1182" s="103">
        <v>46023</v>
      </c>
      <c r="J1182">
        <v>-7.7000000000000002E-3</v>
      </c>
      <c r="K1182">
        <v>-7.9000000000000008E-3</v>
      </c>
      <c r="L1182">
        <v>-5.729999999999999E-2</v>
      </c>
      <c r="M1182">
        <v>-5.9900000000000002E-2</v>
      </c>
      <c r="BRX1182">
        <v>3</v>
      </c>
      <c r="BRZ1182" t="s">
        <v>2759</v>
      </c>
    </row>
    <row r="1183" spans="1:18 1844:1846" hidden="1">
      <c r="A1183" t="s">
        <v>383</v>
      </c>
      <c r="B1183" t="s">
        <v>154</v>
      </c>
      <c r="D1183" t="s">
        <v>160</v>
      </c>
      <c r="E1183" t="s">
        <v>156</v>
      </c>
      <c r="F1183" t="s">
        <v>221</v>
      </c>
      <c r="G1183" t="s">
        <v>2758</v>
      </c>
      <c r="H1183">
        <v>-3020</v>
      </c>
      <c r="I1183" s="103">
        <v>46023</v>
      </c>
      <c r="J1183">
        <v>-315.24</v>
      </c>
      <c r="K1183">
        <v>-324.14999999999998</v>
      </c>
      <c r="L1183">
        <v>-2353.3000000000002</v>
      </c>
      <c r="M1183">
        <v>-2499.79</v>
      </c>
      <c r="BRX1183">
        <v>4</v>
      </c>
      <c r="BRZ1183" t="s">
        <v>2760</v>
      </c>
    </row>
    <row r="1184" spans="1:18 1844:1846" hidden="1">
      <c r="A1184" t="s">
        <v>383</v>
      </c>
      <c r="B1184" t="s">
        <v>154</v>
      </c>
      <c r="D1184" t="s">
        <v>161</v>
      </c>
      <c r="E1184" t="s">
        <v>80</v>
      </c>
      <c r="F1184" t="s">
        <v>221</v>
      </c>
      <c r="G1184" t="s">
        <v>474</v>
      </c>
      <c r="H1184">
        <v>39</v>
      </c>
      <c r="I1184" s="103">
        <v>46023</v>
      </c>
      <c r="J1184">
        <v>3</v>
      </c>
      <c r="K1184">
        <v>3</v>
      </c>
      <c r="L1184">
        <v>35</v>
      </c>
      <c r="M1184">
        <v>21</v>
      </c>
      <c r="BRX1184">
        <v>5</v>
      </c>
      <c r="BRZ1184">
        <v>39</v>
      </c>
    </row>
    <row r="1185" spans="1:17 1844:1846" hidden="1">
      <c r="A1185" t="s">
        <v>383</v>
      </c>
      <c r="B1185" t="s">
        <v>154</v>
      </c>
      <c r="D1185" t="s">
        <v>334</v>
      </c>
      <c r="E1185" t="s">
        <v>73</v>
      </c>
      <c r="F1185" t="s">
        <v>221</v>
      </c>
      <c r="G1185" t="s">
        <v>474</v>
      </c>
      <c r="H1185">
        <v>251.99</v>
      </c>
      <c r="I1185" s="103">
        <v>46023</v>
      </c>
      <c r="J1185">
        <v>21.984000000000002</v>
      </c>
      <c r="K1185">
        <v>16.294</v>
      </c>
      <c r="L1185">
        <v>217.148</v>
      </c>
      <c r="M1185">
        <v>205.35599999999997</v>
      </c>
      <c r="BRX1185">
        <v>6</v>
      </c>
      <c r="BRZ1185" t="s">
        <v>2763</v>
      </c>
    </row>
    <row r="1186" spans="1:17 1844:1846" hidden="1">
      <c r="A1186" t="s">
        <v>383</v>
      </c>
      <c r="B1186" t="s">
        <v>164</v>
      </c>
      <c r="D1186" t="s">
        <v>165</v>
      </c>
      <c r="E1186" t="s">
        <v>336</v>
      </c>
      <c r="F1186" t="s">
        <v>221</v>
      </c>
      <c r="G1186" t="s">
        <v>474</v>
      </c>
      <c r="H1186">
        <v>292915</v>
      </c>
      <c r="I1186" s="103">
        <v>46023</v>
      </c>
      <c r="J1186">
        <v>26274</v>
      </c>
      <c r="K1186">
        <v>22398</v>
      </c>
      <c r="L1186">
        <v>250959</v>
      </c>
      <c r="M1186">
        <v>241122</v>
      </c>
      <c r="BRX1186">
        <v>7</v>
      </c>
      <c r="BRZ1186" t="s">
        <v>2764</v>
      </c>
    </row>
    <row r="1187" spans="1:17 1844:1846" hidden="1">
      <c r="A1187" t="s">
        <v>383</v>
      </c>
      <c r="B1187" t="s">
        <v>164</v>
      </c>
      <c r="D1187" t="s">
        <v>167</v>
      </c>
      <c r="E1187" t="s">
        <v>71</v>
      </c>
      <c r="F1187" t="s">
        <v>221</v>
      </c>
      <c r="G1187" t="s">
        <v>2765</v>
      </c>
      <c r="H1187">
        <v>-0.01</v>
      </c>
      <c r="I1187" s="103">
        <v>46023</v>
      </c>
      <c r="L1187">
        <v>-8.3300000000000023E-3</v>
      </c>
      <c r="M1187">
        <v>-8.2000000000000003E-2</v>
      </c>
      <c r="BRX1187">
        <v>8</v>
      </c>
      <c r="BRZ1187" t="s">
        <v>2766</v>
      </c>
    </row>
    <row r="1188" spans="1:17 1844:1846" hidden="1">
      <c r="A1188" t="s">
        <v>383</v>
      </c>
      <c r="B1188" t="s">
        <v>164</v>
      </c>
      <c r="D1188" t="s">
        <v>335</v>
      </c>
      <c r="E1188" t="s">
        <v>73</v>
      </c>
      <c r="F1188" t="s">
        <v>221</v>
      </c>
      <c r="G1188" t="s">
        <v>474</v>
      </c>
      <c r="H1188">
        <v>8.84</v>
      </c>
      <c r="I1188" s="103">
        <v>46023</v>
      </c>
      <c r="J1188">
        <v>0.94</v>
      </c>
      <c r="K1188">
        <v>0.78</v>
      </c>
      <c r="L1188">
        <v>8.4563639999999989</v>
      </c>
      <c r="M1188">
        <v>8.3979999999999997</v>
      </c>
      <c r="BRX1188">
        <v>9</v>
      </c>
      <c r="BRZ1188" t="s">
        <v>2767</v>
      </c>
    </row>
    <row r="1189" spans="1:17 1844:1846" hidden="1">
      <c r="A1189" t="s">
        <v>383</v>
      </c>
      <c r="B1189" t="s">
        <v>169</v>
      </c>
      <c r="D1189" t="s">
        <v>385</v>
      </c>
      <c r="E1189" t="s">
        <v>171</v>
      </c>
      <c r="F1189" t="s">
        <v>227</v>
      </c>
      <c r="G1189" t="s">
        <v>484</v>
      </c>
      <c r="H1189">
        <v>0.192</v>
      </c>
      <c r="I1189" s="103">
        <v>46023</v>
      </c>
      <c r="J1189">
        <v>0.1923</v>
      </c>
      <c r="K1189">
        <v>0.16850000000000001</v>
      </c>
      <c r="L1189">
        <v>0.1923</v>
      </c>
      <c r="M1189">
        <v>0.17399999999999999</v>
      </c>
      <c r="N1189">
        <v>0.17399999999999999</v>
      </c>
      <c r="BRX1189">
        <v>10</v>
      </c>
      <c r="BRZ1189" t="s">
        <v>2768</v>
      </c>
    </row>
    <row r="1190" spans="1:17 1844:1846" hidden="1">
      <c r="A1190" t="s">
        <v>383</v>
      </c>
      <c r="B1190" t="s">
        <v>169</v>
      </c>
      <c r="D1190" t="s">
        <v>172</v>
      </c>
      <c r="E1190" t="s">
        <v>173</v>
      </c>
      <c r="F1190" t="s">
        <v>227</v>
      </c>
      <c r="G1190" t="s">
        <v>484</v>
      </c>
      <c r="H1190">
        <v>3298</v>
      </c>
      <c r="I1190" s="103">
        <v>46023</v>
      </c>
      <c r="J1190">
        <v>269</v>
      </c>
      <c r="K1190">
        <v>269.14999999999998</v>
      </c>
      <c r="L1190">
        <v>2750</v>
      </c>
      <c r="M1190">
        <v>2654.75</v>
      </c>
      <c r="N1190">
        <v>272.42</v>
      </c>
      <c r="BRX1190">
        <v>11</v>
      </c>
      <c r="BRZ1190" t="s">
        <v>2770</v>
      </c>
    </row>
    <row r="1191" spans="1:17 1844:1846">
      <c r="A1191" t="s">
        <v>383</v>
      </c>
      <c r="B1191" t="s">
        <v>154</v>
      </c>
      <c r="D1191" t="s">
        <v>333</v>
      </c>
      <c r="E1191" t="s">
        <v>156</v>
      </c>
      <c r="F1191" t="s">
        <v>221</v>
      </c>
      <c r="G1191" t="s">
        <v>474</v>
      </c>
      <c r="H1191">
        <v>40244</v>
      </c>
      <c r="I1191" s="103">
        <v>46054</v>
      </c>
      <c r="J1191">
        <v>3171</v>
      </c>
      <c r="K1191">
        <v>3598</v>
      </c>
      <c r="L1191">
        <v>36635</v>
      </c>
      <c r="M1191">
        <v>37494</v>
      </c>
      <c r="O1191" t="s">
        <v>2836</v>
      </c>
      <c r="P1191" t="s">
        <v>2807</v>
      </c>
      <c r="Q1191" t="s">
        <v>2837</v>
      </c>
      <c r="BRX1191">
        <v>1</v>
      </c>
      <c r="BRZ1191" t="s">
        <v>2756</v>
      </c>
    </row>
    <row r="1192" spans="1:17 1844:1846">
      <c r="A1192" t="s">
        <v>383</v>
      </c>
      <c r="B1192" t="s">
        <v>154</v>
      </c>
      <c r="D1192" t="s">
        <v>332</v>
      </c>
      <c r="E1192" t="s">
        <v>71</v>
      </c>
      <c r="F1192" t="s">
        <v>221</v>
      </c>
      <c r="G1192" t="s">
        <v>474</v>
      </c>
      <c r="H1192">
        <v>-0.02</v>
      </c>
      <c r="I1192" s="103">
        <v>46054</v>
      </c>
      <c r="L1192">
        <v>-1.8336999999999996E-2</v>
      </c>
      <c r="M1192">
        <v>-0.10979999999999999</v>
      </c>
      <c r="BRX1192">
        <v>2</v>
      </c>
      <c r="BRZ1192" t="s">
        <v>2757</v>
      </c>
    </row>
    <row r="1193" spans="1:17 1844:1846">
      <c r="A1193" t="s">
        <v>383</v>
      </c>
      <c r="B1193" t="s">
        <v>154</v>
      </c>
      <c r="D1193" t="s">
        <v>160</v>
      </c>
      <c r="E1193" t="s">
        <v>71</v>
      </c>
      <c r="F1193" t="s">
        <v>221</v>
      </c>
      <c r="G1193" t="s">
        <v>2758</v>
      </c>
      <c r="H1193">
        <v>-7.0000000000000007E-2</v>
      </c>
      <c r="I1193" s="103">
        <v>46054</v>
      </c>
      <c r="J1193">
        <v>-7.0999999999999995E-3</v>
      </c>
      <c r="K1193">
        <v>-7.3000000000000001E-3</v>
      </c>
      <c r="L1193">
        <v>-6.4399999999999985E-2</v>
      </c>
      <c r="M1193">
        <v>-6.7199999999999996E-2</v>
      </c>
      <c r="BRX1193">
        <v>3</v>
      </c>
      <c r="BRZ1193" t="s">
        <v>2759</v>
      </c>
    </row>
    <row r="1194" spans="1:17 1844:1846">
      <c r="A1194" t="s">
        <v>383</v>
      </c>
      <c r="B1194" t="s">
        <v>154</v>
      </c>
      <c r="D1194" t="s">
        <v>160</v>
      </c>
      <c r="E1194" t="s">
        <v>156</v>
      </c>
      <c r="F1194" t="s">
        <v>221</v>
      </c>
      <c r="G1194" t="s">
        <v>2758</v>
      </c>
      <c r="H1194">
        <v>-3020</v>
      </c>
      <c r="I1194" s="103">
        <v>46054</v>
      </c>
      <c r="J1194">
        <v>-290</v>
      </c>
      <c r="K1194">
        <v>-299.48</v>
      </c>
      <c r="L1194">
        <v>-2643.3</v>
      </c>
      <c r="M1194">
        <v>-2749.26</v>
      </c>
      <c r="BRX1194">
        <v>4</v>
      </c>
      <c r="BRZ1194" t="s">
        <v>2760</v>
      </c>
    </row>
    <row r="1195" spans="1:17 1844:1846">
      <c r="A1195" t="s">
        <v>383</v>
      </c>
      <c r="B1195" t="s">
        <v>154</v>
      </c>
      <c r="D1195" t="s">
        <v>161</v>
      </c>
      <c r="E1195" t="s">
        <v>80</v>
      </c>
      <c r="F1195" t="s">
        <v>221</v>
      </c>
      <c r="G1195" t="s">
        <v>474</v>
      </c>
      <c r="H1195">
        <v>39</v>
      </c>
      <c r="I1195" s="103">
        <v>46054</v>
      </c>
      <c r="J1195">
        <v>2</v>
      </c>
      <c r="K1195">
        <v>2</v>
      </c>
      <c r="L1195">
        <v>37</v>
      </c>
      <c r="M1195">
        <v>23</v>
      </c>
      <c r="BRX1195">
        <v>5</v>
      </c>
      <c r="BRZ1195">
        <v>39</v>
      </c>
    </row>
    <row r="1196" spans="1:17 1844:1846">
      <c r="A1196" t="s">
        <v>383</v>
      </c>
      <c r="B1196" t="s">
        <v>154</v>
      </c>
      <c r="D1196" t="s">
        <v>334</v>
      </c>
      <c r="E1196" t="s">
        <v>73</v>
      </c>
      <c r="F1196" t="s">
        <v>221</v>
      </c>
      <c r="G1196" t="s">
        <v>474</v>
      </c>
      <c r="H1196">
        <v>251.99</v>
      </c>
      <c r="I1196" s="103">
        <v>46054</v>
      </c>
      <c r="J1196">
        <v>20.885000000000002</v>
      </c>
      <c r="K1196">
        <v>20.795000000000002</v>
      </c>
      <c r="L1196">
        <v>238.03299999999999</v>
      </c>
      <c r="M1196">
        <v>226.15099999999995</v>
      </c>
      <c r="BRX1196">
        <v>6</v>
      </c>
      <c r="BRZ1196" t="s">
        <v>2763</v>
      </c>
    </row>
    <row r="1197" spans="1:17 1844:1846">
      <c r="A1197" t="s">
        <v>383</v>
      </c>
      <c r="B1197" t="s">
        <v>164</v>
      </c>
      <c r="D1197" t="s">
        <v>165</v>
      </c>
      <c r="E1197" t="s">
        <v>336</v>
      </c>
      <c r="F1197" t="s">
        <v>221</v>
      </c>
      <c r="G1197" t="s">
        <v>474</v>
      </c>
      <c r="H1197">
        <v>292915</v>
      </c>
      <c r="I1197" s="103">
        <v>46054</v>
      </c>
      <c r="J1197">
        <v>25286</v>
      </c>
      <c r="K1197">
        <v>28677</v>
      </c>
      <c r="L1197">
        <v>276245</v>
      </c>
      <c r="M1197">
        <v>269799</v>
      </c>
      <c r="O1197" t="s">
        <v>2838</v>
      </c>
      <c r="BRX1197">
        <v>7</v>
      </c>
      <c r="BRZ1197" t="s">
        <v>2764</v>
      </c>
    </row>
    <row r="1198" spans="1:17 1844:1846">
      <c r="A1198" t="s">
        <v>383</v>
      </c>
      <c r="B1198" t="s">
        <v>164</v>
      </c>
      <c r="D1198" t="s">
        <v>167</v>
      </c>
      <c r="E1198" t="s">
        <v>71</v>
      </c>
      <c r="F1198" t="s">
        <v>221</v>
      </c>
      <c r="G1198" t="s">
        <v>2765</v>
      </c>
      <c r="H1198">
        <v>-0.01</v>
      </c>
      <c r="I1198" s="103">
        <v>46054</v>
      </c>
      <c r="L1198">
        <v>-9.1630000000000027E-3</v>
      </c>
      <c r="M1198">
        <v>-6.8400000000000002E-2</v>
      </c>
      <c r="BRX1198">
        <v>8</v>
      </c>
      <c r="BRZ1198" t="s">
        <v>2766</v>
      </c>
    </row>
    <row r="1199" spans="1:17 1844:1846">
      <c r="A1199" t="s">
        <v>383</v>
      </c>
      <c r="B1199" t="s">
        <v>164</v>
      </c>
      <c r="D1199" t="s">
        <v>335</v>
      </c>
      <c r="E1199" t="s">
        <v>73</v>
      </c>
      <c r="F1199" t="s">
        <v>221</v>
      </c>
      <c r="G1199" t="s">
        <v>474</v>
      </c>
      <c r="H1199">
        <v>8.84</v>
      </c>
      <c r="I1199" s="103">
        <v>46054</v>
      </c>
      <c r="J1199">
        <v>0.89300000000000002</v>
      </c>
      <c r="K1199">
        <v>1.0489999999999999</v>
      </c>
      <c r="L1199">
        <v>9.3493639999999996</v>
      </c>
      <c r="M1199">
        <v>9.4469999999999992</v>
      </c>
      <c r="O1199" t="s">
        <v>2839</v>
      </c>
      <c r="BRX1199">
        <v>9</v>
      </c>
      <c r="BRZ1199" t="s">
        <v>2767</v>
      </c>
    </row>
    <row r="1200" spans="1:17 1844:1846">
      <c r="A1200" t="s">
        <v>383</v>
      </c>
      <c r="B1200" t="s">
        <v>169</v>
      </c>
      <c r="D1200" t="s">
        <v>385</v>
      </c>
      <c r="E1200" t="s">
        <v>171</v>
      </c>
      <c r="F1200" t="s">
        <v>227</v>
      </c>
      <c r="G1200" t="s">
        <v>484</v>
      </c>
      <c r="H1200">
        <v>0.192</v>
      </c>
      <c r="I1200" s="103">
        <v>46054</v>
      </c>
      <c r="J1200">
        <v>0.19220000000000001</v>
      </c>
      <c r="K1200">
        <v>0.17080000000000001</v>
      </c>
      <c r="L1200">
        <v>0.19220000000000001</v>
      </c>
      <c r="M1200">
        <v>0.17369999999999999</v>
      </c>
      <c r="N1200">
        <v>0.17369999999999999</v>
      </c>
      <c r="BRX1200">
        <v>10</v>
      </c>
      <c r="BRZ1200" t="s">
        <v>2768</v>
      </c>
    </row>
    <row r="1201" spans="1:15 1844:1846">
      <c r="A1201" t="s">
        <v>383</v>
      </c>
      <c r="B1201" t="s">
        <v>169</v>
      </c>
      <c r="D1201" t="s">
        <v>172</v>
      </c>
      <c r="E1201" t="s">
        <v>173</v>
      </c>
      <c r="F1201" t="s">
        <v>227</v>
      </c>
      <c r="G1201" t="s">
        <v>484</v>
      </c>
      <c r="H1201">
        <v>3298</v>
      </c>
      <c r="I1201" s="103">
        <v>46054</v>
      </c>
      <c r="J1201">
        <v>263</v>
      </c>
      <c r="K1201">
        <v>267.27</v>
      </c>
      <c r="L1201">
        <v>3013</v>
      </c>
      <c r="M1201">
        <v>2922.02</v>
      </c>
      <c r="N1201">
        <v>3226.47</v>
      </c>
      <c r="O1201" t="s">
        <v>2823</v>
      </c>
      <c r="BRX1201">
        <v>11</v>
      </c>
      <c r="BRZ1201" t="s">
        <v>2770</v>
      </c>
    </row>
    <row r="1202" spans="1:15 1844:1846" hidden="1">
      <c r="A1202" t="s">
        <v>383</v>
      </c>
      <c r="B1202" t="s">
        <v>154</v>
      </c>
      <c r="D1202" t="s">
        <v>333</v>
      </c>
      <c r="E1202" t="s">
        <v>156</v>
      </c>
      <c r="F1202" t="s">
        <v>221</v>
      </c>
      <c r="G1202" t="s">
        <v>474</v>
      </c>
      <c r="H1202">
        <v>40244</v>
      </c>
      <c r="I1202" s="103">
        <v>46082</v>
      </c>
      <c r="J1202">
        <v>3609</v>
      </c>
      <c r="L1202">
        <v>40244</v>
      </c>
      <c r="BRX1202">
        <v>1</v>
      </c>
      <c r="BRZ1202" t="s">
        <v>2756</v>
      </c>
    </row>
    <row r="1203" spans="1:15 1844:1846" hidden="1">
      <c r="A1203" t="s">
        <v>383</v>
      </c>
      <c r="B1203" t="s">
        <v>154</v>
      </c>
      <c r="D1203" t="s">
        <v>332</v>
      </c>
      <c r="E1203" t="s">
        <v>71</v>
      </c>
      <c r="F1203" t="s">
        <v>221</v>
      </c>
      <c r="G1203" t="s">
        <v>474</v>
      </c>
      <c r="H1203">
        <v>-0.02</v>
      </c>
      <c r="I1203" s="103">
        <v>46082</v>
      </c>
      <c r="L1203">
        <v>-2.0003999999999991E-2</v>
      </c>
      <c r="BRX1203">
        <v>2</v>
      </c>
      <c r="BRZ1203" t="s">
        <v>2757</v>
      </c>
    </row>
    <row r="1204" spans="1:15 1844:1846" hidden="1">
      <c r="A1204" t="s">
        <v>383</v>
      </c>
      <c r="B1204" t="s">
        <v>154</v>
      </c>
      <c r="D1204" t="s">
        <v>160</v>
      </c>
      <c r="E1204" t="s">
        <v>71</v>
      </c>
      <c r="F1204" t="s">
        <v>221</v>
      </c>
      <c r="G1204" t="s">
        <v>2758</v>
      </c>
      <c r="H1204">
        <v>-7.0000000000000007E-2</v>
      </c>
      <c r="I1204" s="103">
        <v>46082</v>
      </c>
      <c r="J1204">
        <v>-9.1999999999999998E-3</v>
      </c>
      <c r="L1204">
        <v>-7.3599999999999985E-2</v>
      </c>
      <c r="BRX1204">
        <v>3</v>
      </c>
      <c r="BRZ1204" t="s">
        <v>2759</v>
      </c>
    </row>
    <row r="1205" spans="1:15 1844:1846" hidden="1">
      <c r="A1205" t="s">
        <v>383</v>
      </c>
      <c r="B1205" t="s">
        <v>154</v>
      </c>
      <c r="D1205" t="s">
        <v>160</v>
      </c>
      <c r="E1205" t="s">
        <v>156</v>
      </c>
      <c r="F1205" t="s">
        <v>221</v>
      </c>
      <c r="G1205" t="s">
        <v>2758</v>
      </c>
      <c r="H1205">
        <v>-3020</v>
      </c>
      <c r="I1205" s="103">
        <v>46082</v>
      </c>
      <c r="J1205">
        <v>-376.7</v>
      </c>
      <c r="L1205">
        <v>-3020</v>
      </c>
      <c r="BRX1205">
        <v>4</v>
      </c>
      <c r="BRZ1205" t="s">
        <v>2760</v>
      </c>
    </row>
    <row r="1206" spans="1:15 1844:1846" hidden="1">
      <c r="A1206" t="s">
        <v>383</v>
      </c>
      <c r="B1206" t="s">
        <v>154</v>
      </c>
      <c r="D1206" t="s">
        <v>161</v>
      </c>
      <c r="E1206" t="s">
        <v>80</v>
      </c>
      <c r="F1206" t="s">
        <v>221</v>
      </c>
      <c r="G1206" t="s">
        <v>474</v>
      </c>
      <c r="H1206">
        <v>39</v>
      </c>
      <c r="I1206" s="103">
        <v>46082</v>
      </c>
      <c r="J1206">
        <v>2</v>
      </c>
      <c r="L1206">
        <v>39</v>
      </c>
      <c r="BRX1206">
        <v>5</v>
      </c>
      <c r="BRZ1206">
        <v>39</v>
      </c>
    </row>
    <row r="1207" spans="1:15 1844:1846" hidden="1">
      <c r="A1207" t="s">
        <v>383</v>
      </c>
      <c r="B1207" t="s">
        <v>154</v>
      </c>
      <c r="D1207" t="s">
        <v>334</v>
      </c>
      <c r="E1207" t="s">
        <v>73</v>
      </c>
      <c r="F1207" t="s">
        <v>221</v>
      </c>
      <c r="G1207" t="s">
        <v>474</v>
      </c>
      <c r="H1207">
        <v>251.99</v>
      </c>
      <c r="I1207" s="103">
        <v>46082</v>
      </c>
      <c r="J1207">
        <v>25.280999999999999</v>
      </c>
      <c r="L1207">
        <v>263.31400000000002</v>
      </c>
      <c r="BRX1207">
        <v>6</v>
      </c>
      <c r="BRZ1207" t="s">
        <v>2763</v>
      </c>
    </row>
    <row r="1208" spans="1:15 1844:1846" hidden="1">
      <c r="A1208" t="s">
        <v>383</v>
      </c>
      <c r="B1208" t="s">
        <v>164</v>
      </c>
      <c r="D1208" t="s">
        <v>165</v>
      </c>
      <c r="E1208" t="s">
        <v>336</v>
      </c>
      <c r="F1208" t="s">
        <v>221</v>
      </c>
      <c r="G1208" t="s">
        <v>474</v>
      </c>
      <c r="H1208">
        <v>292915</v>
      </c>
      <c r="I1208" s="103">
        <v>46082</v>
      </c>
      <c r="J1208">
        <v>30545</v>
      </c>
      <c r="L1208">
        <v>306790</v>
      </c>
      <c r="BRX1208">
        <v>7</v>
      </c>
      <c r="BRZ1208" t="s">
        <v>2764</v>
      </c>
    </row>
    <row r="1209" spans="1:15 1844:1846" hidden="1">
      <c r="A1209" t="s">
        <v>383</v>
      </c>
      <c r="B1209" t="s">
        <v>164</v>
      </c>
      <c r="D1209" t="s">
        <v>167</v>
      </c>
      <c r="E1209" t="s">
        <v>71</v>
      </c>
      <c r="F1209" t="s">
        <v>221</v>
      </c>
      <c r="G1209" t="s">
        <v>2765</v>
      </c>
      <c r="H1209">
        <v>-0.01</v>
      </c>
      <c r="I1209" s="103">
        <v>46082</v>
      </c>
      <c r="L1209">
        <v>-9.9960000000000031E-3</v>
      </c>
      <c r="BRX1209">
        <v>8</v>
      </c>
      <c r="BRZ1209" t="s">
        <v>2766</v>
      </c>
    </row>
    <row r="1210" spans="1:15 1844:1846" hidden="1">
      <c r="A1210" t="s">
        <v>383</v>
      </c>
      <c r="B1210" t="s">
        <v>164</v>
      </c>
      <c r="D1210" t="s">
        <v>335</v>
      </c>
      <c r="E1210" t="s">
        <v>73</v>
      </c>
      <c r="F1210" t="s">
        <v>221</v>
      </c>
      <c r="G1210" t="s">
        <v>474</v>
      </c>
      <c r="H1210">
        <v>8.84</v>
      </c>
      <c r="I1210" s="103">
        <v>46082</v>
      </c>
      <c r="J1210">
        <v>1.081</v>
      </c>
      <c r="L1210">
        <v>10.430364000000001</v>
      </c>
      <c r="BRX1210">
        <v>9</v>
      </c>
      <c r="BRZ1210" t="s">
        <v>2767</v>
      </c>
    </row>
    <row r="1211" spans="1:15 1844:1846" hidden="1">
      <c r="A1211" t="s">
        <v>383</v>
      </c>
      <c r="B1211" t="s">
        <v>169</v>
      </c>
      <c r="D1211" t="s">
        <v>385</v>
      </c>
      <c r="E1211" t="s">
        <v>171</v>
      </c>
      <c r="F1211" t="s">
        <v>227</v>
      </c>
      <c r="G1211" t="s">
        <v>484</v>
      </c>
      <c r="H1211">
        <v>0.192</v>
      </c>
      <c r="I1211" s="103">
        <v>46082</v>
      </c>
      <c r="J1211">
        <v>0.192</v>
      </c>
      <c r="L1211">
        <v>0.192</v>
      </c>
      <c r="BRX1211">
        <v>10</v>
      </c>
      <c r="BRZ1211" t="s">
        <v>2768</v>
      </c>
    </row>
    <row r="1212" spans="1:15 1844:1846" hidden="1">
      <c r="A1212" t="s">
        <v>383</v>
      </c>
      <c r="B1212" t="s">
        <v>169</v>
      </c>
      <c r="D1212" t="s">
        <v>172</v>
      </c>
      <c r="E1212" t="s">
        <v>173</v>
      </c>
      <c r="F1212" t="s">
        <v>227</v>
      </c>
      <c r="G1212" t="s">
        <v>484</v>
      </c>
      <c r="H1212">
        <v>17182</v>
      </c>
      <c r="I1212" s="103">
        <v>46082</v>
      </c>
      <c r="J1212">
        <v>285</v>
      </c>
      <c r="L1212">
        <v>3298</v>
      </c>
      <c r="BRX1212">
        <v>11</v>
      </c>
      <c r="BRZ1212" t="s">
        <v>2770</v>
      </c>
    </row>
    <row r="1213" spans="1:15 1844:1846" hidden="1"/>
    <row r="1214" spans="1:15 1844:1846" hidden="1"/>
    <row r="1215" spans="1:15 1844:1846" hidden="1">
      <c r="A1215" t="s">
        <v>556</v>
      </c>
      <c r="B1215" t="s">
        <v>195</v>
      </c>
      <c r="D1215" t="s">
        <v>195</v>
      </c>
      <c r="E1215" t="s">
        <v>73</v>
      </c>
      <c r="F1215" t="s">
        <v>479</v>
      </c>
      <c r="G1215" t="s">
        <v>11</v>
      </c>
      <c r="H1215">
        <v>31107.790052372689</v>
      </c>
      <c r="I1215" s="103">
        <v>45748</v>
      </c>
      <c r="J1215">
        <v>2433.5929999999998</v>
      </c>
      <c r="K1215">
        <v>2357.2170000000001</v>
      </c>
      <c r="L1215">
        <v>2433.5929999999998</v>
      </c>
      <c r="M1215">
        <v>2357.2170000000001</v>
      </c>
      <c r="BRX1215">
        <v>1</v>
      </c>
    </row>
    <row r="1216" spans="1:15 1844:1846" hidden="1">
      <c r="A1216" t="s">
        <v>556</v>
      </c>
      <c r="B1216" t="s">
        <v>175</v>
      </c>
      <c r="D1216" t="s">
        <v>176</v>
      </c>
      <c r="E1216" t="s">
        <v>73</v>
      </c>
      <c r="F1216" t="s">
        <v>479</v>
      </c>
      <c r="G1216" t="s">
        <v>557</v>
      </c>
      <c r="H1216">
        <v>3713.109806620002</v>
      </c>
      <c r="I1216" s="103">
        <v>45748</v>
      </c>
      <c r="J1216">
        <v>156.393</v>
      </c>
      <c r="K1216">
        <v>184.065</v>
      </c>
      <c r="L1216">
        <v>156.393</v>
      </c>
      <c r="M1216">
        <v>184.065</v>
      </c>
      <c r="BRX1216">
        <v>2</v>
      </c>
    </row>
    <row r="1217" spans="1:13 1844:1844" hidden="1">
      <c r="A1217" t="s">
        <v>556</v>
      </c>
      <c r="B1217" t="s">
        <v>175</v>
      </c>
      <c r="D1217" t="s">
        <v>177</v>
      </c>
      <c r="E1217" t="s">
        <v>71</v>
      </c>
      <c r="H1217">
        <v>0.11899999999999999</v>
      </c>
      <c r="I1217" s="103">
        <v>45748</v>
      </c>
      <c r="J1217">
        <v>6.4000000000000001E-2</v>
      </c>
      <c r="K1217">
        <v>7.8E-2</v>
      </c>
      <c r="L1217">
        <v>6.4000000000000001E-2</v>
      </c>
      <c r="M1217">
        <v>7.8E-2</v>
      </c>
      <c r="BRX1217">
        <v>3</v>
      </c>
    </row>
    <row r="1218" spans="1:13 1844:1844" hidden="1">
      <c r="A1218" t="s">
        <v>556</v>
      </c>
      <c r="B1218" t="s">
        <v>178</v>
      </c>
      <c r="D1218" t="s">
        <v>11</v>
      </c>
      <c r="E1218" t="s">
        <v>71</v>
      </c>
      <c r="F1218" t="s">
        <v>479</v>
      </c>
      <c r="G1218" t="s">
        <v>11</v>
      </c>
      <c r="H1218">
        <v>0.45454176016007813</v>
      </c>
      <c r="I1218" s="103">
        <v>45748</v>
      </c>
      <c r="J1218" t="s">
        <v>11</v>
      </c>
      <c r="K1218" t="s">
        <v>11</v>
      </c>
      <c r="L1218">
        <v>0.64119999999999999</v>
      </c>
      <c r="M1218">
        <v>0.55730000000000002</v>
      </c>
      <c r="BRX1218">
        <v>4</v>
      </c>
    </row>
    <row r="1219" spans="1:13 1844:1844" hidden="1">
      <c r="A1219" t="s">
        <v>556</v>
      </c>
      <c r="B1219" t="s">
        <v>179</v>
      </c>
      <c r="D1219" t="s">
        <v>11</v>
      </c>
      <c r="E1219" t="s">
        <v>71</v>
      </c>
      <c r="F1219" t="s">
        <v>29</v>
      </c>
      <c r="G1219" t="s">
        <v>11</v>
      </c>
      <c r="H1219">
        <v>9.9467434385779166E-2</v>
      </c>
      <c r="I1219" s="103">
        <v>45748</v>
      </c>
      <c r="J1219" t="s">
        <v>11</v>
      </c>
      <c r="K1219" t="s">
        <v>11</v>
      </c>
      <c r="L1219">
        <v>0.1148</v>
      </c>
      <c r="M1219">
        <v>9.8299999999999998E-2</v>
      </c>
      <c r="BRX1219">
        <v>5</v>
      </c>
    </row>
    <row r="1220" spans="1:13 1844:1844" hidden="1">
      <c r="A1220" t="s">
        <v>556</v>
      </c>
      <c r="B1220" t="s">
        <v>180</v>
      </c>
      <c r="D1220" t="s">
        <v>181</v>
      </c>
      <c r="E1220" t="s">
        <v>71</v>
      </c>
      <c r="F1220" t="s">
        <v>479</v>
      </c>
      <c r="G1220" t="s">
        <v>558</v>
      </c>
      <c r="H1220">
        <v>1</v>
      </c>
      <c r="I1220" s="103">
        <v>45748</v>
      </c>
      <c r="J1220">
        <v>1</v>
      </c>
      <c r="K1220">
        <v>0.96</v>
      </c>
      <c r="L1220">
        <v>1</v>
      </c>
      <c r="M1220">
        <v>0.96</v>
      </c>
      <c r="BRX1220">
        <v>6</v>
      </c>
    </row>
    <row r="1221" spans="1:13 1844:1844" hidden="1">
      <c r="A1221" t="s">
        <v>556</v>
      </c>
      <c r="B1221" t="s">
        <v>180</v>
      </c>
      <c r="D1221" t="s">
        <v>182</v>
      </c>
      <c r="E1221" t="s">
        <v>183</v>
      </c>
      <c r="F1221" t="s">
        <v>479</v>
      </c>
      <c r="G1221" t="s">
        <v>558</v>
      </c>
      <c r="H1221">
        <v>32918.007010287365</v>
      </c>
      <c r="I1221" s="103">
        <v>45748</v>
      </c>
      <c r="J1221">
        <v>2530.617191407076</v>
      </c>
      <c r="K1221">
        <v>2416.963568541667</v>
      </c>
      <c r="L1221">
        <v>2530.617191407076</v>
      </c>
      <c r="M1221">
        <v>2416.963568541667</v>
      </c>
      <c r="BRX1221">
        <v>7</v>
      </c>
    </row>
    <row r="1222" spans="1:13 1844:1844" hidden="1">
      <c r="A1222" t="s">
        <v>556</v>
      </c>
      <c r="B1222" t="s">
        <v>180</v>
      </c>
      <c r="D1222" t="s">
        <v>184</v>
      </c>
      <c r="E1222" t="s">
        <v>71</v>
      </c>
      <c r="F1222" t="s">
        <v>479</v>
      </c>
      <c r="G1222" t="s">
        <v>558</v>
      </c>
      <c r="H1222">
        <v>1</v>
      </c>
      <c r="I1222" s="103">
        <v>45748</v>
      </c>
      <c r="J1222">
        <v>1</v>
      </c>
      <c r="K1222">
        <v>0.9</v>
      </c>
      <c r="L1222">
        <v>1</v>
      </c>
      <c r="M1222">
        <v>0.9</v>
      </c>
      <c r="BRX1222">
        <v>8</v>
      </c>
    </row>
    <row r="1223" spans="1:13 1844:1844" hidden="1">
      <c r="A1223" t="s">
        <v>556</v>
      </c>
      <c r="B1223" t="s">
        <v>180</v>
      </c>
      <c r="D1223" t="s">
        <v>185</v>
      </c>
      <c r="E1223" t="s">
        <v>183</v>
      </c>
      <c r="F1223" t="s">
        <v>479</v>
      </c>
      <c r="G1223" t="s">
        <v>558</v>
      </c>
      <c r="H1223">
        <v>9984</v>
      </c>
      <c r="I1223" s="103">
        <v>45748</v>
      </c>
      <c r="J1223">
        <v>836</v>
      </c>
      <c r="K1223">
        <v>751</v>
      </c>
      <c r="L1223">
        <v>836</v>
      </c>
      <c r="M1223">
        <v>751</v>
      </c>
      <c r="BRX1223">
        <v>9</v>
      </c>
    </row>
    <row r="1224" spans="1:13 1844:1844" hidden="1">
      <c r="A1224" t="s">
        <v>556</v>
      </c>
      <c r="B1224" t="s">
        <v>186</v>
      </c>
      <c r="D1224" t="s">
        <v>144</v>
      </c>
      <c r="E1224" t="s">
        <v>73</v>
      </c>
      <c r="F1224" t="s">
        <v>479</v>
      </c>
      <c r="G1224" t="s">
        <v>474</v>
      </c>
      <c r="H1224">
        <v>1174.3420820195504</v>
      </c>
      <c r="I1224" s="103">
        <v>45748</v>
      </c>
      <c r="J1224">
        <v>68.169434146549506</v>
      </c>
      <c r="K1224">
        <v>64.8903828131251</v>
      </c>
      <c r="L1224">
        <v>68.169434146549506</v>
      </c>
      <c r="M1224">
        <v>64.8903828131251</v>
      </c>
      <c r="BRX1224">
        <v>10</v>
      </c>
    </row>
    <row r="1225" spans="1:13 1844:1844" hidden="1">
      <c r="A1225" t="s">
        <v>556</v>
      </c>
      <c r="B1225" t="s">
        <v>186</v>
      </c>
      <c r="D1225" t="s">
        <v>147</v>
      </c>
      <c r="E1225" t="s">
        <v>73</v>
      </c>
      <c r="F1225" t="s">
        <v>479</v>
      </c>
      <c r="G1225" t="s">
        <v>474</v>
      </c>
      <c r="H1225">
        <v>962.16729885251311</v>
      </c>
      <c r="I1225" s="103">
        <v>45748</v>
      </c>
      <c r="J1225">
        <v>88.804000000000002</v>
      </c>
      <c r="K1225">
        <v>79.069999999999993</v>
      </c>
      <c r="L1225">
        <v>88.804000000000002</v>
      </c>
      <c r="M1225">
        <v>79.069999999999993</v>
      </c>
      <c r="BRX1225">
        <v>11</v>
      </c>
    </row>
    <row r="1226" spans="1:13 1844:1844" hidden="1">
      <c r="A1226" t="s">
        <v>556</v>
      </c>
      <c r="B1226" t="s">
        <v>195</v>
      </c>
      <c r="D1226" t="s">
        <v>195</v>
      </c>
      <c r="E1226" t="s">
        <v>73</v>
      </c>
      <c r="F1226" t="s">
        <v>479</v>
      </c>
      <c r="G1226" t="s">
        <v>11</v>
      </c>
      <c r="H1226">
        <v>31107.790052372689</v>
      </c>
      <c r="I1226" s="103">
        <v>45778</v>
      </c>
      <c r="J1226">
        <v>2465.239</v>
      </c>
      <c r="K1226">
        <v>2770.0143428199999</v>
      </c>
      <c r="L1226">
        <v>4898.8320000000003</v>
      </c>
      <c r="M1226">
        <v>5127.2313428199996</v>
      </c>
      <c r="BRX1226">
        <v>1</v>
      </c>
    </row>
    <row r="1227" spans="1:13 1844:1844" hidden="1">
      <c r="A1227" t="s">
        <v>556</v>
      </c>
      <c r="B1227" t="s">
        <v>175</v>
      </c>
      <c r="D1227" t="s">
        <v>176</v>
      </c>
      <c r="E1227" t="s">
        <v>73</v>
      </c>
      <c r="F1227" t="s">
        <v>479</v>
      </c>
      <c r="G1227" t="s">
        <v>557</v>
      </c>
      <c r="H1227">
        <v>3713.109806620002</v>
      </c>
      <c r="I1227" s="103">
        <v>45778</v>
      </c>
      <c r="J1227">
        <v>300.26100000000002</v>
      </c>
      <c r="K1227">
        <v>510.54616451000254</v>
      </c>
      <c r="L1227">
        <v>456.654</v>
      </c>
      <c r="M1227">
        <v>694.61116451000248</v>
      </c>
      <c r="BRX1227">
        <v>2</v>
      </c>
    </row>
    <row r="1228" spans="1:13 1844:1844" hidden="1">
      <c r="A1228" t="s">
        <v>556</v>
      </c>
      <c r="B1228" t="s">
        <v>175</v>
      </c>
      <c r="D1228" t="s">
        <v>177</v>
      </c>
      <c r="E1228" t="s">
        <v>71</v>
      </c>
      <c r="H1228">
        <v>0.11899999999999999</v>
      </c>
      <c r="I1228" s="103">
        <v>45778</v>
      </c>
      <c r="J1228">
        <v>0.122</v>
      </c>
      <c r="K1228">
        <v>0.18431174041873136</v>
      </c>
      <c r="L1228">
        <v>9.3216913745970464E-2</v>
      </c>
      <c r="M1228">
        <v>0.13547490215800626</v>
      </c>
      <c r="BRX1228">
        <v>3</v>
      </c>
    </row>
    <row r="1229" spans="1:13 1844:1844" hidden="1">
      <c r="A1229" t="s">
        <v>556</v>
      </c>
      <c r="B1229" t="s">
        <v>178</v>
      </c>
      <c r="D1229" t="s">
        <v>11</v>
      </c>
      <c r="E1229" t="s">
        <v>71</v>
      </c>
      <c r="F1229" t="s">
        <v>479</v>
      </c>
      <c r="G1229" t="s">
        <v>11</v>
      </c>
      <c r="H1229">
        <v>0.45454176016007813</v>
      </c>
      <c r="I1229" s="103">
        <v>45778</v>
      </c>
      <c r="J1229" t="s">
        <v>11</v>
      </c>
      <c r="K1229" t="s">
        <v>11</v>
      </c>
      <c r="L1229">
        <v>0.50170000000000003</v>
      </c>
      <c r="M1229">
        <v>0.3537496733116885</v>
      </c>
      <c r="BRX1229">
        <v>4</v>
      </c>
    </row>
    <row r="1230" spans="1:13 1844:1844" hidden="1">
      <c r="A1230" t="s">
        <v>556</v>
      </c>
      <c r="B1230" t="s">
        <v>179</v>
      </c>
      <c r="D1230" t="s">
        <v>11</v>
      </c>
      <c r="E1230" t="s">
        <v>71</v>
      </c>
      <c r="F1230" t="s">
        <v>29</v>
      </c>
      <c r="G1230" t="s">
        <v>11</v>
      </c>
      <c r="H1230">
        <v>9.9467434385779166E-2</v>
      </c>
      <c r="I1230" s="103">
        <v>45778</v>
      </c>
      <c r="J1230" t="s">
        <v>11</v>
      </c>
      <c r="K1230" t="s">
        <v>11</v>
      </c>
      <c r="L1230">
        <v>9.3899999999999997E-2</v>
      </c>
      <c r="M1230">
        <v>7.4157318699649019E-2</v>
      </c>
      <c r="BRX1230">
        <v>5</v>
      </c>
    </row>
    <row r="1231" spans="1:13 1844:1844" hidden="1">
      <c r="A1231" t="s">
        <v>556</v>
      </c>
      <c r="B1231" t="s">
        <v>180</v>
      </c>
      <c r="D1231" t="s">
        <v>181</v>
      </c>
      <c r="E1231" t="s">
        <v>71</v>
      </c>
      <c r="F1231" t="s">
        <v>479</v>
      </c>
      <c r="G1231" t="s">
        <v>558</v>
      </c>
      <c r="H1231">
        <v>1</v>
      </c>
      <c r="I1231" s="103">
        <v>45778</v>
      </c>
      <c r="J1231">
        <v>1</v>
      </c>
      <c r="K1231">
        <v>0.9513513513513514</v>
      </c>
      <c r="L1231">
        <v>1</v>
      </c>
      <c r="M1231">
        <v>0.95296508646400302</v>
      </c>
      <c r="BRX1231">
        <v>6</v>
      </c>
    </row>
    <row r="1232" spans="1:13 1844:1844" hidden="1">
      <c r="A1232" t="s">
        <v>556</v>
      </c>
      <c r="B1232" t="s">
        <v>180</v>
      </c>
      <c r="D1232" t="s">
        <v>182</v>
      </c>
      <c r="E1232" t="s">
        <v>183</v>
      </c>
      <c r="F1232" t="s">
        <v>479</v>
      </c>
      <c r="G1232" t="s">
        <v>558</v>
      </c>
      <c r="I1232" s="103">
        <v>45778</v>
      </c>
      <c r="J1232">
        <v>3330</v>
      </c>
      <c r="K1232">
        <v>3168</v>
      </c>
      <c r="L1232">
        <v>5860.6171914070765</v>
      </c>
      <c r="M1232">
        <v>5584.963568541667</v>
      </c>
      <c r="BRX1232">
        <v>7</v>
      </c>
    </row>
    <row r="1233" spans="1:13 1844:1844" hidden="1">
      <c r="A1233" t="s">
        <v>556</v>
      </c>
      <c r="B1233" t="s">
        <v>180</v>
      </c>
      <c r="D1233" t="s">
        <v>184</v>
      </c>
      <c r="E1233" t="s">
        <v>71</v>
      </c>
      <c r="F1233" t="s">
        <v>479</v>
      </c>
      <c r="G1233" t="s">
        <v>558</v>
      </c>
      <c r="H1233">
        <v>1</v>
      </c>
      <c r="I1233" s="103">
        <v>45778</v>
      </c>
      <c r="J1233">
        <v>1</v>
      </c>
      <c r="K1233">
        <v>0.94224924012158051</v>
      </c>
      <c r="L1233">
        <v>1</v>
      </c>
      <c r="M1233">
        <v>0.9221064179923204</v>
      </c>
      <c r="BRX1233">
        <v>8</v>
      </c>
    </row>
    <row r="1234" spans="1:13 1844:1844" hidden="1">
      <c r="A1234" t="s">
        <v>556</v>
      </c>
      <c r="B1234" t="s">
        <v>180</v>
      </c>
      <c r="D1234" t="s">
        <v>185</v>
      </c>
      <c r="E1234" t="s">
        <v>183</v>
      </c>
      <c r="F1234" t="s">
        <v>479</v>
      </c>
      <c r="G1234" t="s">
        <v>558</v>
      </c>
      <c r="I1234" s="103">
        <v>45778</v>
      </c>
      <c r="J1234">
        <v>987</v>
      </c>
      <c r="K1234">
        <v>930</v>
      </c>
      <c r="L1234">
        <v>1823</v>
      </c>
      <c r="M1234">
        <v>1681</v>
      </c>
      <c r="BRX1234">
        <v>9</v>
      </c>
    </row>
    <row r="1235" spans="1:13 1844:1844" hidden="1">
      <c r="A1235" t="s">
        <v>556</v>
      </c>
      <c r="B1235" t="s">
        <v>186</v>
      </c>
      <c r="D1235" t="s">
        <v>144</v>
      </c>
      <c r="E1235" t="s">
        <v>73</v>
      </c>
      <c r="F1235" t="s">
        <v>479</v>
      </c>
      <c r="G1235" t="s">
        <v>474</v>
      </c>
      <c r="H1235">
        <v>1174.3420820195504</v>
      </c>
      <c r="I1235" s="103">
        <v>45778</v>
      </c>
      <c r="J1235">
        <v>82.015342882542612</v>
      </c>
      <c r="K1235">
        <v>87.072982887455595</v>
      </c>
      <c r="L1235">
        <v>150.18477702909212</v>
      </c>
      <c r="M1235">
        <v>151.96336570058071</v>
      </c>
      <c r="BRX1235">
        <v>10</v>
      </c>
    </row>
    <row r="1236" spans="1:13 1844:1844" hidden="1">
      <c r="A1236" t="s">
        <v>556</v>
      </c>
      <c r="B1236" t="s">
        <v>186</v>
      </c>
      <c r="D1236" t="s">
        <v>147</v>
      </c>
      <c r="E1236" t="s">
        <v>73</v>
      </c>
      <c r="F1236" t="s">
        <v>479</v>
      </c>
      <c r="G1236" t="s">
        <v>474</v>
      </c>
      <c r="H1236">
        <v>962.16729885251311</v>
      </c>
      <c r="I1236" s="103">
        <v>45778</v>
      </c>
      <c r="J1236">
        <v>69</v>
      </c>
      <c r="K1236">
        <v>69</v>
      </c>
      <c r="L1236">
        <v>157.804</v>
      </c>
      <c r="M1236">
        <v>148.07</v>
      </c>
      <c r="BRX1236">
        <v>11</v>
      </c>
    </row>
    <row r="1237" spans="1:13 1844:1844" hidden="1">
      <c r="A1237" t="s">
        <v>556</v>
      </c>
      <c r="B1237" t="s">
        <v>195</v>
      </c>
      <c r="D1237" t="s">
        <v>195</v>
      </c>
      <c r="E1237" t="s">
        <v>73</v>
      </c>
      <c r="F1237" t="s">
        <v>479</v>
      </c>
      <c r="G1237" t="s">
        <v>11</v>
      </c>
      <c r="H1237">
        <v>31107.790052372689</v>
      </c>
      <c r="I1237" s="103">
        <v>45809</v>
      </c>
      <c r="J1237">
        <v>2688.837</v>
      </c>
      <c r="K1237">
        <v>3035.3589999999999</v>
      </c>
      <c r="L1237">
        <v>7587.6689999999999</v>
      </c>
      <c r="M1237">
        <v>8162.5903428199999</v>
      </c>
      <c r="BRX1237">
        <v>1</v>
      </c>
    </row>
    <row r="1238" spans="1:13 1844:1844" hidden="1">
      <c r="A1238" t="s">
        <v>556</v>
      </c>
      <c r="B1238" t="s">
        <v>175</v>
      </c>
      <c r="D1238" t="s">
        <v>176</v>
      </c>
      <c r="E1238" t="s">
        <v>73</v>
      </c>
      <c r="F1238" t="s">
        <v>479</v>
      </c>
      <c r="G1238" t="s">
        <v>557</v>
      </c>
      <c r="H1238">
        <v>3713.109806620002</v>
      </c>
      <c r="I1238" s="103">
        <v>45809</v>
      </c>
      <c r="J1238">
        <v>293.45299999999997</v>
      </c>
      <c r="K1238">
        <v>320.685</v>
      </c>
      <c r="L1238">
        <v>750.10699999999997</v>
      </c>
      <c r="M1238">
        <v>1015.2961645100024</v>
      </c>
      <c r="BRX1238">
        <v>2</v>
      </c>
    </row>
    <row r="1239" spans="1:13 1844:1844" hidden="1">
      <c r="A1239" t="s">
        <v>556</v>
      </c>
      <c r="B1239" t="s">
        <v>175</v>
      </c>
      <c r="D1239" t="s">
        <v>177</v>
      </c>
      <c r="E1239" t="s">
        <v>71</v>
      </c>
      <c r="H1239">
        <v>0.11899999999999999</v>
      </c>
      <c r="I1239" s="103">
        <v>45809</v>
      </c>
      <c r="J1239">
        <v>0.109</v>
      </c>
      <c r="K1239">
        <v>0.10564977651737406</v>
      </c>
      <c r="L1239">
        <v>9.8858687694468483E-2</v>
      </c>
      <c r="M1239">
        <v>0.12438406460065464</v>
      </c>
      <c r="BRX1239">
        <v>3</v>
      </c>
    </row>
    <row r="1240" spans="1:13 1844:1844" hidden="1">
      <c r="A1240" t="s">
        <v>556</v>
      </c>
      <c r="B1240" t="s">
        <v>178</v>
      </c>
      <c r="D1240" t="s">
        <v>11</v>
      </c>
      <c r="E1240" t="s">
        <v>71</v>
      </c>
      <c r="F1240" t="s">
        <v>479</v>
      </c>
      <c r="G1240" t="s">
        <v>11</v>
      </c>
      <c r="H1240">
        <v>0.45454176016007813</v>
      </c>
      <c r="I1240" s="103">
        <v>45809</v>
      </c>
      <c r="J1240" t="s">
        <v>11</v>
      </c>
      <c r="K1240" t="s">
        <v>11</v>
      </c>
      <c r="L1240">
        <v>0.48870000000000002</v>
      </c>
      <c r="M1240">
        <v>0.37519999999999998</v>
      </c>
      <c r="BRX1240">
        <v>4</v>
      </c>
    </row>
    <row r="1241" spans="1:13 1844:1844" hidden="1">
      <c r="A1241" t="s">
        <v>556</v>
      </c>
      <c r="B1241" t="s">
        <v>179</v>
      </c>
      <c r="D1241" t="s">
        <v>11</v>
      </c>
      <c r="E1241" t="s">
        <v>71</v>
      </c>
      <c r="F1241" t="s">
        <v>29</v>
      </c>
      <c r="G1241" t="s">
        <v>11</v>
      </c>
      <c r="H1241">
        <v>9.9467434385779166E-2</v>
      </c>
      <c r="I1241" s="103">
        <v>45809</v>
      </c>
      <c r="J1241" t="s">
        <v>11</v>
      </c>
      <c r="K1241" t="s">
        <v>11</v>
      </c>
      <c r="L1241">
        <v>9.4500000000000001E-2</v>
      </c>
      <c r="M1241">
        <v>7.4700000000000003E-2</v>
      </c>
      <c r="BRX1241">
        <v>5</v>
      </c>
    </row>
    <row r="1242" spans="1:13 1844:1844" hidden="1">
      <c r="A1242" t="s">
        <v>556</v>
      </c>
      <c r="B1242" t="s">
        <v>180</v>
      </c>
      <c r="D1242" t="s">
        <v>181</v>
      </c>
      <c r="E1242" t="s">
        <v>71</v>
      </c>
      <c r="F1242" t="s">
        <v>479</v>
      </c>
      <c r="G1242" t="s">
        <v>558</v>
      </c>
      <c r="H1242">
        <v>1</v>
      </c>
      <c r="I1242" s="103">
        <v>45809</v>
      </c>
      <c r="J1242">
        <v>1</v>
      </c>
      <c r="K1242">
        <v>0.95191424196018382</v>
      </c>
      <c r="L1242">
        <v>1</v>
      </c>
      <c r="M1242">
        <v>0.95258911109346034</v>
      </c>
      <c r="BRX1242">
        <v>6</v>
      </c>
    </row>
    <row r="1243" spans="1:13 1844:1844" hidden="1">
      <c r="A1243" t="s">
        <v>556</v>
      </c>
      <c r="B1243" t="s">
        <v>180</v>
      </c>
      <c r="D1243" t="s">
        <v>182</v>
      </c>
      <c r="E1243" t="s">
        <v>183</v>
      </c>
      <c r="F1243" t="s">
        <v>479</v>
      </c>
      <c r="G1243" t="s">
        <v>558</v>
      </c>
      <c r="I1243" s="103">
        <v>45809</v>
      </c>
      <c r="J1243">
        <v>3265</v>
      </c>
      <c r="K1243">
        <v>3108</v>
      </c>
      <c r="L1243">
        <v>9125.6171914070765</v>
      </c>
      <c r="M1243">
        <v>8692.963568541667</v>
      </c>
      <c r="BRX1243">
        <v>7</v>
      </c>
    </row>
    <row r="1244" spans="1:13 1844:1844" hidden="1">
      <c r="A1244" t="s">
        <v>556</v>
      </c>
      <c r="B1244" t="s">
        <v>180</v>
      </c>
      <c r="D1244" t="s">
        <v>184</v>
      </c>
      <c r="E1244" t="s">
        <v>71</v>
      </c>
      <c r="F1244" t="s">
        <v>479</v>
      </c>
      <c r="G1244" t="s">
        <v>558</v>
      </c>
      <c r="H1244">
        <v>1</v>
      </c>
      <c r="I1244" s="103">
        <v>45809</v>
      </c>
      <c r="J1244">
        <v>1</v>
      </c>
      <c r="K1244">
        <v>0.94769230769230772</v>
      </c>
      <c r="L1244">
        <v>1</v>
      </c>
      <c r="M1244">
        <v>0.93102215868477489</v>
      </c>
      <c r="BRX1244">
        <v>8</v>
      </c>
    </row>
    <row r="1245" spans="1:13 1844:1844" hidden="1">
      <c r="A1245" t="s">
        <v>556</v>
      </c>
      <c r="B1245" t="s">
        <v>180</v>
      </c>
      <c r="D1245" t="s">
        <v>185</v>
      </c>
      <c r="E1245" t="s">
        <v>183</v>
      </c>
      <c r="F1245" t="s">
        <v>479</v>
      </c>
      <c r="G1245" t="s">
        <v>558</v>
      </c>
      <c r="I1245" s="103">
        <v>45809</v>
      </c>
      <c r="J1245">
        <v>975</v>
      </c>
      <c r="K1245">
        <v>924</v>
      </c>
      <c r="L1245">
        <v>2798</v>
      </c>
      <c r="M1245">
        <v>2605</v>
      </c>
      <c r="BRX1245">
        <v>9</v>
      </c>
    </row>
    <row r="1246" spans="1:13 1844:1844" hidden="1">
      <c r="A1246" t="s">
        <v>556</v>
      </c>
      <c r="B1246" t="s">
        <v>186</v>
      </c>
      <c r="D1246" t="s">
        <v>144</v>
      </c>
      <c r="E1246" t="s">
        <v>73</v>
      </c>
      <c r="F1246" t="s">
        <v>479</v>
      </c>
      <c r="G1246" t="s">
        <v>474</v>
      </c>
      <c r="H1246">
        <v>1174.3420820195504</v>
      </c>
      <c r="I1246" s="103">
        <v>45809</v>
      </c>
      <c r="J1246">
        <v>83.284341597210599</v>
      </c>
      <c r="K1246">
        <v>81.955211054408736</v>
      </c>
      <c r="L1246">
        <v>233.4691186263027</v>
      </c>
      <c r="M1246">
        <v>233.91857675498943</v>
      </c>
      <c r="BRX1246">
        <v>10</v>
      </c>
    </row>
    <row r="1247" spans="1:13 1844:1844" hidden="1">
      <c r="A1247" t="s">
        <v>556</v>
      </c>
      <c r="B1247" t="s">
        <v>186</v>
      </c>
      <c r="D1247" t="s">
        <v>147</v>
      </c>
      <c r="E1247" t="s">
        <v>73</v>
      </c>
      <c r="F1247" t="s">
        <v>479</v>
      </c>
      <c r="G1247" t="s">
        <v>474</v>
      </c>
      <c r="H1247">
        <v>962.16729885251311</v>
      </c>
      <c r="I1247" s="103">
        <v>45809</v>
      </c>
      <c r="J1247">
        <v>64</v>
      </c>
      <c r="K1247">
        <v>60</v>
      </c>
      <c r="L1247">
        <v>221.804</v>
      </c>
      <c r="M1247">
        <v>208.07</v>
      </c>
      <c r="BRX1247">
        <v>11</v>
      </c>
    </row>
    <row r="1248" spans="1:13 1844:1844" hidden="1">
      <c r="A1248" t="s">
        <v>556</v>
      </c>
      <c r="B1248" t="s">
        <v>195</v>
      </c>
      <c r="D1248" t="s">
        <v>195</v>
      </c>
      <c r="E1248" t="s">
        <v>73</v>
      </c>
      <c r="F1248" t="s">
        <v>479</v>
      </c>
      <c r="G1248" t="s">
        <v>11</v>
      </c>
      <c r="H1248">
        <v>31107.790052372689</v>
      </c>
      <c r="I1248" s="103">
        <v>45839</v>
      </c>
      <c r="J1248">
        <v>2594.0569999999998</v>
      </c>
      <c r="K1248">
        <v>2805.5522574800029</v>
      </c>
      <c r="L1248">
        <v>10181.726000000001</v>
      </c>
      <c r="M1248">
        <v>10968.142600300003</v>
      </c>
      <c r="BRX1248">
        <v>1</v>
      </c>
    </row>
    <row r="1249" spans="1:13 1844:1844" hidden="1">
      <c r="A1249" t="s">
        <v>556</v>
      </c>
      <c r="B1249" t="s">
        <v>175</v>
      </c>
      <c r="D1249" t="s">
        <v>176</v>
      </c>
      <c r="E1249" t="s">
        <v>73</v>
      </c>
      <c r="F1249" t="s">
        <v>479</v>
      </c>
      <c r="G1249" t="s">
        <v>557</v>
      </c>
      <c r="H1249">
        <v>3713.109806620002</v>
      </c>
      <c r="I1249" s="103">
        <v>45839</v>
      </c>
      <c r="J1249">
        <v>321.18400000000003</v>
      </c>
      <c r="K1249">
        <v>361.65420000000273</v>
      </c>
      <c r="L1249">
        <v>1071.2909999999999</v>
      </c>
      <c r="M1249">
        <v>1376.9503645100051</v>
      </c>
      <c r="BRX1249">
        <v>2</v>
      </c>
    </row>
    <row r="1250" spans="1:13 1844:1844" hidden="1">
      <c r="A1250" t="s">
        <v>556</v>
      </c>
      <c r="B1250" t="s">
        <v>175</v>
      </c>
      <c r="D1250" t="s">
        <v>177</v>
      </c>
      <c r="E1250" t="s">
        <v>71</v>
      </c>
      <c r="H1250">
        <v>0.11899999999999999</v>
      </c>
      <c r="I1250" s="103">
        <v>45839</v>
      </c>
      <c r="J1250">
        <v>0.124</v>
      </c>
      <c r="K1250">
        <v>0.12890659906112281</v>
      </c>
      <c r="L1250">
        <v>0.10521703294706616</v>
      </c>
      <c r="M1250">
        <v>0.12554088825142942</v>
      </c>
      <c r="BRX1250">
        <v>3</v>
      </c>
    </row>
    <row r="1251" spans="1:13 1844:1844" hidden="1">
      <c r="A1251" t="s">
        <v>556</v>
      </c>
      <c r="B1251" t="s">
        <v>178</v>
      </c>
      <c r="D1251" t="s">
        <v>11</v>
      </c>
      <c r="E1251" t="s">
        <v>71</v>
      </c>
      <c r="F1251" t="s">
        <v>479</v>
      </c>
      <c r="G1251" t="s">
        <v>11</v>
      </c>
      <c r="H1251">
        <v>0.45454176016007813</v>
      </c>
      <c r="I1251" s="103">
        <v>45839</v>
      </c>
      <c r="J1251" t="s">
        <v>11</v>
      </c>
      <c r="K1251" t="s">
        <v>11</v>
      </c>
      <c r="L1251">
        <v>0.47810000000000002</v>
      </c>
      <c r="M1251">
        <v>0.38521698955143729</v>
      </c>
      <c r="BRX1251">
        <v>4</v>
      </c>
    </row>
    <row r="1252" spans="1:13 1844:1844" hidden="1">
      <c r="A1252" t="s">
        <v>556</v>
      </c>
      <c r="B1252" t="s">
        <v>179</v>
      </c>
      <c r="D1252" t="s">
        <v>11</v>
      </c>
      <c r="E1252" t="s">
        <v>71</v>
      </c>
      <c r="F1252" t="s">
        <v>29</v>
      </c>
      <c r="G1252" t="s">
        <v>11</v>
      </c>
      <c r="H1252">
        <v>9.9467434385779166E-2</v>
      </c>
      <c r="I1252" s="103">
        <v>45839</v>
      </c>
      <c r="J1252" t="s">
        <v>11</v>
      </c>
      <c r="K1252" t="s">
        <v>11</v>
      </c>
      <c r="L1252">
        <v>9.64E-2</v>
      </c>
      <c r="M1252">
        <v>7.8662648901678692E-2</v>
      </c>
      <c r="BRX1252">
        <v>5</v>
      </c>
    </row>
    <row r="1253" spans="1:13 1844:1844" hidden="1">
      <c r="A1253" t="s">
        <v>556</v>
      </c>
      <c r="B1253" t="s">
        <v>180</v>
      </c>
      <c r="D1253" t="s">
        <v>181</v>
      </c>
      <c r="E1253" t="s">
        <v>71</v>
      </c>
      <c r="F1253" t="s">
        <v>479</v>
      </c>
      <c r="G1253" t="s">
        <v>558</v>
      </c>
      <c r="H1253">
        <v>1</v>
      </c>
      <c r="I1253" s="103">
        <v>45839</v>
      </c>
      <c r="J1253">
        <v>1</v>
      </c>
      <c r="K1253">
        <v>0.99879879879879885</v>
      </c>
      <c r="L1253">
        <v>1</v>
      </c>
      <c r="M1253">
        <v>0.96494323676175198</v>
      </c>
      <c r="BRX1253">
        <v>6</v>
      </c>
    </row>
    <row r="1254" spans="1:13 1844:1844" hidden="1">
      <c r="A1254" t="s">
        <v>556</v>
      </c>
      <c r="B1254" t="s">
        <v>180</v>
      </c>
      <c r="D1254" t="s">
        <v>182</v>
      </c>
      <c r="E1254" t="s">
        <v>183</v>
      </c>
      <c r="F1254" t="s">
        <v>479</v>
      </c>
      <c r="G1254" t="s">
        <v>558</v>
      </c>
      <c r="I1254" s="103">
        <v>45839</v>
      </c>
      <c r="J1254">
        <v>3330</v>
      </c>
      <c r="K1254">
        <v>3326</v>
      </c>
      <c r="L1254">
        <v>12455.617191407076</v>
      </c>
      <c r="M1254">
        <v>12018.963568541669</v>
      </c>
      <c r="BRX1254">
        <v>7</v>
      </c>
    </row>
    <row r="1255" spans="1:13 1844:1844" hidden="1">
      <c r="A1255" t="s">
        <v>556</v>
      </c>
      <c r="B1255" t="s">
        <v>180</v>
      </c>
      <c r="D1255" t="s">
        <v>184</v>
      </c>
      <c r="E1255" t="s">
        <v>71</v>
      </c>
      <c r="F1255" t="s">
        <v>479</v>
      </c>
      <c r="G1255" t="s">
        <v>558</v>
      </c>
      <c r="H1255">
        <v>1</v>
      </c>
      <c r="I1255" s="103">
        <v>45839</v>
      </c>
      <c r="J1255">
        <v>1</v>
      </c>
      <c r="K1255">
        <v>0.9493554420908954</v>
      </c>
      <c r="L1255">
        <v>1</v>
      </c>
      <c r="M1255">
        <v>0.93581019527072506</v>
      </c>
      <c r="BRX1255">
        <v>8</v>
      </c>
    </row>
    <row r="1256" spans="1:13 1844:1844" hidden="1">
      <c r="A1256" t="s">
        <v>556</v>
      </c>
      <c r="B1256" t="s">
        <v>180</v>
      </c>
      <c r="D1256" t="s">
        <v>185</v>
      </c>
      <c r="E1256" t="s">
        <v>183</v>
      </c>
      <c r="F1256" t="s">
        <v>479</v>
      </c>
      <c r="G1256" t="s">
        <v>558</v>
      </c>
      <c r="I1256" s="103">
        <v>45839</v>
      </c>
      <c r="J1256">
        <v>989.05</v>
      </c>
      <c r="K1256">
        <v>938.96</v>
      </c>
      <c r="L1256">
        <v>3787.05</v>
      </c>
      <c r="M1256">
        <v>3543.96</v>
      </c>
      <c r="BRX1256">
        <v>9</v>
      </c>
    </row>
    <row r="1257" spans="1:13 1844:1844" hidden="1">
      <c r="A1257" t="s">
        <v>556</v>
      </c>
      <c r="B1257" t="s">
        <v>186</v>
      </c>
      <c r="D1257" t="s">
        <v>144</v>
      </c>
      <c r="E1257" t="s">
        <v>73</v>
      </c>
      <c r="F1257" t="s">
        <v>479</v>
      </c>
      <c r="G1257" t="s">
        <v>474</v>
      </c>
      <c r="H1257">
        <v>1174.3420820195504</v>
      </c>
      <c r="I1257" s="103">
        <v>45839</v>
      </c>
      <c r="J1257">
        <v>76.93047373230165</v>
      </c>
      <c r="K1257">
        <v>79.172603462630633</v>
      </c>
      <c r="L1257">
        <v>310.39959235860437</v>
      </c>
      <c r="M1257">
        <v>313.09118021762004</v>
      </c>
      <c r="BRX1257">
        <v>10</v>
      </c>
    </row>
    <row r="1258" spans="1:13 1844:1844" hidden="1">
      <c r="A1258" t="s">
        <v>556</v>
      </c>
      <c r="B1258" t="s">
        <v>186</v>
      </c>
      <c r="D1258" t="s">
        <v>147</v>
      </c>
      <c r="E1258" t="s">
        <v>73</v>
      </c>
      <c r="F1258" t="s">
        <v>479</v>
      </c>
      <c r="G1258" t="s">
        <v>474</v>
      </c>
      <c r="H1258">
        <v>962.16729885251311</v>
      </c>
      <c r="I1258" s="103">
        <v>45839</v>
      </c>
      <c r="J1258">
        <v>64.23</v>
      </c>
      <c r="K1258">
        <v>59.368000000000002</v>
      </c>
      <c r="L1258">
        <v>286.03399999999999</v>
      </c>
      <c r="M1258">
        <v>267.43799999999999</v>
      </c>
      <c r="BRX1258">
        <v>11</v>
      </c>
    </row>
    <row r="1259" spans="1:13 1844:1844" hidden="1">
      <c r="A1259" t="s">
        <v>556</v>
      </c>
      <c r="B1259" t="s">
        <v>195</v>
      </c>
      <c r="D1259" t="s">
        <v>195</v>
      </c>
      <c r="E1259" t="s">
        <v>73</v>
      </c>
      <c r="F1259" t="s">
        <v>479</v>
      </c>
      <c r="G1259" t="s">
        <v>11</v>
      </c>
      <c r="H1259">
        <v>31107.790052372689</v>
      </c>
      <c r="I1259" s="103">
        <v>45870</v>
      </c>
      <c r="J1259">
        <v>2705.2429999999999</v>
      </c>
      <c r="K1259">
        <v>2818.6770000000001</v>
      </c>
      <c r="L1259">
        <v>12886.968999999999</v>
      </c>
      <c r="M1259">
        <v>13786.819600300005</v>
      </c>
      <c r="BRX1259">
        <v>1</v>
      </c>
    </row>
    <row r="1260" spans="1:13 1844:1844" hidden="1">
      <c r="A1260" t="s">
        <v>556</v>
      </c>
      <c r="B1260" t="s">
        <v>175</v>
      </c>
      <c r="D1260" t="s">
        <v>176</v>
      </c>
      <c r="E1260" t="s">
        <v>73</v>
      </c>
      <c r="F1260" t="s">
        <v>479</v>
      </c>
      <c r="G1260" t="s">
        <v>557</v>
      </c>
      <c r="H1260">
        <v>3713.109806620002</v>
      </c>
      <c r="I1260" s="103">
        <v>45870</v>
      </c>
      <c r="J1260">
        <v>341.79899999999998</v>
      </c>
      <c r="K1260">
        <v>402.83100000000002</v>
      </c>
      <c r="L1260">
        <v>1413.09</v>
      </c>
      <c r="M1260">
        <v>1779.781364510005</v>
      </c>
      <c r="BRX1260">
        <v>2</v>
      </c>
    </row>
    <row r="1261" spans="1:13 1844:1844" hidden="1">
      <c r="A1261" t="s">
        <v>556</v>
      </c>
      <c r="B1261" t="s">
        <v>175</v>
      </c>
      <c r="D1261" t="s">
        <v>177</v>
      </c>
      <c r="E1261" t="s">
        <v>71</v>
      </c>
      <c r="H1261">
        <v>0.11899999999999999</v>
      </c>
      <c r="I1261" s="103">
        <v>45870</v>
      </c>
      <c r="J1261">
        <v>0.126</v>
      </c>
      <c r="K1261">
        <v>0.14291492072344578</v>
      </c>
      <c r="L1261">
        <v>0.126</v>
      </c>
      <c r="M1261">
        <v>0.1290929609662316</v>
      </c>
      <c r="BRX1261">
        <v>3</v>
      </c>
    </row>
    <row r="1262" spans="1:13 1844:1844" hidden="1">
      <c r="A1262" t="s">
        <v>556</v>
      </c>
      <c r="B1262" t="s">
        <v>178</v>
      </c>
      <c r="D1262" t="s">
        <v>11</v>
      </c>
      <c r="E1262" t="s">
        <v>71</v>
      </c>
      <c r="F1262" t="s">
        <v>479</v>
      </c>
      <c r="G1262" t="s">
        <v>11</v>
      </c>
      <c r="H1262">
        <v>0.45454176016007813</v>
      </c>
      <c r="I1262" s="103">
        <v>45870</v>
      </c>
      <c r="J1262" t="s">
        <v>11</v>
      </c>
      <c r="K1262" t="s">
        <v>11</v>
      </c>
      <c r="L1262">
        <v>0.46850000000000003</v>
      </c>
      <c r="M1262">
        <v>0.38520977605927498</v>
      </c>
      <c r="BRX1262">
        <v>4</v>
      </c>
    </row>
    <row r="1263" spans="1:13 1844:1844" hidden="1">
      <c r="A1263" t="s">
        <v>556</v>
      </c>
      <c r="B1263" t="s">
        <v>179</v>
      </c>
      <c r="D1263" t="s">
        <v>11</v>
      </c>
      <c r="E1263" t="s">
        <v>71</v>
      </c>
      <c r="F1263" t="s">
        <v>29</v>
      </c>
      <c r="G1263" t="s">
        <v>11</v>
      </c>
      <c r="H1263">
        <v>9.9467434385779166E-2</v>
      </c>
      <c r="I1263" s="103">
        <v>45870</v>
      </c>
      <c r="J1263" t="s">
        <v>11</v>
      </c>
      <c r="K1263" t="s">
        <v>11</v>
      </c>
      <c r="L1263">
        <v>9.6600000000000005E-2</v>
      </c>
      <c r="M1263">
        <v>8.0885878906578043E-2</v>
      </c>
      <c r="BRX1263">
        <v>5</v>
      </c>
    </row>
    <row r="1264" spans="1:13 1844:1844" hidden="1">
      <c r="A1264" t="s">
        <v>556</v>
      </c>
      <c r="B1264" t="s">
        <v>180</v>
      </c>
      <c r="D1264" t="s">
        <v>181</v>
      </c>
      <c r="E1264" t="s">
        <v>71</v>
      </c>
      <c r="F1264" t="s">
        <v>479</v>
      </c>
      <c r="G1264" t="s">
        <v>558</v>
      </c>
      <c r="H1264">
        <v>1</v>
      </c>
      <c r="I1264" s="103">
        <v>45870</v>
      </c>
      <c r="J1264">
        <v>1</v>
      </c>
      <c r="K1264">
        <v>1.0012383900928792</v>
      </c>
      <c r="L1264">
        <v>1</v>
      </c>
      <c r="M1264">
        <v>0.97241717571034281</v>
      </c>
      <c r="BRX1264">
        <v>6</v>
      </c>
    </row>
    <row r="1265" spans="1:13 1844:1844" hidden="1">
      <c r="A1265" t="s">
        <v>556</v>
      </c>
      <c r="B1265" t="s">
        <v>180</v>
      </c>
      <c r="D1265" t="s">
        <v>182</v>
      </c>
      <c r="E1265" t="s">
        <v>183</v>
      </c>
      <c r="F1265" t="s">
        <v>479</v>
      </c>
      <c r="G1265" t="s">
        <v>558</v>
      </c>
      <c r="I1265" s="103">
        <v>45870</v>
      </c>
      <c r="J1265">
        <v>3230</v>
      </c>
      <c r="K1265">
        <v>3234</v>
      </c>
      <c r="L1265">
        <v>15685.617191407076</v>
      </c>
      <c r="M1265">
        <v>15252.963568541669</v>
      </c>
      <c r="BRX1265">
        <v>7</v>
      </c>
    </row>
    <row r="1266" spans="1:13 1844:1844" hidden="1">
      <c r="A1266" t="s">
        <v>556</v>
      </c>
      <c r="B1266" t="s">
        <v>180</v>
      </c>
      <c r="D1266" t="s">
        <v>184</v>
      </c>
      <c r="E1266" t="s">
        <v>71</v>
      </c>
      <c r="F1266" t="s">
        <v>479</v>
      </c>
      <c r="G1266" t="s">
        <v>558</v>
      </c>
      <c r="H1266">
        <v>1</v>
      </c>
      <c r="I1266" s="103">
        <v>45870</v>
      </c>
      <c r="J1266">
        <v>1</v>
      </c>
      <c r="K1266">
        <v>0.95322245322245325</v>
      </c>
      <c r="L1266">
        <v>1</v>
      </c>
      <c r="M1266">
        <v>0.93933734115244094</v>
      </c>
      <c r="BRX1266">
        <v>8</v>
      </c>
    </row>
    <row r="1267" spans="1:13 1844:1844" hidden="1">
      <c r="A1267" t="s">
        <v>556</v>
      </c>
      <c r="B1267" t="s">
        <v>180</v>
      </c>
      <c r="D1267" t="s">
        <v>185</v>
      </c>
      <c r="E1267" t="s">
        <v>183</v>
      </c>
      <c r="F1267" t="s">
        <v>479</v>
      </c>
      <c r="G1267" t="s">
        <v>558</v>
      </c>
      <c r="I1267" s="103">
        <v>45870</v>
      </c>
      <c r="J1267">
        <v>962</v>
      </c>
      <c r="K1267">
        <v>917</v>
      </c>
      <c r="L1267">
        <v>4749.05</v>
      </c>
      <c r="M1267">
        <v>4460.96</v>
      </c>
      <c r="BRX1267">
        <v>9</v>
      </c>
    </row>
    <row r="1268" spans="1:13 1844:1844" hidden="1">
      <c r="A1268" t="s">
        <v>556</v>
      </c>
      <c r="B1268" t="s">
        <v>186</v>
      </c>
      <c r="D1268" t="s">
        <v>144</v>
      </c>
      <c r="E1268" t="s">
        <v>73</v>
      </c>
      <c r="F1268" t="s">
        <v>479</v>
      </c>
      <c r="G1268" t="s">
        <v>474</v>
      </c>
      <c r="H1268">
        <v>1174.3420820195504</v>
      </c>
      <c r="I1268" s="103">
        <v>45870</v>
      </c>
      <c r="J1268">
        <v>77.494846762487199</v>
      </c>
      <c r="K1268">
        <v>78.433837704217225</v>
      </c>
      <c r="L1268">
        <v>387.89443912109158</v>
      </c>
      <c r="M1268">
        <v>394.02501792183728</v>
      </c>
      <c r="BRX1268">
        <v>10</v>
      </c>
    </row>
    <row r="1269" spans="1:13 1844:1844" hidden="1">
      <c r="A1269" t="s">
        <v>556</v>
      </c>
      <c r="B1269" t="s">
        <v>186</v>
      </c>
      <c r="D1269" t="s">
        <v>147</v>
      </c>
      <c r="E1269" t="s">
        <v>73</v>
      </c>
      <c r="F1269" t="s">
        <v>479</v>
      </c>
      <c r="G1269" t="s">
        <v>474</v>
      </c>
      <c r="H1269">
        <v>962.16729885251311</v>
      </c>
      <c r="I1269" s="103">
        <v>45870</v>
      </c>
      <c r="J1269">
        <v>64.2</v>
      </c>
      <c r="K1269">
        <v>58.3</v>
      </c>
      <c r="L1269">
        <v>350.23399999999998</v>
      </c>
      <c r="M1269">
        <v>325.738</v>
      </c>
      <c r="BRX1269">
        <v>11</v>
      </c>
    </row>
    <row r="1270" spans="1:13 1844:1844" hidden="1">
      <c r="A1270" t="s">
        <v>556</v>
      </c>
      <c r="B1270" t="s">
        <v>195</v>
      </c>
      <c r="D1270" t="s">
        <v>195</v>
      </c>
      <c r="E1270" t="s">
        <v>73</v>
      </c>
      <c r="F1270" t="s">
        <v>479</v>
      </c>
      <c r="G1270" t="s">
        <v>11</v>
      </c>
      <c r="H1270">
        <v>31107.790052372689</v>
      </c>
      <c r="I1270" s="103">
        <v>45901</v>
      </c>
      <c r="J1270">
        <v>2654.9560000000001</v>
      </c>
      <c r="K1270">
        <v>2989.0854893100004</v>
      </c>
      <c r="L1270">
        <v>15541.924999999999</v>
      </c>
      <c r="M1270">
        <v>16775.905089610002</v>
      </c>
      <c r="BRX1270">
        <v>1</v>
      </c>
    </row>
    <row r="1271" spans="1:13 1844:1844" hidden="1">
      <c r="A1271" t="s">
        <v>556</v>
      </c>
      <c r="B1271" t="s">
        <v>175</v>
      </c>
      <c r="D1271" t="s">
        <v>176</v>
      </c>
      <c r="E1271" t="s">
        <v>73</v>
      </c>
      <c r="F1271" t="s">
        <v>479</v>
      </c>
      <c r="G1271" t="s">
        <v>557</v>
      </c>
      <c r="H1271">
        <v>3713.109806620002</v>
      </c>
      <c r="I1271" s="103">
        <v>45901</v>
      </c>
      <c r="J1271">
        <v>301.96699999999998</v>
      </c>
      <c r="K1271">
        <v>331.44439408</v>
      </c>
      <c r="L1271">
        <v>1715.0569999999998</v>
      </c>
      <c r="M1271">
        <v>2111.2257585900052</v>
      </c>
      <c r="BRX1271">
        <v>2</v>
      </c>
    </row>
    <row r="1272" spans="1:13 1844:1844" hidden="1">
      <c r="A1272" t="s">
        <v>556</v>
      </c>
      <c r="B1272" t="s">
        <v>175</v>
      </c>
      <c r="D1272" t="s">
        <v>177</v>
      </c>
      <c r="E1272" t="s">
        <v>71</v>
      </c>
      <c r="H1272">
        <v>0.11899999999999999</v>
      </c>
      <c r="I1272" s="103">
        <v>45901</v>
      </c>
      <c r="J1272">
        <v>0.11373710148115448</v>
      </c>
      <c r="K1272">
        <v>0.11088488277279432</v>
      </c>
      <c r="L1272">
        <v>0.11035035878760192</v>
      </c>
      <c r="M1272">
        <v>0.12584869473883545</v>
      </c>
      <c r="BRX1272">
        <v>3</v>
      </c>
    </row>
    <row r="1273" spans="1:13 1844:1844" hidden="1">
      <c r="A1273" t="s">
        <v>556</v>
      </c>
      <c r="B1273" t="s">
        <v>178</v>
      </c>
      <c r="D1273" t="s">
        <v>11</v>
      </c>
      <c r="E1273" t="s">
        <v>71</v>
      </c>
      <c r="F1273" t="s">
        <v>479</v>
      </c>
      <c r="G1273" t="s">
        <v>11</v>
      </c>
      <c r="H1273">
        <v>0.45454176016007813</v>
      </c>
      <c r="I1273" s="103">
        <v>45901</v>
      </c>
      <c r="J1273" t="s">
        <v>11</v>
      </c>
      <c r="K1273" t="s">
        <v>11</v>
      </c>
      <c r="L1273">
        <v>0.47160000000000002</v>
      </c>
      <c r="M1273">
        <v>0.39812535300652419</v>
      </c>
      <c r="BRX1273">
        <v>4</v>
      </c>
    </row>
    <row r="1274" spans="1:13 1844:1844" hidden="1">
      <c r="A1274" t="s">
        <v>556</v>
      </c>
      <c r="B1274" t="s">
        <v>179</v>
      </c>
      <c r="D1274" t="s">
        <v>11</v>
      </c>
      <c r="E1274" t="s">
        <v>71</v>
      </c>
      <c r="F1274" t="s">
        <v>29</v>
      </c>
      <c r="G1274" t="s">
        <v>11</v>
      </c>
      <c r="H1274">
        <v>9.9467434385779166E-2</v>
      </c>
      <c r="I1274" s="103">
        <v>45901</v>
      </c>
      <c r="J1274" t="s">
        <v>11</v>
      </c>
      <c r="K1274" t="s">
        <v>11</v>
      </c>
      <c r="L1274">
        <v>9.8500000000000004E-2</v>
      </c>
      <c r="M1274">
        <v>8.3289882223762907E-2</v>
      </c>
      <c r="BRX1274">
        <v>5</v>
      </c>
    </row>
    <row r="1275" spans="1:13 1844:1844" hidden="1">
      <c r="A1275" t="s">
        <v>556</v>
      </c>
      <c r="B1275" t="s">
        <v>180</v>
      </c>
      <c r="D1275" t="s">
        <v>181</v>
      </c>
      <c r="E1275" t="s">
        <v>71</v>
      </c>
      <c r="F1275" t="s">
        <v>479</v>
      </c>
      <c r="G1275" t="s">
        <v>558</v>
      </c>
      <c r="H1275">
        <v>1</v>
      </c>
      <c r="I1275" s="103">
        <v>45901</v>
      </c>
      <c r="J1275">
        <v>1</v>
      </c>
      <c r="K1275">
        <v>0.9925415949512334</v>
      </c>
      <c r="L1275">
        <v>1</v>
      </c>
      <c r="M1275">
        <v>0.97607642494181535</v>
      </c>
      <c r="BRX1275">
        <v>6</v>
      </c>
    </row>
    <row r="1276" spans="1:13 1844:1844" hidden="1">
      <c r="A1276" t="s">
        <v>556</v>
      </c>
      <c r="B1276" t="s">
        <v>180</v>
      </c>
      <c r="D1276" t="s">
        <v>182</v>
      </c>
      <c r="E1276" t="s">
        <v>183</v>
      </c>
      <c r="F1276" t="s">
        <v>479</v>
      </c>
      <c r="G1276" t="s">
        <v>558</v>
      </c>
      <c r="I1276" s="103">
        <v>45901</v>
      </c>
      <c r="J1276">
        <v>3486</v>
      </c>
      <c r="K1276">
        <v>3460</v>
      </c>
      <c r="L1276">
        <v>19171.617191407076</v>
      </c>
      <c r="M1276">
        <v>18712.963568541665</v>
      </c>
      <c r="BRX1276">
        <v>7</v>
      </c>
    </row>
    <row r="1277" spans="1:13 1844:1844" hidden="1">
      <c r="A1277" t="s">
        <v>556</v>
      </c>
      <c r="B1277" t="s">
        <v>180</v>
      </c>
      <c r="D1277" t="s">
        <v>184</v>
      </c>
      <c r="E1277" t="s">
        <v>71</v>
      </c>
      <c r="F1277" t="s">
        <v>479</v>
      </c>
      <c r="G1277" t="s">
        <v>558</v>
      </c>
      <c r="H1277">
        <v>1</v>
      </c>
      <c r="I1277" s="103">
        <v>45901</v>
      </c>
      <c r="J1277">
        <v>1</v>
      </c>
      <c r="K1277">
        <v>0.97616468039003246</v>
      </c>
      <c r="L1277">
        <v>1</v>
      </c>
      <c r="M1277">
        <v>0.94533017163106814</v>
      </c>
      <c r="BRX1277">
        <v>8</v>
      </c>
    </row>
    <row r="1278" spans="1:13 1844:1844" hidden="1">
      <c r="A1278" t="s">
        <v>556</v>
      </c>
      <c r="B1278" t="s">
        <v>180</v>
      </c>
      <c r="D1278" t="s">
        <v>185</v>
      </c>
      <c r="E1278" t="s">
        <v>183</v>
      </c>
      <c r="F1278" t="s">
        <v>479</v>
      </c>
      <c r="G1278" t="s">
        <v>558</v>
      </c>
      <c r="I1278" s="103">
        <v>45901</v>
      </c>
      <c r="J1278">
        <v>923</v>
      </c>
      <c r="K1278">
        <v>901</v>
      </c>
      <c r="L1278">
        <v>5672.05</v>
      </c>
      <c r="M1278">
        <v>5361.96</v>
      </c>
      <c r="BRX1278">
        <v>9</v>
      </c>
    </row>
    <row r="1279" spans="1:13 1844:1844" hidden="1">
      <c r="A1279" t="s">
        <v>556</v>
      </c>
      <c r="B1279" t="s">
        <v>186</v>
      </c>
      <c r="D1279" t="s">
        <v>144</v>
      </c>
      <c r="E1279" t="s">
        <v>73</v>
      </c>
      <c r="F1279" t="s">
        <v>479</v>
      </c>
      <c r="G1279" t="s">
        <v>474</v>
      </c>
      <c r="H1279">
        <v>1174.3420820195504</v>
      </c>
      <c r="I1279" s="103">
        <v>45901</v>
      </c>
      <c r="J1279">
        <v>79.230781532760247</v>
      </c>
      <c r="K1279">
        <v>81.589801008795817</v>
      </c>
      <c r="L1279">
        <v>467.12522065385184</v>
      </c>
      <c r="M1279">
        <v>478.11481893063313</v>
      </c>
      <c r="BRX1279">
        <v>10</v>
      </c>
    </row>
    <row r="1280" spans="1:13 1844:1844" hidden="1">
      <c r="A1280" t="s">
        <v>556</v>
      </c>
      <c r="B1280" t="s">
        <v>186</v>
      </c>
      <c r="D1280" t="s">
        <v>147</v>
      </c>
      <c r="E1280" t="s">
        <v>73</v>
      </c>
      <c r="F1280" t="s">
        <v>479</v>
      </c>
      <c r="G1280" t="s">
        <v>474</v>
      </c>
      <c r="H1280">
        <v>962.16729885251311</v>
      </c>
      <c r="I1280" s="103">
        <v>45901</v>
      </c>
      <c r="J1280">
        <v>64.33</v>
      </c>
      <c r="K1280">
        <v>59.36</v>
      </c>
      <c r="L1280">
        <v>414.56400000000002</v>
      </c>
      <c r="M1280">
        <v>385.09800000000001</v>
      </c>
      <c r="BRX1280">
        <v>11</v>
      </c>
    </row>
    <row r="1281" spans="1:13 1844:1844" hidden="1">
      <c r="A1281" t="s">
        <v>556</v>
      </c>
      <c r="B1281" t="s">
        <v>195</v>
      </c>
      <c r="D1281" t="s">
        <v>195</v>
      </c>
      <c r="E1281" t="s">
        <v>73</v>
      </c>
      <c r="F1281" t="s">
        <v>479</v>
      </c>
      <c r="G1281" t="s">
        <v>11</v>
      </c>
      <c r="H1281">
        <v>31107.790052372689</v>
      </c>
      <c r="I1281" s="103">
        <v>45931</v>
      </c>
      <c r="J1281">
        <v>2709.4375260482057</v>
      </c>
      <c r="K1281">
        <v>2707.1967769599996</v>
      </c>
      <c r="L1281">
        <v>18251.362526048204</v>
      </c>
      <c r="M1281">
        <v>19483.101866570003</v>
      </c>
      <c r="BRX1281">
        <v>1</v>
      </c>
    </row>
    <row r="1282" spans="1:13 1844:1844" hidden="1">
      <c r="A1282" t="s">
        <v>556</v>
      </c>
      <c r="B1282" t="s">
        <v>175</v>
      </c>
      <c r="D1282" t="s">
        <v>176</v>
      </c>
      <c r="E1282" t="s">
        <v>73</v>
      </c>
      <c r="F1282" t="s">
        <v>479</v>
      </c>
      <c r="G1282" t="s">
        <v>557</v>
      </c>
      <c r="H1282">
        <v>3713.109806620002</v>
      </c>
      <c r="I1282" s="103">
        <v>45931</v>
      </c>
      <c r="J1282">
        <v>367.25403716998306</v>
      </c>
      <c r="K1282">
        <v>403.45160818999955</v>
      </c>
      <c r="L1282">
        <v>2082.3110371699827</v>
      </c>
      <c r="M1282">
        <v>2514.6773667800048</v>
      </c>
      <c r="BRX1282">
        <v>2</v>
      </c>
    </row>
    <row r="1283" spans="1:13 1844:1844" hidden="1">
      <c r="A1283" t="s">
        <v>556</v>
      </c>
      <c r="B1283" t="s">
        <v>175</v>
      </c>
      <c r="D1283" t="s">
        <v>177</v>
      </c>
      <c r="E1283" t="s">
        <v>71</v>
      </c>
      <c r="H1283">
        <v>0.11899999999999999</v>
      </c>
      <c r="I1283" s="103">
        <v>45931</v>
      </c>
      <c r="J1283">
        <v>0.13554622818915257</v>
      </c>
      <c r="K1283">
        <v>0.14902928801616283</v>
      </c>
      <c r="L1283">
        <v>0.1140907170189691</v>
      </c>
      <c r="M1283">
        <v>0.1290696616997524</v>
      </c>
      <c r="BRX1283">
        <v>3</v>
      </c>
    </row>
    <row r="1284" spans="1:13 1844:1844" hidden="1">
      <c r="A1284" t="s">
        <v>556</v>
      </c>
      <c r="B1284" t="s">
        <v>178</v>
      </c>
      <c r="D1284" t="s">
        <v>11</v>
      </c>
      <c r="E1284" t="s">
        <v>71</v>
      </c>
      <c r="F1284" t="s">
        <v>479</v>
      </c>
      <c r="G1284" t="s">
        <v>11</v>
      </c>
      <c r="H1284">
        <v>0.45454176016007813</v>
      </c>
      <c r="I1284" s="103">
        <v>45931</v>
      </c>
      <c r="J1284" t="s">
        <v>11</v>
      </c>
      <c r="K1284" t="s">
        <v>11</v>
      </c>
      <c r="L1284">
        <v>0.46250000000000002</v>
      </c>
      <c r="M1284">
        <v>0.39378274225963017</v>
      </c>
      <c r="BRX1284">
        <v>4</v>
      </c>
    </row>
    <row r="1285" spans="1:13 1844:1844" hidden="1">
      <c r="A1285" t="s">
        <v>556</v>
      </c>
      <c r="B1285" t="s">
        <v>179</v>
      </c>
      <c r="D1285" t="s">
        <v>11</v>
      </c>
      <c r="E1285" t="s">
        <v>71</v>
      </c>
      <c r="F1285" t="s">
        <v>29</v>
      </c>
      <c r="G1285" t="s">
        <v>11</v>
      </c>
      <c r="H1285">
        <v>9.9467434385779166E-2</v>
      </c>
      <c r="I1285" s="103">
        <v>45931</v>
      </c>
      <c r="J1285" t="s">
        <v>11</v>
      </c>
      <c r="K1285" t="s">
        <v>11</v>
      </c>
      <c r="L1285">
        <v>9.8100000000000007E-2</v>
      </c>
      <c r="M1285">
        <v>8.3840220739770155E-2</v>
      </c>
      <c r="BRX1285">
        <v>5</v>
      </c>
    </row>
    <row r="1286" spans="1:13 1844:1844" hidden="1">
      <c r="A1286" t="s">
        <v>556</v>
      </c>
      <c r="B1286" t="s">
        <v>180</v>
      </c>
      <c r="D1286" t="s">
        <v>181</v>
      </c>
      <c r="E1286" t="s">
        <v>71</v>
      </c>
      <c r="F1286" t="s">
        <v>479</v>
      </c>
      <c r="G1286" t="s">
        <v>558</v>
      </c>
      <c r="H1286">
        <v>1</v>
      </c>
      <c r="I1286" s="103">
        <v>45931</v>
      </c>
      <c r="J1286">
        <v>1</v>
      </c>
      <c r="K1286">
        <v>0.98613561885555845</v>
      </c>
      <c r="L1286">
        <v>1</v>
      </c>
      <c r="M1286">
        <v>0.97780102334481056</v>
      </c>
      <c r="BRX1286">
        <v>6</v>
      </c>
    </row>
    <row r="1287" spans="1:13 1844:1844" hidden="1">
      <c r="A1287" t="s">
        <v>556</v>
      </c>
      <c r="B1287" t="s">
        <v>180</v>
      </c>
      <c r="D1287" t="s">
        <v>182</v>
      </c>
      <c r="E1287" t="s">
        <v>183</v>
      </c>
      <c r="F1287" t="s">
        <v>479</v>
      </c>
      <c r="G1287" t="s">
        <v>558</v>
      </c>
      <c r="I1287" s="103">
        <v>45931</v>
      </c>
      <c r="J1287">
        <v>3967</v>
      </c>
      <c r="K1287">
        <v>3912</v>
      </c>
      <c r="L1287">
        <v>23138.617191407076</v>
      </c>
      <c r="M1287">
        <v>22624.963568541665</v>
      </c>
      <c r="BRX1287">
        <v>7</v>
      </c>
    </row>
    <row r="1288" spans="1:13 1844:1844" hidden="1">
      <c r="A1288" t="s">
        <v>556</v>
      </c>
      <c r="B1288" t="s">
        <v>180</v>
      </c>
      <c r="D1288" t="s">
        <v>184</v>
      </c>
      <c r="E1288" t="s">
        <v>71</v>
      </c>
      <c r="F1288" t="s">
        <v>479</v>
      </c>
      <c r="G1288" t="s">
        <v>558</v>
      </c>
      <c r="H1288">
        <v>1</v>
      </c>
      <c r="I1288" s="103">
        <v>45931</v>
      </c>
      <c r="J1288">
        <v>1</v>
      </c>
      <c r="K1288">
        <v>0.94694348327566324</v>
      </c>
      <c r="L1288">
        <v>1</v>
      </c>
      <c r="M1288">
        <v>0.94554407750361291</v>
      </c>
      <c r="BRX1288">
        <v>8</v>
      </c>
    </row>
    <row r="1289" spans="1:13 1844:1844" hidden="1">
      <c r="A1289" t="s">
        <v>556</v>
      </c>
      <c r="B1289" t="s">
        <v>180</v>
      </c>
      <c r="D1289" t="s">
        <v>185</v>
      </c>
      <c r="E1289" t="s">
        <v>183</v>
      </c>
      <c r="F1289" t="s">
        <v>479</v>
      </c>
      <c r="G1289" t="s">
        <v>558</v>
      </c>
      <c r="I1289" s="103">
        <v>45931</v>
      </c>
      <c r="J1289">
        <v>867</v>
      </c>
      <c r="K1289">
        <v>821</v>
      </c>
      <c r="L1289">
        <v>6539.05</v>
      </c>
      <c r="M1289">
        <v>6182.96</v>
      </c>
      <c r="BRX1289">
        <v>9</v>
      </c>
    </row>
    <row r="1290" spans="1:13 1844:1844" hidden="1">
      <c r="A1290" t="s">
        <v>556</v>
      </c>
      <c r="B1290" t="s">
        <v>186</v>
      </c>
      <c r="D1290" t="s">
        <v>144</v>
      </c>
      <c r="E1290" t="s">
        <v>73</v>
      </c>
      <c r="F1290" t="s">
        <v>479</v>
      </c>
      <c r="G1290" t="s">
        <v>474</v>
      </c>
      <c r="H1290">
        <v>1174.3420820195504</v>
      </c>
      <c r="I1290" s="103">
        <v>45931</v>
      </c>
      <c r="J1290">
        <v>74.439049657079678</v>
      </c>
      <c r="K1290">
        <v>75.174545208400019</v>
      </c>
      <c r="L1290">
        <v>541.56427031093153</v>
      </c>
      <c r="M1290">
        <v>555.78936413903307</v>
      </c>
      <c r="BRX1290">
        <v>10</v>
      </c>
    </row>
    <row r="1291" spans="1:13 1844:1844" hidden="1">
      <c r="A1291" t="s">
        <v>556</v>
      </c>
      <c r="B1291" t="s">
        <v>186</v>
      </c>
      <c r="D1291" t="s">
        <v>147</v>
      </c>
      <c r="E1291" t="s">
        <v>73</v>
      </c>
      <c r="F1291" t="s">
        <v>479</v>
      </c>
      <c r="G1291" t="s">
        <v>474</v>
      </c>
      <c r="H1291">
        <v>962.16729885251311</v>
      </c>
      <c r="I1291" s="103">
        <v>45931</v>
      </c>
      <c r="J1291">
        <v>59.17</v>
      </c>
      <c r="K1291">
        <v>53.86</v>
      </c>
      <c r="L1291">
        <v>473.73399999999998</v>
      </c>
      <c r="M1291">
        <v>438.95800000000003</v>
      </c>
      <c r="BRX1291">
        <v>11</v>
      </c>
    </row>
    <row r="1292" spans="1:13 1844:1844" hidden="1">
      <c r="A1292" t="s">
        <v>556</v>
      </c>
      <c r="B1292" t="s">
        <v>195</v>
      </c>
      <c r="D1292" t="s">
        <v>195</v>
      </c>
      <c r="E1292" t="s">
        <v>73</v>
      </c>
      <c r="F1292" t="s">
        <v>479</v>
      </c>
      <c r="G1292" t="s">
        <v>11</v>
      </c>
      <c r="H1292">
        <v>31107.790052372689</v>
      </c>
      <c r="I1292" s="103">
        <v>45962</v>
      </c>
      <c r="J1292">
        <v>2537.239872399366</v>
      </c>
      <c r="K1292">
        <v>2761.9844169800026</v>
      </c>
      <c r="L1292">
        <v>20788.602398447569</v>
      </c>
      <c r="M1292">
        <v>22245.086283550005</v>
      </c>
      <c r="BRX1292">
        <v>1</v>
      </c>
    </row>
    <row r="1293" spans="1:13 1844:1844" hidden="1">
      <c r="A1293" t="s">
        <v>556</v>
      </c>
      <c r="B1293" t="s">
        <v>175</v>
      </c>
      <c r="D1293" t="s">
        <v>176</v>
      </c>
      <c r="E1293" t="s">
        <v>73</v>
      </c>
      <c r="F1293" t="s">
        <v>479</v>
      </c>
      <c r="G1293" t="s">
        <v>557</v>
      </c>
      <c r="H1293">
        <v>3713.109806620002</v>
      </c>
      <c r="I1293" s="103">
        <v>45962</v>
      </c>
      <c r="J1293">
        <v>307.60237061155163</v>
      </c>
      <c r="K1293">
        <v>356.3369191900029</v>
      </c>
      <c r="L1293">
        <v>2389.9134077815343</v>
      </c>
      <c r="M1293">
        <v>2871.0142859700077</v>
      </c>
      <c r="BRX1293">
        <v>2</v>
      </c>
    </row>
    <row r="1294" spans="1:13 1844:1844" hidden="1">
      <c r="A1294" t="s">
        <v>556</v>
      </c>
      <c r="B1294" t="s">
        <v>175</v>
      </c>
      <c r="D1294" t="s">
        <v>177</v>
      </c>
      <c r="E1294" t="s">
        <v>71</v>
      </c>
      <c r="H1294">
        <v>0.11899999999999999</v>
      </c>
      <c r="I1294" s="103">
        <v>45962</v>
      </c>
      <c r="J1294">
        <v>0.12123503731661936</v>
      </c>
      <c r="K1294">
        <v>0.12901481883798149</v>
      </c>
      <c r="L1294">
        <v>0.11496267820101295</v>
      </c>
      <c r="M1294">
        <v>0.129062852324969</v>
      </c>
      <c r="BRX1294">
        <v>3</v>
      </c>
    </row>
    <row r="1295" spans="1:13 1844:1844" hidden="1">
      <c r="A1295" t="s">
        <v>556</v>
      </c>
      <c r="B1295" t="s">
        <v>178</v>
      </c>
      <c r="D1295" t="s">
        <v>11</v>
      </c>
      <c r="E1295" t="s">
        <v>71</v>
      </c>
      <c r="F1295" t="s">
        <v>479</v>
      </c>
      <c r="G1295" t="s">
        <v>11</v>
      </c>
      <c r="H1295">
        <v>0.45454176016007813</v>
      </c>
      <c r="I1295" s="103">
        <v>45962</v>
      </c>
      <c r="J1295" t="s">
        <v>11</v>
      </c>
      <c r="K1295" t="s">
        <v>11</v>
      </c>
      <c r="L1295">
        <v>0.46100000000000002</v>
      </c>
      <c r="M1295">
        <v>0.39326693477460495</v>
      </c>
      <c r="BRX1295">
        <v>4</v>
      </c>
    </row>
    <row r="1296" spans="1:13 1844:1844" hidden="1">
      <c r="A1296" t="s">
        <v>556</v>
      </c>
      <c r="B1296" t="s">
        <v>179</v>
      </c>
      <c r="D1296" t="s">
        <v>11</v>
      </c>
      <c r="E1296" t="s">
        <v>71</v>
      </c>
      <c r="F1296" t="s">
        <v>29</v>
      </c>
      <c r="G1296" t="s">
        <v>11</v>
      </c>
      <c r="H1296">
        <v>9.9467434385779166E-2</v>
      </c>
      <c r="I1296" s="103">
        <v>45962</v>
      </c>
      <c r="J1296" t="s">
        <v>11</v>
      </c>
      <c r="K1296" t="s">
        <v>11</v>
      </c>
      <c r="L1296">
        <v>9.8299999999999998E-2</v>
      </c>
      <c r="M1296">
        <v>8.3654807521846022E-2</v>
      </c>
      <c r="BRX1296">
        <v>5</v>
      </c>
    </row>
    <row r="1297" spans="1:13 1844:1844" hidden="1">
      <c r="A1297" t="s">
        <v>556</v>
      </c>
      <c r="B1297" t="s">
        <v>180</v>
      </c>
      <c r="D1297" t="s">
        <v>181</v>
      </c>
      <c r="E1297" t="s">
        <v>71</v>
      </c>
      <c r="F1297" t="s">
        <v>479</v>
      </c>
      <c r="G1297" t="s">
        <v>558</v>
      </c>
      <c r="H1297">
        <v>1</v>
      </c>
      <c r="I1297" s="103">
        <v>45962</v>
      </c>
      <c r="J1297">
        <v>1</v>
      </c>
      <c r="K1297">
        <v>0.99466824644549756</v>
      </c>
      <c r="L1297">
        <v>1</v>
      </c>
      <c r="M1297">
        <v>0.97994865929885233</v>
      </c>
      <c r="BRX1297">
        <v>6</v>
      </c>
    </row>
    <row r="1298" spans="1:13 1844:1844" hidden="1">
      <c r="A1298" t="s">
        <v>556</v>
      </c>
      <c r="B1298" t="s">
        <v>180</v>
      </c>
      <c r="D1298" t="s">
        <v>182</v>
      </c>
      <c r="E1298" t="s">
        <v>183</v>
      </c>
      <c r="F1298" t="s">
        <v>479</v>
      </c>
      <c r="G1298" t="s">
        <v>558</v>
      </c>
      <c r="I1298" s="103">
        <v>45962</v>
      </c>
      <c r="J1298">
        <v>3376</v>
      </c>
      <c r="K1298">
        <v>3358</v>
      </c>
      <c r="L1298">
        <v>26514.617191407076</v>
      </c>
      <c r="M1298">
        <v>25982.963568541665</v>
      </c>
      <c r="BRX1298">
        <v>7</v>
      </c>
    </row>
    <row r="1299" spans="1:13 1844:1844" hidden="1">
      <c r="A1299" t="s">
        <v>556</v>
      </c>
      <c r="B1299" t="s">
        <v>180</v>
      </c>
      <c r="D1299" t="s">
        <v>184</v>
      </c>
      <c r="E1299" t="s">
        <v>71</v>
      </c>
      <c r="F1299" t="s">
        <v>479</v>
      </c>
      <c r="G1299" t="s">
        <v>558</v>
      </c>
      <c r="H1299">
        <v>1</v>
      </c>
      <c r="I1299" s="103">
        <v>45962</v>
      </c>
      <c r="J1299">
        <v>1</v>
      </c>
      <c r="K1299">
        <v>0.94591484464902187</v>
      </c>
      <c r="L1299">
        <v>1</v>
      </c>
      <c r="M1299">
        <v>0.94558757027827844</v>
      </c>
      <c r="BRX1299">
        <v>8</v>
      </c>
    </row>
    <row r="1300" spans="1:13 1844:1844" hidden="1">
      <c r="A1300" t="s">
        <v>556</v>
      </c>
      <c r="B1300" t="s">
        <v>180</v>
      </c>
      <c r="D1300" t="s">
        <v>185</v>
      </c>
      <c r="E1300" t="s">
        <v>183</v>
      </c>
      <c r="F1300" t="s">
        <v>479</v>
      </c>
      <c r="G1300" t="s">
        <v>558</v>
      </c>
      <c r="I1300" s="103">
        <v>45962</v>
      </c>
      <c r="J1300">
        <v>869</v>
      </c>
      <c r="K1300">
        <v>822</v>
      </c>
      <c r="L1300">
        <v>7408.05</v>
      </c>
      <c r="M1300">
        <v>7004.96</v>
      </c>
      <c r="BRX1300">
        <v>9</v>
      </c>
    </row>
    <row r="1301" spans="1:13 1844:1844" hidden="1">
      <c r="A1301" t="s">
        <v>556</v>
      </c>
      <c r="B1301" t="s">
        <v>186</v>
      </c>
      <c r="D1301" t="s">
        <v>144</v>
      </c>
      <c r="E1301" t="s">
        <v>73</v>
      </c>
      <c r="F1301" t="s">
        <v>479</v>
      </c>
      <c r="G1301" t="s">
        <v>474</v>
      </c>
      <c r="H1301">
        <v>1174.3420820195504</v>
      </c>
      <c r="I1301" s="103">
        <v>45962</v>
      </c>
      <c r="J1301">
        <v>77.2</v>
      </c>
      <c r="K1301">
        <v>79.8</v>
      </c>
      <c r="L1301">
        <v>618.76427031093158</v>
      </c>
      <c r="M1301">
        <v>638.08936413903302</v>
      </c>
      <c r="BRX1301">
        <v>10</v>
      </c>
    </row>
    <row r="1302" spans="1:13 1844:1844" hidden="1">
      <c r="A1302" t="s">
        <v>556</v>
      </c>
      <c r="B1302" t="s">
        <v>186</v>
      </c>
      <c r="D1302" t="s">
        <v>147</v>
      </c>
      <c r="E1302" t="s">
        <v>73</v>
      </c>
      <c r="F1302" t="s">
        <v>479</v>
      </c>
      <c r="G1302" t="s">
        <v>474</v>
      </c>
      <c r="H1302">
        <v>962.16729885251311</v>
      </c>
      <c r="I1302" s="103">
        <v>45962</v>
      </c>
      <c r="J1302">
        <v>58.3</v>
      </c>
      <c r="K1302">
        <v>54</v>
      </c>
      <c r="L1302">
        <v>532.03399999999999</v>
      </c>
      <c r="M1302">
        <v>492.95800000000003</v>
      </c>
      <c r="BRX1302">
        <v>11</v>
      </c>
    </row>
    <row r="1303" spans="1:13 1844:1844" hidden="1">
      <c r="A1303" t="s">
        <v>556</v>
      </c>
      <c r="B1303" t="s">
        <v>195</v>
      </c>
      <c r="D1303" t="s">
        <v>195</v>
      </c>
      <c r="E1303" t="s">
        <v>73</v>
      </c>
      <c r="F1303" t="s">
        <v>479</v>
      </c>
      <c r="G1303" t="s">
        <v>11</v>
      </c>
      <c r="H1303">
        <v>31107.790052372689</v>
      </c>
      <c r="I1303" s="103">
        <v>45992</v>
      </c>
      <c r="J1303">
        <v>2527.4662605848662</v>
      </c>
      <c r="K1303">
        <v>2839.2025971899993</v>
      </c>
      <c r="L1303">
        <v>23316.068659032437</v>
      </c>
      <c r="M1303">
        <v>25084.288880740005</v>
      </c>
      <c r="BRX1303">
        <v>1</v>
      </c>
    </row>
    <row r="1304" spans="1:13 1844:1844" hidden="1">
      <c r="A1304" t="s">
        <v>556</v>
      </c>
      <c r="B1304" t="s">
        <v>175</v>
      </c>
      <c r="D1304" t="s">
        <v>176</v>
      </c>
      <c r="E1304" t="s">
        <v>73</v>
      </c>
      <c r="F1304" t="s">
        <v>479</v>
      </c>
      <c r="G1304" t="s">
        <v>557</v>
      </c>
      <c r="H1304">
        <v>3713.109806620002</v>
      </c>
      <c r="I1304" s="103">
        <v>45992</v>
      </c>
      <c r="J1304">
        <v>301.54467241548139</v>
      </c>
      <c r="K1304">
        <v>457.72764834999896</v>
      </c>
      <c r="L1304">
        <v>2691.4580801970155</v>
      </c>
      <c r="M1304">
        <v>3328.7419343200067</v>
      </c>
      <c r="BRX1304">
        <v>2</v>
      </c>
    </row>
    <row r="1305" spans="1:13 1844:1844" hidden="1">
      <c r="A1305" t="s">
        <v>556</v>
      </c>
      <c r="B1305" t="s">
        <v>175</v>
      </c>
      <c r="D1305" t="s">
        <v>177</v>
      </c>
      <c r="E1305" t="s">
        <v>71</v>
      </c>
      <c r="H1305">
        <v>0.11899999999999999</v>
      </c>
      <c r="I1305" s="103">
        <v>45992</v>
      </c>
      <c r="J1305">
        <v>0.11930710099596054</v>
      </c>
      <c r="K1305">
        <v>0.16121697296382398</v>
      </c>
      <c r="L1305">
        <v>0.11543361445516968</v>
      </c>
      <c r="M1305">
        <v>0.13270226435941948</v>
      </c>
      <c r="BRX1305">
        <v>3</v>
      </c>
    </row>
    <row r="1306" spans="1:13 1844:1844" hidden="1">
      <c r="A1306" t="s">
        <v>556</v>
      </c>
      <c r="B1306" t="s">
        <v>178</v>
      </c>
      <c r="D1306" t="s">
        <v>11</v>
      </c>
      <c r="E1306" t="s">
        <v>71</v>
      </c>
      <c r="F1306" t="s">
        <v>479</v>
      </c>
      <c r="G1306" t="s">
        <v>11</v>
      </c>
      <c r="H1306">
        <v>0.45454176016007813</v>
      </c>
      <c r="I1306" s="103">
        <v>45992</v>
      </c>
      <c r="J1306" t="s">
        <v>11</v>
      </c>
      <c r="K1306" t="s">
        <v>11</v>
      </c>
      <c r="L1306">
        <v>0.4607</v>
      </c>
      <c r="M1306">
        <v>0.3827012176837421</v>
      </c>
      <c r="BRX1306">
        <v>4</v>
      </c>
    </row>
    <row r="1307" spans="1:13 1844:1844" hidden="1">
      <c r="A1307" t="s">
        <v>556</v>
      </c>
      <c r="B1307" t="s">
        <v>179</v>
      </c>
      <c r="D1307" t="s">
        <v>11</v>
      </c>
      <c r="E1307" t="s">
        <v>71</v>
      </c>
      <c r="F1307" t="s">
        <v>29</v>
      </c>
      <c r="G1307" t="s">
        <v>11</v>
      </c>
      <c r="H1307">
        <v>9.9467434385779166E-2</v>
      </c>
      <c r="I1307" s="103">
        <v>45992</v>
      </c>
      <c r="J1307" t="s">
        <v>11</v>
      </c>
      <c r="K1307" t="s">
        <v>11</v>
      </c>
      <c r="L1307">
        <v>9.8599999999999993E-2</v>
      </c>
      <c r="M1307">
        <v>8.2270218290564551E-2</v>
      </c>
      <c r="BRX1307">
        <v>5</v>
      </c>
    </row>
    <row r="1308" spans="1:13 1844:1844" hidden="1">
      <c r="A1308" t="s">
        <v>556</v>
      </c>
      <c r="B1308" t="s">
        <v>180</v>
      </c>
      <c r="D1308" t="s">
        <v>181</v>
      </c>
      <c r="E1308" t="s">
        <v>71</v>
      </c>
      <c r="F1308" t="s">
        <v>479</v>
      </c>
      <c r="G1308" t="s">
        <v>558</v>
      </c>
      <c r="H1308">
        <v>1</v>
      </c>
      <c r="I1308" s="103">
        <v>45992</v>
      </c>
      <c r="J1308">
        <v>1</v>
      </c>
      <c r="K1308">
        <v>0.9726484322881922</v>
      </c>
      <c r="L1308">
        <v>1</v>
      </c>
      <c r="M1308">
        <v>0.97920707543876917</v>
      </c>
      <c r="BRX1308">
        <v>6</v>
      </c>
    </row>
    <row r="1309" spans="1:13 1844:1844" hidden="1">
      <c r="A1309" t="s">
        <v>556</v>
      </c>
      <c r="B1309" t="s">
        <v>180</v>
      </c>
      <c r="D1309" t="s">
        <v>182</v>
      </c>
      <c r="E1309" t="s">
        <v>183</v>
      </c>
      <c r="F1309" t="s">
        <v>479</v>
      </c>
      <c r="G1309" t="s">
        <v>558</v>
      </c>
      <c r="I1309" s="103">
        <v>45992</v>
      </c>
      <c r="J1309">
        <v>2998</v>
      </c>
      <c r="K1309">
        <v>2916</v>
      </c>
      <c r="L1309">
        <v>29512.617191407076</v>
      </c>
      <c r="M1309">
        <v>28898.963568541665</v>
      </c>
      <c r="BRX1309">
        <v>7</v>
      </c>
    </row>
    <row r="1310" spans="1:13 1844:1844" hidden="1">
      <c r="A1310" t="s">
        <v>556</v>
      </c>
      <c r="B1310" t="s">
        <v>180</v>
      </c>
      <c r="D1310" t="s">
        <v>184</v>
      </c>
      <c r="E1310" t="s">
        <v>71</v>
      </c>
      <c r="F1310" t="s">
        <v>479</v>
      </c>
      <c r="G1310" t="s">
        <v>558</v>
      </c>
      <c r="H1310">
        <v>1</v>
      </c>
      <c r="I1310" s="103">
        <v>45992</v>
      </c>
      <c r="J1310">
        <v>1</v>
      </c>
      <c r="K1310">
        <v>0.92796610169491522</v>
      </c>
      <c r="L1310">
        <v>1</v>
      </c>
      <c r="M1310">
        <v>0.94359588364533264</v>
      </c>
      <c r="BRX1310">
        <v>8</v>
      </c>
    </row>
    <row r="1311" spans="1:13 1844:1844" hidden="1">
      <c r="A1311" t="s">
        <v>556</v>
      </c>
      <c r="B1311" t="s">
        <v>180</v>
      </c>
      <c r="D1311" t="s">
        <v>185</v>
      </c>
      <c r="E1311" t="s">
        <v>183</v>
      </c>
      <c r="F1311" t="s">
        <v>479</v>
      </c>
      <c r="G1311" t="s">
        <v>558</v>
      </c>
      <c r="I1311" s="103">
        <v>45992</v>
      </c>
      <c r="J1311">
        <v>944</v>
      </c>
      <c r="K1311">
        <v>876</v>
      </c>
      <c r="L1311">
        <v>8352.0499999999993</v>
      </c>
      <c r="M1311">
        <v>7880.96</v>
      </c>
      <c r="BRX1311">
        <v>9</v>
      </c>
    </row>
    <row r="1312" spans="1:13 1844:1844" hidden="1">
      <c r="A1312" t="s">
        <v>556</v>
      </c>
      <c r="B1312" t="s">
        <v>186</v>
      </c>
      <c r="D1312" t="s">
        <v>144</v>
      </c>
      <c r="E1312" t="s">
        <v>73</v>
      </c>
      <c r="F1312" t="s">
        <v>479</v>
      </c>
      <c r="G1312" t="s">
        <v>474</v>
      </c>
      <c r="H1312">
        <v>1174.3420820195504</v>
      </c>
      <c r="I1312" s="103">
        <v>45992</v>
      </c>
      <c r="J1312">
        <v>70.56</v>
      </c>
      <c r="K1312">
        <v>68.760000000000005</v>
      </c>
      <c r="L1312">
        <v>689.32427031093152</v>
      </c>
      <c r="M1312">
        <v>709.34936413903301</v>
      </c>
      <c r="BRX1312">
        <v>10</v>
      </c>
    </row>
    <row r="1313" spans="1:13 1844:1844" hidden="1">
      <c r="A1313" t="s">
        <v>556</v>
      </c>
      <c r="B1313" t="s">
        <v>186</v>
      </c>
      <c r="D1313" t="s">
        <v>147</v>
      </c>
      <c r="E1313" t="s">
        <v>73</v>
      </c>
      <c r="F1313" t="s">
        <v>479</v>
      </c>
      <c r="G1313" t="s">
        <v>474</v>
      </c>
      <c r="H1313">
        <v>962.16729885251311</v>
      </c>
      <c r="I1313" s="103">
        <v>45992</v>
      </c>
      <c r="J1313">
        <v>58.5</v>
      </c>
      <c r="K1313">
        <v>53.9</v>
      </c>
      <c r="L1313">
        <v>590.53399999999999</v>
      </c>
      <c r="M1313">
        <v>546.85800000000006</v>
      </c>
      <c r="BRX1313">
        <v>11</v>
      </c>
    </row>
    <row r="1314" spans="1:13 1844:1844" hidden="1">
      <c r="A1314" t="s">
        <v>556</v>
      </c>
      <c r="B1314" t="s">
        <v>195</v>
      </c>
      <c r="D1314" t="s">
        <v>195</v>
      </c>
      <c r="E1314" t="s">
        <v>73</v>
      </c>
      <c r="F1314" t="s">
        <v>479</v>
      </c>
      <c r="G1314" t="s">
        <v>11</v>
      </c>
      <c r="H1314">
        <v>31107.790052372689</v>
      </c>
      <c r="I1314" s="103">
        <v>46023</v>
      </c>
      <c r="J1314">
        <v>2526.0703324255355</v>
      </c>
      <c r="K1314">
        <v>2959.1926079699983</v>
      </c>
      <c r="L1314">
        <v>25842.13899145797</v>
      </c>
      <c r="M1314">
        <v>28043.481488710004</v>
      </c>
      <c r="BRX1314">
        <v>1</v>
      </c>
    </row>
    <row r="1315" spans="1:13 1844:1844" hidden="1">
      <c r="A1315" t="s">
        <v>556</v>
      </c>
      <c r="B1315" t="s">
        <v>175</v>
      </c>
      <c r="D1315" t="s">
        <v>176</v>
      </c>
      <c r="E1315" t="s">
        <v>73</v>
      </c>
      <c r="F1315" t="s">
        <v>479</v>
      </c>
      <c r="G1315" t="s">
        <v>557</v>
      </c>
      <c r="H1315">
        <v>3713.109806620002</v>
      </c>
      <c r="I1315" s="103">
        <v>46023</v>
      </c>
      <c r="J1315">
        <v>303.20551791559097</v>
      </c>
      <c r="K1315">
        <v>578.64345220999769</v>
      </c>
      <c r="L1315">
        <v>2994.6635981126065</v>
      </c>
      <c r="M1315">
        <v>3907.3853865300039</v>
      </c>
      <c r="BRX1315">
        <v>2</v>
      </c>
    </row>
    <row r="1316" spans="1:13 1844:1844" hidden="1">
      <c r="A1316" t="s">
        <v>556</v>
      </c>
      <c r="B1316" t="s">
        <v>175</v>
      </c>
      <c r="D1316" t="s">
        <v>177</v>
      </c>
      <c r="E1316" t="s">
        <v>71</v>
      </c>
      <c r="H1316">
        <v>0.11899999999999999</v>
      </c>
      <c r="I1316" s="103">
        <v>46023</v>
      </c>
      <c r="J1316">
        <v>0.12003051301602229</v>
      </c>
      <c r="K1316">
        <v>0.19554099001583619</v>
      </c>
      <c r="L1316">
        <v>0.11588296151113817</v>
      </c>
      <c r="M1316">
        <v>0.1393331062729524</v>
      </c>
      <c r="BRX1316">
        <v>3</v>
      </c>
    </row>
    <row r="1317" spans="1:13 1844:1844" hidden="1">
      <c r="A1317" t="s">
        <v>556</v>
      </c>
      <c r="B1317" t="s">
        <v>178</v>
      </c>
      <c r="D1317" t="s">
        <v>11</v>
      </c>
      <c r="E1317" t="s">
        <v>71</v>
      </c>
      <c r="F1317" t="s">
        <v>479</v>
      </c>
      <c r="G1317" t="s">
        <v>11</v>
      </c>
      <c r="H1317">
        <v>0.45454176016007813</v>
      </c>
      <c r="I1317" s="103">
        <v>46023</v>
      </c>
      <c r="J1317" t="s">
        <v>11</v>
      </c>
      <c r="K1317" t="s">
        <v>11</v>
      </c>
      <c r="L1317">
        <v>0.4612</v>
      </c>
      <c r="M1317">
        <v>0.37019999999999997</v>
      </c>
      <c r="BRX1317">
        <v>4</v>
      </c>
    </row>
    <row r="1318" spans="1:13 1844:1844" hidden="1">
      <c r="A1318" t="s">
        <v>556</v>
      </c>
      <c r="B1318" t="s">
        <v>179</v>
      </c>
      <c r="D1318" t="s">
        <v>11</v>
      </c>
      <c r="E1318" t="s">
        <v>71</v>
      </c>
      <c r="F1318" t="s">
        <v>29</v>
      </c>
      <c r="G1318" t="s">
        <v>11</v>
      </c>
      <c r="H1318">
        <v>9.9467434385779166E-2</v>
      </c>
      <c r="I1318" s="103">
        <v>46023</v>
      </c>
      <c r="J1318" t="s">
        <v>11</v>
      </c>
      <c r="K1318" t="s">
        <v>11</v>
      </c>
      <c r="L1318">
        <v>9.9199999999999997E-2</v>
      </c>
      <c r="M1318">
        <v>8.1900000000000001E-2</v>
      </c>
      <c r="BRX1318">
        <v>5</v>
      </c>
    </row>
    <row r="1319" spans="1:13 1844:1844" hidden="1">
      <c r="A1319" t="s">
        <v>556</v>
      </c>
      <c r="B1319" t="s">
        <v>180</v>
      </c>
      <c r="D1319" t="s">
        <v>181</v>
      </c>
      <c r="E1319" t="s">
        <v>71</v>
      </c>
      <c r="F1319" t="s">
        <v>479</v>
      </c>
      <c r="G1319" t="s">
        <v>558</v>
      </c>
      <c r="H1319">
        <v>1</v>
      </c>
      <c r="I1319" s="103">
        <v>46023</v>
      </c>
      <c r="J1319">
        <v>1</v>
      </c>
      <c r="K1319">
        <v>1.0095591129165409</v>
      </c>
      <c r="L1319">
        <v>1</v>
      </c>
      <c r="M1319">
        <v>0.98221601725642005</v>
      </c>
      <c r="BRX1319">
        <v>6</v>
      </c>
    </row>
    <row r="1320" spans="1:13 1844:1844" hidden="1">
      <c r="A1320" t="s">
        <v>556</v>
      </c>
      <c r="B1320" t="s">
        <v>180</v>
      </c>
      <c r="D1320" t="s">
        <v>182</v>
      </c>
      <c r="E1320" t="s">
        <v>183</v>
      </c>
      <c r="F1320" t="s">
        <v>479</v>
      </c>
      <c r="G1320" t="s">
        <v>558</v>
      </c>
      <c r="I1320" s="103">
        <v>46023</v>
      </c>
      <c r="J1320">
        <v>3247.6845021268691</v>
      </c>
      <c r="K1320">
        <v>3278.7294849999998</v>
      </c>
      <c r="L1320">
        <v>32760.301693533947</v>
      </c>
      <c r="M1320">
        <v>32177.693053541665</v>
      </c>
      <c r="BRX1320">
        <v>7</v>
      </c>
    </row>
    <row r="1321" spans="1:13 1844:1844" hidden="1">
      <c r="A1321" t="s">
        <v>556</v>
      </c>
      <c r="B1321" t="s">
        <v>180</v>
      </c>
      <c r="D1321" t="s">
        <v>184</v>
      </c>
      <c r="E1321" t="s">
        <v>71</v>
      </c>
      <c r="F1321" t="s">
        <v>479</v>
      </c>
      <c r="G1321" t="s">
        <v>558</v>
      </c>
      <c r="H1321">
        <v>1</v>
      </c>
      <c r="I1321" s="103">
        <v>46023</v>
      </c>
      <c r="J1321">
        <v>1</v>
      </c>
      <c r="K1321">
        <v>0.97688803087855691</v>
      </c>
      <c r="L1321">
        <v>1</v>
      </c>
      <c r="M1321">
        <v>0.94700237904701079</v>
      </c>
      <c r="BRX1321">
        <v>8</v>
      </c>
    </row>
    <row r="1322" spans="1:13 1844:1844" hidden="1">
      <c r="A1322" t="s">
        <v>556</v>
      </c>
      <c r="B1322" t="s">
        <v>180</v>
      </c>
      <c r="D1322" t="s">
        <v>185</v>
      </c>
      <c r="E1322" t="s">
        <v>183</v>
      </c>
      <c r="F1322" t="s">
        <v>479</v>
      </c>
      <c r="G1322" t="s">
        <v>558</v>
      </c>
      <c r="I1322" s="103">
        <v>46023</v>
      </c>
      <c r="J1322">
        <v>952.00265598874364</v>
      </c>
      <c r="K1322">
        <v>930</v>
      </c>
      <c r="L1322">
        <v>9304.0526559887421</v>
      </c>
      <c r="M1322">
        <v>8810.9599999999991</v>
      </c>
      <c r="BRX1322">
        <v>9</v>
      </c>
    </row>
    <row r="1323" spans="1:13 1844:1844" hidden="1">
      <c r="A1323" t="s">
        <v>556</v>
      </c>
      <c r="B1323" t="s">
        <v>186</v>
      </c>
      <c r="D1323" t="s">
        <v>144</v>
      </c>
      <c r="E1323" t="s">
        <v>73</v>
      </c>
      <c r="F1323" t="s">
        <v>479</v>
      </c>
      <c r="G1323" t="s">
        <v>474</v>
      </c>
      <c r="H1323">
        <v>1174.3420820195504</v>
      </c>
      <c r="I1323" s="103">
        <v>46023</v>
      </c>
      <c r="J1323">
        <v>76.606303833161974</v>
      </c>
      <c r="K1323">
        <v>77.239317991348685</v>
      </c>
      <c r="L1323">
        <v>765.9305741440935</v>
      </c>
      <c r="M1323">
        <v>789.0886821303817</v>
      </c>
      <c r="BRX1323">
        <v>10</v>
      </c>
    </row>
    <row r="1324" spans="1:13 1844:1844" hidden="1">
      <c r="A1324" t="s">
        <v>556</v>
      </c>
      <c r="B1324" t="s">
        <v>186</v>
      </c>
      <c r="D1324" t="s">
        <v>147</v>
      </c>
      <c r="E1324" t="s">
        <v>73</v>
      </c>
      <c r="F1324" t="s">
        <v>479</v>
      </c>
      <c r="G1324" t="s">
        <v>474</v>
      </c>
      <c r="H1324">
        <v>962.16729885251311</v>
      </c>
      <c r="I1324" s="103">
        <v>46023</v>
      </c>
      <c r="J1324">
        <v>66.621784932688669</v>
      </c>
      <c r="K1324">
        <v>64.563474553085328</v>
      </c>
      <c r="L1324">
        <v>657.15578493268868</v>
      </c>
      <c r="M1324">
        <v>611.42147455308543</v>
      </c>
      <c r="BRX1324">
        <v>11</v>
      </c>
    </row>
    <row r="1325" spans="1:13 1844:1844">
      <c r="A1325" t="s">
        <v>556</v>
      </c>
      <c r="B1325" t="s">
        <v>195</v>
      </c>
      <c r="D1325" t="s">
        <v>195</v>
      </c>
      <c r="E1325" t="s">
        <v>73</v>
      </c>
      <c r="F1325" t="s">
        <v>479</v>
      </c>
      <c r="G1325" t="s">
        <v>11</v>
      </c>
      <c r="H1325">
        <v>31107.790052372689</v>
      </c>
      <c r="I1325" s="103">
        <v>46054</v>
      </c>
      <c r="J1325">
        <v>2478.998633955403</v>
      </c>
      <c r="K1325">
        <v>2682.994633060001</v>
      </c>
      <c r="L1325">
        <v>28321.137625413372</v>
      </c>
      <c r="M1325">
        <v>30726.476121770003</v>
      </c>
      <c r="BRX1325">
        <v>1</v>
      </c>
    </row>
    <row r="1326" spans="1:13 1844:1844">
      <c r="A1326" t="s">
        <v>556</v>
      </c>
      <c r="B1326" t="s">
        <v>175</v>
      </c>
      <c r="D1326" t="s">
        <v>176</v>
      </c>
      <c r="E1326" t="s">
        <v>73</v>
      </c>
      <c r="F1326" t="s">
        <v>479</v>
      </c>
      <c r="G1326" t="s">
        <v>557</v>
      </c>
      <c r="H1326">
        <v>3713.109806620002</v>
      </c>
      <c r="I1326" s="103">
        <v>46054</v>
      </c>
      <c r="J1326">
        <v>279.08514669091721</v>
      </c>
      <c r="K1326">
        <v>350.75364641000147</v>
      </c>
      <c r="L1326">
        <v>3273.7487448035236</v>
      </c>
      <c r="M1326">
        <v>4258.1390329400056</v>
      </c>
      <c r="BRX1326">
        <v>2</v>
      </c>
    </row>
    <row r="1327" spans="1:13 1844:1844">
      <c r="A1327" t="s">
        <v>556</v>
      </c>
      <c r="B1327" t="s">
        <v>175</v>
      </c>
      <c r="D1327" t="s">
        <v>177</v>
      </c>
      <c r="E1327" t="s">
        <v>71</v>
      </c>
      <c r="H1327">
        <v>0.11899999999999999</v>
      </c>
      <c r="I1327" s="103">
        <v>46054</v>
      </c>
      <c r="J1327">
        <v>0.11257979043159808</v>
      </c>
      <c r="K1327">
        <v>0.13073214612060591</v>
      </c>
      <c r="L1327">
        <v>0.11559382917817168</v>
      </c>
      <c r="M1327">
        <v>0.13858208198248523</v>
      </c>
      <c r="BRX1327">
        <v>3</v>
      </c>
    </row>
    <row r="1328" spans="1:13 1844:1844">
      <c r="A1328" t="s">
        <v>556</v>
      </c>
      <c r="B1328" t="s">
        <v>178</v>
      </c>
      <c r="D1328" t="s">
        <v>11</v>
      </c>
      <c r="E1328" t="s">
        <v>71</v>
      </c>
      <c r="F1328" t="s">
        <v>479</v>
      </c>
      <c r="G1328" t="s">
        <v>11</v>
      </c>
      <c r="H1328">
        <v>0.45454176016007813</v>
      </c>
      <c r="I1328" s="103">
        <v>46054</v>
      </c>
      <c r="J1328" t="s">
        <v>11</v>
      </c>
      <c r="K1328" t="s">
        <v>11</v>
      </c>
      <c r="L1328">
        <v>0.46250000000000002</v>
      </c>
      <c r="M1328">
        <v>0.3718584627934019</v>
      </c>
      <c r="BRX1328">
        <v>4</v>
      </c>
    </row>
    <row r="1329" spans="1:13 1844:1844">
      <c r="A1329" t="s">
        <v>556</v>
      </c>
      <c r="B1329" t="s">
        <v>179</v>
      </c>
      <c r="D1329" t="s">
        <v>11</v>
      </c>
      <c r="E1329" t="s">
        <v>71</v>
      </c>
      <c r="F1329" t="s">
        <v>29</v>
      </c>
      <c r="G1329" t="s">
        <v>11</v>
      </c>
      <c r="H1329">
        <v>9.9467434385779166E-2</v>
      </c>
      <c r="I1329" s="103">
        <v>46054</v>
      </c>
      <c r="J1329" t="s">
        <v>11</v>
      </c>
      <c r="K1329" t="s">
        <v>11</v>
      </c>
      <c r="L1329">
        <v>9.9500000000000005E-2</v>
      </c>
      <c r="M1329">
        <v>8.204028373490882E-2</v>
      </c>
      <c r="BRX1329">
        <v>5</v>
      </c>
    </row>
    <row r="1330" spans="1:13 1844:1844">
      <c r="A1330" t="s">
        <v>556</v>
      </c>
      <c r="B1330" t="s">
        <v>180</v>
      </c>
      <c r="D1330" t="s">
        <v>181</v>
      </c>
      <c r="E1330" t="s">
        <v>71</v>
      </c>
      <c r="F1330" t="s">
        <v>479</v>
      </c>
      <c r="G1330" t="s">
        <v>558</v>
      </c>
      <c r="H1330">
        <v>1</v>
      </c>
      <c r="I1330" s="103">
        <v>46054</v>
      </c>
      <c r="J1330">
        <v>1</v>
      </c>
      <c r="K1330">
        <v>1.0177664478827702</v>
      </c>
      <c r="L1330">
        <v>1</v>
      </c>
      <c r="M1330">
        <v>0.98549813217709148</v>
      </c>
      <c r="BRX1330">
        <v>6</v>
      </c>
    </row>
    <row r="1331" spans="1:13 1844:1844">
      <c r="A1331" t="s">
        <v>556</v>
      </c>
      <c r="B1331" t="s">
        <v>180</v>
      </c>
      <c r="D1331" t="s">
        <v>182</v>
      </c>
      <c r="E1331" t="s">
        <v>183</v>
      </c>
      <c r="F1331" t="s">
        <v>479</v>
      </c>
      <c r="G1331" t="s">
        <v>558</v>
      </c>
      <c r="I1331" s="103">
        <v>46054</v>
      </c>
      <c r="J1331">
        <v>3332.1564092398762</v>
      </c>
      <c r="K1331">
        <v>3391.3569924218746</v>
      </c>
      <c r="L1331">
        <v>36092.458102773824</v>
      </c>
      <c r="M1331">
        <v>35569.050045963537</v>
      </c>
      <c r="BRX1331">
        <v>7</v>
      </c>
    </row>
    <row r="1332" spans="1:13 1844:1844">
      <c r="A1332" t="s">
        <v>556</v>
      </c>
      <c r="B1332" t="s">
        <v>180</v>
      </c>
      <c r="D1332" t="s">
        <v>184</v>
      </c>
      <c r="E1332" t="s">
        <v>71</v>
      </c>
      <c r="F1332" t="s">
        <v>479</v>
      </c>
      <c r="G1332" t="s">
        <v>558</v>
      </c>
      <c r="H1332">
        <v>1</v>
      </c>
      <c r="I1332" s="103">
        <v>46054</v>
      </c>
      <c r="J1332">
        <v>1</v>
      </c>
      <c r="K1332">
        <v>0.97044363260644628</v>
      </c>
      <c r="L1332">
        <v>1</v>
      </c>
      <c r="M1332">
        <v>0.94916246359177392</v>
      </c>
      <c r="BRX1332">
        <v>8</v>
      </c>
    </row>
    <row r="1333" spans="1:13 1844:1844">
      <c r="A1333" t="s">
        <v>556</v>
      </c>
      <c r="B1333" t="s">
        <v>180</v>
      </c>
      <c r="D1333" t="s">
        <v>185</v>
      </c>
      <c r="E1333" t="s">
        <v>183</v>
      </c>
      <c r="F1333" t="s">
        <v>479</v>
      </c>
      <c r="G1333" t="s">
        <v>558</v>
      </c>
      <c r="I1333" s="103">
        <v>46054</v>
      </c>
      <c r="J1333">
        <v>944.38140743143504</v>
      </c>
      <c r="K1333">
        <v>916.46892359375011</v>
      </c>
      <c r="L1333">
        <v>10248.434063420176</v>
      </c>
      <c r="M1333">
        <v>9727.4289235937486</v>
      </c>
      <c r="BRX1333">
        <v>9</v>
      </c>
    </row>
    <row r="1334" spans="1:13 1844:1844">
      <c r="A1334" t="s">
        <v>556</v>
      </c>
      <c r="B1334" t="s">
        <v>186</v>
      </c>
      <c r="D1334" t="s">
        <v>144</v>
      </c>
      <c r="E1334" t="s">
        <v>73</v>
      </c>
      <c r="F1334" t="s">
        <v>479</v>
      </c>
      <c r="G1334" t="s">
        <v>474</v>
      </c>
      <c r="H1334">
        <v>1174.3420820195504</v>
      </c>
      <c r="I1334" s="103">
        <v>46054</v>
      </c>
      <c r="J1334">
        <v>78.997</v>
      </c>
      <c r="K1334">
        <v>81.539000000000001</v>
      </c>
      <c r="L1334">
        <v>844.92757414409346</v>
      </c>
      <c r="M1334">
        <v>873.1276821303818</v>
      </c>
      <c r="BRX1334">
        <v>10</v>
      </c>
    </row>
    <row r="1335" spans="1:13 1844:1844">
      <c r="A1335" t="s">
        <v>556</v>
      </c>
      <c r="B1335" t="s">
        <v>186</v>
      </c>
      <c r="D1335" t="s">
        <v>147</v>
      </c>
      <c r="E1335" t="s">
        <v>73</v>
      </c>
      <c r="F1335" t="s">
        <v>479</v>
      </c>
      <c r="G1335" t="s">
        <v>474</v>
      </c>
      <c r="H1335">
        <v>962.16729885251311</v>
      </c>
      <c r="I1335" s="103">
        <v>46054</v>
      </c>
      <c r="J1335">
        <v>65.36</v>
      </c>
      <c r="K1335">
        <v>64.05</v>
      </c>
      <c r="L1335">
        <v>722.51578493268869</v>
      </c>
      <c r="M1335">
        <v>675.47147455308539</v>
      </c>
      <c r="BRX1335">
        <v>11</v>
      </c>
    </row>
    <row r="1336" spans="1:13 1844:1844" hidden="1">
      <c r="A1336" t="s">
        <v>556</v>
      </c>
      <c r="B1336" t="s">
        <v>195</v>
      </c>
      <c r="D1336" t="s">
        <v>195</v>
      </c>
      <c r="E1336" t="s">
        <v>73</v>
      </c>
      <c r="F1336" t="s">
        <v>479</v>
      </c>
      <c r="G1336" t="s">
        <v>11</v>
      </c>
      <c r="H1336">
        <v>31107.790052372689</v>
      </c>
      <c r="I1336" s="103">
        <v>46082</v>
      </c>
      <c r="BRX1336">
        <v>1</v>
      </c>
    </row>
    <row r="1337" spans="1:13 1844:1844" hidden="1">
      <c r="A1337" t="s">
        <v>556</v>
      </c>
      <c r="B1337" t="s">
        <v>175</v>
      </c>
      <c r="D1337" t="s">
        <v>176</v>
      </c>
      <c r="E1337" t="s">
        <v>73</v>
      </c>
      <c r="F1337" t="s">
        <v>479</v>
      </c>
      <c r="G1337" t="s">
        <v>557</v>
      </c>
      <c r="H1337">
        <v>3713.109806620002</v>
      </c>
      <c r="I1337" s="103">
        <v>46082</v>
      </c>
      <c r="BRX1337">
        <v>2</v>
      </c>
    </row>
    <row r="1338" spans="1:13 1844:1844" hidden="1">
      <c r="A1338" t="s">
        <v>556</v>
      </c>
      <c r="B1338" t="s">
        <v>175</v>
      </c>
      <c r="D1338" t="s">
        <v>177</v>
      </c>
      <c r="E1338" t="s">
        <v>71</v>
      </c>
      <c r="H1338">
        <v>0.11899999999999999</v>
      </c>
      <c r="I1338" s="103">
        <v>46082</v>
      </c>
      <c r="BRX1338">
        <v>3</v>
      </c>
    </row>
    <row r="1339" spans="1:13 1844:1844" hidden="1">
      <c r="A1339" t="s">
        <v>556</v>
      </c>
      <c r="B1339" t="s">
        <v>178</v>
      </c>
      <c r="D1339" t="s">
        <v>11</v>
      </c>
      <c r="E1339" t="s">
        <v>71</v>
      </c>
      <c r="F1339" t="s">
        <v>479</v>
      </c>
      <c r="G1339" t="s">
        <v>11</v>
      </c>
      <c r="H1339">
        <v>0.45454176016007813</v>
      </c>
      <c r="I1339" s="103">
        <v>46082</v>
      </c>
      <c r="J1339" t="s">
        <v>11</v>
      </c>
      <c r="K1339" t="s">
        <v>11</v>
      </c>
      <c r="L1339">
        <v>0.45450000000000002</v>
      </c>
      <c r="BRX1339">
        <v>4</v>
      </c>
    </row>
    <row r="1340" spans="1:13 1844:1844" hidden="1">
      <c r="A1340" t="s">
        <v>556</v>
      </c>
      <c r="B1340" t="s">
        <v>179</v>
      </c>
      <c r="D1340" t="s">
        <v>11</v>
      </c>
      <c r="E1340" t="s">
        <v>71</v>
      </c>
      <c r="F1340" t="s">
        <v>29</v>
      </c>
      <c r="G1340" t="s">
        <v>11</v>
      </c>
      <c r="H1340">
        <v>9.9467434385779166E-2</v>
      </c>
      <c r="I1340" s="103">
        <v>46082</v>
      </c>
      <c r="J1340" t="s">
        <v>11</v>
      </c>
      <c r="K1340" t="s">
        <v>11</v>
      </c>
      <c r="L1340">
        <v>9.9500000000000005E-2</v>
      </c>
      <c r="BRX1340">
        <v>5</v>
      </c>
    </row>
    <row r="1341" spans="1:13 1844:1844" hidden="1">
      <c r="A1341" t="s">
        <v>556</v>
      </c>
      <c r="B1341" t="s">
        <v>180</v>
      </c>
      <c r="D1341" t="s">
        <v>181</v>
      </c>
      <c r="E1341" t="s">
        <v>71</v>
      </c>
      <c r="F1341" t="s">
        <v>479</v>
      </c>
      <c r="G1341" t="s">
        <v>558</v>
      </c>
      <c r="H1341">
        <v>1</v>
      </c>
      <c r="I1341" s="103">
        <v>46082</v>
      </c>
      <c r="J1341">
        <v>1</v>
      </c>
      <c r="L1341">
        <v>1</v>
      </c>
      <c r="BRX1341">
        <v>6</v>
      </c>
    </row>
    <row r="1342" spans="1:13 1844:1844" hidden="1">
      <c r="A1342" t="s">
        <v>556</v>
      </c>
      <c r="B1342" t="s">
        <v>180</v>
      </c>
      <c r="D1342" t="s">
        <v>182</v>
      </c>
      <c r="E1342" t="s">
        <v>183</v>
      </c>
      <c r="F1342" t="s">
        <v>479</v>
      </c>
      <c r="G1342" t="s">
        <v>558</v>
      </c>
      <c r="I1342" s="103">
        <v>46082</v>
      </c>
      <c r="J1342">
        <v>3097.3431556675837</v>
      </c>
      <c r="BRX1342">
        <v>7</v>
      </c>
    </row>
    <row r="1343" spans="1:13 1844:1844" hidden="1">
      <c r="A1343" t="s">
        <v>556</v>
      </c>
      <c r="B1343" t="s">
        <v>180</v>
      </c>
      <c r="D1343" t="s">
        <v>184</v>
      </c>
      <c r="E1343" t="s">
        <v>71</v>
      </c>
      <c r="F1343" t="s">
        <v>479</v>
      </c>
      <c r="G1343" t="s">
        <v>558</v>
      </c>
      <c r="H1343">
        <v>1</v>
      </c>
      <c r="I1343" s="103">
        <v>46082</v>
      </c>
      <c r="J1343">
        <v>1</v>
      </c>
      <c r="L1343">
        <v>1</v>
      </c>
      <c r="BRX1343">
        <v>8</v>
      </c>
    </row>
    <row r="1344" spans="1:13 1844:1844" hidden="1">
      <c r="A1344" t="s">
        <v>556</v>
      </c>
      <c r="B1344" t="s">
        <v>180</v>
      </c>
      <c r="D1344" t="s">
        <v>185</v>
      </c>
      <c r="E1344" t="s">
        <v>183</v>
      </c>
      <c r="F1344" t="s">
        <v>479</v>
      </c>
      <c r="G1344" t="s">
        <v>558</v>
      </c>
      <c r="I1344" s="103">
        <v>46082</v>
      </c>
      <c r="J1344">
        <v>941.29567104845717</v>
      </c>
      <c r="BRX1344">
        <v>9</v>
      </c>
    </row>
    <row r="1345" spans="1:9 1844:1844" hidden="1">
      <c r="A1345" t="s">
        <v>556</v>
      </c>
      <c r="B1345" t="s">
        <v>186</v>
      </c>
      <c r="D1345" t="s">
        <v>144</v>
      </c>
      <c r="E1345" t="s">
        <v>73</v>
      </c>
      <c r="F1345" t="s">
        <v>479</v>
      </c>
      <c r="G1345" t="s">
        <v>474</v>
      </c>
      <c r="H1345">
        <v>1174.3420820195504</v>
      </c>
      <c r="I1345" s="103">
        <v>46082</v>
      </c>
      <c r="BRX1345">
        <v>10</v>
      </c>
    </row>
    <row r="1346" spans="1:9 1844:1844" hidden="1">
      <c r="A1346" t="s">
        <v>556</v>
      </c>
      <c r="B1346" t="s">
        <v>186</v>
      </c>
      <c r="D1346" t="s">
        <v>147</v>
      </c>
      <c r="E1346" t="s">
        <v>73</v>
      </c>
      <c r="F1346" t="s">
        <v>479</v>
      </c>
      <c r="G1346" t="s">
        <v>474</v>
      </c>
      <c r="H1346">
        <v>962.16729885251311</v>
      </c>
      <c r="I1346" s="103">
        <v>46082</v>
      </c>
      <c r="BRX1346">
        <v>11</v>
      </c>
    </row>
    <row r="1347" spans="1:9 1844:1844" hidden="1"/>
    <row r="1348" spans="1:9 1844:1844" hidden="1"/>
  </sheetData>
  <phoneticPr fontId="18" type="noConversion"/>
  <pageMargins left="0.7" right="0.7" top="0.75" bottom="0.75" header="0.3" footer="0.3"/>
  <pageSetup orientation="portrait" horizontalDpi="1200" verticalDpi="1200"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scriptIds xmlns="http://schemas.microsoft.com/office/extensibility/maker/v1.0" id="script-ids-node-id">
  <scriptId id="ms-officescript%3A%2F%2Fonedrive_business_itemlink%2F01QO3OTM7SQ53EEHTUVBEJ4JCIWBABJIVT:ms-officescript%3A%2F%2Fonedrive_business_sharinglink%2Fu!aHR0cHM6Ly9nbG9iYWxkZW5zby1teS5zaGFyZXBvaW50LmNvbS86dTovZy9wZXJzb25hbC9zaXJpcmF0aF9tdWFuZ25vbmd3YV9hMmtfYXBfZGVuc29fY29tL0VmS0hka0llZEtoSW5pUklzRUFVb3JNQkgxb1hIc254WEVVSjdTZ3FVdWlqUWc"/>
</scriptId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2d6d3396-ac93-4dd9-83b4-f99fd3c2b009" xsi:nil="true"/>
    <lcf76f155ced4ddcb4097134ff3c332f xmlns="829810c2-d518-4db9-a9ac-d09c961fce65">
      <Terms xmlns="http://schemas.microsoft.com/office/infopath/2007/PartnerControls"/>
    </lcf76f155ced4ddcb4097134ff3c332f>
  </documentManagement>
</p:properties>
</file>

<file path=customXml/item4.xml><?xml version="1.0" encoding="utf-8"?>
<ct:contentTypeSchema xmlns:ct="http://schemas.microsoft.com/office/2006/metadata/contentType" xmlns:ma="http://schemas.microsoft.com/office/2006/metadata/properties/metaAttributes" ct:_="" ma:_="" ma:contentTypeName="Document" ma:contentTypeID="0x01010069CFA96E8B24B44EA58552D9194CFD44" ma:contentTypeVersion="11" ma:contentTypeDescription="Create a new document." ma:contentTypeScope="" ma:versionID="9d5c1b01a88050737de7bf52c9c8ca00">
  <xsd:schema xmlns:xsd="http://www.w3.org/2001/XMLSchema" xmlns:xs="http://www.w3.org/2001/XMLSchema" xmlns:p="http://schemas.microsoft.com/office/2006/metadata/properties" xmlns:ns2="829810c2-d518-4db9-a9ac-d09c961fce65" xmlns:ns3="2d6d3396-ac93-4dd9-83b4-f99fd3c2b009" targetNamespace="http://schemas.microsoft.com/office/2006/metadata/properties" ma:root="true" ma:fieldsID="25c00ce84c2d8334e0e368e821876f7b" ns2:_="" ns3:_="">
    <xsd:import namespace="829810c2-d518-4db9-a9ac-d09c961fce65"/>
    <xsd:import namespace="2d6d3396-ac93-4dd9-83b4-f99fd3c2b009"/>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lcf76f155ced4ddcb4097134ff3c332f" minOccurs="0"/>
                <xsd:element ref="ns3:TaxCatchAll" minOccurs="0"/>
                <xsd:element ref="ns2:MediaServiceSearchProperties" minOccurs="0"/>
                <xsd:element ref="ns2:MediaServiceDateTaken" minOccurs="0"/>
                <xsd:element ref="ns2:MediaServiceGenerationTime" minOccurs="0"/>
                <xsd:element ref="ns2:MediaServiceEventHashCode"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29810c2-d518-4db9-a9ac-d09c961fc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3874608b-8892-48bc-be6a-3536a5ac448e" ma:termSetId="09814cd3-568e-fe90-9814-8d621ff8fb84" ma:anchorId="fba54fb3-c3e1-fe81-a776-ca4b69148c4d" ma:open="true" ma:isKeyword="false">
      <xsd:complexType>
        <xsd:sequence>
          <xsd:element ref="pc:Terms" minOccurs="0" maxOccurs="1"/>
        </xsd:sequence>
      </xsd:complexType>
    </xsd:element>
    <xsd:element name="MediaServiceSearchProperties" ma:index="14" nillable="true" ma:displayName="MediaServiceSearchProperties" ma:hidden="true" ma:internalName="MediaServiceSearchProperties" ma:readOnly="true">
      <xsd:simpleType>
        <xsd:restriction base="dms:Note"/>
      </xsd:simple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2d6d3396-ac93-4dd9-83b4-f99fd3c2b009"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47d18b21-53b6-4c7f-b225-455c494f4feb}" ma:internalName="TaxCatchAll" ma:showField="CatchAllData" ma:web="2d6d3396-ac93-4dd9-83b4-f99fd3c2b00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5.xml>��
</file>

<file path=customXml/itemProps1.xml><?xml version="1.0" encoding="utf-8"?>
<ds:datastoreItem xmlns:ds="http://schemas.openxmlformats.org/officeDocument/2006/customXml" ds:itemID="{73198639-84A7-44E3-81BB-DC50DFCB0D56}">
  <ds:schemaRefs>
    <ds:schemaRef ds:uri="http://schemas.microsoft.com/office/extensibility/maker/v1.0"/>
  </ds:schemaRefs>
</ds:datastoreItem>
</file>

<file path=customXml/itemProps2.xml><?xml version="1.0" encoding="utf-8"?>
<ds:datastoreItem xmlns:ds="http://schemas.openxmlformats.org/officeDocument/2006/customXml" ds:itemID="{32426BA7-1D7D-4AA6-BE63-256634C97277}">
  <ds:schemaRefs>
    <ds:schemaRef ds:uri="http://schemas.microsoft.com/sharepoint/v3/contenttype/forms"/>
  </ds:schemaRefs>
</ds:datastoreItem>
</file>

<file path=customXml/itemProps3.xml><?xml version="1.0" encoding="utf-8"?>
<ds:datastoreItem xmlns:ds="http://schemas.openxmlformats.org/officeDocument/2006/customXml" ds:itemID="{62EB6B3E-1C95-4267-A842-5E9E44E17D02}">
  <ds:schemaRefs>
    <ds:schemaRef ds:uri="http://purl.org/dc/dcmitype/"/>
    <ds:schemaRef ds:uri="http://purl.org/dc/elements/1.1/"/>
    <ds:schemaRef ds:uri="http://purl.org/dc/terms/"/>
    <ds:schemaRef ds:uri="2d6d3396-ac93-4dd9-83b4-f99fd3c2b009"/>
    <ds:schemaRef ds:uri="http://schemas.microsoft.com/office/infopath/2007/PartnerControls"/>
    <ds:schemaRef ds:uri="829810c2-d518-4db9-a9ac-d09c961fce65"/>
    <ds:schemaRef ds:uri="http://schemas.microsoft.com/office/2006/metadata/properties"/>
    <ds:schemaRef ds:uri="http://schemas.microsoft.com/office/2006/documentManagement/types"/>
    <ds:schemaRef ds:uri="http://schemas.openxmlformats.org/package/2006/metadata/core-properties"/>
    <ds:schemaRef ds:uri="http://www.w3.org/XML/1998/namespace"/>
  </ds:schemaRefs>
</ds:datastoreItem>
</file>

<file path=customXml/itemProps4.xml><?xml version="1.0" encoding="utf-8"?>
<ds:datastoreItem xmlns:ds="http://schemas.openxmlformats.org/officeDocument/2006/customXml" ds:itemID="{D374F855-D80B-418E-A8CE-5C2079A398D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29810c2-d518-4db9-a9ac-d09c961fce65"/>
    <ds:schemaRef ds:uri="2d6d3396-ac93-4dd9-83b4-f99fd3c2b00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5.xml><?xml version="1.0" encoding="utf-8"?>
<ds:datastoreItem xmlns:ds="http://schemas.openxmlformats.org/officeDocument/2006/customXml" ds:itemID="{8E420575-4596-49D9-9616-BEA2EA95D88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Timeline Feb'26</vt:lpstr>
      <vt:lpstr>Overview</vt:lpstr>
      <vt:lpstr>Summary_SDM</vt:lpstr>
      <vt:lpstr>Summary_SKD</vt:lpstr>
      <vt:lpstr>Safety</vt:lpstr>
      <vt:lpstr>Q_Claim</vt:lpstr>
      <vt:lpstr>Q-Loss</vt:lpstr>
      <vt:lpstr>Delivery</vt:lpstr>
      <vt:lpstr>Compliane</vt:lpstr>
      <vt:lpstr>Environment</vt:lpstr>
      <vt:lpstr>Attractive</vt:lpstr>
      <vt:lpstr>Sheet1</vt:lpstr>
      <vt:lpstr>Data</vt:lpstr>
      <vt:lpstr>SKD_data</vt:lpstr>
      <vt:lpstr>SDM_Data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Sirirath Muangnongwa (SDM)</dc:creator>
  <cp:keywords/>
  <dc:description/>
  <cp:lastModifiedBy>Thammaphon Chittasuwanna (SDM)</cp:lastModifiedBy>
  <cp:revision/>
  <dcterms:created xsi:type="dcterms:W3CDTF">2025-05-12T07:15:35Z</dcterms:created>
  <dcterms:modified xsi:type="dcterms:W3CDTF">2026-04-03T01:23:30Z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ed1414a-99f2-46f9-bbe5-740af8d1b502_Enabled">
    <vt:lpwstr>true</vt:lpwstr>
  </property>
  <property fmtid="{D5CDD505-2E9C-101B-9397-08002B2CF9AE}" pid="3" name="MSIP_Label_7ed1414a-99f2-46f9-bbe5-740af8d1b502_SetDate">
    <vt:lpwstr>2025-05-13T03:19:35Z</vt:lpwstr>
  </property>
  <property fmtid="{D5CDD505-2E9C-101B-9397-08002B2CF9AE}" pid="4" name="MSIP_Label_7ed1414a-99f2-46f9-bbe5-740af8d1b502_Method">
    <vt:lpwstr>Standard</vt:lpwstr>
  </property>
  <property fmtid="{D5CDD505-2E9C-101B-9397-08002B2CF9AE}" pid="5" name="MSIP_Label_7ed1414a-99f2-46f9-bbe5-740af8d1b502_Name">
    <vt:lpwstr>G_MIP_Confidential_Standard</vt:lpwstr>
  </property>
  <property fmtid="{D5CDD505-2E9C-101B-9397-08002B2CF9AE}" pid="6" name="MSIP_Label_7ed1414a-99f2-46f9-bbe5-740af8d1b502_SiteId">
    <vt:lpwstr>69405920-b673-4f7c-8845-e124e9d08af2</vt:lpwstr>
  </property>
  <property fmtid="{D5CDD505-2E9C-101B-9397-08002B2CF9AE}" pid="7" name="MSIP_Label_7ed1414a-99f2-46f9-bbe5-740af8d1b502_ActionId">
    <vt:lpwstr>30c35e75-cc8c-4572-9c50-9c767b7e9b69</vt:lpwstr>
  </property>
  <property fmtid="{D5CDD505-2E9C-101B-9397-08002B2CF9AE}" pid="8" name="MSIP_Label_7ed1414a-99f2-46f9-bbe5-740af8d1b502_ContentBits">
    <vt:lpwstr>1</vt:lpwstr>
  </property>
  <property fmtid="{D5CDD505-2E9C-101B-9397-08002B2CF9AE}" pid="9" name="ContentTypeId">
    <vt:lpwstr>0x01010069CFA96E8B24B44EA58552D9194CFD44</vt:lpwstr>
  </property>
  <property fmtid="{D5CDD505-2E9C-101B-9397-08002B2CF9AE}" pid="10" name="MediaServiceImageTags">
    <vt:lpwstr/>
  </property>
</Properties>
</file>