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</sheets>
  <calcPr calcId="145621"/>
</workbook>
</file>

<file path=xl/calcChain.xml><?xml version="1.0" encoding="utf-8"?>
<calcChain xmlns="http://schemas.openxmlformats.org/spreadsheetml/2006/main">
  <c r="D12" i="1" l="1"/>
  <c r="D11" i="1"/>
  <c r="D10" i="1"/>
  <c r="D14" i="1"/>
  <c r="B55" i="1"/>
  <c r="C48" i="1"/>
  <c r="B48" i="1" l="1"/>
  <c r="B47" i="1"/>
  <c r="B46" i="1"/>
  <c r="B45" i="1"/>
  <c r="C14" i="1"/>
  <c r="B36" i="1"/>
  <c r="B26" i="1"/>
  <c r="B54" i="1" l="1"/>
  <c r="D48" i="1" s="1"/>
  <c r="B51" i="1"/>
  <c r="D45" i="1" s="1"/>
  <c r="B53" i="1"/>
  <c r="D47" i="1" s="1"/>
  <c r="B56" i="1"/>
  <c r="B52" i="1"/>
  <c r="D46" i="1" s="1"/>
  <c r="C45" i="1"/>
  <c r="F21" i="1"/>
  <c r="C47" i="1" s="1"/>
  <c r="F20" i="1"/>
  <c r="C46" i="1" s="1"/>
  <c r="F19" i="1"/>
  <c r="D15" i="1" l="1"/>
  <c r="B57" i="1" s="1"/>
  <c r="E45" i="1" l="1"/>
  <c r="G45" i="1" s="1"/>
  <c r="I45" i="1" s="1"/>
  <c r="E47" i="1"/>
  <c r="G47" i="1" s="1"/>
  <c r="I47" i="1" s="1"/>
  <c r="E48" i="1"/>
  <c r="G48" i="1" s="1"/>
  <c r="I48" i="1" s="1"/>
  <c r="E46" i="1"/>
  <c r="G46" i="1" s="1"/>
  <c r="I46" i="1" s="1"/>
  <c r="B58" i="1"/>
</calcChain>
</file>

<file path=xl/sharedStrings.xml><?xml version="1.0" encoding="utf-8"?>
<sst xmlns="http://schemas.openxmlformats.org/spreadsheetml/2006/main" count="101" uniqueCount="82">
  <si>
    <t>Linha de Corte de Frango</t>
  </si>
  <si>
    <t>Linha de Frango Inteiro</t>
  </si>
  <si>
    <t>Linha de Embutidos</t>
  </si>
  <si>
    <t>Escritório de Importação</t>
  </si>
  <si>
    <t>Funcionários por turno</t>
  </si>
  <si>
    <t>Capacidade  kg/ turno</t>
  </si>
  <si>
    <t xml:space="preserve">Preço Aquisição </t>
  </si>
  <si>
    <t xml:space="preserve">Custo de manutenção - semana </t>
  </si>
  <si>
    <t>PRODUTO</t>
  </si>
  <si>
    <t xml:space="preserve">File de Peito </t>
  </si>
  <si>
    <t>Frango Inteiro</t>
  </si>
  <si>
    <t xml:space="preserve">Salsichão </t>
  </si>
  <si>
    <t>Batata Frita Congelada</t>
  </si>
  <si>
    <t>Produto</t>
  </si>
  <si>
    <t>Frango Vivo</t>
  </si>
  <si>
    <t>Materia prima Suina</t>
  </si>
  <si>
    <t>Batata Congelada</t>
  </si>
  <si>
    <t>Caixa de papelão</t>
  </si>
  <si>
    <t>Equipamentos</t>
  </si>
  <si>
    <t>Espaço de Armanezamento</t>
  </si>
  <si>
    <t>Funcionário</t>
  </si>
  <si>
    <t xml:space="preserve">Auxiliar de Produção </t>
  </si>
  <si>
    <t>Auxiliar de Escritório</t>
  </si>
  <si>
    <t>Gerente de Produção</t>
  </si>
  <si>
    <t>Controle de Qualidade</t>
  </si>
  <si>
    <t>Gerente Comercial</t>
  </si>
  <si>
    <t>Custo c/ encargos</t>
  </si>
  <si>
    <t>Min</t>
  </si>
  <si>
    <t>Max</t>
  </si>
  <si>
    <t xml:space="preserve">Função </t>
  </si>
  <si>
    <t>Aumento de capacidade</t>
  </si>
  <si>
    <t>Aumenta a produtividade do quadro em 10%</t>
  </si>
  <si>
    <t>xxxxxxx</t>
  </si>
  <si>
    <t>Proporcional ao Aux Prod</t>
  </si>
  <si>
    <t>Sem impacto direto. Representa 5% dos Aux de Prod</t>
  </si>
  <si>
    <t xml:space="preserve">Materia - Prima </t>
  </si>
  <si>
    <t xml:space="preserve">Preço </t>
  </si>
  <si>
    <t>Coef de Armazenamento</t>
  </si>
  <si>
    <t>Validade</t>
  </si>
  <si>
    <t>1 dia</t>
  </si>
  <si>
    <t>Materia-Prima Suina</t>
  </si>
  <si>
    <t>90 dias</t>
  </si>
  <si>
    <t>Sacos Plasticos</t>
  </si>
  <si>
    <t>Kg</t>
  </si>
  <si>
    <t>Milheiro</t>
  </si>
  <si>
    <t>365 dias</t>
  </si>
  <si>
    <t>Caixa de Papelão</t>
  </si>
  <si>
    <t>Unidade</t>
  </si>
  <si>
    <t>Uso do material - A cada Kg do produto é utilizado o indice da respectiva materia-prima</t>
  </si>
  <si>
    <t xml:space="preserve"> Plasticos</t>
  </si>
  <si>
    <t>Condimento</t>
  </si>
  <si>
    <t>todos</t>
  </si>
  <si>
    <t>30 dias</t>
  </si>
  <si>
    <t>Batata -Frita</t>
  </si>
  <si>
    <t>90dias</t>
  </si>
  <si>
    <t>Prazo de entrega</t>
  </si>
  <si>
    <t>Condição da Pgto</t>
  </si>
  <si>
    <t>A vista</t>
  </si>
  <si>
    <t>Unidade de medida</t>
  </si>
  <si>
    <t>Custo Variável</t>
  </si>
  <si>
    <t>Produção e Venda Semana</t>
  </si>
  <si>
    <t>Reduz as perdas por qualidade ou aumenta a produtividade (a decidir)</t>
  </si>
  <si>
    <t>É preciso ter 1 para realizar as vendas</t>
  </si>
  <si>
    <t>Custo fixo adm e outros</t>
  </si>
  <si>
    <t>Custo Fixo</t>
  </si>
  <si>
    <t>Custo Fixo e Outros</t>
  </si>
  <si>
    <t>Estocagem</t>
  </si>
  <si>
    <t>Custo Fixo da Linha / unidade de venda</t>
  </si>
  <si>
    <t>Custo Total</t>
  </si>
  <si>
    <t>Custo Frete</t>
  </si>
  <si>
    <t>Tabela Frete</t>
  </si>
  <si>
    <t>Carreta</t>
  </si>
  <si>
    <t>Truck</t>
  </si>
  <si>
    <t>3/4</t>
  </si>
  <si>
    <t>Custo</t>
  </si>
  <si>
    <t>total</t>
  </si>
  <si>
    <t>Preco</t>
  </si>
  <si>
    <t>Margem</t>
  </si>
  <si>
    <t>Financiamento</t>
  </si>
  <si>
    <t xml:space="preserve">Parcelas </t>
  </si>
  <si>
    <t>Tx</t>
  </si>
  <si>
    <t>Valor no Kg da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</si>
</sst>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6" formatCode="0.000000"/>
    <numFmt numFmtId="168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0" xfId="0" applyNumberFormat="1"/>
    <xf numFmtId="0" fontId="0" fillId="0" borderId="2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4" fontId="0" fillId="0" borderId="1" xfId="1" applyFont="1" applyBorder="1"/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1" xfId="0" applyNumberFormat="1" applyBorder="1"/>
    <xf numFmtId="166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" xfId="0" applyFill="1" applyBorder="1"/>
    <xf numFmtId="16" fontId="0" fillId="0" borderId="1" xfId="0" quotePrefix="1" applyNumberFormat="1" applyBorder="1"/>
    <xf numFmtId="0" fontId="0" fillId="3" borderId="0" xfId="0" applyFill="1"/>
    <xf numFmtId="0" fontId="0" fillId="3" borderId="1" xfId="0" applyFill="1" applyBorder="1"/>
    <xf numFmtId="0" fontId="0" fillId="0" borderId="3" xfId="0" applyFill="1" applyBorder="1" applyAlignment="1">
      <alignment horizontal="right"/>
    </xf>
    <xf numFmtId="0" fontId="0" fillId="2" borderId="0" xfId="0" applyFill="1"/>
    <xf numFmtId="10" fontId="0" fillId="0" borderId="1" xfId="0" applyNumberFormat="1" applyBorder="1"/>
    <xf numFmtId="44" fontId="0" fillId="0" borderId="4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3"/>
  <sheetViews>
    <sheetView tabSelected="1" zoomScale="160" zoomScaleNormal="160" workbookViewId="0">
      <selection activeCell="B4" sqref="B4"/>
    </sheetView>
  </sheetViews>
  <sheetFormatPr defaultRowHeight="15" x14ac:dyDescent="0.25"/>
  <cols>
    <col min="1" max="1" width="23.28515625" bestFit="1" customWidth="1"/>
    <col min="2" max="2" width="27.7109375" customWidth="1"/>
    <col min="3" max="3" width="18.140625" customWidth="1"/>
    <col min="4" max="4" width="25.28515625" customWidth="1"/>
    <col min="5" max="5" width="34.7109375" customWidth="1"/>
    <col min="6" max="6" width="21" bestFit="1" customWidth="1"/>
    <col min="7" max="7" width="16.28515625" style="11" bestFit="1" customWidth="1"/>
    <col min="8" max="8" width="10.85546875" bestFit="1" customWidth="1"/>
  </cols>
  <sheetData>
    <row r="3" spans="1:6" x14ac:dyDescent="0.25">
      <c r="A3" s="22" t="s">
        <v>78</v>
      </c>
    </row>
    <row r="4" spans="1:6" x14ac:dyDescent="0.25">
      <c r="A4" s="1" t="s">
        <v>79</v>
      </c>
      <c r="B4" s="1">
        <v>60</v>
      </c>
    </row>
    <row r="5" spans="1:6" x14ac:dyDescent="0.25">
      <c r="A5" s="1" t="s">
        <v>80</v>
      </c>
      <c r="B5" s="23">
        <v>3.5000000000000001E-3</v>
      </c>
    </row>
    <row r="6" spans="1:6" x14ac:dyDescent="0.25">
      <c r="A6" s="17" t="s">
        <v>81</v>
      </c>
      <c r="B6" s="9">
        <v>0.8</v>
      </c>
    </row>
    <row r="9" spans="1:6" x14ac:dyDescent="0.25">
      <c r="A9" s="7" t="s">
        <v>18</v>
      </c>
      <c r="B9" s="8" t="s">
        <v>4</v>
      </c>
      <c r="C9" s="8" t="s">
        <v>5</v>
      </c>
      <c r="D9" s="8" t="s">
        <v>6</v>
      </c>
      <c r="E9" s="8" t="s">
        <v>7</v>
      </c>
      <c r="F9" s="8" t="s">
        <v>8</v>
      </c>
    </row>
    <row r="10" spans="1:6" x14ac:dyDescent="0.25">
      <c r="A10" s="1" t="s">
        <v>0</v>
      </c>
      <c r="B10" s="2">
        <v>90</v>
      </c>
      <c r="C10" s="2">
        <v>45000</v>
      </c>
      <c r="D10" s="3">
        <f>B4*B6*C10</f>
        <v>2160000</v>
      </c>
      <c r="E10" s="3">
        <v>12000</v>
      </c>
      <c r="F10" s="1" t="s">
        <v>9</v>
      </c>
    </row>
    <row r="11" spans="1:6" x14ac:dyDescent="0.25">
      <c r="A11" s="1" t="s">
        <v>1</v>
      </c>
      <c r="B11" s="2">
        <v>30</v>
      </c>
      <c r="C11" s="2">
        <v>40000</v>
      </c>
      <c r="D11" s="3">
        <f>B4*B6*C11</f>
        <v>1920000</v>
      </c>
      <c r="E11" s="3">
        <v>9000</v>
      </c>
      <c r="F11" s="1" t="s">
        <v>10</v>
      </c>
    </row>
    <row r="12" spans="1:6" x14ac:dyDescent="0.25">
      <c r="A12" s="1" t="s">
        <v>2</v>
      </c>
      <c r="B12" s="2">
        <v>20</v>
      </c>
      <c r="C12" s="2">
        <v>5000</v>
      </c>
      <c r="D12" s="3">
        <f>B4*B6*C12</f>
        <v>240000</v>
      </c>
      <c r="E12" s="3">
        <v>6000</v>
      </c>
      <c r="F12" s="1" t="s">
        <v>11</v>
      </c>
    </row>
    <row r="13" spans="1:6" x14ac:dyDescent="0.25">
      <c r="A13" s="1" t="s">
        <v>3</v>
      </c>
      <c r="B13" s="2">
        <v>10</v>
      </c>
      <c r="C13" s="2">
        <v>1000000000</v>
      </c>
      <c r="D13" s="3">
        <v>50000</v>
      </c>
      <c r="E13" s="3">
        <v>3000</v>
      </c>
      <c r="F13" s="1" t="s">
        <v>12</v>
      </c>
    </row>
    <row r="14" spans="1:6" x14ac:dyDescent="0.25">
      <c r="A14" s="1" t="s">
        <v>19</v>
      </c>
      <c r="B14" s="2">
        <v>5</v>
      </c>
      <c r="C14" s="2">
        <f>90000*5</f>
        <v>450000</v>
      </c>
      <c r="D14" s="3">
        <f t="shared" ref="D14" si="0">4*12*I49*C14</f>
        <v>0</v>
      </c>
      <c r="E14" s="3">
        <v>11000</v>
      </c>
      <c r="F14" s="1" t="s">
        <v>51</v>
      </c>
    </row>
    <row r="15" spans="1:6" x14ac:dyDescent="0.25">
      <c r="D15" s="5">
        <f>SUM(D10:D14)</f>
        <v>4370000</v>
      </c>
    </row>
    <row r="17" spans="1:7" x14ac:dyDescent="0.25">
      <c r="A17" t="s">
        <v>48</v>
      </c>
    </row>
    <row r="18" spans="1:7" x14ac:dyDescent="0.25">
      <c r="A18" s="7" t="s">
        <v>13</v>
      </c>
      <c r="B18" s="8" t="s">
        <v>49</v>
      </c>
      <c r="C18" s="8" t="s">
        <v>14</v>
      </c>
      <c r="D18" s="8" t="s">
        <v>15</v>
      </c>
      <c r="E18" s="8" t="s">
        <v>16</v>
      </c>
      <c r="F18" s="8" t="s">
        <v>17</v>
      </c>
      <c r="G18" s="10" t="s">
        <v>50</v>
      </c>
    </row>
    <row r="19" spans="1:7" x14ac:dyDescent="0.25">
      <c r="A19" s="6" t="s">
        <v>9</v>
      </c>
      <c r="B19" s="13">
        <v>1E-3</v>
      </c>
      <c r="C19" s="13">
        <v>0.7</v>
      </c>
      <c r="D19" s="13">
        <v>1.0000000000000001E-5</v>
      </c>
      <c r="E19" s="13">
        <v>1.0000000000000001E-5</v>
      </c>
      <c r="F19" s="13">
        <f>1/22</f>
        <v>4.5454545454545456E-2</v>
      </c>
      <c r="G19" s="13">
        <v>1.0000000000000001E-5</v>
      </c>
    </row>
    <row r="20" spans="1:7" x14ac:dyDescent="0.25">
      <c r="A20" s="6" t="s">
        <v>10</v>
      </c>
      <c r="B20" s="13">
        <v>2E-3</v>
      </c>
      <c r="C20" s="13">
        <v>0.9</v>
      </c>
      <c r="D20" s="13">
        <v>1.0000000000000001E-5</v>
      </c>
      <c r="E20" s="13">
        <v>1.0000000000000001E-5</v>
      </c>
      <c r="F20" s="13">
        <f>1/22</f>
        <v>4.5454545454545456E-2</v>
      </c>
      <c r="G20" s="13">
        <v>1.0000000000000001E-5</v>
      </c>
    </row>
    <row r="21" spans="1:7" x14ac:dyDescent="0.25">
      <c r="A21" s="6" t="s">
        <v>11</v>
      </c>
      <c r="B21" s="13">
        <v>5.0000000000000001E-3</v>
      </c>
      <c r="C21" s="13">
        <v>1E-3</v>
      </c>
      <c r="D21" s="13">
        <v>0.5</v>
      </c>
      <c r="E21" s="13">
        <v>1.0000000000000001E-5</v>
      </c>
      <c r="F21" s="13">
        <f>1/15</f>
        <v>6.6666666666666666E-2</v>
      </c>
      <c r="G21" s="13">
        <v>0.05</v>
      </c>
    </row>
    <row r="22" spans="1:7" x14ac:dyDescent="0.25">
      <c r="A22" s="6" t="s">
        <v>12</v>
      </c>
      <c r="B22" s="13">
        <v>1.0000000000000001E-5</v>
      </c>
      <c r="C22" s="13">
        <v>1.0000000000000001E-5</v>
      </c>
      <c r="D22" s="13">
        <v>1.0000000000000001E-5</v>
      </c>
      <c r="E22" s="13">
        <v>1</v>
      </c>
      <c r="F22" s="13">
        <v>1.0000000000000001E-5</v>
      </c>
      <c r="G22" s="13">
        <v>1.0000000000000001E-5</v>
      </c>
    </row>
    <row r="25" spans="1:7" x14ac:dyDescent="0.25">
      <c r="A25" s="8" t="s">
        <v>20</v>
      </c>
      <c r="B25" s="8" t="s">
        <v>26</v>
      </c>
      <c r="C25" s="8" t="s">
        <v>27</v>
      </c>
      <c r="D25" s="8" t="s">
        <v>28</v>
      </c>
      <c r="E25" s="7" t="s">
        <v>29</v>
      </c>
    </row>
    <row r="26" spans="1:7" x14ac:dyDescent="0.25">
      <c r="A26" s="1" t="s">
        <v>21</v>
      </c>
      <c r="B26" s="2">
        <f>3200</f>
        <v>3200</v>
      </c>
      <c r="C26" s="2">
        <v>1</v>
      </c>
      <c r="D26" s="2" t="s">
        <v>32</v>
      </c>
      <c r="E26" s="1" t="s">
        <v>30</v>
      </c>
    </row>
    <row r="27" spans="1:7" x14ac:dyDescent="0.25">
      <c r="A27" s="1" t="s">
        <v>22</v>
      </c>
      <c r="B27" s="2">
        <v>4500</v>
      </c>
      <c r="C27" s="2">
        <v>1</v>
      </c>
      <c r="D27" s="2" t="s">
        <v>33</v>
      </c>
      <c r="E27" s="1" t="s">
        <v>34</v>
      </c>
    </row>
    <row r="28" spans="1:7" x14ac:dyDescent="0.25">
      <c r="A28" s="1" t="s">
        <v>23</v>
      </c>
      <c r="B28" s="2">
        <v>24000</v>
      </c>
      <c r="C28" s="2">
        <v>1</v>
      </c>
      <c r="D28" s="2">
        <v>1</v>
      </c>
      <c r="E28" s="1" t="s">
        <v>31</v>
      </c>
    </row>
    <row r="29" spans="1:7" x14ac:dyDescent="0.25">
      <c r="A29" s="1" t="s">
        <v>24</v>
      </c>
      <c r="B29" s="2">
        <v>4500</v>
      </c>
      <c r="C29" s="2">
        <v>0</v>
      </c>
      <c r="D29" s="2">
        <v>4</v>
      </c>
      <c r="E29" s="1" t="s">
        <v>61</v>
      </c>
    </row>
    <row r="30" spans="1:7" x14ac:dyDescent="0.25">
      <c r="A30" s="1" t="s">
        <v>25</v>
      </c>
      <c r="B30" s="2">
        <v>24000</v>
      </c>
      <c r="C30" s="2">
        <v>1</v>
      </c>
      <c r="D30" s="2">
        <v>1</v>
      </c>
      <c r="E30" s="1" t="s">
        <v>62</v>
      </c>
    </row>
    <row r="32" spans="1:7" x14ac:dyDescent="0.25">
      <c r="A32" s="7" t="s">
        <v>35</v>
      </c>
      <c r="B32" s="8" t="s">
        <v>36</v>
      </c>
      <c r="C32" s="8" t="s">
        <v>58</v>
      </c>
      <c r="D32" s="8" t="s">
        <v>37</v>
      </c>
      <c r="E32" s="8" t="s">
        <v>38</v>
      </c>
      <c r="F32" s="8" t="s">
        <v>55</v>
      </c>
      <c r="G32" s="8" t="s">
        <v>56</v>
      </c>
    </row>
    <row r="33" spans="1:9" x14ac:dyDescent="0.25">
      <c r="A33" s="1"/>
      <c r="B33" s="1"/>
      <c r="C33" s="1"/>
      <c r="D33" s="1"/>
      <c r="E33" s="2"/>
      <c r="F33" s="2"/>
      <c r="G33" s="2"/>
    </row>
    <row r="34" spans="1:9" x14ac:dyDescent="0.25">
      <c r="A34" s="1" t="s">
        <v>14</v>
      </c>
      <c r="B34" s="9">
        <v>4.2</v>
      </c>
      <c r="C34" s="3" t="s">
        <v>43</v>
      </c>
      <c r="D34" s="2">
        <v>1</v>
      </c>
      <c r="E34" s="2" t="s">
        <v>39</v>
      </c>
      <c r="F34" s="2">
        <v>45</v>
      </c>
      <c r="G34" s="4" t="s">
        <v>57</v>
      </c>
    </row>
    <row r="35" spans="1:9" x14ac:dyDescent="0.25">
      <c r="A35" s="1" t="s">
        <v>40</v>
      </c>
      <c r="B35" s="9">
        <v>11.9</v>
      </c>
      <c r="C35" s="3" t="s">
        <v>43</v>
      </c>
      <c r="D35" s="2">
        <v>1</v>
      </c>
      <c r="E35" s="2" t="s">
        <v>41</v>
      </c>
      <c r="F35" s="2">
        <v>7</v>
      </c>
      <c r="G35" s="4">
        <v>28</v>
      </c>
    </row>
    <row r="36" spans="1:9" x14ac:dyDescent="0.25">
      <c r="A36" s="1" t="s">
        <v>42</v>
      </c>
      <c r="B36" s="9">
        <f>350</f>
        <v>350</v>
      </c>
      <c r="C36" s="3" t="s">
        <v>44</v>
      </c>
      <c r="D36" s="2">
        <v>2</v>
      </c>
      <c r="E36" s="2" t="s">
        <v>45</v>
      </c>
      <c r="F36" s="2">
        <v>30</v>
      </c>
      <c r="G36" s="2">
        <v>35</v>
      </c>
    </row>
    <row r="37" spans="1:9" x14ac:dyDescent="0.25">
      <c r="A37" s="1" t="s">
        <v>46</v>
      </c>
      <c r="B37" s="9">
        <v>1.85</v>
      </c>
      <c r="C37" s="2" t="s">
        <v>47</v>
      </c>
      <c r="D37" s="2">
        <v>0.5</v>
      </c>
      <c r="E37" s="2" t="s">
        <v>52</v>
      </c>
      <c r="F37" s="2">
        <v>10</v>
      </c>
      <c r="G37" s="2">
        <v>21</v>
      </c>
    </row>
    <row r="38" spans="1:9" x14ac:dyDescent="0.25">
      <c r="A38" s="1" t="s">
        <v>50</v>
      </c>
      <c r="B38" s="9">
        <v>95</v>
      </c>
      <c r="C38" s="2" t="s">
        <v>43</v>
      </c>
      <c r="D38" s="2">
        <v>1</v>
      </c>
      <c r="E38" s="2" t="s">
        <v>41</v>
      </c>
      <c r="F38" s="2">
        <v>10</v>
      </c>
      <c r="G38" s="2">
        <v>28</v>
      </c>
    </row>
    <row r="39" spans="1:9" x14ac:dyDescent="0.25">
      <c r="A39" s="1" t="s">
        <v>53</v>
      </c>
      <c r="B39" s="9">
        <v>4.9000000000000004</v>
      </c>
      <c r="C39" s="2" t="s">
        <v>43</v>
      </c>
      <c r="D39" s="2">
        <v>1.2</v>
      </c>
      <c r="E39" s="2" t="s">
        <v>54</v>
      </c>
      <c r="F39" s="2">
        <v>45</v>
      </c>
      <c r="G39" s="4">
        <v>30</v>
      </c>
    </row>
    <row r="40" spans="1:9" x14ac:dyDescent="0.25">
      <c r="A40" s="1"/>
      <c r="B40" s="1"/>
      <c r="C40" s="1"/>
      <c r="D40" s="1"/>
      <c r="E40" s="2"/>
      <c r="F40" s="2"/>
      <c r="G40" s="2"/>
    </row>
    <row r="41" spans="1:9" x14ac:dyDescent="0.25">
      <c r="A41" s="1"/>
      <c r="B41" s="1"/>
      <c r="C41" s="1"/>
      <c r="D41" s="1"/>
      <c r="E41" s="2"/>
      <c r="F41" s="2"/>
      <c r="G41" s="2"/>
    </row>
    <row r="42" spans="1:9" x14ac:dyDescent="0.25">
      <c r="D42" s="5"/>
      <c r="E42" s="5"/>
    </row>
    <row r="43" spans="1:9" x14ac:dyDescent="0.25">
      <c r="E43" s="5"/>
    </row>
    <row r="44" spans="1:9" x14ac:dyDescent="0.25">
      <c r="A44" s="7"/>
      <c r="B44" s="8" t="s">
        <v>60</v>
      </c>
      <c r="C44" s="8" t="s">
        <v>59</v>
      </c>
      <c r="D44" s="8" t="s">
        <v>67</v>
      </c>
      <c r="E44" s="8" t="s">
        <v>63</v>
      </c>
      <c r="F44" s="8" t="s">
        <v>69</v>
      </c>
      <c r="G44" s="8" t="s">
        <v>68</v>
      </c>
      <c r="H44" s="8" t="s">
        <v>76</v>
      </c>
      <c r="I44" s="8" t="s">
        <v>77</v>
      </c>
    </row>
    <row r="45" spans="1:9" x14ac:dyDescent="0.25">
      <c r="A45" s="6" t="s">
        <v>9</v>
      </c>
      <c r="B45" s="2">
        <f>C10*4</f>
        <v>180000</v>
      </c>
      <c r="C45" s="14">
        <f>$B$34/C19+B19*$B$36+D19*$B$35+E19*$B$39+F19*$B$37+G19*$B$38</f>
        <v>6.4352089090909086</v>
      </c>
      <c r="D45" s="15">
        <f>B51/(B45*4)</f>
        <v>0.4</v>
      </c>
      <c r="E45" s="14">
        <f>SUM($B$55:$B$57)/SUM($B$45:$B$48)</f>
        <v>0.43188316993464049</v>
      </c>
      <c r="F45" s="14">
        <v>0.05</v>
      </c>
      <c r="G45" s="14">
        <f>F45+E45+D45+C45</f>
        <v>7.3170920790255494</v>
      </c>
      <c r="H45" s="9">
        <v>8.5</v>
      </c>
      <c r="I45" s="12">
        <f>H45-G45</f>
        <v>1.1829079209744506</v>
      </c>
    </row>
    <row r="46" spans="1:9" x14ac:dyDescent="0.25">
      <c r="A46" s="6" t="s">
        <v>10</v>
      </c>
      <c r="B46" s="2">
        <f>C11*4</f>
        <v>160000</v>
      </c>
      <c r="C46" s="14">
        <f>$B$34/C20+B20*$B$36+D20*$B$35+E20*$B$39+F20*$B$37+G20*$B$38</f>
        <v>5.4518755757575752</v>
      </c>
      <c r="D46" s="15">
        <f t="shared" ref="D46:D48" si="1">B52/(B46*4)</f>
        <v>0.15</v>
      </c>
      <c r="E46" s="14">
        <f t="shared" ref="E46:E48" si="2">SUM($B$55:$B$57)/SUM($B$45:$B$48)</f>
        <v>0.43188316993464049</v>
      </c>
      <c r="F46" s="14">
        <v>0.05</v>
      </c>
      <c r="G46" s="14">
        <f t="shared" ref="G46:G48" si="3">F46+E46+D46+C46</f>
        <v>6.083758745692216</v>
      </c>
      <c r="H46" s="9">
        <v>6.5</v>
      </c>
      <c r="I46" s="12">
        <f>H46-G46</f>
        <v>0.41624125430778403</v>
      </c>
    </row>
    <row r="47" spans="1:9" x14ac:dyDescent="0.25">
      <c r="A47" s="6" t="s">
        <v>11</v>
      </c>
      <c r="B47" s="2">
        <f>C12*4</f>
        <v>20000</v>
      </c>
      <c r="C47" s="14">
        <f>B21*B36+D21*B35+F21*B37+G21*B38</f>
        <v>12.573333333333334</v>
      </c>
      <c r="D47" s="15">
        <f t="shared" si="1"/>
        <v>0.8</v>
      </c>
      <c r="E47" s="14">
        <f t="shared" si="2"/>
        <v>0.43188316993464049</v>
      </c>
      <c r="F47" s="14">
        <v>0.05</v>
      </c>
      <c r="G47" s="14">
        <f t="shared" si="3"/>
        <v>13.855216503267975</v>
      </c>
      <c r="H47" s="9">
        <v>15.9</v>
      </c>
      <c r="I47" s="12">
        <f>H47-G47</f>
        <v>2.0447834967320251</v>
      </c>
    </row>
    <row r="48" spans="1:9" x14ac:dyDescent="0.25">
      <c r="A48" s="6" t="s">
        <v>12</v>
      </c>
      <c r="B48" s="2">
        <f>12000*4</f>
        <v>48000</v>
      </c>
      <c r="C48" s="14">
        <f>B39</f>
        <v>4.9000000000000004</v>
      </c>
      <c r="D48" s="15">
        <f t="shared" si="1"/>
        <v>0.16666666666666666</v>
      </c>
      <c r="E48" s="14">
        <f t="shared" si="2"/>
        <v>0.43188316993464049</v>
      </c>
      <c r="F48" s="14">
        <v>0.05</v>
      </c>
      <c r="G48" s="14">
        <f t="shared" si="3"/>
        <v>5.5485498366013077</v>
      </c>
      <c r="H48" s="9">
        <v>6.8</v>
      </c>
      <c r="I48" s="12">
        <f>H48-G48</f>
        <v>1.2514501633986921</v>
      </c>
    </row>
    <row r="49" spans="1:7" x14ac:dyDescent="0.25">
      <c r="C49" s="16"/>
      <c r="D49" s="16"/>
      <c r="E49" s="16"/>
      <c r="F49" s="16"/>
    </row>
    <row r="50" spans="1:7" x14ac:dyDescent="0.25">
      <c r="A50" s="1"/>
      <c r="B50" s="20" t="s">
        <v>64</v>
      </c>
      <c r="C50" s="16"/>
      <c r="D50" s="16"/>
      <c r="E50" s="16"/>
      <c r="F50" s="16"/>
    </row>
    <row r="51" spans="1:7" x14ac:dyDescent="0.25">
      <c r="A51" s="1" t="s">
        <v>9</v>
      </c>
      <c r="B51" s="9">
        <f>$B$26*B10</f>
        <v>288000</v>
      </c>
    </row>
    <row r="52" spans="1:7" x14ac:dyDescent="0.25">
      <c r="A52" s="1" t="s">
        <v>10</v>
      </c>
      <c r="B52" s="9">
        <f>$B$26*B11</f>
        <v>96000</v>
      </c>
    </row>
    <row r="53" spans="1:7" x14ac:dyDescent="0.25">
      <c r="A53" s="1" t="s">
        <v>11</v>
      </c>
      <c r="B53" s="9">
        <f>$B$26*B12</f>
        <v>64000</v>
      </c>
    </row>
    <row r="54" spans="1:7" x14ac:dyDescent="0.25">
      <c r="A54" s="1" t="s">
        <v>12</v>
      </c>
      <c r="B54" s="9">
        <f>$B$26*B13</f>
        <v>32000</v>
      </c>
    </row>
    <row r="55" spans="1:7" x14ac:dyDescent="0.25">
      <c r="A55" s="17" t="s">
        <v>65</v>
      </c>
      <c r="B55" s="9">
        <f>SUM(B10:B14)*0.05*$B$27+B28+B29+B30</f>
        <v>87375</v>
      </c>
    </row>
    <row r="56" spans="1:7" x14ac:dyDescent="0.25">
      <c r="A56" s="17" t="s">
        <v>66</v>
      </c>
      <c r="B56" s="9">
        <f>B14*$B$26</f>
        <v>16000</v>
      </c>
    </row>
    <row r="57" spans="1:7" x14ac:dyDescent="0.25">
      <c r="A57" s="17" t="s">
        <v>78</v>
      </c>
      <c r="B57" s="9">
        <f>D15/B4</f>
        <v>72833.333333333328</v>
      </c>
    </row>
    <row r="58" spans="1:7" x14ac:dyDescent="0.25">
      <c r="A58" s="21" t="s">
        <v>75</v>
      </c>
      <c r="B58" s="24">
        <f>SUM(B51:B57)</f>
        <v>656208.33333333337</v>
      </c>
    </row>
    <row r="60" spans="1:7" x14ac:dyDescent="0.25">
      <c r="A60" s="19" t="s">
        <v>70</v>
      </c>
      <c r="B60" s="19" t="s">
        <v>74</v>
      </c>
      <c r="F60" s="11"/>
      <c r="G60"/>
    </row>
    <row r="61" spans="1:7" x14ac:dyDescent="0.25">
      <c r="A61" s="1" t="s">
        <v>71</v>
      </c>
      <c r="B61" s="9">
        <v>0.06</v>
      </c>
      <c r="F61" s="11"/>
      <c r="G61"/>
    </row>
    <row r="62" spans="1:7" x14ac:dyDescent="0.25">
      <c r="A62" s="1" t="s">
        <v>72</v>
      </c>
      <c r="B62" s="9">
        <v>0.1</v>
      </c>
      <c r="F62" s="11"/>
      <c r="G62"/>
    </row>
    <row r="63" spans="1:7" x14ac:dyDescent="0.25">
      <c r="A63" s="18" t="s">
        <v>73</v>
      </c>
      <c r="B63" s="9">
        <v>0.35</v>
      </c>
      <c r="F63" s="11"/>
      <c r="G6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Igayara</dc:creator>
  <cp:lastModifiedBy>Rodolfo Igayara</cp:lastModifiedBy>
  <dcterms:created xsi:type="dcterms:W3CDTF">2020-12-04T21:35:59Z</dcterms:created>
  <dcterms:modified xsi:type="dcterms:W3CDTF">2020-12-15T23:07:33Z</dcterms:modified>
</cp:coreProperties>
</file>