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G51" i="17"/>
  <c r="H35" i="14"/>
  <c r="L25" i="17"/>
  <c r="H37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<sst xmlns="http://schemas.openxmlformats.org/spreadsheetml/2006/main" count="132" uniqueCount="127">
  <si>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</si>
  <si>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</si>
  <si>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</si>
  <si>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</si>
  <si>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</si>
  <si>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</si>
  <si>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</si>
  <si>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</si>
  <si>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</si>
  <si>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</si>
  <si>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</si>
  <si>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</si>
  <si>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</si>
  <si>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</si>
  <si>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</si>
  <si>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</si>
  <si>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</si>
  <si>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</si>
  <si>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</si>
  <si>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</si>
  <si>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</si>
  <si>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</si>
  <si>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</si>
  <si>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</si>
  <si>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</si>
  <si>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</si>
  <si>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</si>
  <si>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</si>
  <si>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</si>
  <si>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</si>
  <si>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</si>
  <si>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</si>
  <si>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</si>
  <si>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</si>
  <si>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</si>
  <si>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</si>
  <si>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</si>
  <si>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</si>
  <si>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</si>
  <si>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</si>
  <si>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</si>
  <si>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</si>
  <si>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</si>
  <si>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</si>
  <si>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</si>
  <si>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</si>
  <si>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</si>
  <si>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</si>
  <si>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</si>
  <si>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</si>
  <si>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</si>
  <si>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</si>
  <si>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</si>
  <si>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</si>
  <si>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</si>
  <si>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</si>
  <si>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</si>
  <si>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</si>
  <si>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</si>
  <si>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</si>
  <si>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</si>
  <si>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</si>
  <si>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</si>
  <si>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</si>
  <si>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</si>
  <si>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</si>
  <si>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</si>
  <si>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</si>
  <si>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</si>
  <si>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</si>
  <si>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</si>
  <si>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</si>
  <si>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</si>
  <si>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</si>
  <si>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</si>
  <si>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</si>
  <si>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</si>
  <si>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</si>
  <si>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</si>
  <si>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</si>
  <si>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</si>
  <si>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</si>
  <si>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</si>
  <si>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</si>
  <si>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</si>
  <si>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</si>
  <si>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</si>
  <si>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</si>
  <si>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</si>
  <si>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</si>
  <si>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</si>
  <si>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</si>
  <si>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</si>
  <si>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</si>
  <si>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</si>
  <si>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</si>
  <si>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</si>
  <si>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</si>
  <si>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</si>
  <si>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</si>
  <si>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</si>
  <si>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</si>
  <si>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</si>
  <si>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</si>
  <si>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</si>
  <si>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</si>
  <si>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</si>
  <si>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</si>
  <si>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</si>
  <si>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</si>
  <si>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</si>
  <si>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</si>
  <si>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</si>
  <si>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</si>
  <si>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</si>
  <si>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</si>
  <si>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</si>
  <si>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</si>
  <si>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</si>
  <si>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</si>
  <si>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</si>
  <si>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</si>
  <si>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</si>
  <si>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</si>
  <si>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</si>
  <si>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CMC-1252</t>
  </si>
  <si>
    <t>Deneme 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</si>
</sst>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2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0" fontId="1" fillId="0" borderId="14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25" fillId="3" borderId="36" xfId="2" applyNumberForma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14" fontId="1" fillId="2" borderId="0" xfId="1" applyNumberFormat="1" applyFont="1" applyFill="1" applyAlignment="1">
      <alignment horizontal="center"/>
    </xf>
    <xf numFmtId="0" fontId="4" fillId="0" borderId="8" xfId="2" applyFont="1" applyBorder="1" applyAlignment="1">
      <alignment horizontal="left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9" zoomScaleNormal="70" zoomScaleSheetLayoutView="100" zoomScalePageLayoutView="70" workbookViewId="0">
      <selection activeCell="P30" sqref="P30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187" t="s">
        <v>5</v>
      </c>
      <c r="E2" s="188"/>
      <c r="F2" s="188"/>
      <c r="G2" s="188"/>
      <c r="H2" s="189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190" t="s">
        <v>6</v>
      </c>
      <c r="E3" s="191"/>
      <c r="F3" s="191"/>
      <c r="G3" s="191"/>
      <c r="H3" s="192"/>
      <c r="I3" s="34" t="s">
        <v>1</v>
      </c>
      <c r="J3" s="163">
        <f>Record_CMC!G5</f>
        <v>42971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190" t="s">
        <v>107</v>
      </c>
      <c r="E4" s="191"/>
      <c r="F4" s="191"/>
      <c r="G4" s="191"/>
      <c r="H4" s="192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193" t="s">
        <v>18</v>
      </c>
      <c r="E5" s="194"/>
      <c r="F5" s="194"/>
      <c r="G5" s="194"/>
      <c r="H5" s="194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181" t="s">
        <v>121</v>
      </c>
      <c r="E6" s="182"/>
      <c r="F6" s="182"/>
      <c r="G6" s="182"/>
      <c r="H6" s="182"/>
      <c r="I6" s="182"/>
      <c r="J6" s="183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184"/>
      <c r="E7" s="185"/>
      <c r="F7" s="185"/>
      <c r="G7" s="185"/>
      <c r="H7" s="185"/>
      <c r="I7" s="185"/>
      <c r="J7" s="18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235" t="s">
        <v>120</v>
      </c>
      <c r="C8" s="236"/>
      <c r="D8" s="236"/>
      <c r="E8" s="233" t="str">
        <f>Record_CMC!E8:H8</f>
        <v>KKC JV / G3HL</v>
      </c>
      <c r="F8" s="234"/>
      <c r="G8" s="234"/>
      <c r="H8" s="234"/>
      <c r="I8" s="234"/>
      <c r="J8" s="234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199" t="s">
        <v>113</v>
      </c>
      <c r="C9" s="177"/>
      <c r="D9" s="177"/>
      <c r="E9" s="237" t="str">
        <f>Record_CMC!E9</f>
        <v>Deneme 97</v>
      </c>
      <c r="F9" s="196"/>
      <c r="G9" s="196"/>
      <c r="H9" s="196"/>
      <c r="I9" s="196"/>
      <c r="J9" s="196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199" t="s">
        <v>115</v>
      </c>
      <c r="C10" s="177"/>
      <c r="D10" s="177"/>
      <c r="E10" s="203">
        <f>+Record_CMC!E12</f>
        <v>0</v>
      </c>
      <c r="F10" s="204"/>
      <c r="G10" s="204"/>
      <c r="H10" s="204"/>
      <c r="I10" s="204"/>
      <c r="J10" s="205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199" t="s">
        <v>116</v>
      </c>
      <c r="C11" s="200"/>
      <c r="D11" s="200"/>
      <c r="E11" s="201" t="str">
        <f>+Record_CMC!E13</f>
        <v>Deneme 97</v>
      </c>
      <c r="F11" s="200"/>
      <c r="G11" s="200"/>
      <c r="H11" s="200"/>
      <c r="I11" s="200"/>
      <c r="J11" s="202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5" t="s">
        <v>114</v>
      </c>
      <c r="C12" s="196"/>
      <c r="D12" s="176"/>
      <c r="E12" s="197">
        <f>+Record_CMC!E11</f>
        <v>42942</v>
      </c>
      <c r="F12" s="198"/>
      <c r="G12" s="198"/>
      <c r="H12" s="198"/>
      <c r="I12" s="198"/>
      <c r="J12" s="198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76" t="s">
        <v>3</v>
      </c>
      <c r="C13" s="177"/>
      <c r="D13" s="177"/>
      <c r="E13" s="178" t="str">
        <f>+Record_CMC!E14</f>
        <v xml:space="preserve"> ø100x200 mm cylinder</v>
      </c>
      <c r="F13" s="179"/>
      <c r="G13" s="179"/>
      <c r="H13" s="179"/>
      <c r="I13" s="179"/>
      <c r="J13" s="180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235" t="s">
        <v>112</v>
      </c>
      <c r="C14" s="236"/>
      <c r="D14" s="236"/>
      <c r="E14" s="245">
        <f>Record_CMC!E10</f>
        <v>0</v>
      </c>
      <c r="F14" s="236"/>
      <c r="G14" s="236"/>
      <c r="H14" s="236"/>
      <c r="I14" s="236"/>
      <c r="J14" s="246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5" t="s">
        <v>104</v>
      </c>
      <c r="C15" s="196"/>
      <c r="D15" s="176"/>
      <c r="E15" s="247" t="s">
        <v>105</v>
      </c>
      <c r="F15" s="196"/>
      <c r="G15" s="196"/>
      <c r="H15" s="196"/>
      <c r="I15" s="196"/>
      <c r="J15" s="196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250" t="s">
        <v>103</v>
      </c>
      <c r="C16" s="249"/>
      <c r="D16" s="251"/>
      <c r="E16" s="248" t="str">
        <f>Record_CMC!G2 &amp;" / "  &amp; Record_CMC!E16</f>
        <v>CMC-1252 / 21</v>
      </c>
      <c r="F16" s="249"/>
      <c r="G16" s="249"/>
      <c r="H16" s="249"/>
      <c r="I16" s="249"/>
      <c r="J16" s="249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240" t="s">
        <v>4</v>
      </c>
      <c r="D17" s="241"/>
      <c r="E17" s="241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242" t="s">
        <v>10</v>
      </c>
      <c r="D18" s="243"/>
      <c r="E18" s="244"/>
      <c r="F18" s="39">
        <f>Record_CMC!E31</f>
        <v>42970</v>
      </c>
      <c r="G18" s="40">
        <f>Record_CMC!F31</f>
        <v>42970</v>
      </c>
      <c r="H18" s="141">
        <f>Record_CMC!G31</f>
        <v>42970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242" t="s">
        <v>110</v>
      </c>
      <c r="D19" s="243"/>
      <c r="E19" s="244"/>
      <c r="F19" s="118">
        <f>Record_CMC!E32</f>
        <v>28</v>
      </c>
      <c r="G19" s="118">
        <f>Record_CMC!F32</f>
        <v>28</v>
      </c>
      <c r="H19" s="142">
        <f>Record_CMC!G32</f>
        <v>28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242" t="s">
        <v>98</v>
      </c>
      <c r="D20" s="243"/>
      <c r="E20" s="244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216" t="s">
        <v>19</v>
      </c>
      <c r="D21" s="217"/>
      <c r="E21" s="217"/>
      <c r="F21" s="31">
        <f>Record_CMC!E33</f>
        <v>50</v>
      </c>
      <c r="G21" s="31">
        <f>Record_CMC!F33</f>
        <v>50</v>
      </c>
      <c r="H21" s="143">
        <f>Record_CMC!G33</f>
        <v>50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216" t="s">
        <v>20</v>
      </c>
      <c r="D22" s="217"/>
      <c r="E22" s="217"/>
      <c r="F22" s="33">
        <f>Record_CMC!E27</f>
        <v>16.5</v>
      </c>
      <c r="G22" s="33">
        <f>Record_CMC!F27</f>
        <v>17.7</v>
      </c>
      <c r="H22" s="144">
        <f>Record_CMC!G27</f>
        <v>19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216" t="s">
        <v>100</v>
      </c>
      <c r="D23" s="217"/>
      <c r="E23" s="217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216" t="s">
        <v>21</v>
      </c>
      <c r="D24" s="217"/>
      <c r="E24" s="217"/>
      <c r="F24" s="25">
        <f>Record_CMC!E34</f>
        <v>28.8</v>
      </c>
      <c r="G24" s="25">
        <f>Record_CMC!F34</f>
        <v>32.299999999999997</v>
      </c>
      <c r="H24" s="130">
        <f>Record_CMC!G34</f>
        <v>32.1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216" t="s">
        <v>30</v>
      </c>
      <c r="D25" s="217"/>
      <c r="E25" s="217"/>
      <c r="F25" s="31">
        <f>Record_CMC!E25</f>
        <v>23</v>
      </c>
      <c r="G25" s="31">
        <f>Record_CMC!F25</f>
        <v>23</v>
      </c>
      <c r="H25" s="143">
        <f>Record_CMC!G25</f>
        <v>23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216" t="s">
        <v>31</v>
      </c>
      <c r="D26" s="217"/>
      <c r="E26" s="217"/>
      <c r="F26" s="31">
        <f>Record_CMC!E36</f>
        <v>24</v>
      </c>
      <c r="G26" s="31">
        <f>Record_CMC!F36</f>
        <v>24.5</v>
      </c>
      <c r="H26" s="143">
        <f>Record_CMC!G36</f>
        <v>24.5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216" t="s">
        <v>22</v>
      </c>
      <c r="D27" s="217"/>
      <c r="E27" s="217"/>
      <c r="F27" s="25">
        <f>Record_CMC!E38</f>
        <v>20.16</v>
      </c>
      <c r="G27" s="25">
        <f>Record_CMC!F38</f>
        <v>9.81</v>
      </c>
      <c r="H27" s="130">
        <f>Record_CMC!G38</f>
        <v>17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216" t="s">
        <v>23</v>
      </c>
      <c r="D28" s="217"/>
      <c r="E28" s="217"/>
      <c r="F28" s="25">
        <f>Record_CMC!E39</f>
        <v>16.920000000000002</v>
      </c>
      <c r="G28" s="25">
        <f>Record_CMC!F39</f>
        <v>14.78</v>
      </c>
      <c r="H28" s="130">
        <f>Record_CMC!G39</f>
        <v>15.18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216" t="s">
        <v>24</v>
      </c>
      <c r="D29" s="217"/>
      <c r="E29" s="217"/>
      <c r="F29" s="25">
        <f>Record_CMC!E40</f>
        <v>26.12</v>
      </c>
      <c r="G29" s="25">
        <f>Record_CMC!F40</f>
        <v>10.15</v>
      </c>
      <c r="H29" s="130">
        <f>Record_CMC!G40</f>
        <v>19.59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216" t="s">
        <v>25</v>
      </c>
      <c r="D30" s="217"/>
      <c r="E30" s="217"/>
      <c r="F30" s="25">
        <f>Record_CMC!E41</f>
        <v>24.2</v>
      </c>
      <c r="G30" s="25">
        <f>Record_CMC!F41</f>
        <v>16.23</v>
      </c>
      <c r="H30" s="130">
        <f>Record_CMC!G41</f>
        <v>17.53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216" t="s">
        <v>26</v>
      </c>
      <c r="D31" s="217"/>
      <c r="E31" s="217"/>
      <c r="F31" s="25">
        <f>Record_CMC!E42</f>
        <v>14.01</v>
      </c>
      <c r="G31" s="25">
        <f>Record_CMC!F42</f>
        <v>15.85</v>
      </c>
      <c r="H31" s="130">
        <f>Record_CMC!G42</f>
        <v>23.8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216" t="s">
        <v>27</v>
      </c>
      <c r="D32" s="217"/>
      <c r="E32" s="217"/>
      <c r="F32" s="25">
        <f>Record_CMC!E43</f>
        <v>20.71</v>
      </c>
      <c r="G32" s="25">
        <f>Record_CMC!F43</f>
        <v>16.28</v>
      </c>
      <c r="H32" s="156">
        <f>Record_CMC!G43</f>
        <v>15.65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216" t="s">
        <v>28</v>
      </c>
      <c r="D33" s="217"/>
      <c r="E33" s="217"/>
      <c r="F33" s="25">
        <f>Record_CMC!E44</f>
        <v>13.71</v>
      </c>
      <c r="G33" s="25">
        <f>Record_CMC!F44</f>
        <v>16.36</v>
      </c>
      <c r="H33" s="130">
        <f>Record_CMC!G44</f>
        <v>16.28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216" t="s">
        <v>29</v>
      </c>
      <c r="D34" s="217"/>
      <c r="E34" s="217"/>
      <c r="F34" s="25">
        <f>Record_CMC!E46</f>
        <v>19.404285714285717</v>
      </c>
      <c r="G34" s="25">
        <f>Record_CMC!F46</f>
        <v>14.208571428571428</v>
      </c>
      <c r="H34" s="130">
        <f>Record_CMC!G46</f>
        <v>17.861428571428572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216" t="s">
        <v>33</v>
      </c>
      <c r="D35" s="217"/>
      <c r="E35" s="217"/>
      <c r="F35" s="25">
        <f>Record_CMC!E51</f>
        <v>5.6027622068383618</v>
      </c>
      <c r="G35" s="25">
        <f>Record_CMC!F51</f>
        <v>3.9963549615877603</v>
      </c>
      <c r="H35" s="130">
        <f>Record_CMC!G51</f>
        <v>5.0730944705458727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38" t="s">
        <v>34</v>
      </c>
      <c r="D36" s="239"/>
      <c r="E36" s="239"/>
      <c r="F36" s="223">
        <f>AVERAGE(F35:H35)</f>
        <v>4.8907372129906648</v>
      </c>
      <c r="G36" s="224"/>
      <c r="H36" s="224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216" t="s">
        <v>35</v>
      </c>
      <c r="D37" s="217"/>
      <c r="E37" s="217"/>
      <c r="F37" s="38" t="str">
        <f>(Record_CMC!E50)&amp; "x" &amp; (Record_CMC!J25)</f>
        <v>99,7x52</v>
      </c>
      <c r="G37" s="38" t="str">
        <f>(Record_CMC!F50)&amp; "x" &amp; (Record_CMC!K25)</f>
        <v>99,7x51,5</v>
      </c>
      <c r="H37" s="145" t="str">
        <f>(Record_CMC!G50)&amp; "x" &amp; (Record_CMC!L25)</f>
        <v>99,7x51,3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18" t="s">
        <v>36</v>
      </c>
      <c r="D38" s="219"/>
      <c r="E38" s="219"/>
      <c r="F38" s="37">
        <f>Record_CMC!E49</f>
        <v>2508.6848635235733</v>
      </c>
      <c r="G38" s="37">
        <f>Record_CMC!F49</f>
        <v>2513.7157107231919</v>
      </c>
      <c r="H38" s="146">
        <f>Record_CMC!G49</f>
        <v>2504.9504950495048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0" t="s">
        <v>32</v>
      </c>
      <c r="C39" s="221"/>
      <c r="D39" s="221"/>
      <c r="E39" s="221"/>
      <c r="F39" s="221"/>
      <c r="G39" s="221"/>
      <c r="H39" s="221"/>
      <c r="I39" s="221"/>
      <c r="J39" s="222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29,17 ; 20,33 and 27,41mm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199" t="s">
        <v>111</v>
      </c>
      <c r="C41" s="200"/>
      <c r="D41" s="200"/>
      <c r="E41" s="200"/>
      <c r="F41" s="200"/>
      <c r="G41" s="200"/>
      <c r="H41" s="200"/>
      <c r="I41" s="200"/>
      <c r="J41" s="202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06"/>
      <c r="C43" s="207"/>
      <c r="D43" s="207"/>
      <c r="E43" s="208"/>
      <c r="F43" s="206"/>
      <c r="G43" s="207"/>
      <c r="H43" s="207"/>
      <c r="I43" s="207"/>
      <c r="J43" s="208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225"/>
      <c r="C44" s="226"/>
      <c r="D44" s="226"/>
      <c r="E44" s="226"/>
      <c r="F44" s="225"/>
      <c r="G44" s="226"/>
      <c r="H44" s="226"/>
      <c r="I44" s="226"/>
      <c r="J44" s="230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225"/>
      <c r="C45" s="226"/>
      <c r="D45" s="226"/>
      <c r="E45" s="226"/>
      <c r="F45" s="225"/>
      <c r="G45" s="226"/>
      <c r="H45" s="226"/>
      <c r="I45" s="226"/>
      <c r="J45" s="230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225"/>
      <c r="C46" s="226"/>
      <c r="D46" s="226"/>
      <c r="E46" s="226"/>
      <c r="F46" s="225"/>
      <c r="G46" s="226"/>
      <c r="H46" s="226"/>
      <c r="I46" s="226"/>
      <c r="J46" s="230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225"/>
      <c r="C47" s="226"/>
      <c r="D47" s="226"/>
      <c r="E47" s="226"/>
      <c r="F47" s="225"/>
      <c r="G47" s="226"/>
      <c r="H47" s="226"/>
      <c r="I47" s="226"/>
      <c r="J47" s="230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226"/>
      <c r="D48" s="226"/>
      <c r="E48" s="226"/>
      <c r="F48" s="225" t="s">
        <v>11</v>
      </c>
      <c r="G48" s="226"/>
      <c r="H48" s="226"/>
      <c r="I48" s="226"/>
      <c r="J48" s="230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229"/>
      <c r="D49" s="229"/>
      <c r="E49" s="229"/>
      <c r="F49" s="231" t="s">
        <v>12</v>
      </c>
      <c r="G49" s="229"/>
      <c r="H49" s="229"/>
      <c r="I49" s="229"/>
      <c r="J49" s="232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09" t="s">
        <v>102</v>
      </c>
      <c r="C50" s="210"/>
      <c r="D50" s="211"/>
      <c r="E50" s="211"/>
      <c r="F50" s="211"/>
      <c r="G50" s="211"/>
      <c r="H50" s="211"/>
      <c r="I50" s="211"/>
      <c r="J50" s="212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3"/>
      <c r="C51" s="214"/>
      <c r="D51" s="214"/>
      <c r="E51" s="214"/>
      <c r="F51" s="214"/>
      <c r="G51" s="214"/>
      <c r="H51" s="214"/>
      <c r="I51" s="214"/>
      <c r="J51" s="215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4:D14"/>
    <mergeCell ref="E14:J14"/>
    <mergeCell ref="E15:J15"/>
    <mergeCell ref="E16:J16"/>
    <mergeCell ref="B16:D16"/>
    <mergeCell ref="C17:E17"/>
    <mergeCell ref="C19:E19"/>
    <mergeCell ref="B15:D15"/>
    <mergeCell ref="C21:E21"/>
    <mergeCell ref="C22:E22"/>
    <mergeCell ref="C18:E18"/>
    <mergeCell ref="C20:E20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E51" sqref="E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97" t="s">
        <v>125</v>
      </c>
      <c r="H2" s="254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53">
        <v>42970</v>
      </c>
      <c r="H3" s="253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4" t="s">
        <v>122</v>
      </c>
      <c r="H4" s="254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55">
        <v>42971</v>
      </c>
      <c r="H5" s="255"/>
    </row>
    <row r="6" spans="2:8" s="46" customFormat="1" ht="15" x14ac:dyDescent="0.15">
      <c r="B6" s="259" t="s">
        <v>86</v>
      </c>
      <c r="C6" s="260"/>
      <c r="D6" s="261"/>
      <c r="E6" s="298" t="s">
        <v>17</v>
      </c>
      <c r="F6" s="298"/>
      <c r="G6" s="298"/>
      <c r="H6" s="298"/>
    </row>
    <row r="7" spans="2:8" s="46" customFormat="1" ht="16" customHeight="1" x14ac:dyDescent="0.15">
      <c r="B7" s="290" t="s">
        <v>83</v>
      </c>
      <c r="C7" s="290"/>
      <c r="D7" s="290"/>
      <c r="E7" s="256" t="s">
        <v>2</v>
      </c>
      <c r="F7" s="257"/>
      <c r="G7" s="257"/>
      <c r="H7" s="258"/>
    </row>
    <row r="8" spans="2:8" s="46" customFormat="1" ht="16" customHeight="1" x14ac:dyDescent="0.15">
      <c r="B8" s="291" t="s">
        <v>74</v>
      </c>
      <c r="C8" s="292"/>
      <c r="D8" s="293"/>
      <c r="E8" s="294" t="s">
        <v>123</v>
      </c>
      <c r="F8" s="295"/>
      <c r="G8" s="295"/>
      <c r="H8" s="296"/>
    </row>
    <row r="9" spans="2:8" s="46" customFormat="1" ht="16" customHeight="1" x14ac:dyDescent="0.15">
      <c r="B9" s="259" t="s">
        <v>75</v>
      </c>
      <c r="C9" s="260"/>
      <c r="D9" s="261"/>
      <c r="E9" s="274" t="s">
        <v>126</v>
      </c>
      <c r="F9" s="275"/>
      <c r="G9" s="275"/>
      <c r="H9" s="276"/>
    </row>
    <row r="10" spans="2:8" s="46" customFormat="1" ht="16" customHeight="1" x14ac:dyDescent="0.15">
      <c r="B10" s="259" t="s">
        <v>76</v>
      </c>
      <c r="C10" s="260"/>
      <c r="D10" s="261"/>
      <c r="E10" s="274"/>
      <c r="F10" s="275"/>
      <c r="G10" s="275"/>
      <c r="H10" s="276"/>
    </row>
    <row r="11" spans="2:8" s="46" customFormat="1" ht="16" customHeight="1" x14ac:dyDescent="0.15">
      <c r="B11" s="259" t="s">
        <v>77</v>
      </c>
      <c r="C11" s="260"/>
      <c r="D11" s="261"/>
      <c r="E11" s="277">
        <v>42942</v>
      </c>
      <c r="F11" s="278"/>
      <c r="G11" s="278"/>
      <c r="H11" s="279"/>
    </row>
    <row r="12" spans="2:8" s="46" customFormat="1" ht="16" customHeight="1" x14ac:dyDescent="0.15">
      <c r="B12" s="259" t="s">
        <v>9</v>
      </c>
      <c r="C12" s="260"/>
      <c r="D12" s="261"/>
      <c r="E12" s="289"/>
      <c r="F12" s="278"/>
      <c r="G12" s="278"/>
      <c r="H12" s="279"/>
    </row>
    <row r="13" spans="2:8" s="46" customFormat="1" ht="16" customHeight="1" x14ac:dyDescent="0.15">
      <c r="B13" s="271" t="s">
        <v>85</v>
      </c>
      <c r="C13" s="272"/>
      <c r="D13" s="273"/>
      <c r="E13" s="274" t="s">
        <v>126</v>
      </c>
      <c r="F13" s="275"/>
      <c r="G13" s="275"/>
      <c r="H13" s="276"/>
    </row>
    <row r="14" spans="2:8" s="46" customFormat="1" ht="16" customHeight="1" x14ac:dyDescent="0.15">
      <c r="B14" s="271" t="s">
        <v>84</v>
      </c>
      <c r="C14" s="272"/>
      <c r="D14" s="273"/>
      <c r="E14" s="274" t="s">
        <v>124</v>
      </c>
      <c r="F14" s="275"/>
      <c r="G14" s="275"/>
      <c r="H14" s="276"/>
    </row>
    <row r="15" spans="2:8" s="46" customFormat="1" ht="16" customHeight="1" x14ac:dyDescent="0.15">
      <c r="B15" s="282" t="s">
        <v>101</v>
      </c>
      <c r="C15" s="283"/>
      <c r="D15" s="283"/>
      <c r="E15" s="274" t="s">
        <v>99</v>
      </c>
      <c r="F15" s="287"/>
      <c r="G15" s="287"/>
      <c r="H15" s="288"/>
    </row>
    <row r="16" spans="2:8" s="46" customFormat="1" ht="16" customHeight="1" x14ac:dyDescent="0.15">
      <c r="B16" s="282" t="s">
        <v>78</v>
      </c>
      <c r="C16" s="283"/>
      <c r="D16" s="283"/>
      <c r="E16" s="284">
        <v>21</v>
      </c>
      <c r="F16" s="285"/>
      <c r="G16" s="285"/>
      <c r="H16" s="286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69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62"/>
      <c r="C19" s="55" t="s">
        <v>39</v>
      </c>
      <c r="D19" s="56" t="s">
        <v>40</v>
      </c>
      <c r="E19" s="87">
        <v>52.28</v>
      </c>
      <c r="F19" s="87">
        <v>51.75</v>
      </c>
      <c r="G19" s="88">
        <v>51.61</v>
      </c>
      <c r="H19" s="87"/>
      <c r="I19" s="87"/>
    </row>
    <row r="20" spans="2:14" ht="16" customHeight="1" x14ac:dyDescent="0.15">
      <c r="B20" s="270"/>
      <c r="C20" s="57" t="s">
        <v>41</v>
      </c>
      <c r="D20" s="58" t="s">
        <v>42</v>
      </c>
      <c r="E20" s="89">
        <v>51.66</v>
      </c>
      <c r="F20" s="89">
        <v>51.22</v>
      </c>
      <c r="G20" s="90">
        <v>50.94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51.97</v>
      </c>
      <c r="F21" s="92">
        <f t="shared" ref="F21:G21" si="0">AVERAGE(F19:F20)</f>
        <v>51.484999999999999</v>
      </c>
      <c r="G21" s="92">
        <f t="shared" si="0"/>
        <v>51.274999999999999</v>
      </c>
      <c r="H21" s="92"/>
      <c r="I21" s="92"/>
    </row>
    <row r="22" spans="2:14" ht="28" customHeight="1" x14ac:dyDescent="0.15">
      <c r="B22" s="262" t="s">
        <v>43</v>
      </c>
      <c r="C22" s="59"/>
      <c r="D22" s="60" t="s">
        <v>44</v>
      </c>
      <c r="E22" s="263"/>
      <c r="F22" s="264"/>
      <c r="G22" s="265"/>
      <c r="H22" s="125"/>
      <c r="I22" s="126"/>
    </row>
    <row r="23" spans="2:14" ht="28" customHeight="1" x14ac:dyDescent="0.15">
      <c r="B23" s="262"/>
      <c r="C23" s="59"/>
      <c r="D23" s="61" t="s">
        <v>45</v>
      </c>
      <c r="E23" s="266"/>
      <c r="F23" s="267"/>
      <c r="G23" s="268"/>
      <c r="H23" s="127"/>
      <c r="I23" s="128"/>
    </row>
    <row r="24" spans="2:14" ht="28" customHeight="1" x14ac:dyDescent="0.15">
      <c r="B24" s="262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69" t="s">
        <v>47</v>
      </c>
      <c r="C25" s="63" t="s">
        <v>48</v>
      </c>
      <c r="D25" s="64" t="s">
        <v>49</v>
      </c>
      <c r="E25" s="93">
        <v>23</v>
      </c>
      <c r="F25" s="93">
        <v>23</v>
      </c>
      <c r="G25" s="94">
        <v>23</v>
      </c>
      <c r="H25" s="93"/>
      <c r="I25" s="93"/>
      <c r="J25" s="119">
        <f>ROUND(E21,1)</f>
        <v>52</v>
      </c>
      <c r="K25" s="119">
        <f>ROUND(F21,1)</f>
        <v>51.5</v>
      </c>
      <c r="L25" s="119">
        <f>ROUND(G21,1)</f>
        <v>51.3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62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62"/>
      <c r="C27" s="65"/>
      <c r="D27" s="66" t="s">
        <v>51</v>
      </c>
      <c r="E27" s="91">
        <v>16.5</v>
      </c>
      <c r="F27" s="91">
        <v>17.7</v>
      </c>
      <c r="G27" s="91">
        <v>19</v>
      </c>
      <c r="H27" s="91"/>
      <c r="I27" s="91"/>
    </row>
    <row r="28" spans="2:14" ht="16" customHeight="1" x14ac:dyDescent="0.15">
      <c r="B28" s="262"/>
      <c r="C28" s="69" t="s">
        <v>52</v>
      </c>
      <c r="D28" s="61" t="s">
        <v>53</v>
      </c>
      <c r="E28" s="120">
        <v>50</v>
      </c>
      <c r="F28" s="120">
        <v>50</v>
      </c>
      <c r="G28" s="121">
        <v>50</v>
      </c>
      <c r="H28" s="120"/>
      <c r="I28" s="120"/>
    </row>
    <row r="29" spans="2:14" ht="16" customHeight="1" x14ac:dyDescent="0.15">
      <c r="B29" s="262"/>
      <c r="C29" s="65"/>
      <c r="D29" s="66" t="s">
        <v>54</v>
      </c>
      <c r="E29" s="91">
        <v>28</v>
      </c>
      <c r="F29" s="91">
        <v>30.2</v>
      </c>
      <c r="G29" s="91">
        <v>30</v>
      </c>
      <c r="H29" s="91"/>
      <c r="I29" s="91"/>
    </row>
    <row r="30" spans="2:14" ht="16" customHeight="1" x14ac:dyDescent="0.15">
      <c r="B30" s="262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70"/>
      <c r="C31" s="73" t="s">
        <v>56</v>
      </c>
      <c r="D31" s="61" t="s">
        <v>57</v>
      </c>
      <c r="E31" s="117">
        <v>42970</v>
      </c>
      <c r="F31" s="117">
        <v>42970</v>
      </c>
      <c r="G31" s="117">
        <v>42970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28</v>
      </c>
      <c r="F32" s="116">
        <f t="shared" ref="F32:G32" si="1">F31-$E$11</f>
        <v>28</v>
      </c>
      <c r="G32" s="116">
        <f t="shared" si="1"/>
        <v>28</v>
      </c>
      <c r="H32" s="116"/>
      <c r="I32" s="116"/>
    </row>
    <row r="33" spans="2:9" ht="16" customHeight="1" x14ac:dyDescent="0.15">
      <c r="B33" s="262" t="s">
        <v>58</v>
      </c>
      <c r="C33" s="65"/>
      <c r="D33" s="74" t="s">
        <v>59</v>
      </c>
      <c r="E33" s="97">
        <v>50</v>
      </c>
      <c r="F33" s="97">
        <v>50</v>
      </c>
      <c r="G33" s="98">
        <v>50</v>
      </c>
      <c r="H33" s="97"/>
      <c r="I33" s="97"/>
    </row>
    <row r="34" spans="2:9" ht="16" customHeight="1" x14ac:dyDescent="0.15">
      <c r="B34" s="262"/>
      <c r="C34" s="65"/>
      <c r="D34" s="66" t="s">
        <v>60</v>
      </c>
      <c r="E34" s="91">
        <v>28.8</v>
      </c>
      <c r="F34" s="91">
        <v>32.299999999999997</v>
      </c>
      <c r="G34" s="91">
        <v>32.1</v>
      </c>
      <c r="H34" s="91"/>
      <c r="I34" s="91"/>
    </row>
    <row r="35" spans="2:9" ht="16" customHeight="1" x14ac:dyDescent="0.15">
      <c r="B35" s="262"/>
      <c r="C35" s="69" t="s">
        <v>61</v>
      </c>
      <c r="D35" s="75" t="s">
        <v>62</v>
      </c>
      <c r="E35" s="122">
        <f>E31+E30/24</f>
        <v>42971</v>
      </c>
      <c r="F35" s="122">
        <f t="shared" ref="F35:G35" si="2">F31+F30/24</f>
        <v>42971</v>
      </c>
      <c r="G35" s="122">
        <f t="shared" si="2"/>
        <v>42971</v>
      </c>
      <c r="H35" s="122"/>
      <c r="I35" s="122"/>
    </row>
    <row r="36" spans="2:9" ht="16" customHeight="1" x14ac:dyDescent="0.15">
      <c r="B36" s="262"/>
      <c r="C36" s="65" t="s">
        <v>63</v>
      </c>
      <c r="D36" s="76" t="s">
        <v>64</v>
      </c>
      <c r="E36" s="99">
        <v>24</v>
      </c>
      <c r="F36" s="99">
        <v>24.5</v>
      </c>
      <c r="G36" s="100">
        <v>24.5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23.5</v>
      </c>
      <c r="F37" s="104">
        <f>AVERAGE(F36,F25)</f>
        <v>23.75</v>
      </c>
      <c r="G37" s="104">
        <f>AVERAGE(G36,G25)</f>
        <v>23.75</v>
      </c>
      <c r="H37" s="104"/>
      <c r="I37" s="104"/>
    </row>
    <row r="38" spans="2:9" ht="16" customHeight="1" x14ac:dyDescent="0.15">
      <c r="B38" s="269" t="s">
        <v>65</v>
      </c>
      <c r="C38" s="52"/>
      <c r="D38" s="74" t="s">
        <v>66</v>
      </c>
      <c r="E38" s="95">
        <v>20.16</v>
      </c>
      <c r="F38" s="95">
        <v>9.81</v>
      </c>
      <c r="G38" s="95">
        <v>17</v>
      </c>
      <c r="H38" s="95"/>
      <c r="I38" s="95"/>
    </row>
    <row r="39" spans="2:9" ht="16" customHeight="1" x14ac:dyDescent="0.15">
      <c r="B39" s="280"/>
      <c r="C39" s="65"/>
      <c r="D39" s="66" t="s">
        <v>67</v>
      </c>
      <c r="E39" s="87">
        <v>16.920000000000002</v>
      </c>
      <c r="F39" s="87">
        <v>14.78</v>
      </c>
      <c r="G39" s="87">
        <v>15.18</v>
      </c>
      <c r="H39" s="87"/>
      <c r="I39" s="87"/>
    </row>
    <row r="40" spans="2:9" ht="16" customHeight="1" x14ac:dyDescent="0.15">
      <c r="B40" s="280"/>
      <c r="C40" s="65"/>
      <c r="D40" s="66" t="s">
        <v>68</v>
      </c>
      <c r="E40" s="87">
        <v>26.12</v>
      </c>
      <c r="F40" s="87">
        <v>10.15</v>
      </c>
      <c r="G40" s="87">
        <v>19.59</v>
      </c>
      <c r="H40" s="87"/>
      <c r="I40" s="87"/>
    </row>
    <row r="41" spans="2:9" ht="16" customHeight="1" x14ac:dyDescent="0.15">
      <c r="B41" s="280"/>
      <c r="C41" s="65"/>
      <c r="D41" s="66" t="s">
        <v>69</v>
      </c>
      <c r="E41" s="87">
        <v>24.2</v>
      </c>
      <c r="F41" s="87">
        <v>16.23</v>
      </c>
      <c r="G41" s="87">
        <v>17.53</v>
      </c>
      <c r="H41" s="87"/>
      <c r="I41" s="87"/>
    </row>
    <row r="42" spans="2:9" ht="16" customHeight="1" x14ac:dyDescent="0.15">
      <c r="B42" s="280"/>
      <c r="C42" s="65"/>
      <c r="D42" s="66" t="s">
        <v>70</v>
      </c>
      <c r="E42" s="87">
        <v>14.01</v>
      </c>
      <c r="F42" s="87">
        <v>15.85</v>
      </c>
      <c r="G42" s="87">
        <v>23.8</v>
      </c>
      <c r="H42" s="87"/>
      <c r="I42" s="87"/>
    </row>
    <row r="43" spans="2:9" ht="16" customHeight="1" x14ac:dyDescent="0.15">
      <c r="B43" s="280"/>
      <c r="C43" s="65"/>
      <c r="D43" s="66" t="s">
        <v>71</v>
      </c>
      <c r="E43" s="87">
        <v>20.71</v>
      </c>
      <c r="F43" s="87">
        <v>16.28</v>
      </c>
      <c r="G43" s="87">
        <v>15.65</v>
      </c>
      <c r="H43" s="87"/>
      <c r="I43" s="87"/>
    </row>
    <row r="44" spans="2:9" ht="16" customHeight="1" x14ac:dyDescent="0.15">
      <c r="B44" s="280"/>
      <c r="C44" s="65"/>
      <c r="D44" s="66" t="s">
        <v>72</v>
      </c>
      <c r="E44" s="87">
        <v>13.71</v>
      </c>
      <c r="F44" s="87">
        <v>16.36</v>
      </c>
      <c r="G44" s="87">
        <v>16.28</v>
      </c>
      <c r="H44" s="87"/>
      <c r="I44" s="87"/>
    </row>
    <row r="45" spans="2:9" ht="16" customHeight="1" x14ac:dyDescent="0.15">
      <c r="B45" s="281"/>
      <c r="C45" s="77"/>
      <c r="D45" s="78" t="s">
        <v>73</v>
      </c>
      <c r="E45" s="96">
        <v>29.17</v>
      </c>
      <c r="F45" s="96">
        <v>20.329999999999998</v>
      </c>
      <c r="G45" s="96">
        <v>27.41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19.404285714285717</v>
      </c>
      <c r="F46" s="109">
        <f>AVERAGE(F38:F44)</f>
        <v>14.208571428571428</v>
      </c>
      <c r="G46" s="109">
        <f>AVERAGE(G38:G44)</f>
        <v>17.861428571428572</v>
      </c>
      <c r="H46" s="109"/>
      <c r="I46" s="109"/>
    </row>
    <row r="47" spans="2:9" ht="16" customHeight="1" x14ac:dyDescent="0.15">
      <c r="B47" s="262" t="s">
        <v>87</v>
      </c>
      <c r="C47" s="65"/>
      <c r="D47" s="101" t="s">
        <v>90</v>
      </c>
      <c r="E47" s="102">
        <v>1011</v>
      </c>
      <c r="F47" s="102">
        <v>1008</v>
      </c>
      <c r="G47" s="102">
        <v>1012</v>
      </c>
      <c r="H47" s="102"/>
      <c r="I47" s="102"/>
    </row>
    <row r="48" spans="2:9" ht="16" customHeight="1" x14ac:dyDescent="0.15">
      <c r="B48" s="262"/>
      <c r="C48" s="65"/>
      <c r="D48" s="75" t="s">
        <v>91</v>
      </c>
      <c r="E48" s="102">
        <v>608</v>
      </c>
      <c r="F48" s="102">
        <v>607</v>
      </c>
      <c r="G48" s="102">
        <v>608</v>
      </c>
      <c r="H48" s="102"/>
      <c r="I48" s="102"/>
    </row>
    <row r="49" spans="2:9" ht="16" customHeight="1" x14ac:dyDescent="0.15">
      <c r="B49" s="262"/>
      <c r="C49" s="69"/>
      <c r="D49" s="75" t="s">
        <v>89</v>
      </c>
      <c r="E49" s="103">
        <f>1000*E47/(E47-E48)</f>
        <v>2508.6848635235733</v>
      </c>
      <c r="F49" s="103">
        <f>1000*F47/(F47-F48)</f>
        <v>2513.7157107231919</v>
      </c>
      <c r="G49" s="103">
        <f>1000*G47/(G47-G48)</f>
        <v>2504.9504950495048</v>
      </c>
      <c r="H49" s="103"/>
      <c r="I49" s="103"/>
    </row>
    <row r="50" spans="2:9" ht="16" customHeight="1" x14ac:dyDescent="0.15">
      <c r="B50" s="262"/>
      <c r="C50" s="65"/>
      <c r="D50" s="76" t="s">
        <v>88</v>
      </c>
      <c r="E50" s="99">
        <v>99.7</v>
      </c>
      <c r="F50" s="99">
        <v>99.7</v>
      </c>
      <c r="G50" s="100">
        <v>99.7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5.6027622068383618</v>
      </c>
      <c r="F51" s="107">
        <f>(F46-(((((273+F37)*F21*F46)/(F33-2))^(1/2))*0.0238))*(((273+F37)*F21*0.0239)/((F33-2)*F30))</f>
        <v>3.9963549615877603</v>
      </c>
      <c r="G51" s="107">
        <f>(G46-(((((273+G37)*G21*G46)/(G33-2))^(1/2))*0.0238))*(((273+G37)*G21*0.0239)/((G33-2)*G30))</f>
        <v>5.0730944705458727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52" t="s">
        <v>80</v>
      </c>
      <c r="C53" s="252"/>
      <c r="D53" s="252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G2:H2"/>
    <mergeCell ref="E6:H6"/>
    <mergeCell ref="B10:D10"/>
    <mergeCell ref="B11:D11"/>
    <mergeCell ref="E9:H9"/>
    <mergeCell ref="E12:H12"/>
    <mergeCell ref="E10:H10"/>
    <mergeCell ref="B7:D7"/>
    <mergeCell ref="B8:D8"/>
    <mergeCell ref="E8:H8"/>
    <mergeCell ref="B9:D9"/>
    <mergeCell ref="B38:B45"/>
    <mergeCell ref="E14:H14"/>
    <mergeCell ref="B16:D16"/>
    <mergeCell ref="E16:H16"/>
    <mergeCell ref="B18:B20"/>
    <mergeCell ref="B33:B36"/>
    <mergeCell ref="B15:D15"/>
    <mergeCell ref="E15:H15"/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2018-03-21T21:00:06Z</dcterms:modified>
</cp:coreProperties>
</file>