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ethod_Validation\01_DATA\"/>
    </mc:Choice>
  </mc:AlternateContent>
  <xr:revisionPtr revIDLastSave="0" documentId="13_ncr:1_{E95B22F4-A119-4C8A-A44A-C0F6B71BFDF1}" xr6:coauthVersionLast="47" xr6:coauthVersionMax="47" xr10:uidLastSave="{00000000-0000-0000-0000-000000000000}"/>
  <bookViews>
    <workbookView xWindow="-120" yWindow="480" windowWidth="29040" windowHeight="15840" firstSheet="1" activeTab="12" xr2:uid="{00000000-000D-0000-FFFF-FFFF00000000}"/>
  </bookViews>
  <sheets>
    <sheet name="out" sheetId="1" r:id="rId1"/>
    <sheet name="NOVA" sheetId="15" r:id="rId2"/>
    <sheet name="BDE-28" sheetId="3" r:id="rId3"/>
    <sheet name="BDE-47" sheetId="4" r:id="rId4"/>
    <sheet name="BDE-99" sheetId="5" r:id="rId5"/>
    <sheet name="BDE-100" sheetId="6" r:id="rId6"/>
    <sheet name="BDE-153" sheetId="7" r:id="rId7"/>
    <sheet name="BDE-154" sheetId="8" r:id="rId8"/>
    <sheet name="BDE-183" sheetId="9" r:id="rId9"/>
    <sheet name="BDE-209" sheetId="10" r:id="rId10"/>
    <sheet name="cc_real_conc" sheetId="11" r:id="rId11"/>
    <sheet name="AMAP" sheetId="12" r:id="rId12"/>
    <sheet name="Inter-day precision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4" l="1"/>
  <c r="A17" i="14"/>
  <c r="A6" i="14"/>
  <c r="A14" i="14"/>
  <c r="A7" i="14"/>
  <c r="A15" i="14"/>
  <c r="A4" i="14"/>
  <c r="A12" i="14"/>
  <c r="A5" i="14"/>
  <c r="A13" i="14"/>
  <c r="A3" i="14"/>
  <c r="A11" i="14"/>
  <c r="B9" i="14"/>
  <c r="C9" i="14"/>
  <c r="D9" i="14"/>
  <c r="E9" i="14"/>
  <c r="B17" i="14"/>
  <c r="C17" i="14"/>
  <c r="D17" i="14"/>
  <c r="E17" i="14"/>
  <c r="B8" i="14"/>
  <c r="C8" i="14"/>
  <c r="D8" i="14"/>
  <c r="E8" i="14"/>
  <c r="B16" i="14"/>
  <c r="C16" i="14"/>
  <c r="D16" i="14"/>
  <c r="E16" i="14"/>
  <c r="B6" i="14"/>
  <c r="C6" i="14"/>
  <c r="D6" i="14"/>
  <c r="E6" i="14"/>
  <c r="B14" i="14"/>
  <c r="C14" i="14"/>
  <c r="D14" i="14"/>
  <c r="E14" i="14"/>
  <c r="B7" i="14"/>
  <c r="C7" i="14"/>
  <c r="D7" i="14"/>
  <c r="E7" i="14"/>
  <c r="B15" i="14"/>
  <c r="C15" i="14"/>
  <c r="D15" i="14"/>
  <c r="E15" i="14"/>
  <c r="D4" i="14"/>
  <c r="E4" i="14"/>
  <c r="D12" i="14"/>
  <c r="E12" i="14"/>
  <c r="B4" i="14"/>
  <c r="C4" i="14"/>
  <c r="B12" i="14"/>
  <c r="C12" i="14"/>
  <c r="B5" i="14"/>
  <c r="C5" i="14"/>
  <c r="D5" i="14"/>
  <c r="E5" i="14"/>
  <c r="B13" i="14"/>
  <c r="C13" i="14"/>
  <c r="D13" i="14"/>
  <c r="E13" i="14"/>
  <c r="B3" i="14"/>
  <c r="C3" i="14"/>
  <c r="D3" i="14"/>
  <c r="E3" i="14"/>
  <c r="B11" i="14"/>
  <c r="C11" i="14"/>
  <c r="D11" i="14"/>
  <c r="E11" i="14"/>
  <c r="A10" i="14"/>
  <c r="A2" i="14"/>
  <c r="B2" i="14"/>
  <c r="C2" i="14"/>
  <c r="D2" i="14"/>
  <c r="E2" i="14"/>
  <c r="B10" i="14"/>
  <c r="C10" i="14"/>
  <c r="D10" i="14"/>
  <c r="E10" i="14"/>
  <c r="A24" i="12"/>
  <c r="B24" i="12"/>
  <c r="C24" i="12"/>
  <c r="A25" i="12"/>
  <c r="B25" i="12"/>
  <c r="C25" i="12"/>
  <c r="C23" i="12"/>
  <c r="A23" i="12"/>
  <c r="A21" i="12"/>
  <c r="B21" i="12"/>
  <c r="A16" i="14" s="1"/>
  <c r="C21" i="12"/>
  <c r="A22" i="12"/>
  <c r="B22" i="12"/>
  <c r="C22" i="12"/>
  <c r="C20" i="12"/>
  <c r="A20" i="12"/>
  <c r="A18" i="12"/>
  <c r="B18" i="12"/>
  <c r="C18" i="12"/>
  <c r="A19" i="12"/>
  <c r="B19" i="12"/>
  <c r="C19" i="12"/>
  <c r="C17" i="12"/>
  <c r="A17" i="12"/>
  <c r="A15" i="12"/>
  <c r="B15" i="12"/>
  <c r="C15" i="12"/>
  <c r="A16" i="12"/>
  <c r="B16" i="12"/>
  <c r="C16" i="12"/>
  <c r="C14" i="12"/>
  <c r="A14" i="12"/>
  <c r="A12" i="12"/>
  <c r="B12" i="12"/>
  <c r="C12" i="12"/>
  <c r="A13" i="12"/>
  <c r="B13" i="12"/>
  <c r="C13" i="12"/>
  <c r="C11" i="12"/>
  <c r="A11" i="12"/>
  <c r="A9" i="12"/>
  <c r="B9" i="12"/>
  <c r="C9" i="12"/>
  <c r="A10" i="12"/>
  <c r="B10" i="12"/>
  <c r="C10" i="12"/>
  <c r="C8" i="12"/>
  <c r="A8" i="12"/>
  <c r="B23" i="12"/>
  <c r="B20" i="12"/>
  <c r="A8" i="14" s="1"/>
  <c r="B17" i="12"/>
  <c r="B14" i="12"/>
  <c r="B11" i="12"/>
  <c r="B8" i="12"/>
  <c r="A6" i="12"/>
  <c r="B6" i="12"/>
  <c r="C6" i="12"/>
  <c r="A7" i="12"/>
  <c r="B7" i="12"/>
  <c r="C7" i="12"/>
  <c r="B5" i="12"/>
  <c r="C5" i="12"/>
  <c r="A5" i="12"/>
  <c r="B3" i="12"/>
  <c r="B4" i="12"/>
  <c r="B2" i="12"/>
  <c r="C3" i="12"/>
  <c r="C4" i="12"/>
  <c r="C2" i="12"/>
  <c r="A3" i="12"/>
  <c r="A4" i="12"/>
  <c r="A2" i="12"/>
  <c r="P15" i="9"/>
  <c r="O15" i="9"/>
  <c r="P15" i="8"/>
  <c r="O15" i="8"/>
  <c r="P15" i="7"/>
  <c r="O15" i="7"/>
  <c r="P15" i="6"/>
  <c r="O15" i="6"/>
  <c r="P15" i="5"/>
  <c r="O15" i="5"/>
  <c r="P15" i="4"/>
  <c r="O15" i="4"/>
  <c r="C27" i="10"/>
  <c r="C22" i="10"/>
  <c r="C23" i="10"/>
  <c r="C24" i="10"/>
  <c r="C25" i="10"/>
  <c r="C26" i="10"/>
  <c r="C28" i="10"/>
  <c r="C29" i="10"/>
  <c r="C30" i="10"/>
  <c r="C31" i="10"/>
  <c r="C32" i="10"/>
  <c r="C33" i="10"/>
  <c r="C34" i="10"/>
  <c r="C35" i="10"/>
  <c r="C36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21" i="10"/>
  <c r="G36" i="10"/>
  <c r="D4" i="10"/>
  <c r="D5" i="10"/>
  <c r="D6" i="10"/>
  <c r="D7" i="10"/>
  <c r="D8" i="10"/>
  <c r="D9" i="10"/>
  <c r="D10" i="10"/>
  <c r="D11" i="10"/>
  <c r="D12" i="10"/>
  <c r="D13" i="10"/>
  <c r="D3" i="10"/>
  <c r="C21" i="10"/>
  <c r="C4" i="10"/>
  <c r="C5" i="10"/>
  <c r="C6" i="10"/>
  <c r="C7" i="10"/>
  <c r="C8" i="10"/>
  <c r="C9" i="10"/>
  <c r="C10" i="10"/>
  <c r="C11" i="10"/>
  <c r="C12" i="10"/>
  <c r="C13" i="10"/>
  <c r="C3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36" i="9"/>
  <c r="D36" i="9"/>
  <c r="G36" i="9" s="1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36" i="8"/>
  <c r="S36" i="8" s="1"/>
  <c r="D36" i="8"/>
  <c r="G36" i="8" s="1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36" i="7"/>
  <c r="D36" i="7"/>
  <c r="S36" i="7" s="1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36" i="5"/>
  <c r="S36" i="5" s="1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36" i="4"/>
  <c r="S36" i="4" s="1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13" i="10"/>
  <c r="E12" i="10"/>
  <c r="E11" i="10"/>
  <c r="E10" i="10"/>
  <c r="E9" i="10"/>
  <c r="E8" i="10"/>
  <c r="E7" i="10"/>
  <c r="E6" i="10"/>
  <c r="E5" i="10"/>
  <c r="E4" i="10"/>
  <c r="E3" i="10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4" i="3"/>
  <c r="E5" i="3"/>
  <c r="E6" i="3"/>
  <c r="E7" i="3"/>
  <c r="E8" i="3"/>
  <c r="E9" i="3"/>
  <c r="E10" i="3"/>
  <c r="E11" i="3"/>
  <c r="E12" i="3"/>
  <c r="E13" i="3"/>
  <c r="E3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1" i="3"/>
  <c r="D4" i="3"/>
  <c r="D5" i="3"/>
  <c r="D6" i="3"/>
  <c r="D7" i="3"/>
  <c r="D8" i="3"/>
  <c r="D9" i="3"/>
  <c r="D10" i="3"/>
  <c r="D11" i="3"/>
  <c r="D12" i="3"/>
  <c r="D13" i="3"/>
  <c r="D3" i="3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21" i="9"/>
  <c r="C4" i="9"/>
  <c r="C5" i="9"/>
  <c r="C6" i="9"/>
  <c r="C7" i="9"/>
  <c r="C8" i="9"/>
  <c r="C9" i="9"/>
  <c r="C10" i="9"/>
  <c r="C11" i="9"/>
  <c r="C12" i="9"/>
  <c r="C13" i="9"/>
  <c r="C3" i="9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21" i="8"/>
  <c r="C4" i="8"/>
  <c r="C5" i="8"/>
  <c r="C6" i="8"/>
  <c r="C7" i="8"/>
  <c r="C8" i="8"/>
  <c r="C9" i="8"/>
  <c r="C10" i="8"/>
  <c r="C11" i="8"/>
  <c r="C12" i="8"/>
  <c r="C13" i="8"/>
  <c r="C3" i="8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21" i="7"/>
  <c r="C4" i="7"/>
  <c r="C5" i="7"/>
  <c r="C6" i="7"/>
  <c r="C7" i="7"/>
  <c r="C8" i="7"/>
  <c r="C9" i="7"/>
  <c r="C10" i="7"/>
  <c r="C11" i="7"/>
  <c r="C12" i="7"/>
  <c r="C13" i="7"/>
  <c r="C3" i="7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21" i="6"/>
  <c r="C4" i="6"/>
  <c r="C5" i="6"/>
  <c r="C6" i="6"/>
  <c r="C7" i="6"/>
  <c r="C8" i="6"/>
  <c r="C9" i="6"/>
  <c r="C10" i="6"/>
  <c r="C11" i="6"/>
  <c r="C12" i="6"/>
  <c r="C13" i="6"/>
  <c r="C3" i="6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21" i="5"/>
  <c r="C3" i="5"/>
  <c r="C4" i="5"/>
  <c r="C5" i="5"/>
  <c r="C6" i="5"/>
  <c r="C7" i="5"/>
  <c r="C8" i="5"/>
  <c r="C9" i="5"/>
  <c r="C10" i="5"/>
  <c r="C11" i="5"/>
  <c r="C12" i="5"/>
  <c r="C13" i="5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21" i="4"/>
  <c r="C4" i="4"/>
  <c r="C5" i="4"/>
  <c r="C6" i="4"/>
  <c r="C7" i="4"/>
  <c r="C8" i="4"/>
  <c r="C9" i="4"/>
  <c r="C10" i="4"/>
  <c r="C11" i="4"/>
  <c r="C12" i="4"/>
  <c r="C13" i="4"/>
  <c r="C3" i="4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1" i="3"/>
  <c r="C4" i="3"/>
  <c r="C5" i="3"/>
  <c r="C6" i="3"/>
  <c r="C7" i="3"/>
  <c r="C8" i="3"/>
  <c r="C9" i="3"/>
  <c r="C10" i="3"/>
  <c r="C11" i="3"/>
  <c r="C12" i="3"/>
  <c r="C13" i="3"/>
  <c r="C3" i="3"/>
  <c r="G38" i="9"/>
  <c r="S38" i="9"/>
  <c r="G39" i="9"/>
  <c r="S39" i="9"/>
  <c r="G40" i="9"/>
  <c r="S40" i="9"/>
  <c r="G41" i="9"/>
  <c r="S41" i="9"/>
  <c r="G42" i="9"/>
  <c r="S42" i="9"/>
  <c r="G43" i="9"/>
  <c r="S43" i="9"/>
  <c r="G44" i="9"/>
  <c r="S44" i="9"/>
  <c r="G45" i="9"/>
  <c r="S45" i="9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38" i="7"/>
  <c r="S38" i="7"/>
  <c r="G39" i="7"/>
  <c r="S39" i="7"/>
  <c r="G40" i="7"/>
  <c r="S40" i="7"/>
  <c r="G41" i="7"/>
  <c r="S41" i="7"/>
  <c r="G42" i="7"/>
  <c r="S42" i="7"/>
  <c r="G43" i="7"/>
  <c r="S43" i="7"/>
  <c r="G44" i="7"/>
  <c r="S44" i="7"/>
  <c r="G45" i="7"/>
  <c r="S45" i="7"/>
  <c r="G38" i="6"/>
  <c r="S38" i="6"/>
  <c r="G39" i="6"/>
  <c r="S39" i="6"/>
  <c r="G40" i="6"/>
  <c r="S40" i="6"/>
  <c r="G41" i="6"/>
  <c r="S41" i="6"/>
  <c r="G42" i="6"/>
  <c r="S42" i="6"/>
  <c r="G43" i="6"/>
  <c r="S43" i="6"/>
  <c r="G44" i="6"/>
  <c r="S44" i="6"/>
  <c r="G45" i="6"/>
  <c r="S45" i="6"/>
  <c r="G38" i="5"/>
  <c r="S38" i="5"/>
  <c r="G39" i="5"/>
  <c r="S39" i="5"/>
  <c r="G40" i="5"/>
  <c r="S40" i="5"/>
  <c r="G41" i="5"/>
  <c r="S41" i="5"/>
  <c r="G42" i="5"/>
  <c r="S42" i="5"/>
  <c r="G43" i="5"/>
  <c r="S43" i="5"/>
  <c r="G44" i="5"/>
  <c r="S44" i="5"/>
  <c r="G45" i="5"/>
  <c r="S45" i="5"/>
  <c r="G38" i="4"/>
  <c r="S38" i="4"/>
  <c r="G39" i="4"/>
  <c r="S39" i="4"/>
  <c r="G40" i="4"/>
  <c r="S40" i="4"/>
  <c r="G41" i="4"/>
  <c r="S41" i="4"/>
  <c r="G42" i="4"/>
  <c r="S42" i="4"/>
  <c r="G43" i="4"/>
  <c r="S43" i="4"/>
  <c r="G44" i="4"/>
  <c r="S44" i="4"/>
  <c r="G45" i="4"/>
  <c r="S45" i="4"/>
  <c r="G38" i="10"/>
  <c r="S38" i="10"/>
  <c r="G39" i="10"/>
  <c r="S39" i="10"/>
  <c r="G40" i="10"/>
  <c r="S40" i="10"/>
  <c r="G41" i="10"/>
  <c r="S41" i="10"/>
  <c r="G42" i="10"/>
  <c r="S42" i="10"/>
  <c r="G43" i="10"/>
  <c r="S43" i="10"/>
  <c r="G44" i="10"/>
  <c r="S44" i="10"/>
  <c r="G45" i="10"/>
  <c r="S45" i="10"/>
  <c r="T15" i="10"/>
  <c r="T15" i="9"/>
  <c r="T15" i="8"/>
  <c r="T15" i="7"/>
  <c r="T15" i="6"/>
  <c r="T15" i="5"/>
  <c r="T15" i="4"/>
  <c r="T15" i="3"/>
  <c r="S36" i="10" l="1"/>
  <c r="G36" i="7"/>
  <c r="G36" i="4"/>
  <c r="G36" i="5"/>
  <c r="S36" i="6"/>
  <c r="S36" i="9"/>
  <c r="G36" i="6"/>
  <c r="L38" i="10"/>
  <c r="M38" i="10" s="1"/>
  <c r="T42" i="5"/>
  <c r="U42" i="5" s="1"/>
  <c r="L42" i="5"/>
  <c r="M42" i="5" s="1"/>
  <c r="S36" i="3"/>
  <c r="T36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/>
  <c r="U43" i="3" s="1"/>
  <c r="S44" i="3"/>
  <c r="T44" i="3"/>
  <c r="S45" i="3"/>
  <c r="T45" i="3"/>
  <c r="L42" i="3"/>
  <c r="M42" i="3"/>
  <c r="L43" i="3"/>
  <c r="M43" i="3" s="1"/>
  <c r="L44" i="3"/>
  <c r="M44" i="3" s="1"/>
  <c r="L45" i="3"/>
  <c r="M45" i="3" s="1"/>
  <c r="G36" i="3"/>
  <c r="L36" i="3" s="1"/>
  <c r="M36" i="3" s="1"/>
  <c r="G38" i="3"/>
  <c r="L38" i="3" s="1"/>
  <c r="M38" i="3" s="1"/>
  <c r="G39" i="3"/>
  <c r="L39" i="3" s="1"/>
  <c r="M39" i="3" s="1"/>
  <c r="G40" i="3"/>
  <c r="L40" i="3" s="1"/>
  <c r="M40" i="3" s="1"/>
  <c r="G41" i="3"/>
  <c r="L41" i="3" s="1"/>
  <c r="M41" i="3" s="1"/>
  <c r="G42" i="3"/>
  <c r="G43" i="3"/>
  <c r="G44" i="3"/>
  <c r="G45" i="3"/>
  <c r="S35" i="10"/>
  <c r="T35" i="10" s="1"/>
  <c r="U35" i="10" s="1"/>
  <c r="G35" i="10"/>
  <c r="S34" i="10"/>
  <c r="T34" i="10" s="1"/>
  <c r="U34" i="10" s="1"/>
  <c r="G34" i="10"/>
  <c r="L34" i="10" s="1"/>
  <c r="M34" i="10" s="1"/>
  <c r="S33" i="10"/>
  <c r="T33" i="10" s="1"/>
  <c r="G33" i="10"/>
  <c r="L33" i="10" s="1"/>
  <c r="M33" i="10" s="1"/>
  <c r="S32" i="10"/>
  <c r="T32" i="10" s="1"/>
  <c r="G32" i="10"/>
  <c r="L32" i="10" s="1"/>
  <c r="M32" i="10" s="1"/>
  <c r="S31" i="10"/>
  <c r="T31" i="10" s="1"/>
  <c r="G31" i="10"/>
  <c r="L31" i="10" s="1"/>
  <c r="M31" i="10" s="1"/>
  <c r="S30" i="10"/>
  <c r="T30" i="10" s="1"/>
  <c r="G30" i="10"/>
  <c r="L30" i="10" s="1"/>
  <c r="M30" i="10" s="1"/>
  <c r="S29" i="10"/>
  <c r="T29" i="10" s="1"/>
  <c r="G29" i="10"/>
  <c r="L29" i="10" s="1"/>
  <c r="M29" i="10" s="1"/>
  <c r="S28" i="10"/>
  <c r="T28" i="10" s="1"/>
  <c r="G28" i="10"/>
  <c r="L28" i="10" s="1"/>
  <c r="M28" i="10" s="1"/>
  <c r="S27" i="10"/>
  <c r="T27" i="10" s="1"/>
  <c r="G27" i="10"/>
  <c r="S26" i="10"/>
  <c r="T26" i="10" s="1"/>
  <c r="G26" i="10"/>
  <c r="S25" i="10"/>
  <c r="T25" i="10" s="1"/>
  <c r="G25" i="10"/>
  <c r="L25" i="10" s="1"/>
  <c r="M25" i="10" s="1"/>
  <c r="S24" i="10"/>
  <c r="G24" i="10"/>
  <c r="S23" i="10"/>
  <c r="G23" i="10"/>
  <c r="S22" i="10"/>
  <c r="G22" i="10"/>
  <c r="L22" i="10" s="1"/>
  <c r="M22" i="10" s="1"/>
  <c r="S21" i="10"/>
  <c r="G21" i="10"/>
  <c r="E18" i="10"/>
  <c r="T17" i="10"/>
  <c r="T16" i="10"/>
  <c r="E16" i="10"/>
  <c r="D15" i="10"/>
  <c r="R4" i="10" s="1"/>
  <c r="S13" i="10"/>
  <c r="T13" i="10" s="1"/>
  <c r="U13" i="10" s="1"/>
  <c r="H13" i="10"/>
  <c r="I13" i="10" s="1"/>
  <c r="J13" i="10" s="1"/>
  <c r="G13" i="10"/>
  <c r="L13" i="10" s="1"/>
  <c r="M13" i="10" s="1"/>
  <c r="S12" i="10"/>
  <c r="T12" i="10" s="1"/>
  <c r="H12" i="10"/>
  <c r="I12" i="10" s="1"/>
  <c r="J12" i="10" s="1"/>
  <c r="G12" i="10"/>
  <c r="L12" i="10" s="1"/>
  <c r="M12" i="10" s="1"/>
  <c r="S11" i="10"/>
  <c r="T11" i="10" s="1"/>
  <c r="H11" i="10"/>
  <c r="I11" i="10" s="1"/>
  <c r="J11" i="10" s="1"/>
  <c r="G11" i="10"/>
  <c r="S10" i="10"/>
  <c r="H10" i="10"/>
  <c r="I10" i="10" s="1"/>
  <c r="J10" i="10" s="1"/>
  <c r="G10" i="10"/>
  <c r="S9" i="10"/>
  <c r="T9" i="10" s="1"/>
  <c r="H9" i="10"/>
  <c r="I9" i="10" s="1"/>
  <c r="J9" i="10" s="1"/>
  <c r="G9" i="10"/>
  <c r="L9" i="10" s="1"/>
  <c r="M9" i="10" s="1"/>
  <c r="S8" i="10"/>
  <c r="H8" i="10"/>
  <c r="I8" i="10" s="1"/>
  <c r="J8" i="10" s="1"/>
  <c r="G8" i="10"/>
  <c r="L8" i="10" s="1"/>
  <c r="M8" i="10" s="1"/>
  <c r="S7" i="10"/>
  <c r="H7" i="10"/>
  <c r="I7" i="10" s="1"/>
  <c r="G7" i="10"/>
  <c r="S6" i="10"/>
  <c r="H6" i="10"/>
  <c r="I6" i="10" s="1"/>
  <c r="G6" i="10"/>
  <c r="S5" i="10"/>
  <c r="H5" i="10"/>
  <c r="I5" i="10" s="1"/>
  <c r="G5" i="10"/>
  <c r="S4" i="10"/>
  <c r="H4" i="10"/>
  <c r="I4" i="10" s="1"/>
  <c r="G4" i="10"/>
  <c r="L4" i="10" s="1"/>
  <c r="M4" i="10" s="1"/>
  <c r="S3" i="10"/>
  <c r="T3" i="10" s="1"/>
  <c r="H3" i="10"/>
  <c r="I3" i="10" s="1"/>
  <c r="J3" i="10" s="1"/>
  <c r="G3" i="10"/>
  <c r="L3" i="10" s="1"/>
  <c r="M3" i="10" s="1"/>
  <c r="S35" i="9"/>
  <c r="G35" i="9"/>
  <c r="S34" i="9"/>
  <c r="G34" i="9"/>
  <c r="L34" i="9" s="1"/>
  <c r="M34" i="9" s="1"/>
  <c r="S33" i="9"/>
  <c r="T33" i="9" s="1"/>
  <c r="G33" i="9"/>
  <c r="L33" i="9" s="1"/>
  <c r="M33" i="9" s="1"/>
  <c r="S32" i="9"/>
  <c r="T32" i="9" s="1"/>
  <c r="U32" i="9" s="1"/>
  <c r="G32" i="9"/>
  <c r="L32" i="9" s="1"/>
  <c r="M32" i="9" s="1"/>
  <c r="V32" i="9" s="1"/>
  <c r="S31" i="9"/>
  <c r="T31" i="9" s="1"/>
  <c r="U31" i="9" s="1"/>
  <c r="G31" i="9"/>
  <c r="L31" i="9" s="1"/>
  <c r="M31" i="9" s="1"/>
  <c r="V31" i="9" s="1"/>
  <c r="S30" i="9"/>
  <c r="G30" i="9"/>
  <c r="S29" i="9"/>
  <c r="G29" i="9"/>
  <c r="S28" i="9"/>
  <c r="G28" i="9"/>
  <c r="S27" i="9"/>
  <c r="G27" i="9"/>
  <c r="S26" i="9"/>
  <c r="G26" i="9"/>
  <c r="S25" i="9"/>
  <c r="G25" i="9"/>
  <c r="S24" i="9"/>
  <c r="G24" i="9"/>
  <c r="S23" i="9"/>
  <c r="G23" i="9"/>
  <c r="S22" i="9"/>
  <c r="G22" i="9"/>
  <c r="S21" i="9"/>
  <c r="G21" i="9"/>
  <c r="E18" i="9"/>
  <c r="L44" i="9" s="1"/>
  <c r="M44" i="9" s="1"/>
  <c r="T17" i="9"/>
  <c r="P13" i="9" s="1"/>
  <c r="T16" i="9"/>
  <c r="E16" i="9"/>
  <c r="D15" i="9"/>
  <c r="R4" i="9" s="1"/>
  <c r="S13" i="9"/>
  <c r="T13" i="9" s="1"/>
  <c r="H13" i="9"/>
  <c r="I13" i="9" s="1"/>
  <c r="J13" i="9" s="1"/>
  <c r="G13" i="9"/>
  <c r="L13" i="9" s="1"/>
  <c r="M13" i="9" s="1"/>
  <c r="S12" i="9"/>
  <c r="H12" i="9"/>
  <c r="I12" i="9" s="1"/>
  <c r="J12" i="9" s="1"/>
  <c r="G12" i="9"/>
  <c r="L12" i="9" s="1"/>
  <c r="M12" i="9" s="1"/>
  <c r="S11" i="9"/>
  <c r="T11" i="9" s="1"/>
  <c r="U11" i="9" s="1"/>
  <c r="H11" i="9"/>
  <c r="I11" i="9" s="1"/>
  <c r="G11" i="9"/>
  <c r="S10" i="9"/>
  <c r="H10" i="9"/>
  <c r="I10" i="9" s="1"/>
  <c r="G10" i="9"/>
  <c r="S9" i="9"/>
  <c r="H9" i="9"/>
  <c r="I9" i="9" s="1"/>
  <c r="G9" i="9"/>
  <c r="S8" i="9"/>
  <c r="H8" i="9"/>
  <c r="I8" i="9" s="1"/>
  <c r="G8" i="9"/>
  <c r="S7" i="9"/>
  <c r="H7" i="9"/>
  <c r="I7" i="9" s="1"/>
  <c r="J7" i="9" s="1"/>
  <c r="G7" i="9"/>
  <c r="L7" i="9" s="1"/>
  <c r="M7" i="9" s="1"/>
  <c r="S6" i="9"/>
  <c r="T6" i="9" s="1"/>
  <c r="H6" i="9"/>
  <c r="I6" i="9" s="1"/>
  <c r="J6" i="9" s="1"/>
  <c r="G6" i="9"/>
  <c r="S5" i="9"/>
  <c r="T5" i="9" s="1"/>
  <c r="H5" i="9"/>
  <c r="I5" i="9" s="1"/>
  <c r="G5" i="9"/>
  <c r="L5" i="9" s="1"/>
  <c r="M5" i="9" s="1"/>
  <c r="S4" i="9"/>
  <c r="T4" i="9" s="1"/>
  <c r="H4" i="9"/>
  <c r="I4" i="9" s="1"/>
  <c r="J4" i="9" s="1"/>
  <c r="G4" i="9"/>
  <c r="L4" i="9" s="1"/>
  <c r="M4" i="9" s="1"/>
  <c r="S3" i="9"/>
  <c r="T3" i="9" s="1"/>
  <c r="H3" i="9"/>
  <c r="I3" i="9" s="1"/>
  <c r="J3" i="9" s="1"/>
  <c r="G3" i="9"/>
  <c r="L3" i="9" s="1"/>
  <c r="M3" i="9" s="1"/>
  <c r="S35" i="8"/>
  <c r="G35" i="8"/>
  <c r="S34" i="8"/>
  <c r="G34" i="8"/>
  <c r="S33" i="8"/>
  <c r="G33" i="8"/>
  <c r="S32" i="8"/>
  <c r="G32" i="8"/>
  <c r="S31" i="8"/>
  <c r="G31" i="8"/>
  <c r="S30" i="8"/>
  <c r="G30" i="8"/>
  <c r="S29" i="8"/>
  <c r="G29" i="8"/>
  <c r="S28" i="8"/>
  <c r="G28" i="8"/>
  <c r="S27" i="8"/>
  <c r="G27" i="8"/>
  <c r="S26" i="8"/>
  <c r="G26" i="8"/>
  <c r="S25" i="8"/>
  <c r="G25" i="8"/>
  <c r="S24" i="8"/>
  <c r="G24" i="8"/>
  <c r="S23" i="8"/>
  <c r="G23" i="8"/>
  <c r="S22" i="8"/>
  <c r="G22" i="8"/>
  <c r="S21" i="8"/>
  <c r="G21" i="8"/>
  <c r="E18" i="8"/>
  <c r="T39" i="8" s="1"/>
  <c r="U39" i="8" s="1"/>
  <c r="T17" i="8"/>
  <c r="P4" i="8" s="1"/>
  <c r="T16" i="8"/>
  <c r="O11" i="8" s="1"/>
  <c r="E16" i="8"/>
  <c r="D15" i="8"/>
  <c r="R4" i="8" s="1"/>
  <c r="S13" i="8"/>
  <c r="T13" i="8" s="1"/>
  <c r="H13" i="8"/>
  <c r="I13" i="8" s="1"/>
  <c r="J13" i="8" s="1"/>
  <c r="G13" i="8"/>
  <c r="L13" i="8" s="1"/>
  <c r="M13" i="8" s="1"/>
  <c r="S12" i="8"/>
  <c r="T12" i="8" s="1"/>
  <c r="H12" i="8"/>
  <c r="I12" i="8" s="1"/>
  <c r="J12" i="8" s="1"/>
  <c r="G12" i="8"/>
  <c r="L12" i="8" s="1"/>
  <c r="M12" i="8" s="1"/>
  <c r="S11" i="8"/>
  <c r="T11" i="8" s="1"/>
  <c r="H11" i="8"/>
  <c r="I11" i="8" s="1"/>
  <c r="J11" i="8" s="1"/>
  <c r="G11" i="8"/>
  <c r="L11" i="8" s="1"/>
  <c r="M11" i="8" s="1"/>
  <c r="S10" i="8"/>
  <c r="T10" i="8" s="1"/>
  <c r="H10" i="8"/>
  <c r="I10" i="8" s="1"/>
  <c r="J10" i="8" s="1"/>
  <c r="G10" i="8"/>
  <c r="L10" i="8" s="1"/>
  <c r="M10" i="8" s="1"/>
  <c r="S9" i="8"/>
  <c r="T9" i="8" s="1"/>
  <c r="H9" i="8"/>
  <c r="I9" i="8" s="1"/>
  <c r="J9" i="8" s="1"/>
  <c r="G9" i="8"/>
  <c r="L9" i="8" s="1"/>
  <c r="M9" i="8" s="1"/>
  <c r="S8" i="8"/>
  <c r="T8" i="8" s="1"/>
  <c r="H8" i="8"/>
  <c r="I8" i="8" s="1"/>
  <c r="J8" i="8" s="1"/>
  <c r="G8" i="8"/>
  <c r="L8" i="8" s="1"/>
  <c r="M8" i="8" s="1"/>
  <c r="S7" i="8"/>
  <c r="T7" i="8" s="1"/>
  <c r="H7" i="8"/>
  <c r="I7" i="8" s="1"/>
  <c r="J7" i="8" s="1"/>
  <c r="G7" i="8"/>
  <c r="L7" i="8" s="1"/>
  <c r="M7" i="8" s="1"/>
  <c r="S6" i="8"/>
  <c r="T6" i="8" s="1"/>
  <c r="H6" i="8"/>
  <c r="I6" i="8" s="1"/>
  <c r="J6" i="8" s="1"/>
  <c r="G6" i="8"/>
  <c r="S5" i="8"/>
  <c r="T5" i="8" s="1"/>
  <c r="U5" i="8" s="1"/>
  <c r="H5" i="8"/>
  <c r="I5" i="8" s="1"/>
  <c r="J5" i="8" s="1"/>
  <c r="G5" i="8"/>
  <c r="L5" i="8" s="1"/>
  <c r="M5" i="8" s="1"/>
  <c r="S4" i="8"/>
  <c r="T4" i="8" s="1"/>
  <c r="U4" i="8" s="1"/>
  <c r="H4" i="8"/>
  <c r="I4" i="8" s="1"/>
  <c r="J4" i="8" s="1"/>
  <c r="G4" i="8"/>
  <c r="S3" i="8"/>
  <c r="T3" i="8" s="1"/>
  <c r="H3" i="8"/>
  <c r="I3" i="8" s="1"/>
  <c r="J3" i="8" s="1"/>
  <c r="G3" i="8"/>
  <c r="L3" i="8" s="1"/>
  <c r="M3" i="8" s="1"/>
  <c r="S35" i="7"/>
  <c r="T35" i="7" s="1"/>
  <c r="U35" i="7" s="1"/>
  <c r="G35" i="7"/>
  <c r="L35" i="7" s="1"/>
  <c r="M35" i="7" s="1"/>
  <c r="V35" i="7" s="1"/>
  <c r="S34" i="7"/>
  <c r="G34" i="7"/>
  <c r="L34" i="7" s="1"/>
  <c r="M34" i="7" s="1"/>
  <c r="S33" i="7"/>
  <c r="T33" i="7" s="1"/>
  <c r="U33" i="7" s="1"/>
  <c r="G33" i="7"/>
  <c r="L33" i="7" s="1"/>
  <c r="M33" i="7" s="1"/>
  <c r="V33" i="7" s="1"/>
  <c r="S32" i="7"/>
  <c r="T32" i="7" s="1"/>
  <c r="U32" i="7" s="1"/>
  <c r="G32" i="7"/>
  <c r="S31" i="7"/>
  <c r="G31" i="7"/>
  <c r="L31" i="7" s="1"/>
  <c r="M31" i="7" s="1"/>
  <c r="S30" i="7"/>
  <c r="T30" i="7" s="1"/>
  <c r="U30" i="7" s="1"/>
  <c r="G30" i="7"/>
  <c r="L30" i="7" s="1"/>
  <c r="M30" i="7" s="1"/>
  <c r="V30" i="7" s="1"/>
  <c r="S29" i="7"/>
  <c r="T29" i="7" s="1"/>
  <c r="U29" i="7" s="1"/>
  <c r="G29" i="7"/>
  <c r="L29" i="7" s="1"/>
  <c r="M29" i="7" s="1"/>
  <c r="S28" i="7"/>
  <c r="T28" i="7" s="1"/>
  <c r="U28" i="7" s="1"/>
  <c r="G28" i="7"/>
  <c r="L28" i="7" s="1"/>
  <c r="M28" i="7" s="1"/>
  <c r="S27" i="7"/>
  <c r="G27" i="7"/>
  <c r="S26" i="7"/>
  <c r="G26" i="7"/>
  <c r="S25" i="7"/>
  <c r="G25" i="7"/>
  <c r="S24" i="7"/>
  <c r="G24" i="7"/>
  <c r="S23" i="7"/>
  <c r="G23" i="7"/>
  <c r="S22" i="7"/>
  <c r="G22" i="7"/>
  <c r="S21" i="7"/>
  <c r="G21" i="7"/>
  <c r="E18" i="7"/>
  <c r="L44" i="7" s="1"/>
  <c r="M44" i="7" s="1"/>
  <c r="T17" i="7"/>
  <c r="P12" i="7" s="1"/>
  <c r="T16" i="7"/>
  <c r="E16" i="7"/>
  <c r="D15" i="7"/>
  <c r="R4" i="7" s="1"/>
  <c r="S13" i="7"/>
  <c r="H13" i="7"/>
  <c r="I13" i="7" s="1"/>
  <c r="J13" i="7" s="1"/>
  <c r="G13" i="7"/>
  <c r="S12" i="7"/>
  <c r="T12" i="7" s="1"/>
  <c r="U12" i="7" s="1"/>
  <c r="H12" i="7"/>
  <c r="I12" i="7" s="1"/>
  <c r="J12" i="7" s="1"/>
  <c r="G12" i="7"/>
  <c r="L12" i="7" s="1"/>
  <c r="M12" i="7" s="1"/>
  <c r="S11" i="7"/>
  <c r="T11" i="7" s="1"/>
  <c r="U11" i="7" s="1"/>
  <c r="P11" i="7"/>
  <c r="H11" i="7"/>
  <c r="I11" i="7" s="1"/>
  <c r="J11" i="7" s="1"/>
  <c r="G11" i="7"/>
  <c r="L11" i="7" s="1"/>
  <c r="M11" i="7" s="1"/>
  <c r="S10" i="7"/>
  <c r="H10" i="7"/>
  <c r="I10" i="7" s="1"/>
  <c r="J10" i="7" s="1"/>
  <c r="G10" i="7"/>
  <c r="S9" i="7"/>
  <c r="H9" i="7"/>
  <c r="I9" i="7" s="1"/>
  <c r="G9" i="7"/>
  <c r="S8" i="7"/>
  <c r="H8" i="7"/>
  <c r="I8" i="7" s="1"/>
  <c r="G8" i="7"/>
  <c r="S7" i="7"/>
  <c r="H7" i="7"/>
  <c r="I7" i="7" s="1"/>
  <c r="G7" i="7"/>
  <c r="S6" i="7"/>
  <c r="H6" i="7"/>
  <c r="I6" i="7" s="1"/>
  <c r="G6" i="7"/>
  <c r="S5" i="7"/>
  <c r="H5" i="7"/>
  <c r="I5" i="7" s="1"/>
  <c r="G5" i="7"/>
  <c r="L5" i="7" s="1"/>
  <c r="M5" i="7" s="1"/>
  <c r="S4" i="7"/>
  <c r="H4" i="7"/>
  <c r="I4" i="7" s="1"/>
  <c r="J4" i="7" s="1"/>
  <c r="G4" i="7"/>
  <c r="L4" i="7" s="1"/>
  <c r="M4" i="7" s="1"/>
  <c r="S3" i="7"/>
  <c r="T3" i="7" s="1"/>
  <c r="U3" i="7" s="1"/>
  <c r="H3" i="7"/>
  <c r="I3" i="7" s="1"/>
  <c r="J3" i="7" s="1"/>
  <c r="G3" i="7"/>
  <c r="L3" i="7" s="1"/>
  <c r="M3" i="7" s="1"/>
  <c r="S35" i="6"/>
  <c r="T35" i="6" s="1"/>
  <c r="U35" i="6" s="1"/>
  <c r="G35" i="6"/>
  <c r="L35" i="6" s="1"/>
  <c r="M35" i="6" s="1"/>
  <c r="S34" i="6"/>
  <c r="T34" i="6" s="1"/>
  <c r="U34" i="6" s="1"/>
  <c r="G34" i="6"/>
  <c r="L34" i="6" s="1"/>
  <c r="M34" i="6" s="1"/>
  <c r="V34" i="6" s="1"/>
  <c r="S33" i="6"/>
  <c r="T33" i="6" s="1"/>
  <c r="U33" i="6" s="1"/>
  <c r="G33" i="6"/>
  <c r="S32" i="6"/>
  <c r="G32" i="6"/>
  <c r="S31" i="6"/>
  <c r="G31" i="6"/>
  <c r="S30" i="6"/>
  <c r="G30" i="6"/>
  <c r="S29" i="6"/>
  <c r="G29" i="6"/>
  <c r="S28" i="6"/>
  <c r="G28" i="6"/>
  <c r="S27" i="6"/>
  <c r="G27" i="6"/>
  <c r="S26" i="6"/>
  <c r="G26" i="6"/>
  <c r="S25" i="6"/>
  <c r="G25" i="6"/>
  <c r="S24" i="6"/>
  <c r="G24" i="6"/>
  <c r="S23" i="6"/>
  <c r="G23" i="6"/>
  <c r="S22" i="6"/>
  <c r="G22" i="6"/>
  <c r="S21" i="6"/>
  <c r="G21" i="6"/>
  <c r="E18" i="6"/>
  <c r="T17" i="6"/>
  <c r="P4" i="6" s="1"/>
  <c r="T16" i="6"/>
  <c r="E16" i="6"/>
  <c r="D15" i="6"/>
  <c r="R4" i="6" s="1"/>
  <c r="S13" i="6"/>
  <c r="T13" i="6" s="1"/>
  <c r="U13" i="6" s="1"/>
  <c r="H13" i="6"/>
  <c r="I13" i="6" s="1"/>
  <c r="J13" i="6" s="1"/>
  <c r="G13" i="6"/>
  <c r="S12" i="6"/>
  <c r="H12" i="6"/>
  <c r="I12" i="6" s="1"/>
  <c r="G12" i="6"/>
  <c r="S11" i="6"/>
  <c r="H11" i="6"/>
  <c r="I11" i="6" s="1"/>
  <c r="G11" i="6"/>
  <c r="S10" i="6"/>
  <c r="H10" i="6"/>
  <c r="I10" i="6" s="1"/>
  <c r="G10" i="6"/>
  <c r="S9" i="6"/>
  <c r="H9" i="6"/>
  <c r="I9" i="6" s="1"/>
  <c r="J9" i="6" s="1"/>
  <c r="G9" i="6"/>
  <c r="S8" i="6"/>
  <c r="H8" i="6"/>
  <c r="I8" i="6" s="1"/>
  <c r="G8" i="6"/>
  <c r="S7" i="6"/>
  <c r="H7" i="6"/>
  <c r="I7" i="6" s="1"/>
  <c r="G7" i="6"/>
  <c r="S6" i="6"/>
  <c r="H6" i="6"/>
  <c r="I6" i="6" s="1"/>
  <c r="G6" i="6"/>
  <c r="S5" i="6"/>
  <c r="H5" i="6"/>
  <c r="I5" i="6" s="1"/>
  <c r="G5" i="6"/>
  <c r="L5" i="6" s="1"/>
  <c r="M5" i="6" s="1"/>
  <c r="S4" i="6"/>
  <c r="T4" i="6" s="1"/>
  <c r="U4" i="6" s="1"/>
  <c r="H4" i="6"/>
  <c r="I4" i="6" s="1"/>
  <c r="J4" i="6" s="1"/>
  <c r="G4" i="6"/>
  <c r="L4" i="6" s="1"/>
  <c r="M4" i="6" s="1"/>
  <c r="S3" i="6"/>
  <c r="H3" i="6"/>
  <c r="I3" i="6" s="1"/>
  <c r="G3" i="6"/>
  <c r="S35" i="5"/>
  <c r="G35" i="5"/>
  <c r="S34" i="5"/>
  <c r="T34" i="5" s="1"/>
  <c r="U34" i="5" s="1"/>
  <c r="G34" i="5"/>
  <c r="L34" i="5" s="1"/>
  <c r="M34" i="5" s="1"/>
  <c r="S33" i="5"/>
  <c r="T33" i="5" s="1"/>
  <c r="U33" i="5" s="1"/>
  <c r="G33" i="5"/>
  <c r="L33" i="5" s="1"/>
  <c r="M33" i="5" s="1"/>
  <c r="S32" i="5"/>
  <c r="T32" i="5" s="1"/>
  <c r="U32" i="5" s="1"/>
  <c r="G32" i="5"/>
  <c r="S31" i="5"/>
  <c r="T31" i="5" s="1"/>
  <c r="U31" i="5" s="1"/>
  <c r="G31" i="5"/>
  <c r="L31" i="5" s="1"/>
  <c r="M31" i="5" s="1"/>
  <c r="S30" i="5"/>
  <c r="T30" i="5" s="1"/>
  <c r="G30" i="5"/>
  <c r="L30" i="5" s="1"/>
  <c r="M30" i="5" s="1"/>
  <c r="S29" i="5"/>
  <c r="T29" i="5" s="1"/>
  <c r="G29" i="5"/>
  <c r="L29" i="5" s="1"/>
  <c r="M29" i="5" s="1"/>
  <c r="S28" i="5"/>
  <c r="T28" i="5" s="1"/>
  <c r="G28" i="5"/>
  <c r="L28" i="5" s="1"/>
  <c r="M28" i="5" s="1"/>
  <c r="S27" i="5"/>
  <c r="G27" i="5"/>
  <c r="S26" i="5"/>
  <c r="T26" i="5" s="1"/>
  <c r="G26" i="5"/>
  <c r="L26" i="5" s="1"/>
  <c r="M26" i="5" s="1"/>
  <c r="S25" i="5"/>
  <c r="T25" i="5" s="1"/>
  <c r="G25" i="5"/>
  <c r="L25" i="5" s="1"/>
  <c r="M25" i="5" s="1"/>
  <c r="S24" i="5"/>
  <c r="T24" i="5" s="1"/>
  <c r="G24" i="5"/>
  <c r="L24" i="5" s="1"/>
  <c r="M24" i="5" s="1"/>
  <c r="S23" i="5"/>
  <c r="G23" i="5"/>
  <c r="S22" i="5"/>
  <c r="T22" i="5" s="1"/>
  <c r="G22" i="5"/>
  <c r="L22" i="5" s="1"/>
  <c r="M22" i="5" s="1"/>
  <c r="S21" i="5"/>
  <c r="T21" i="5" s="1"/>
  <c r="G21" i="5"/>
  <c r="L21" i="5" s="1"/>
  <c r="M21" i="5" s="1"/>
  <c r="E18" i="5"/>
  <c r="L44" i="5" s="1"/>
  <c r="M44" i="5" s="1"/>
  <c r="T17" i="5"/>
  <c r="P4" i="5" s="1"/>
  <c r="T16" i="5"/>
  <c r="E16" i="5"/>
  <c r="D15" i="5"/>
  <c r="R4" i="5" s="1"/>
  <c r="S13" i="5"/>
  <c r="H13" i="5"/>
  <c r="I13" i="5" s="1"/>
  <c r="J13" i="5" s="1"/>
  <c r="G13" i="5"/>
  <c r="L13" i="5" s="1"/>
  <c r="M13" i="5" s="1"/>
  <c r="S12" i="5"/>
  <c r="T12" i="5" s="1"/>
  <c r="U12" i="5" s="1"/>
  <c r="H12" i="5"/>
  <c r="I12" i="5" s="1"/>
  <c r="J12" i="5" s="1"/>
  <c r="G12" i="5"/>
  <c r="L12" i="5" s="1"/>
  <c r="M12" i="5" s="1"/>
  <c r="S11" i="5"/>
  <c r="T11" i="5" s="1"/>
  <c r="U11" i="5" s="1"/>
  <c r="H11" i="5"/>
  <c r="I11" i="5" s="1"/>
  <c r="J11" i="5" s="1"/>
  <c r="G11" i="5"/>
  <c r="L11" i="5" s="1"/>
  <c r="M11" i="5" s="1"/>
  <c r="S10" i="5"/>
  <c r="T10" i="5" s="1"/>
  <c r="H10" i="5"/>
  <c r="I10" i="5" s="1"/>
  <c r="J10" i="5" s="1"/>
  <c r="G10" i="5"/>
  <c r="L10" i="5" s="1"/>
  <c r="M10" i="5" s="1"/>
  <c r="S9" i="5"/>
  <c r="T9" i="5" s="1"/>
  <c r="H9" i="5"/>
  <c r="I9" i="5" s="1"/>
  <c r="G9" i="5"/>
  <c r="L9" i="5" s="1"/>
  <c r="M9" i="5" s="1"/>
  <c r="S8" i="5"/>
  <c r="T8" i="5" s="1"/>
  <c r="H8" i="5"/>
  <c r="I8" i="5" s="1"/>
  <c r="J8" i="5" s="1"/>
  <c r="G8" i="5"/>
  <c r="L8" i="5" s="1"/>
  <c r="M8" i="5" s="1"/>
  <c r="S7" i="5"/>
  <c r="T7" i="5" s="1"/>
  <c r="H7" i="5"/>
  <c r="I7" i="5" s="1"/>
  <c r="J7" i="5" s="1"/>
  <c r="G7" i="5"/>
  <c r="L7" i="5" s="1"/>
  <c r="M7" i="5" s="1"/>
  <c r="S6" i="5"/>
  <c r="H6" i="5"/>
  <c r="I6" i="5" s="1"/>
  <c r="J6" i="5" s="1"/>
  <c r="G6" i="5"/>
  <c r="S5" i="5"/>
  <c r="H5" i="5"/>
  <c r="I5" i="5" s="1"/>
  <c r="J5" i="5" s="1"/>
  <c r="G5" i="5"/>
  <c r="S4" i="5"/>
  <c r="T4" i="5" s="1"/>
  <c r="U4" i="5" s="1"/>
  <c r="H4" i="5"/>
  <c r="I4" i="5" s="1"/>
  <c r="J4" i="5" s="1"/>
  <c r="G4" i="5"/>
  <c r="L4" i="5" s="1"/>
  <c r="M4" i="5" s="1"/>
  <c r="S3" i="5"/>
  <c r="T3" i="5" s="1"/>
  <c r="U3" i="5" s="1"/>
  <c r="H3" i="5"/>
  <c r="I3" i="5" s="1"/>
  <c r="J3" i="5" s="1"/>
  <c r="G3" i="5"/>
  <c r="L3" i="5" s="1"/>
  <c r="M3" i="5" s="1"/>
  <c r="S35" i="4"/>
  <c r="G35" i="4"/>
  <c r="S34" i="4"/>
  <c r="T34" i="4" s="1"/>
  <c r="U34" i="4" s="1"/>
  <c r="G34" i="4"/>
  <c r="L34" i="4" s="1"/>
  <c r="M34" i="4" s="1"/>
  <c r="S33" i="4"/>
  <c r="G33" i="4"/>
  <c r="S32" i="4"/>
  <c r="G32" i="4"/>
  <c r="S31" i="4"/>
  <c r="G31" i="4"/>
  <c r="S30" i="4"/>
  <c r="G30" i="4"/>
  <c r="S29" i="4"/>
  <c r="G29" i="4"/>
  <c r="S28" i="4"/>
  <c r="G28" i="4"/>
  <c r="S27" i="4"/>
  <c r="G27" i="4"/>
  <c r="S26" i="4"/>
  <c r="G26" i="4"/>
  <c r="S25" i="4"/>
  <c r="G25" i="4"/>
  <c r="S24" i="4"/>
  <c r="G24" i="4"/>
  <c r="S23" i="4"/>
  <c r="G23" i="4"/>
  <c r="S22" i="4"/>
  <c r="G22" i="4"/>
  <c r="S21" i="4"/>
  <c r="G21" i="4"/>
  <c r="E18" i="4"/>
  <c r="L43" i="4" s="1"/>
  <c r="M43" i="4" s="1"/>
  <c r="T17" i="4"/>
  <c r="P4" i="4" s="1"/>
  <c r="T16" i="4"/>
  <c r="E16" i="4"/>
  <c r="D15" i="4"/>
  <c r="R4" i="4" s="1"/>
  <c r="S13" i="4"/>
  <c r="T13" i="4" s="1"/>
  <c r="U13" i="4" s="1"/>
  <c r="H13" i="4"/>
  <c r="I13" i="4" s="1"/>
  <c r="G13" i="4"/>
  <c r="S12" i="4"/>
  <c r="H12" i="4"/>
  <c r="I12" i="4" s="1"/>
  <c r="G12" i="4"/>
  <c r="S11" i="4"/>
  <c r="I11" i="4"/>
  <c r="H11" i="4"/>
  <c r="G11" i="4"/>
  <c r="S10" i="4"/>
  <c r="H10" i="4"/>
  <c r="I10" i="4" s="1"/>
  <c r="G10" i="4"/>
  <c r="S9" i="4"/>
  <c r="H9" i="4"/>
  <c r="I9" i="4" s="1"/>
  <c r="J9" i="4" s="1"/>
  <c r="G9" i="4"/>
  <c r="S8" i="4"/>
  <c r="H8" i="4"/>
  <c r="I8" i="4" s="1"/>
  <c r="G8" i="4"/>
  <c r="S7" i="4"/>
  <c r="H7" i="4"/>
  <c r="I7" i="4" s="1"/>
  <c r="G7" i="4"/>
  <c r="S6" i="4"/>
  <c r="H6" i="4"/>
  <c r="I6" i="4" s="1"/>
  <c r="G6" i="4"/>
  <c r="S5" i="4"/>
  <c r="H5" i="4"/>
  <c r="I5" i="4" s="1"/>
  <c r="G5" i="4"/>
  <c r="S4" i="4"/>
  <c r="T4" i="4" s="1"/>
  <c r="H4" i="4"/>
  <c r="I4" i="4" s="1"/>
  <c r="J4" i="4" s="1"/>
  <c r="G4" i="4"/>
  <c r="L4" i="4" s="1"/>
  <c r="M4" i="4" s="1"/>
  <c r="S3" i="4"/>
  <c r="H3" i="4"/>
  <c r="I3" i="4" s="1"/>
  <c r="G3" i="4"/>
  <c r="S35" i="3"/>
  <c r="T35" i="3" s="1"/>
  <c r="U35" i="3" s="1"/>
  <c r="G35" i="3"/>
  <c r="L35" i="3" s="1"/>
  <c r="M35" i="3" s="1"/>
  <c r="S34" i="3"/>
  <c r="T34" i="3" s="1"/>
  <c r="U34" i="3" s="1"/>
  <c r="G34" i="3"/>
  <c r="L34" i="3" s="1"/>
  <c r="M34" i="3" s="1"/>
  <c r="S33" i="3"/>
  <c r="T33" i="3" s="1"/>
  <c r="G33" i="3"/>
  <c r="L33" i="3" s="1"/>
  <c r="M33" i="3" s="1"/>
  <c r="S32" i="3"/>
  <c r="T32" i="3" s="1"/>
  <c r="G32" i="3"/>
  <c r="L32" i="3" s="1"/>
  <c r="M32" i="3" s="1"/>
  <c r="S31" i="3"/>
  <c r="T31" i="3" s="1"/>
  <c r="G31" i="3"/>
  <c r="L31" i="3" s="1"/>
  <c r="M31" i="3" s="1"/>
  <c r="S30" i="3"/>
  <c r="T30" i="3" s="1"/>
  <c r="U30" i="3" s="1"/>
  <c r="G30" i="3"/>
  <c r="S29" i="3"/>
  <c r="T29" i="3" s="1"/>
  <c r="U29" i="3" s="1"/>
  <c r="G29" i="3"/>
  <c r="L29" i="3" s="1"/>
  <c r="M29" i="3" s="1"/>
  <c r="V29" i="3" s="1"/>
  <c r="S28" i="3"/>
  <c r="T28" i="3" s="1"/>
  <c r="U28" i="3" s="1"/>
  <c r="G28" i="3"/>
  <c r="L28" i="3" s="1"/>
  <c r="M28" i="3" s="1"/>
  <c r="S27" i="3"/>
  <c r="T27" i="3" s="1"/>
  <c r="U27" i="3" s="1"/>
  <c r="G27" i="3"/>
  <c r="S26" i="3"/>
  <c r="T26" i="3" s="1"/>
  <c r="G26" i="3"/>
  <c r="S25" i="3"/>
  <c r="T25" i="3" s="1"/>
  <c r="G25" i="3"/>
  <c r="L25" i="3" s="1"/>
  <c r="M25" i="3" s="1"/>
  <c r="S24" i="3"/>
  <c r="T24" i="3" s="1"/>
  <c r="G24" i="3"/>
  <c r="L24" i="3" s="1"/>
  <c r="M24" i="3" s="1"/>
  <c r="S23" i="3"/>
  <c r="T23" i="3" s="1"/>
  <c r="G23" i="3"/>
  <c r="S22" i="3"/>
  <c r="T22" i="3" s="1"/>
  <c r="G22" i="3"/>
  <c r="L22" i="3" s="1"/>
  <c r="M22" i="3" s="1"/>
  <c r="S21" i="3"/>
  <c r="T21" i="3" s="1"/>
  <c r="G21" i="3"/>
  <c r="L21" i="3" s="1"/>
  <c r="M21" i="3" s="1"/>
  <c r="E18" i="3"/>
  <c r="T17" i="3"/>
  <c r="P4" i="3" s="1"/>
  <c r="T16" i="3"/>
  <c r="O11" i="3" s="1"/>
  <c r="E16" i="3"/>
  <c r="D15" i="3"/>
  <c r="R4" i="3" s="1"/>
  <c r="S13" i="3"/>
  <c r="T13" i="3" s="1"/>
  <c r="H13" i="3"/>
  <c r="I13" i="3" s="1"/>
  <c r="J13" i="3" s="1"/>
  <c r="G13" i="3"/>
  <c r="L13" i="3" s="1"/>
  <c r="M13" i="3" s="1"/>
  <c r="S12" i="3"/>
  <c r="H12" i="3"/>
  <c r="I12" i="3" s="1"/>
  <c r="J12" i="3" s="1"/>
  <c r="G12" i="3"/>
  <c r="L12" i="3" s="1"/>
  <c r="M12" i="3" s="1"/>
  <c r="S11" i="3"/>
  <c r="T11" i="3" s="1"/>
  <c r="P11" i="3"/>
  <c r="H11" i="3"/>
  <c r="I11" i="3" s="1"/>
  <c r="J11" i="3" s="1"/>
  <c r="G11" i="3"/>
  <c r="L11" i="3" s="1"/>
  <c r="M11" i="3" s="1"/>
  <c r="S10" i="3"/>
  <c r="H10" i="3"/>
  <c r="I10" i="3" s="1"/>
  <c r="J10" i="3" s="1"/>
  <c r="G10" i="3"/>
  <c r="L10" i="3" s="1"/>
  <c r="M10" i="3" s="1"/>
  <c r="S9" i="3"/>
  <c r="T9" i="3" s="1"/>
  <c r="I9" i="3"/>
  <c r="J9" i="3" s="1"/>
  <c r="H9" i="3"/>
  <c r="G9" i="3"/>
  <c r="L9" i="3" s="1"/>
  <c r="M9" i="3" s="1"/>
  <c r="S8" i="3"/>
  <c r="T8" i="3" s="1"/>
  <c r="H8" i="3"/>
  <c r="I8" i="3" s="1"/>
  <c r="J8" i="3" s="1"/>
  <c r="G8" i="3"/>
  <c r="L8" i="3" s="1"/>
  <c r="M8" i="3" s="1"/>
  <c r="S7" i="3"/>
  <c r="T7" i="3" s="1"/>
  <c r="H7" i="3"/>
  <c r="I7" i="3" s="1"/>
  <c r="J7" i="3" s="1"/>
  <c r="G7" i="3"/>
  <c r="L7" i="3" s="1"/>
  <c r="M7" i="3" s="1"/>
  <c r="S6" i="3"/>
  <c r="T6" i="3" s="1"/>
  <c r="H6" i="3"/>
  <c r="I6" i="3" s="1"/>
  <c r="J6" i="3" s="1"/>
  <c r="G6" i="3"/>
  <c r="L6" i="3" s="1"/>
  <c r="M6" i="3" s="1"/>
  <c r="S5" i="3"/>
  <c r="T5" i="3" s="1"/>
  <c r="H5" i="3"/>
  <c r="I5" i="3" s="1"/>
  <c r="J5" i="3" s="1"/>
  <c r="G5" i="3"/>
  <c r="L5" i="3" s="1"/>
  <c r="M5" i="3" s="1"/>
  <c r="S4" i="3"/>
  <c r="T4" i="3" s="1"/>
  <c r="H4" i="3"/>
  <c r="I4" i="3" s="1"/>
  <c r="J4" i="3" s="1"/>
  <c r="G4" i="3"/>
  <c r="L4" i="3" s="1"/>
  <c r="M4" i="3" s="1"/>
  <c r="S3" i="3"/>
  <c r="T3" i="3" s="1"/>
  <c r="H3" i="3"/>
  <c r="I3" i="3" s="1"/>
  <c r="J3" i="3" s="1"/>
  <c r="G3" i="3"/>
  <c r="L3" i="3" s="1"/>
  <c r="M3" i="3" s="1"/>
  <c r="V42" i="5" l="1"/>
  <c r="T36" i="6"/>
  <c r="U36" i="6" s="1"/>
  <c r="V4" i="6"/>
  <c r="T4" i="10"/>
  <c r="U4" i="10" s="1"/>
  <c r="V4" i="10" s="1"/>
  <c r="P4" i="10"/>
  <c r="J5" i="10"/>
  <c r="L21" i="10"/>
  <c r="M21" i="10" s="1"/>
  <c r="V38" i="10"/>
  <c r="O11" i="10"/>
  <c r="L5" i="10"/>
  <c r="M5" i="10" s="1"/>
  <c r="L27" i="10"/>
  <c r="M27" i="10" s="1"/>
  <c r="T38" i="10"/>
  <c r="U38" i="10" s="1"/>
  <c r="T44" i="10"/>
  <c r="U44" i="10" s="1"/>
  <c r="L41" i="10"/>
  <c r="M41" i="10" s="1"/>
  <c r="L42" i="10"/>
  <c r="M42" i="10" s="1"/>
  <c r="T43" i="10"/>
  <c r="U43" i="10" s="1"/>
  <c r="T41" i="10"/>
  <c r="U41" i="10" s="1"/>
  <c r="T42" i="10"/>
  <c r="U42" i="10" s="1"/>
  <c r="L43" i="10"/>
  <c r="M43" i="10" s="1"/>
  <c r="V43" i="10" s="1"/>
  <c r="T40" i="10"/>
  <c r="U40" i="10" s="1"/>
  <c r="L44" i="10"/>
  <c r="M44" i="10" s="1"/>
  <c r="V44" i="10" s="1"/>
  <c r="T5" i="10"/>
  <c r="U5" i="10" s="1"/>
  <c r="T21" i="10"/>
  <c r="U21" i="10" s="1"/>
  <c r="T36" i="10"/>
  <c r="U36" i="10" s="1"/>
  <c r="J6" i="10"/>
  <c r="T22" i="10"/>
  <c r="U22" i="10" s="1"/>
  <c r="V22" i="10" s="1"/>
  <c r="L36" i="10"/>
  <c r="M36" i="10" s="1"/>
  <c r="V36" i="10" s="1"/>
  <c r="T6" i="10"/>
  <c r="U6" i="10" s="1"/>
  <c r="T39" i="10"/>
  <c r="U39" i="10" s="1"/>
  <c r="L6" i="10"/>
  <c r="M6" i="10" s="1"/>
  <c r="L40" i="10"/>
  <c r="M40" i="10" s="1"/>
  <c r="V40" i="10" s="1"/>
  <c r="L7" i="10"/>
  <c r="M7" i="10" s="1"/>
  <c r="T23" i="10"/>
  <c r="U23" i="10" s="1"/>
  <c r="L39" i="10"/>
  <c r="M39" i="10" s="1"/>
  <c r="V39" i="10" s="1"/>
  <c r="J7" i="10"/>
  <c r="L24" i="10"/>
  <c r="M24" i="10" s="1"/>
  <c r="L45" i="10"/>
  <c r="M45" i="10" s="1"/>
  <c r="J4" i="10"/>
  <c r="T7" i="10"/>
  <c r="U7" i="10" s="1"/>
  <c r="T24" i="10"/>
  <c r="U24" i="10" s="1"/>
  <c r="V24" i="10" s="1"/>
  <c r="T45" i="10"/>
  <c r="U45" i="10" s="1"/>
  <c r="L35" i="9"/>
  <c r="M35" i="9" s="1"/>
  <c r="J5" i="9"/>
  <c r="O11" i="9"/>
  <c r="T35" i="9"/>
  <c r="U35" i="9" s="1"/>
  <c r="L8" i="9"/>
  <c r="M8" i="9" s="1"/>
  <c r="T23" i="9"/>
  <c r="L21" i="9"/>
  <c r="M21" i="9" s="1"/>
  <c r="T7" i="9"/>
  <c r="U7" i="9" s="1"/>
  <c r="V7" i="9" s="1"/>
  <c r="J8" i="9"/>
  <c r="L24" i="9"/>
  <c r="M24" i="9" s="1"/>
  <c r="L22" i="9"/>
  <c r="M22" i="9" s="1"/>
  <c r="T8" i="9"/>
  <c r="U8" i="9" s="1"/>
  <c r="V8" i="9" s="1"/>
  <c r="T24" i="9"/>
  <c r="T21" i="9"/>
  <c r="L9" i="9"/>
  <c r="M9" i="9" s="1"/>
  <c r="L25" i="9"/>
  <c r="M25" i="9" s="1"/>
  <c r="O9" i="9"/>
  <c r="L26" i="9"/>
  <c r="M26" i="9" s="1"/>
  <c r="P9" i="9"/>
  <c r="T26" i="9"/>
  <c r="U26" i="9" s="1"/>
  <c r="T39" i="9"/>
  <c r="U39" i="9" s="1"/>
  <c r="T9" i="9"/>
  <c r="U9" i="9" s="1"/>
  <c r="T36" i="9"/>
  <c r="U36" i="9" s="1"/>
  <c r="J9" i="9"/>
  <c r="L10" i="9"/>
  <c r="M10" i="9" s="1"/>
  <c r="T27" i="9"/>
  <c r="U27" i="9" s="1"/>
  <c r="L36" i="9"/>
  <c r="M36" i="9" s="1"/>
  <c r="T22" i="9"/>
  <c r="T25" i="9"/>
  <c r="U25" i="9" s="1"/>
  <c r="J10" i="9"/>
  <c r="L28" i="9"/>
  <c r="M28" i="9" s="1"/>
  <c r="T40" i="9"/>
  <c r="U40" i="9" s="1"/>
  <c r="T43" i="9"/>
  <c r="U43" i="9" s="1"/>
  <c r="L45" i="9"/>
  <c r="M45" i="9" s="1"/>
  <c r="T45" i="9"/>
  <c r="U45" i="9" s="1"/>
  <c r="L38" i="9"/>
  <c r="M38" i="9" s="1"/>
  <c r="T38" i="9"/>
  <c r="U38" i="9" s="1"/>
  <c r="T44" i="9"/>
  <c r="U44" i="9" s="1"/>
  <c r="V44" i="9" s="1"/>
  <c r="L42" i="9"/>
  <c r="M42" i="9" s="1"/>
  <c r="L39" i="9"/>
  <c r="M39" i="9" s="1"/>
  <c r="T10" i="9"/>
  <c r="U10" i="9" s="1"/>
  <c r="T28" i="9"/>
  <c r="U28" i="9" s="1"/>
  <c r="T41" i="9"/>
  <c r="U41" i="9" s="1"/>
  <c r="L11" i="9"/>
  <c r="M11" i="9" s="1"/>
  <c r="V11" i="9" s="1"/>
  <c r="L41" i="9"/>
  <c r="M41" i="9" s="1"/>
  <c r="J11" i="9"/>
  <c r="T29" i="9"/>
  <c r="U29" i="9" s="1"/>
  <c r="L40" i="9"/>
  <c r="M40" i="9" s="1"/>
  <c r="L29" i="9"/>
  <c r="M29" i="9" s="1"/>
  <c r="V29" i="9" s="1"/>
  <c r="P11" i="9"/>
  <c r="L43" i="9"/>
  <c r="M43" i="9" s="1"/>
  <c r="V43" i="9" s="1"/>
  <c r="T30" i="9"/>
  <c r="U30" i="9" s="1"/>
  <c r="T42" i="9"/>
  <c r="U42" i="9" s="1"/>
  <c r="T21" i="8"/>
  <c r="L22" i="8"/>
  <c r="M22" i="8" s="1"/>
  <c r="T22" i="8"/>
  <c r="U22" i="8" s="1"/>
  <c r="L23" i="8"/>
  <c r="M23" i="8" s="1"/>
  <c r="T23" i="8"/>
  <c r="U23" i="8" s="1"/>
  <c r="L24" i="8"/>
  <c r="M24" i="8" s="1"/>
  <c r="T24" i="8"/>
  <c r="U24" i="8" s="1"/>
  <c r="T27" i="8"/>
  <c r="U27" i="8" s="1"/>
  <c r="L28" i="8"/>
  <c r="M28" i="8" s="1"/>
  <c r="T28" i="8"/>
  <c r="U28" i="8" s="1"/>
  <c r="L29" i="8"/>
  <c r="M29" i="8" s="1"/>
  <c r="T26" i="8"/>
  <c r="U26" i="8" s="1"/>
  <c r="L30" i="8"/>
  <c r="M30" i="8" s="1"/>
  <c r="T30" i="8"/>
  <c r="U30" i="8" s="1"/>
  <c r="L31" i="8"/>
  <c r="M31" i="8" s="1"/>
  <c r="L21" i="8"/>
  <c r="M21" i="8" s="1"/>
  <c r="L25" i="8"/>
  <c r="M25" i="8" s="1"/>
  <c r="L26" i="8"/>
  <c r="M26" i="8" s="1"/>
  <c r="T36" i="8"/>
  <c r="U36" i="8" s="1"/>
  <c r="L33" i="8"/>
  <c r="M33" i="8" s="1"/>
  <c r="L36" i="8"/>
  <c r="M36" i="8" s="1"/>
  <c r="V36" i="8" s="1"/>
  <c r="T25" i="8"/>
  <c r="U25" i="8" s="1"/>
  <c r="V25" i="8" s="1"/>
  <c r="L32" i="8"/>
  <c r="M32" i="8" s="1"/>
  <c r="T32" i="8"/>
  <c r="U32" i="8" s="1"/>
  <c r="T33" i="8"/>
  <c r="U33" i="8" s="1"/>
  <c r="L45" i="8"/>
  <c r="M45" i="8" s="1"/>
  <c r="L42" i="8"/>
  <c r="M42" i="8" s="1"/>
  <c r="V42" i="8" s="1"/>
  <c r="L41" i="8"/>
  <c r="M41" i="8" s="1"/>
  <c r="V41" i="8" s="1"/>
  <c r="T45" i="8"/>
  <c r="U45" i="8" s="1"/>
  <c r="L43" i="8"/>
  <c r="M43" i="8" s="1"/>
  <c r="T40" i="8"/>
  <c r="U40" i="8" s="1"/>
  <c r="L40" i="8"/>
  <c r="M40" i="8" s="1"/>
  <c r="V40" i="8" s="1"/>
  <c r="T43" i="8"/>
  <c r="U43" i="8" s="1"/>
  <c r="T44" i="8"/>
  <c r="U44" i="8" s="1"/>
  <c r="T41" i="8"/>
  <c r="U41" i="8" s="1"/>
  <c r="T42" i="8"/>
  <c r="U42" i="8" s="1"/>
  <c r="T29" i="8"/>
  <c r="L34" i="8"/>
  <c r="M34" i="8" s="1"/>
  <c r="L44" i="8"/>
  <c r="M44" i="8" s="1"/>
  <c r="L38" i="8"/>
  <c r="M38" i="8" s="1"/>
  <c r="V38" i="8" s="1"/>
  <c r="L27" i="8"/>
  <c r="M27" i="8" s="1"/>
  <c r="U13" i="8"/>
  <c r="V13" i="8" s="1"/>
  <c r="L35" i="8"/>
  <c r="M35" i="8" s="1"/>
  <c r="L39" i="8"/>
  <c r="M39" i="8" s="1"/>
  <c r="V39" i="8" s="1"/>
  <c r="T35" i="8"/>
  <c r="U35" i="8" s="1"/>
  <c r="T38" i="8"/>
  <c r="U38" i="8" s="1"/>
  <c r="T4" i="7"/>
  <c r="U4" i="7" s="1"/>
  <c r="V4" i="7" s="1"/>
  <c r="T6" i="7"/>
  <c r="U6" i="7" s="1"/>
  <c r="T21" i="7"/>
  <c r="U21" i="7" s="1"/>
  <c r="L6" i="7"/>
  <c r="M6" i="7" s="1"/>
  <c r="J6" i="7"/>
  <c r="L7" i="7"/>
  <c r="M7" i="7" s="1"/>
  <c r="L22" i="7"/>
  <c r="M22" i="7" s="1"/>
  <c r="L43" i="7"/>
  <c r="M43" i="7" s="1"/>
  <c r="V43" i="7" s="1"/>
  <c r="J7" i="7"/>
  <c r="T22" i="7"/>
  <c r="U22" i="7" s="1"/>
  <c r="V22" i="7" s="1"/>
  <c r="L39" i="7"/>
  <c r="M39" i="7" s="1"/>
  <c r="V39" i="7" s="1"/>
  <c r="T42" i="7"/>
  <c r="U42" i="7" s="1"/>
  <c r="L40" i="7"/>
  <c r="M40" i="7" s="1"/>
  <c r="V40" i="7" s="1"/>
  <c r="L42" i="7"/>
  <c r="M42" i="7" s="1"/>
  <c r="V42" i="7" s="1"/>
  <c r="L38" i="7"/>
  <c r="M38" i="7" s="1"/>
  <c r="L41" i="7"/>
  <c r="M41" i="7" s="1"/>
  <c r="L21" i="7"/>
  <c r="M21" i="7" s="1"/>
  <c r="V21" i="7" s="1"/>
  <c r="T7" i="7"/>
  <c r="U7" i="7" s="1"/>
  <c r="L23" i="7"/>
  <c r="M23" i="7" s="1"/>
  <c r="T38" i="7"/>
  <c r="U38" i="7" s="1"/>
  <c r="L8" i="7"/>
  <c r="M8" i="7" s="1"/>
  <c r="T41" i="7"/>
  <c r="U41" i="7" s="1"/>
  <c r="J8" i="7"/>
  <c r="L24" i="7"/>
  <c r="M24" i="7" s="1"/>
  <c r="T45" i="7"/>
  <c r="U45" i="7" s="1"/>
  <c r="L9" i="7"/>
  <c r="M9" i="7" s="1"/>
  <c r="L25" i="7"/>
  <c r="M25" i="7" s="1"/>
  <c r="L36" i="7"/>
  <c r="M36" i="7" s="1"/>
  <c r="T25" i="7"/>
  <c r="U25" i="7" s="1"/>
  <c r="T36" i="7"/>
  <c r="U36" i="7" s="1"/>
  <c r="O11" i="7"/>
  <c r="T40" i="7"/>
  <c r="U40" i="7" s="1"/>
  <c r="P9" i="7"/>
  <c r="T26" i="7"/>
  <c r="U26" i="7" s="1"/>
  <c r="T43" i="7"/>
  <c r="U43" i="7" s="1"/>
  <c r="T5" i="7"/>
  <c r="U5" i="7" s="1"/>
  <c r="V5" i="7" s="1"/>
  <c r="T9" i="7"/>
  <c r="U9" i="7" s="1"/>
  <c r="L27" i="7"/>
  <c r="M27" i="7" s="1"/>
  <c r="T44" i="7"/>
  <c r="U44" i="7" s="1"/>
  <c r="V44" i="7" s="1"/>
  <c r="J5" i="7"/>
  <c r="T24" i="7"/>
  <c r="U24" i="7" s="1"/>
  <c r="T39" i="7"/>
  <c r="U39" i="7" s="1"/>
  <c r="L10" i="7"/>
  <c r="M10" i="7" s="1"/>
  <c r="L45" i="7"/>
  <c r="M45" i="7" s="1"/>
  <c r="L21" i="6"/>
  <c r="M21" i="6" s="1"/>
  <c r="T7" i="6"/>
  <c r="U7" i="6" s="1"/>
  <c r="L8" i="6"/>
  <c r="M8" i="6" s="1"/>
  <c r="T23" i="6"/>
  <c r="U23" i="6" s="1"/>
  <c r="J8" i="6"/>
  <c r="L24" i="6"/>
  <c r="M24" i="6" s="1"/>
  <c r="V24" i="6" s="1"/>
  <c r="L22" i="6"/>
  <c r="M22" i="6" s="1"/>
  <c r="V22" i="6" s="1"/>
  <c r="L9" i="6"/>
  <c r="M9" i="6" s="1"/>
  <c r="T26" i="6"/>
  <c r="U26" i="6" s="1"/>
  <c r="P9" i="6"/>
  <c r="J7" i="6"/>
  <c r="L28" i="6"/>
  <c r="M28" i="6" s="1"/>
  <c r="O11" i="6"/>
  <c r="T22" i="6"/>
  <c r="U22" i="6" s="1"/>
  <c r="J10" i="6"/>
  <c r="T28" i="6"/>
  <c r="U28" i="6" s="1"/>
  <c r="L43" i="6"/>
  <c r="M43" i="6" s="1"/>
  <c r="L6" i="6"/>
  <c r="M6" i="6" s="1"/>
  <c r="T6" i="6"/>
  <c r="U6" i="6" s="1"/>
  <c r="T25" i="6"/>
  <c r="U25" i="6" s="1"/>
  <c r="L11" i="6"/>
  <c r="M11" i="6" s="1"/>
  <c r="T29" i="6"/>
  <c r="U29" i="6" s="1"/>
  <c r="T39" i="6"/>
  <c r="U39" i="6" s="1"/>
  <c r="J5" i="6"/>
  <c r="J6" i="6"/>
  <c r="L25" i="6"/>
  <c r="M25" i="6" s="1"/>
  <c r="T9" i="6"/>
  <c r="U9" i="6" s="1"/>
  <c r="L29" i="6"/>
  <c r="M29" i="6" s="1"/>
  <c r="V29" i="6" s="1"/>
  <c r="J11" i="6"/>
  <c r="T43" i="6"/>
  <c r="U43" i="6" s="1"/>
  <c r="P11" i="6"/>
  <c r="T30" i="6"/>
  <c r="U30" i="6" s="1"/>
  <c r="L45" i="6"/>
  <c r="M45" i="6" s="1"/>
  <c r="L38" i="6"/>
  <c r="M38" i="6" s="1"/>
  <c r="T45" i="6"/>
  <c r="U45" i="6" s="1"/>
  <c r="L41" i="6"/>
  <c r="M41" i="6" s="1"/>
  <c r="T40" i="6"/>
  <c r="U40" i="6" s="1"/>
  <c r="L39" i="6"/>
  <c r="M39" i="6" s="1"/>
  <c r="T44" i="6"/>
  <c r="U44" i="6" s="1"/>
  <c r="T41" i="6"/>
  <c r="U41" i="6" s="1"/>
  <c r="L7" i="6"/>
  <c r="M7" i="6" s="1"/>
  <c r="O9" i="6"/>
  <c r="L36" i="6"/>
  <c r="M36" i="6" s="1"/>
  <c r="L30" i="6"/>
  <c r="M30" i="6" s="1"/>
  <c r="T11" i="6"/>
  <c r="U11" i="6" s="1"/>
  <c r="L31" i="6"/>
  <c r="M31" i="6" s="1"/>
  <c r="L40" i="6"/>
  <c r="M40" i="6" s="1"/>
  <c r="T24" i="6"/>
  <c r="U24" i="6" s="1"/>
  <c r="L12" i="6"/>
  <c r="M12" i="6" s="1"/>
  <c r="L3" i="6"/>
  <c r="M3" i="6" s="1"/>
  <c r="J12" i="6"/>
  <c r="L32" i="6"/>
  <c r="M32" i="6" s="1"/>
  <c r="L42" i="6"/>
  <c r="M42" i="6" s="1"/>
  <c r="T5" i="6"/>
  <c r="U5" i="6" s="1"/>
  <c r="V5" i="6" s="1"/>
  <c r="T21" i="6"/>
  <c r="U21" i="6" s="1"/>
  <c r="T27" i="6"/>
  <c r="U27" i="6" s="1"/>
  <c r="T31" i="6"/>
  <c r="U31" i="6" s="1"/>
  <c r="T38" i="6"/>
  <c r="U38" i="6" s="1"/>
  <c r="J3" i="6"/>
  <c r="T12" i="6"/>
  <c r="U12" i="6" s="1"/>
  <c r="T32" i="6"/>
  <c r="U32" i="6" s="1"/>
  <c r="T42" i="6"/>
  <c r="U42" i="6" s="1"/>
  <c r="T3" i="6"/>
  <c r="U3" i="6" s="1"/>
  <c r="L13" i="6"/>
  <c r="M13" i="6" s="1"/>
  <c r="V13" i="6" s="1"/>
  <c r="L33" i="6"/>
  <c r="M33" i="6" s="1"/>
  <c r="V33" i="6" s="1"/>
  <c r="L44" i="6"/>
  <c r="M44" i="6" s="1"/>
  <c r="V44" i="5"/>
  <c r="V31" i="5"/>
  <c r="T36" i="5"/>
  <c r="U36" i="5" s="1"/>
  <c r="T39" i="5"/>
  <c r="U39" i="5" s="1"/>
  <c r="T43" i="5"/>
  <c r="U43" i="5" s="1"/>
  <c r="L5" i="5"/>
  <c r="M5" i="5" s="1"/>
  <c r="V5" i="5" s="1"/>
  <c r="O11" i="5"/>
  <c r="L36" i="5"/>
  <c r="M36" i="5" s="1"/>
  <c r="T5" i="5"/>
  <c r="U5" i="5" s="1"/>
  <c r="L43" i="5"/>
  <c r="M43" i="5" s="1"/>
  <c r="T38" i="5"/>
  <c r="U38" i="5" s="1"/>
  <c r="L38" i="5"/>
  <c r="M38" i="5" s="1"/>
  <c r="L45" i="5"/>
  <c r="M45" i="5" s="1"/>
  <c r="T45" i="5"/>
  <c r="U45" i="5" s="1"/>
  <c r="L40" i="5"/>
  <c r="M40" i="5" s="1"/>
  <c r="T44" i="5"/>
  <c r="U44" i="5" s="1"/>
  <c r="L39" i="5"/>
  <c r="M39" i="5" s="1"/>
  <c r="T40" i="5"/>
  <c r="U40" i="5" s="1"/>
  <c r="L41" i="5"/>
  <c r="M41" i="5" s="1"/>
  <c r="T41" i="5"/>
  <c r="U41" i="5" s="1"/>
  <c r="V12" i="5"/>
  <c r="T34" i="9"/>
  <c r="U34" i="9" s="1"/>
  <c r="V34" i="9" s="1"/>
  <c r="L32" i="7"/>
  <c r="M32" i="7" s="1"/>
  <c r="V32" i="7" s="1"/>
  <c r="V34" i="5"/>
  <c r="R11" i="8"/>
  <c r="K9" i="6"/>
  <c r="R11" i="6"/>
  <c r="R11" i="5"/>
  <c r="V4" i="5"/>
  <c r="R11" i="3"/>
  <c r="R10" i="3"/>
  <c r="K9" i="10"/>
  <c r="R11" i="10"/>
  <c r="J6" i="4"/>
  <c r="T21" i="4"/>
  <c r="U21" i="4" s="1"/>
  <c r="L22" i="4"/>
  <c r="M22" i="4" s="1"/>
  <c r="L7" i="4"/>
  <c r="M7" i="4" s="1"/>
  <c r="T22" i="4"/>
  <c r="U22" i="4" s="1"/>
  <c r="V22" i="4" s="1"/>
  <c r="L27" i="4"/>
  <c r="M27" i="4" s="1"/>
  <c r="T9" i="4"/>
  <c r="T27" i="4"/>
  <c r="U27" i="4" s="1"/>
  <c r="O11" i="4"/>
  <c r="T5" i="4"/>
  <c r="U5" i="4" s="1"/>
  <c r="L8" i="4"/>
  <c r="M8" i="4" s="1"/>
  <c r="J8" i="4"/>
  <c r="L25" i="4"/>
  <c r="M25" i="4" s="1"/>
  <c r="L9" i="4"/>
  <c r="M9" i="4" s="1"/>
  <c r="L28" i="4"/>
  <c r="M28" i="4" s="1"/>
  <c r="L44" i="4"/>
  <c r="M44" i="4" s="1"/>
  <c r="T28" i="4"/>
  <c r="U28" i="4" s="1"/>
  <c r="T39" i="4"/>
  <c r="U39" i="4" s="1"/>
  <c r="L6" i="4"/>
  <c r="M6" i="4" s="1"/>
  <c r="L23" i="4"/>
  <c r="M23" i="4" s="1"/>
  <c r="T23" i="4"/>
  <c r="U23" i="4" s="1"/>
  <c r="J10" i="4"/>
  <c r="T10" i="4"/>
  <c r="U10" i="4" s="1"/>
  <c r="L29" i="4"/>
  <c r="M29" i="4" s="1"/>
  <c r="L36" i="4"/>
  <c r="M36" i="4" s="1"/>
  <c r="T29" i="4"/>
  <c r="U29" i="4" s="1"/>
  <c r="V29" i="4" s="1"/>
  <c r="T38" i="4"/>
  <c r="U38" i="4" s="1"/>
  <c r="L24" i="4"/>
  <c r="M24" i="4" s="1"/>
  <c r="T26" i="4"/>
  <c r="U26" i="4" s="1"/>
  <c r="L30" i="4"/>
  <c r="M30" i="4" s="1"/>
  <c r="L38" i="4"/>
  <c r="M38" i="4" s="1"/>
  <c r="V38" i="4" s="1"/>
  <c r="T25" i="4"/>
  <c r="U25" i="4" s="1"/>
  <c r="J11" i="4"/>
  <c r="T30" i="4"/>
  <c r="U30" i="4" s="1"/>
  <c r="T40" i="4"/>
  <c r="U40" i="4" s="1"/>
  <c r="J5" i="4"/>
  <c r="T11" i="4"/>
  <c r="U11" i="4" s="1"/>
  <c r="L31" i="4"/>
  <c r="M31" i="4" s="1"/>
  <c r="T36" i="4"/>
  <c r="U36" i="4" s="1"/>
  <c r="J7" i="4"/>
  <c r="L12" i="4"/>
  <c r="M12" i="4" s="1"/>
  <c r="T31" i="4"/>
  <c r="T43" i="4"/>
  <c r="U43" i="4" s="1"/>
  <c r="V43" i="4" s="1"/>
  <c r="L21" i="4"/>
  <c r="M21" i="4" s="1"/>
  <c r="T7" i="4"/>
  <c r="U7" i="4" s="1"/>
  <c r="J12" i="4"/>
  <c r="L32" i="4"/>
  <c r="M32" i="4" s="1"/>
  <c r="L39" i="4"/>
  <c r="M39" i="4" s="1"/>
  <c r="T12" i="4"/>
  <c r="U12" i="4" s="1"/>
  <c r="T32" i="4"/>
  <c r="U32" i="4" s="1"/>
  <c r="T42" i="4"/>
  <c r="U42" i="4" s="1"/>
  <c r="L5" i="4"/>
  <c r="M5" i="4" s="1"/>
  <c r="L33" i="4"/>
  <c r="M33" i="4" s="1"/>
  <c r="T41" i="4"/>
  <c r="U41" i="4" s="1"/>
  <c r="L40" i="4"/>
  <c r="M40" i="4" s="1"/>
  <c r="L42" i="4"/>
  <c r="M42" i="4" s="1"/>
  <c r="V42" i="4" s="1"/>
  <c r="L41" i="4"/>
  <c r="M41" i="4" s="1"/>
  <c r="V41" i="4" s="1"/>
  <c r="L45" i="4"/>
  <c r="M45" i="4" s="1"/>
  <c r="T44" i="4"/>
  <c r="U44" i="4" s="1"/>
  <c r="T24" i="4"/>
  <c r="U24" i="4" s="1"/>
  <c r="L26" i="4"/>
  <c r="M26" i="4" s="1"/>
  <c r="K9" i="4"/>
  <c r="L3" i="4"/>
  <c r="M3" i="4" s="1"/>
  <c r="J3" i="4"/>
  <c r="L13" i="4"/>
  <c r="M13" i="4" s="1"/>
  <c r="V13" i="4" s="1"/>
  <c r="T3" i="4"/>
  <c r="U3" i="4" s="1"/>
  <c r="J13" i="4"/>
  <c r="T33" i="4"/>
  <c r="U33" i="4" s="1"/>
  <c r="T45" i="4"/>
  <c r="U45" i="4" s="1"/>
  <c r="O9" i="10"/>
  <c r="U25" i="10"/>
  <c r="V25" i="10" s="1"/>
  <c r="P9" i="10"/>
  <c r="U9" i="10"/>
  <c r="V9" i="10" s="1"/>
  <c r="U26" i="10"/>
  <c r="U27" i="10"/>
  <c r="U28" i="10"/>
  <c r="V28" i="10" s="1"/>
  <c r="U29" i="10"/>
  <c r="V29" i="10" s="1"/>
  <c r="P11" i="10"/>
  <c r="U30" i="10"/>
  <c r="V30" i="10" s="1"/>
  <c r="U11" i="10"/>
  <c r="U31" i="10"/>
  <c r="V31" i="10" s="1"/>
  <c r="U3" i="10"/>
  <c r="V3" i="10" s="1"/>
  <c r="U12" i="10"/>
  <c r="V12" i="10" s="1"/>
  <c r="U32" i="10"/>
  <c r="V32" i="10" s="1"/>
  <c r="U33" i="10"/>
  <c r="V33" i="10" s="1"/>
  <c r="V34" i="10"/>
  <c r="U3" i="9"/>
  <c r="V3" i="9" s="1"/>
  <c r="U33" i="9"/>
  <c r="V33" i="9" s="1"/>
  <c r="U13" i="9"/>
  <c r="V13" i="9" s="1"/>
  <c r="U4" i="9"/>
  <c r="V4" i="9" s="1"/>
  <c r="U5" i="9"/>
  <c r="V5" i="9" s="1"/>
  <c r="U21" i="9"/>
  <c r="U22" i="9"/>
  <c r="U6" i="9"/>
  <c r="U23" i="9"/>
  <c r="U24" i="9"/>
  <c r="U6" i="8"/>
  <c r="U21" i="8"/>
  <c r="U7" i="8"/>
  <c r="V7" i="8" s="1"/>
  <c r="U8" i="8"/>
  <c r="V8" i="8" s="1"/>
  <c r="P9" i="8"/>
  <c r="U9" i="8"/>
  <c r="V9" i="8" s="1"/>
  <c r="O9" i="8"/>
  <c r="U10" i="8"/>
  <c r="P11" i="8"/>
  <c r="U29" i="8"/>
  <c r="U11" i="8"/>
  <c r="V11" i="8" s="1"/>
  <c r="U3" i="8"/>
  <c r="V3" i="8" s="1"/>
  <c r="U12" i="8"/>
  <c r="V12" i="8" s="1"/>
  <c r="O9" i="7"/>
  <c r="U21" i="5"/>
  <c r="V21" i="5" s="1"/>
  <c r="U22" i="5"/>
  <c r="V22" i="5" s="1"/>
  <c r="U8" i="5"/>
  <c r="V8" i="5" s="1"/>
  <c r="U24" i="5"/>
  <c r="V24" i="5" s="1"/>
  <c r="U7" i="5"/>
  <c r="V7" i="5" s="1"/>
  <c r="O9" i="5"/>
  <c r="U25" i="5"/>
  <c r="V25" i="5" s="1"/>
  <c r="U26" i="5"/>
  <c r="V26" i="5" s="1"/>
  <c r="U9" i="5"/>
  <c r="V9" i="5" s="1"/>
  <c r="P9" i="5"/>
  <c r="U10" i="5"/>
  <c r="V10" i="5" s="1"/>
  <c r="U28" i="5"/>
  <c r="V28" i="5" s="1"/>
  <c r="U29" i="5"/>
  <c r="V29" i="5" s="1"/>
  <c r="P11" i="5"/>
  <c r="V3" i="5"/>
  <c r="U30" i="5"/>
  <c r="V30" i="5" s="1"/>
  <c r="O9" i="4"/>
  <c r="P9" i="4"/>
  <c r="U9" i="4"/>
  <c r="P11" i="4"/>
  <c r="U31" i="4"/>
  <c r="U4" i="4"/>
  <c r="V4" i="4" s="1"/>
  <c r="V28" i="7"/>
  <c r="V3" i="7"/>
  <c r="V34" i="4"/>
  <c r="V35" i="3"/>
  <c r="U11" i="3"/>
  <c r="V11" i="3" s="1"/>
  <c r="U31" i="3"/>
  <c r="V31" i="3" s="1"/>
  <c r="U3" i="3"/>
  <c r="V3" i="3" s="1"/>
  <c r="U32" i="3"/>
  <c r="V32" i="3" s="1"/>
  <c r="U45" i="3"/>
  <c r="V45" i="3" s="1"/>
  <c r="U33" i="3"/>
  <c r="V33" i="3" s="1"/>
  <c r="U44" i="3"/>
  <c r="V44" i="3" s="1"/>
  <c r="U4" i="3"/>
  <c r="V4" i="3" s="1"/>
  <c r="U13" i="3"/>
  <c r="V13" i="3" s="1"/>
  <c r="U42" i="3"/>
  <c r="V42" i="3" s="1"/>
  <c r="U6" i="3"/>
  <c r="V6" i="3" s="1"/>
  <c r="U21" i="3"/>
  <c r="V21" i="3" s="1"/>
  <c r="U41" i="3"/>
  <c r="V41" i="3" s="1"/>
  <c r="U7" i="3"/>
  <c r="V7" i="3" s="1"/>
  <c r="U22" i="3"/>
  <c r="V22" i="3" s="1"/>
  <c r="U40" i="3"/>
  <c r="V40" i="3" s="1"/>
  <c r="U5" i="3"/>
  <c r="V5" i="3" s="1"/>
  <c r="U8" i="3"/>
  <c r="V8" i="3" s="1"/>
  <c r="U24" i="3"/>
  <c r="V24" i="3" s="1"/>
  <c r="U36" i="3"/>
  <c r="V36" i="3" s="1"/>
  <c r="O13" i="3"/>
  <c r="U23" i="3"/>
  <c r="U39" i="3"/>
  <c r="V39" i="3" s="1"/>
  <c r="U38" i="3"/>
  <c r="V38" i="3" s="1"/>
  <c r="U25" i="3"/>
  <c r="V25" i="3" s="1"/>
  <c r="O9" i="3"/>
  <c r="P9" i="3"/>
  <c r="U26" i="3"/>
  <c r="P13" i="3"/>
  <c r="U9" i="3"/>
  <c r="V9" i="3" s="1"/>
  <c r="V43" i="3"/>
  <c r="L23" i="3"/>
  <c r="M23" i="3" s="1"/>
  <c r="T31" i="8"/>
  <c r="U31" i="8" s="1"/>
  <c r="V29" i="7"/>
  <c r="V35" i="6"/>
  <c r="L27" i="6"/>
  <c r="M27" i="6" s="1"/>
  <c r="L32" i="5"/>
  <c r="M32" i="5" s="1"/>
  <c r="V32" i="5" s="1"/>
  <c r="T35" i="4"/>
  <c r="U35" i="4" s="1"/>
  <c r="L11" i="10"/>
  <c r="M11" i="10" s="1"/>
  <c r="R11" i="9"/>
  <c r="L6" i="9"/>
  <c r="M6" i="9" s="1"/>
  <c r="K9" i="9"/>
  <c r="L4" i="8"/>
  <c r="M4" i="8" s="1"/>
  <c r="V4" i="8" s="1"/>
  <c r="K9" i="8"/>
  <c r="V10" i="8"/>
  <c r="K9" i="7"/>
  <c r="R11" i="7"/>
  <c r="V12" i="7"/>
  <c r="T13" i="7"/>
  <c r="U13" i="7" s="1"/>
  <c r="L10" i="6"/>
  <c r="M10" i="6" s="1"/>
  <c r="T13" i="5"/>
  <c r="U13" i="5" s="1"/>
  <c r="V13" i="5" s="1"/>
  <c r="K9" i="5"/>
  <c r="R11" i="4"/>
  <c r="L11" i="4"/>
  <c r="M11" i="4" s="1"/>
  <c r="V34" i="3"/>
  <c r="V28" i="3"/>
  <c r="T10" i="3"/>
  <c r="U10" i="3" s="1"/>
  <c r="V10" i="3" s="1"/>
  <c r="K9" i="3"/>
  <c r="V13" i="10"/>
  <c r="O7" i="10"/>
  <c r="K5" i="10"/>
  <c r="P7" i="10"/>
  <c r="R7" i="10"/>
  <c r="K12" i="10"/>
  <c r="O5" i="10"/>
  <c r="K3" i="10"/>
  <c r="P5" i="10"/>
  <c r="R5" i="10"/>
  <c r="O12" i="10"/>
  <c r="R12" i="10"/>
  <c r="P3" i="10"/>
  <c r="R3" i="10"/>
  <c r="O10" i="10"/>
  <c r="P12" i="10"/>
  <c r="O3" i="10"/>
  <c r="K8" i="10"/>
  <c r="R10" i="10"/>
  <c r="R9" i="10"/>
  <c r="L10" i="10"/>
  <c r="M10" i="10" s="1"/>
  <c r="P10" i="10"/>
  <c r="K10" i="10"/>
  <c r="T10" i="10"/>
  <c r="U10" i="10" s="1"/>
  <c r="K6" i="10"/>
  <c r="R8" i="10"/>
  <c r="K13" i="10"/>
  <c r="O8" i="10"/>
  <c r="P8" i="10"/>
  <c r="O6" i="10"/>
  <c r="T8" i="10"/>
  <c r="U8" i="10" s="1"/>
  <c r="V8" i="10" s="1"/>
  <c r="K7" i="10"/>
  <c r="L26" i="10"/>
  <c r="M26" i="10" s="1"/>
  <c r="K4" i="10"/>
  <c r="P6" i="10"/>
  <c r="L35" i="10"/>
  <c r="M35" i="10" s="1"/>
  <c r="V35" i="10" s="1"/>
  <c r="R6" i="10"/>
  <c r="O13" i="10"/>
  <c r="K11" i="10"/>
  <c r="P13" i="10"/>
  <c r="L23" i="10"/>
  <c r="M23" i="10" s="1"/>
  <c r="O4" i="10"/>
  <c r="R13" i="10"/>
  <c r="K5" i="9"/>
  <c r="K12" i="9"/>
  <c r="O5" i="9"/>
  <c r="K3" i="9"/>
  <c r="P5" i="9"/>
  <c r="R5" i="9"/>
  <c r="O12" i="9"/>
  <c r="P12" i="9"/>
  <c r="O3" i="9"/>
  <c r="R12" i="9"/>
  <c r="P3" i="9"/>
  <c r="K8" i="9"/>
  <c r="P10" i="9"/>
  <c r="K10" i="9"/>
  <c r="L30" i="9"/>
  <c r="M30" i="9" s="1"/>
  <c r="R10" i="9"/>
  <c r="R9" i="9"/>
  <c r="O7" i="9"/>
  <c r="R3" i="9"/>
  <c r="O10" i="9"/>
  <c r="T12" i="9"/>
  <c r="U12" i="9" s="1"/>
  <c r="V12" i="9" s="1"/>
  <c r="O8" i="9"/>
  <c r="O6" i="9"/>
  <c r="R8" i="9"/>
  <c r="K13" i="9"/>
  <c r="K4" i="9"/>
  <c r="P6" i="9"/>
  <c r="R6" i="9"/>
  <c r="O13" i="9"/>
  <c r="K7" i="9"/>
  <c r="K11" i="9"/>
  <c r="L23" i="9"/>
  <c r="M23" i="9" s="1"/>
  <c r="L27" i="9"/>
  <c r="M27" i="9" s="1"/>
  <c r="P4" i="9"/>
  <c r="P7" i="9"/>
  <c r="R7" i="9"/>
  <c r="K6" i="9"/>
  <c r="P8" i="9"/>
  <c r="O4" i="9"/>
  <c r="R13" i="9"/>
  <c r="V5" i="8"/>
  <c r="O7" i="8"/>
  <c r="R7" i="8"/>
  <c r="K12" i="8"/>
  <c r="O5" i="8"/>
  <c r="K3" i="8"/>
  <c r="P5" i="8"/>
  <c r="R5" i="8"/>
  <c r="O12" i="8"/>
  <c r="P7" i="8"/>
  <c r="K10" i="8"/>
  <c r="R3" i="8"/>
  <c r="O10" i="8"/>
  <c r="P3" i="8"/>
  <c r="K8" i="8"/>
  <c r="P10" i="8"/>
  <c r="O3" i="8"/>
  <c r="R10" i="8"/>
  <c r="R9" i="8"/>
  <c r="P12" i="8"/>
  <c r="R12" i="8"/>
  <c r="O8" i="8"/>
  <c r="L6" i="8"/>
  <c r="M6" i="8" s="1"/>
  <c r="K13" i="8"/>
  <c r="K6" i="8"/>
  <c r="T34" i="8"/>
  <c r="U34" i="8" s="1"/>
  <c r="V34" i="8" s="1"/>
  <c r="R8" i="8"/>
  <c r="O6" i="8"/>
  <c r="P8" i="8"/>
  <c r="K4" i="8"/>
  <c r="P6" i="8"/>
  <c r="K7" i="8"/>
  <c r="R6" i="8"/>
  <c r="O13" i="8"/>
  <c r="K11" i="8"/>
  <c r="P13" i="8"/>
  <c r="O4" i="8"/>
  <c r="R13" i="8"/>
  <c r="K5" i="8"/>
  <c r="V11" i="7"/>
  <c r="K12" i="7"/>
  <c r="O5" i="7"/>
  <c r="K3" i="7"/>
  <c r="P5" i="7"/>
  <c r="R5" i="7"/>
  <c r="O12" i="7"/>
  <c r="O3" i="7"/>
  <c r="R3" i="7"/>
  <c r="P10" i="7"/>
  <c r="R10" i="7"/>
  <c r="O10" i="7"/>
  <c r="K8" i="7"/>
  <c r="O8" i="7"/>
  <c r="T10" i="7"/>
  <c r="U10" i="7" s="1"/>
  <c r="L26" i="7"/>
  <c r="M26" i="7" s="1"/>
  <c r="O7" i="7"/>
  <c r="R12" i="7"/>
  <c r="K7" i="7"/>
  <c r="P7" i="7"/>
  <c r="K6" i="7"/>
  <c r="K13" i="7"/>
  <c r="P3" i="7"/>
  <c r="O6" i="7"/>
  <c r="T8" i="7"/>
  <c r="U8" i="7" s="1"/>
  <c r="L13" i="7"/>
  <c r="M13" i="7" s="1"/>
  <c r="P8" i="7"/>
  <c r="K4" i="7"/>
  <c r="P6" i="7"/>
  <c r="R9" i="7"/>
  <c r="R6" i="7"/>
  <c r="O13" i="7"/>
  <c r="T31" i="7"/>
  <c r="U31" i="7" s="1"/>
  <c r="V31" i="7" s="1"/>
  <c r="K11" i="7"/>
  <c r="P13" i="7"/>
  <c r="K5" i="7"/>
  <c r="K10" i="7"/>
  <c r="O4" i="7"/>
  <c r="R13" i="7"/>
  <c r="R7" i="7"/>
  <c r="R8" i="7"/>
  <c r="P4" i="7"/>
  <c r="T34" i="7"/>
  <c r="U34" i="7" s="1"/>
  <c r="V34" i="7" s="1"/>
  <c r="J9" i="7"/>
  <c r="T23" i="7"/>
  <c r="U23" i="7" s="1"/>
  <c r="T27" i="7"/>
  <c r="U27" i="7" s="1"/>
  <c r="K5" i="6"/>
  <c r="P7" i="6"/>
  <c r="R7" i="6"/>
  <c r="K12" i="6"/>
  <c r="O5" i="6"/>
  <c r="K3" i="6"/>
  <c r="P5" i="6"/>
  <c r="R5" i="6"/>
  <c r="O12" i="6"/>
  <c r="K8" i="6"/>
  <c r="P10" i="6"/>
  <c r="R10" i="6"/>
  <c r="R12" i="6"/>
  <c r="K7" i="6"/>
  <c r="O8" i="6"/>
  <c r="T10" i="6"/>
  <c r="U10" i="6" s="1"/>
  <c r="L26" i="6"/>
  <c r="M26" i="6" s="1"/>
  <c r="P12" i="6"/>
  <c r="P3" i="6"/>
  <c r="O10" i="6"/>
  <c r="K6" i="6"/>
  <c r="P8" i="6"/>
  <c r="R8" i="6"/>
  <c r="K13" i="6"/>
  <c r="O7" i="6"/>
  <c r="K10" i="6"/>
  <c r="O6" i="6"/>
  <c r="T8" i="6"/>
  <c r="U8" i="6" s="1"/>
  <c r="K4" i="6"/>
  <c r="P6" i="6"/>
  <c r="R6" i="6"/>
  <c r="O13" i="6"/>
  <c r="K11" i="6"/>
  <c r="P13" i="6"/>
  <c r="L23" i="6"/>
  <c r="M23" i="6" s="1"/>
  <c r="O4" i="6"/>
  <c r="R13" i="6"/>
  <c r="R9" i="6"/>
  <c r="O3" i="6"/>
  <c r="R3" i="6"/>
  <c r="V11" i="5"/>
  <c r="V33" i="5"/>
  <c r="O7" i="5"/>
  <c r="O5" i="5"/>
  <c r="K3" i="5"/>
  <c r="P5" i="5"/>
  <c r="R5" i="5"/>
  <c r="O12" i="5"/>
  <c r="R12" i="5"/>
  <c r="P3" i="5"/>
  <c r="K8" i="5"/>
  <c r="P10" i="5"/>
  <c r="R3" i="5"/>
  <c r="R10" i="5"/>
  <c r="O10" i="5"/>
  <c r="O8" i="5"/>
  <c r="K7" i="5"/>
  <c r="K10" i="5"/>
  <c r="K6" i="5"/>
  <c r="P8" i="5"/>
  <c r="K5" i="5"/>
  <c r="R8" i="5"/>
  <c r="O6" i="5"/>
  <c r="R7" i="5"/>
  <c r="P12" i="5"/>
  <c r="K4" i="5"/>
  <c r="P6" i="5"/>
  <c r="L35" i="5"/>
  <c r="M35" i="5" s="1"/>
  <c r="K12" i="5"/>
  <c r="L6" i="5"/>
  <c r="M6" i="5" s="1"/>
  <c r="R6" i="5"/>
  <c r="O13" i="5"/>
  <c r="P7" i="5"/>
  <c r="K11" i="5"/>
  <c r="P13" i="5"/>
  <c r="L23" i="5"/>
  <c r="M23" i="5" s="1"/>
  <c r="L27" i="5"/>
  <c r="M27" i="5" s="1"/>
  <c r="O4" i="5"/>
  <c r="T6" i="5"/>
  <c r="U6" i="5" s="1"/>
  <c r="R13" i="5"/>
  <c r="T35" i="5"/>
  <c r="U35" i="5" s="1"/>
  <c r="O3" i="5"/>
  <c r="K13" i="5"/>
  <c r="R9" i="5"/>
  <c r="J9" i="5"/>
  <c r="T23" i="5"/>
  <c r="U23" i="5" s="1"/>
  <c r="T27" i="5"/>
  <c r="U27" i="5" s="1"/>
  <c r="K5" i="4"/>
  <c r="P7" i="4"/>
  <c r="R7" i="4"/>
  <c r="K12" i="4"/>
  <c r="O5" i="4"/>
  <c r="K3" i="4"/>
  <c r="P5" i="4"/>
  <c r="R5" i="4"/>
  <c r="O12" i="4"/>
  <c r="K8" i="4"/>
  <c r="P10" i="4"/>
  <c r="R9" i="4"/>
  <c r="R10" i="4"/>
  <c r="O8" i="4"/>
  <c r="O7" i="4"/>
  <c r="K10" i="4"/>
  <c r="R12" i="4"/>
  <c r="O10" i="4"/>
  <c r="K6" i="4"/>
  <c r="P8" i="4"/>
  <c r="L10" i="4"/>
  <c r="M10" i="4" s="1"/>
  <c r="R8" i="4"/>
  <c r="K13" i="4"/>
  <c r="R3" i="4"/>
  <c r="O6" i="4"/>
  <c r="T8" i="4"/>
  <c r="U8" i="4" s="1"/>
  <c r="K7" i="4"/>
  <c r="P12" i="4"/>
  <c r="O3" i="4"/>
  <c r="P3" i="4"/>
  <c r="P6" i="4"/>
  <c r="R6" i="4"/>
  <c r="O13" i="4"/>
  <c r="K4" i="4"/>
  <c r="L35" i="4"/>
  <c r="M35" i="4" s="1"/>
  <c r="K11" i="4"/>
  <c r="P13" i="4"/>
  <c r="O4" i="4"/>
  <c r="T6" i="4"/>
  <c r="U6" i="4" s="1"/>
  <c r="R13" i="4"/>
  <c r="O7" i="3"/>
  <c r="K5" i="3"/>
  <c r="K12" i="3"/>
  <c r="O5" i="3"/>
  <c r="K3" i="3"/>
  <c r="P5" i="3"/>
  <c r="R5" i="3"/>
  <c r="O12" i="3"/>
  <c r="P12" i="3"/>
  <c r="O3" i="3"/>
  <c r="R12" i="3"/>
  <c r="P3" i="3"/>
  <c r="P7" i="3"/>
  <c r="K8" i="3"/>
  <c r="R3" i="3"/>
  <c r="P10" i="3"/>
  <c r="R7" i="3"/>
  <c r="O10" i="3"/>
  <c r="K6" i="3"/>
  <c r="P8" i="3"/>
  <c r="O8" i="3"/>
  <c r="R8" i="3"/>
  <c r="L30" i="3"/>
  <c r="M30" i="3" s="1"/>
  <c r="V30" i="3" s="1"/>
  <c r="L26" i="3"/>
  <c r="M26" i="3" s="1"/>
  <c r="K13" i="3"/>
  <c r="O6" i="3"/>
  <c r="K4" i="3"/>
  <c r="P6" i="3"/>
  <c r="T12" i="3"/>
  <c r="U12" i="3" s="1"/>
  <c r="V12" i="3" s="1"/>
  <c r="R6" i="3"/>
  <c r="L27" i="3"/>
  <c r="M27" i="3" s="1"/>
  <c r="V27" i="3" s="1"/>
  <c r="O4" i="3"/>
  <c r="R13" i="3"/>
  <c r="K11" i="3"/>
  <c r="K7" i="3"/>
  <c r="R9" i="3"/>
  <c r="K10" i="3"/>
  <c r="V22" i="9" l="1"/>
  <c r="V21" i="8"/>
  <c r="Z24" i="8"/>
  <c r="V27" i="8"/>
  <c r="V27" i="7"/>
  <c r="AA22" i="7" s="1"/>
  <c r="V41" i="9"/>
  <c r="V28" i="9"/>
  <c r="V35" i="9"/>
  <c r="V43" i="8"/>
  <c r="V44" i="8"/>
  <c r="AA25" i="8" s="1"/>
  <c r="AA24" i="8"/>
  <c r="V26" i="7"/>
  <c r="V41" i="6"/>
  <c r="V6" i="6"/>
  <c r="V40" i="6"/>
  <c r="V31" i="6"/>
  <c r="V36" i="6"/>
  <c r="V39" i="5"/>
  <c r="V43" i="5"/>
  <c r="V39" i="4"/>
  <c r="V23" i="6"/>
  <c r="V6" i="7"/>
  <c r="V36" i="5"/>
  <c r="V10" i="9"/>
  <c r="V7" i="6"/>
  <c r="V27" i="10"/>
  <c r="V21" i="10"/>
  <c r="V6" i="10"/>
  <c r="V5" i="10"/>
  <c r="V7" i="10"/>
  <c r="V26" i="9"/>
  <c r="V24" i="9"/>
  <c r="V30" i="9"/>
  <c r="V36" i="9"/>
  <c r="V33" i="8"/>
  <c r="V26" i="8"/>
  <c r="V35" i="8"/>
  <c r="V32" i="8"/>
  <c r="Z23" i="8" s="1"/>
  <c r="V24" i="8"/>
  <c r="V23" i="7"/>
  <c r="V25" i="7"/>
  <c r="V24" i="7"/>
  <c r="V32" i="6"/>
  <c r="Z23" i="6" s="1"/>
  <c r="V25" i="6"/>
  <c r="V26" i="6"/>
  <c r="V28" i="6"/>
  <c r="V10" i="7"/>
  <c r="V7" i="7"/>
  <c r="V9" i="9"/>
  <c r="V9" i="7"/>
  <c r="V11" i="6"/>
  <c r="V3" i="6"/>
  <c r="V7" i="4"/>
  <c r="V25" i="9"/>
  <c r="V21" i="9"/>
  <c r="V31" i="8"/>
  <c r="V23" i="8"/>
  <c r="V22" i="8"/>
  <c r="V30" i="6"/>
  <c r="V21" i="6"/>
  <c r="V9" i="6"/>
  <c r="V8" i="6"/>
  <c r="V42" i="10"/>
  <c r="V41" i="10"/>
  <c r="Z24" i="10" s="1"/>
  <c r="V45" i="10"/>
  <c r="Z25" i="10" s="1"/>
  <c r="V27" i="9"/>
  <c r="V39" i="9"/>
  <c r="V42" i="9"/>
  <c r="V6" i="9"/>
  <c r="V40" i="9"/>
  <c r="V38" i="9"/>
  <c r="V45" i="9"/>
  <c r="V45" i="8"/>
  <c r="V30" i="8"/>
  <c r="V29" i="8"/>
  <c r="V28" i="8"/>
  <c r="V41" i="7"/>
  <c r="V45" i="7"/>
  <c r="AA25" i="7" s="1"/>
  <c r="V38" i="7"/>
  <c r="V36" i="7"/>
  <c r="AA23" i="7" s="1"/>
  <c r="V8" i="7"/>
  <c r="V42" i="6"/>
  <c r="V12" i="6"/>
  <c r="V39" i="6"/>
  <c r="V43" i="6"/>
  <c r="V27" i="6"/>
  <c r="V44" i="6"/>
  <c r="V38" i="6"/>
  <c r="V45" i="6"/>
  <c r="Z25" i="5"/>
  <c r="V41" i="5"/>
  <c r="V40" i="5"/>
  <c r="V45" i="5"/>
  <c r="V38" i="5"/>
  <c r="AA25" i="5"/>
  <c r="V23" i="4"/>
  <c r="V31" i="4"/>
  <c r="V21" i="4"/>
  <c r="V8" i="4"/>
  <c r="V12" i="4"/>
  <c r="V40" i="4"/>
  <c r="Z24" i="4" s="1"/>
  <c r="V45" i="4"/>
  <c r="Z25" i="3"/>
  <c r="AA25" i="3"/>
  <c r="AB25" i="3" s="1"/>
  <c r="Z24" i="3"/>
  <c r="AA24" i="3"/>
  <c r="V23" i="9"/>
  <c r="V27" i="4"/>
  <c r="V36" i="4"/>
  <c r="V5" i="4"/>
  <c r="V3" i="4"/>
  <c r="V32" i="4"/>
  <c r="V28" i="4"/>
  <c r="V25" i="4"/>
  <c r="V26" i="4"/>
  <c r="V6" i="4"/>
  <c r="V9" i="4"/>
  <c r="AA22" i="3"/>
  <c r="Z22" i="3"/>
  <c r="AA23" i="3"/>
  <c r="Z23" i="3"/>
  <c r="V24" i="4"/>
  <c r="V30" i="4"/>
  <c r="V33" i="4"/>
  <c r="V44" i="4"/>
  <c r="Z25" i="4" s="1"/>
  <c r="V23" i="3"/>
  <c r="AA22" i="10"/>
  <c r="Z22" i="10"/>
  <c r="AA23" i="10"/>
  <c r="Z23" i="10"/>
  <c r="V11" i="10"/>
  <c r="AA23" i="8"/>
  <c r="Z22" i="7"/>
  <c r="V26" i="10"/>
  <c r="V23" i="10"/>
  <c r="V6" i="8"/>
  <c r="V13" i="7"/>
  <c r="V11" i="4"/>
  <c r="V10" i="4"/>
  <c r="V35" i="4"/>
  <c r="V26" i="3"/>
  <c r="V10" i="6"/>
  <c r="R15" i="10"/>
  <c r="V10" i="10"/>
  <c r="R15" i="9"/>
  <c r="R15" i="8"/>
  <c r="R15" i="7"/>
  <c r="R15" i="6"/>
  <c r="V23" i="5"/>
  <c r="R15" i="5"/>
  <c r="V27" i="5"/>
  <c r="V6" i="5"/>
  <c r="V35" i="5"/>
  <c r="AA23" i="5" s="1"/>
  <c r="R15" i="4"/>
  <c r="R15" i="3"/>
  <c r="AA22" i="9" l="1"/>
  <c r="Z23" i="9"/>
  <c r="AA24" i="9"/>
  <c r="AB24" i="8"/>
  <c r="Z25" i="8"/>
  <c r="AB25" i="8" s="1"/>
  <c r="AA22" i="6"/>
  <c r="AA24" i="4"/>
  <c r="AB24" i="4" s="1"/>
  <c r="Z24" i="9"/>
  <c r="Z22" i="8"/>
  <c r="AA23" i="6"/>
  <c r="AB23" i="6" s="1"/>
  <c r="Z25" i="6"/>
  <c r="AB25" i="5"/>
  <c r="AB24" i="3"/>
  <c r="AA25" i="10"/>
  <c r="AB25" i="10" s="1"/>
  <c r="Z23" i="7"/>
  <c r="AB23" i="7" s="1"/>
  <c r="AA22" i="8"/>
  <c r="AB22" i="8" s="1"/>
  <c r="AB22" i="10"/>
  <c r="Z22" i="6"/>
  <c r="AA23" i="9"/>
  <c r="Z22" i="9"/>
  <c r="AA23" i="4"/>
  <c r="AA24" i="10"/>
  <c r="AB24" i="10" s="1"/>
  <c r="AA25" i="9"/>
  <c r="AB25" i="9" s="1"/>
  <c r="Z25" i="9"/>
  <c r="AA24" i="7"/>
  <c r="Z24" i="7"/>
  <c r="Z25" i="7"/>
  <c r="AB25" i="7" s="1"/>
  <c r="Z24" i="6"/>
  <c r="AA24" i="6"/>
  <c r="AA25" i="6"/>
  <c r="AB25" i="6" s="1"/>
  <c r="Z24" i="5"/>
  <c r="AA24" i="5"/>
  <c r="AB23" i="3"/>
  <c r="Z22" i="4"/>
  <c r="AB22" i="7"/>
  <c r="AA22" i="4"/>
  <c r="AA25" i="4"/>
  <c r="AB25" i="4" s="1"/>
  <c r="AB23" i="10"/>
  <c r="AB23" i="8"/>
  <c r="Z23" i="5"/>
  <c r="AB23" i="5" s="1"/>
  <c r="AA22" i="5"/>
  <c r="Z22" i="5"/>
  <c r="Z23" i="4"/>
  <c r="AB22" i="3"/>
  <c r="AB22" i="9" l="1"/>
  <c r="AB24" i="9"/>
  <c r="AB23" i="9"/>
  <c r="AB24" i="6"/>
  <c r="AB22" i="6"/>
  <c r="AB24" i="5"/>
  <c r="AB23" i="4"/>
  <c r="AB24" i="7"/>
  <c r="AB22" i="4"/>
  <c r="AB22" i="5"/>
</calcChain>
</file>

<file path=xl/sharedStrings.xml><?xml version="1.0" encoding="utf-8"?>
<sst xmlns="http://schemas.openxmlformats.org/spreadsheetml/2006/main" count="1790" uniqueCount="107">
  <si>
    <t>id</t>
  </si>
  <si>
    <t>sample</t>
  </si>
  <si>
    <t>compound</t>
  </si>
  <si>
    <t>area</t>
  </si>
  <si>
    <t>PBDEs_003.D</t>
  </si>
  <si>
    <t>BDE-118</t>
  </si>
  <si>
    <t>BDE-209c</t>
  </si>
  <si>
    <t>TBB</t>
  </si>
  <si>
    <t>BDE-28</t>
  </si>
  <si>
    <t>BDE-47</t>
  </si>
  <si>
    <t>BDE-100</t>
  </si>
  <si>
    <t>BDE-99</t>
  </si>
  <si>
    <t>PCB-209</t>
  </si>
  <si>
    <t>BDE-154</t>
  </si>
  <si>
    <t>BDE-153</t>
  </si>
  <si>
    <t>BDE-183</t>
  </si>
  <si>
    <t>BDE-209</t>
  </si>
  <si>
    <t>PBDEs_004.D</t>
  </si>
  <si>
    <t>PBDEs_005.D</t>
  </si>
  <si>
    <t>PBDEs_006.D</t>
  </si>
  <si>
    <t>PBDEs_008.D</t>
  </si>
  <si>
    <t>PBDEs_009.D</t>
  </si>
  <si>
    <t>PBDEs_010.D</t>
  </si>
  <si>
    <t>PBDEs_011.D</t>
  </si>
  <si>
    <t>PBDEs_013.D</t>
  </si>
  <si>
    <t>PBDEs_014.D</t>
  </si>
  <si>
    <t>PBDEs_015.D</t>
  </si>
  <si>
    <t>PBDEs_026.D</t>
  </si>
  <si>
    <t>W1802</t>
  </si>
  <si>
    <t>PBDEs_027.D</t>
  </si>
  <si>
    <t>W1804</t>
  </si>
  <si>
    <t>PBDEs_028.D</t>
  </si>
  <si>
    <t>W2107</t>
  </si>
  <si>
    <t>PBDEs_030.D</t>
  </si>
  <si>
    <t>W2108</t>
  </si>
  <si>
    <t>PBDEs_031.D</t>
  </si>
  <si>
    <t>W2208</t>
  </si>
  <si>
    <t>PBDEs_032.D</t>
  </si>
  <si>
    <t>W2309</t>
  </si>
  <si>
    <t>PBDEs_034.D</t>
  </si>
  <si>
    <t>PBDEs_035.D</t>
  </si>
  <si>
    <t>PBDEs_061.D</t>
  </si>
  <si>
    <t>PBDEs_062.D</t>
  </si>
  <si>
    <t>PBDEs_088.D</t>
  </si>
  <si>
    <t>PBDEs_089.D</t>
  </si>
  <si>
    <t>PBDEs_108.D</t>
  </si>
  <si>
    <t>PBDEs_109.D</t>
  </si>
  <si>
    <t>3.3_1</t>
  </si>
  <si>
    <t>33_1</t>
  </si>
  <si>
    <t>3.3_2</t>
  </si>
  <si>
    <t>33_2</t>
  </si>
  <si>
    <t>3.3_3</t>
  </si>
  <si>
    <t>33_3</t>
  </si>
  <si>
    <t>3.3_4</t>
  </si>
  <si>
    <t>33_4</t>
  </si>
  <si>
    <t>3.3_5</t>
  </si>
  <si>
    <t>33_5</t>
  </si>
  <si>
    <t>8.3_2</t>
  </si>
  <si>
    <t>16.6_2</t>
  </si>
  <si>
    <t>8.3_3</t>
  </si>
  <si>
    <t>16.6_3</t>
  </si>
  <si>
    <t>8.3_4</t>
  </si>
  <si>
    <t>16.6_4</t>
  </si>
  <si>
    <t>8.3_1</t>
  </si>
  <si>
    <t>16.6_1</t>
  </si>
  <si>
    <t>Sample</t>
  </si>
  <si>
    <t>c_cc</t>
  </si>
  <si>
    <t>ISTD</t>
  </si>
  <si>
    <t>Surrogate</t>
  </si>
  <si>
    <t>At/Aistd</t>
  </si>
  <si>
    <t>Conc_vial</t>
  </si>
  <si>
    <t>Conc_vial*2</t>
  </si>
  <si>
    <t>Conc_calc</t>
  </si>
  <si>
    <t>Aratio</t>
  </si>
  <si>
    <t>pg/col</t>
  </si>
  <si>
    <t>Serum</t>
  </si>
  <si>
    <t>c_cc_PCB-209/c_cc_ISTD</t>
  </si>
  <si>
    <t>c_sample_PCB-209/c_sample_ISTD</t>
  </si>
  <si>
    <t>Asurr/istd_ave</t>
  </si>
  <si>
    <t>Asurr/Aistd</t>
  </si>
  <si>
    <t>Recovery</t>
  </si>
  <si>
    <t>Conc in sample</t>
  </si>
  <si>
    <t>BDE-188</t>
  </si>
  <si>
    <t>istd_average</t>
  </si>
  <si>
    <t>c_real_istd_recta</t>
  </si>
  <si>
    <t>a=</t>
  </si>
  <si>
    <t>b=</t>
  </si>
  <si>
    <t>average</t>
  </si>
  <si>
    <t>c_real_PCB-209</t>
  </si>
  <si>
    <t>c_real_istd_mostra</t>
  </si>
  <si>
    <t>c_sample</t>
  </si>
  <si>
    <t>mean</t>
  </si>
  <si>
    <t>sd</t>
  </si>
  <si>
    <t>CV</t>
  </si>
  <si>
    <t>Conc (ppb)</t>
  </si>
  <si>
    <t>BDE28</t>
  </si>
  <si>
    <t>BDE47</t>
  </si>
  <si>
    <t>BDE100</t>
  </si>
  <si>
    <t>BDE99</t>
  </si>
  <si>
    <t>BDE154</t>
  </si>
  <si>
    <t>BDE153</t>
  </si>
  <si>
    <t>BDE183</t>
  </si>
  <si>
    <t>BDE209</t>
  </si>
  <si>
    <t>Inter-day precision</t>
  </si>
  <si>
    <t>Compound</t>
  </si>
  <si>
    <t>Conc.calc</t>
  </si>
  <si>
    <t>BDE188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</si>
</sst>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1" fontId="0" fillId="0" borderId="0" xfId="0" applyNumberFormat="1" applyAlignment="1">
      <alignment horizontal="center"/>
    </xf>
    <xf numFmtId="164" fontId="0" fillId="0" borderId="0" xfId="0" applyNumberFormat="1"/>
    <xf numFmtId="0" fontId="16" fillId="34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5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AratioY/Conc_calcX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'BDE-28'!$J$2:$J$11</c:f>
              <c:numCache>
                <c:formatCode>General</c:formatCode>
                <c:ptCount val="10"/>
                <c:pt idx="0">
                  <c:v>0</c:v>
                </c:pt>
                <c:pt idx="1">
                  <c:v>5.9482592936570202E-4</c:v>
                </c:pt>
                <c:pt idx="2">
                  <c:v>1.186474645018898E-3</c:v>
                </c:pt>
                <c:pt idx="3">
                  <c:v>4.5999012252137339E-3</c:v>
                </c:pt>
                <c:pt idx="4">
                  <c:v>1.1675010514214287E-2</c:v>
                </c:pt>
                <c:pt idx="5">
                  <c:v>4.6206627303797071E-2</c:v>
                </c:pt>
                <c:pt idx="6">
                  <c:v>9.6237067594517792E-2</c:v>
                </c:pt>
                <c:pt idx="7">
                  <c:v>0.24075380556401174</c:v>
                </c:pt>
                <c:pt idx="8">
                  <c:v>0.48648457683324642</c:v>
                </c:pt>
                <c:pt idx="9">
                  <c:v>0.95649466268339733</c:v>
                </c:pt>
              </c:numCache>
            </c:numRef>
          </c:xVal>
          <c:yVal>
            <c:numRef>
              <c:f>'BDE-28'!$K$2:$K$11</c:f>
              <c:numCache>
                <c:formatCode>General</c:formatCode>
                <c:ptCount val="10"/>
                <c:pt idx="0">
                  <c:v>0</c:v>
                </c:pt>
                <c:pt idx="1">
                  <c:v>4.9850670866703316E-3</c:v>
                </c:pt>
                <c:pt idx="2">
                  <c:v>4.1678429741014251E-3</c:v>
                </c:pt>
                <c:pt idx="3">
                  <c:v>8.0087963031752873E-3</c:v>
                </c:pt>
                <c:pt idx="4">
                  <c:v>1.6589649485148811E-2</c:v>
                </c:pt>
                <c:pt idx="5">
                  <c:v>6.6440320351852128E-2</c:v>
                </c:pt>
                <c:pt idx="6">
                  <c:v>0.15952214677345061</c:v>
                </c:pt>
                <c:pt idx="7">
                  <c:v>0.40379043402029691</c:v>
                </c:pt>
                <c:pt idx="8">
                  <c:v>0.8487689633140667</c:v>
                </c:pt>
                <c:pt idx="9">
                  <c:v>1.5816555474658625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6-4D8D-848D-7C67DEF6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56992"/>
        <c:axId val="1999544512"/>
      </c:scatterChart>
      <c:valAx>
        <c:axId val="19995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44512"/>
        <c:crosses val="autoZero"/>
        <c:crossBetween val="midCat"/>
      </c:valAx>
      <c:valAx>
        <c:axId val="19995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'BDE-209'!$J$2:$J$11</c:f>
              <c:numCache>
                <c:formatCode>General</c:formatCode>
                <c:ptCount val="10"/>
                <c:pt idx="0">
                  <c:v>0</c:v>
                </c:pt>
                <c:pt idx="1">
                  <c:v>5.9332134725234077E-4</c:v>
                </c:pt>
                <c:pt idx="2">
                  <c:v>1.1834735173936182E-3</c:v>
                </c:pt>
                <c:pt idx="3">
                  <c:v>4.5882660076399717E-3</c:v>
                </c:pt>
                <c:pt idx="4">
                  <c:v>1.164547916541831E-2</c:v>
                </c:pt>
                <c:pt idx="5">
                  <c:v>4.6089749976283498E-2</c:v>
                </c:pt>
                <c:pt idx="6">
                  <c:v>9.5993640797875882E-2</c:v>
                </c:pt>
                <c:pt idx="7">
                  <c:v>0.24014483098558084</c:v>
                </c:pt>
                <c:pt idx="8">
                  <c:v>0.48525403869327344</c:v>
                </c:pt>
                <c:pt idx="9">
                  <c:v>0.9540752577954269</c:v>
                </c:pt>
              </c:numCache>
            </c:numRef>
          </c:xVal>
          <c:yVal>
            <c:numRef>
              <c:f>'BDE-209'!$K$2:$K$11</c:f>
              <c:numCache>
                <c:formatCode>General</c:formatCode>
                <c:ptCount val="10"/>
                <c:pt idx="0">
                  <c:v>0</c:v>
                </c:pt>
                <c:pt idx="1">
                  <c:v>5.6347840340955652E-3</c:v>
                </c:pt>
                <c:pt idx="2">
                  <c:v>1.1494959429554953E-2</c:v>
                </c:pt>
                <c:pt idx="3">
                  <c:v>6.7617408409146786E-3</c:v>
                </c:pt>
                <c:pt idx="4">
                  <c:v>2.0285222522744038E-2</c:v>
                </c:pt>
                <c:pt idx="5">
                  <c:v>4.011966232276043E-2</c:v>
                </c:pt>
                <c:pt idx="6">
                  <c:v>6.4687320711417098E-2</c:v>
                </c:pt>
                <c:pt idx="7">
                  <c:v>0.15529464797967379</c:v>
                </c:pt>
                <c:pt idx="8">
                  <c:v>0.40863453815261042</c:v>
                </c:pt>
                <c:pt idx="9">
                  <c:v>0.67121547414146376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A5-4777-84C4-2CBE4AD3A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93376"/>
        <c:axId val="138100448"/>
      </c:scatterChart>
      <c:valAx>
        <c:axId val="13809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0448"/>
        <c:crosses val="autoZero"/>
        <c:crossBetween val="midCat"/>
      </c:valAx>
      <c:valAx>
        <c:axId val="1381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9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'BDE-209'!$O$3:$O$13</c:f>
              <c:numCache>
                <c:formatCode>General</c:formatCode>
                <c:ptCount val="11"/>
                <c:pt idx="0">
                  <c:v>2.5953670751802687</c:v>
                </c:pt>
                <c:pt idx="1">
                  <c:v>2.5953670751802687</c:v>
                </c:pt>
                <c:pt idx="2">
                  <c:v>2.5953670751802687</c:v>
                </c:pt>
                <c:pt idx="3">
                  <c:v>2.5953670751802687</c:v>
                </c:pt>
                <c:pt idx="4">
                  <c:v>2.5953670751802687</c:v>
                </c:pt>
                <c:pt idx="5">
                  <c:v>2.5953670751802687</c:v>
                </c:pt>
                <c:pt idx="6">
                  <c:v>2.5953670751802687</c:v>
                </c:pt>
                <c:pt idx="7">
                  <c:v>2.5953670751802687</c:v>
                </c:pt>
                <c:pt idx="8">
                  <c:v>2.5953670751802687</c:v>
                </c:pt>
                <c:pt idx="9">
                  <c:v>2.5953670751802687</c:v>
                </c:pt>
                <c:pt idx="10">
                  <c:v>2.5953670751802687</c:v>
                </c:pt>
              </c:numCache>
            </c:numRef>
          </c:xVal>
          <c:yVal>
            <c:numRef>
              <c:f>'BDE-209'!$R$3:$R$13</c:f>
              <c:numCache>
                <c:formatCode>General</c:formatCode>
                <c:ptCount val="11"/>
                <c:pt idx="0">
                  <c:v>43.465597082206372</c:v>
                </c:pt>
                <c:pt idx="1">
                  <c:v>47.639619703303005</c:v>
                </c:pt>
                <c:pt idx="2">
                  <c:v>47.517006802721085</c:v>
                </c:pt>
                <c:pt idx="3">
                  <c:v>46.624457011720345</c:v>
                </c:pt>
                <c:pt idx="4">
                  <c:v>48.539832800590112</c:v>
                </c:pt>
                <c:pt idx="5">
                  <c:v>47.912343250553228</c:v>
                </c:pt>
                <c:pt idx="6">
                  <c:v>51.602450618801733</c:v>
                </c:pt>
                <c:pt idx="7">
                  <c:v>53.800917957544463</c:v>
                </c:pt>
                <c:pt idx="8">
                  <c:v>52.754200475370865</c:v>
                </c:pt>
                <c:pt idx="9">
                  <c:v>55.533501352348168</c:v>
                </c:pt>
                <c:pt idx="10">
                  <c:v>61.481128596016717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2-4CA7-840B-181955F73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30816"/>
        <c:axId val="138117504"/>
      </c:scatterChart>
      <c:valAx>
        <c:axId val="1381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7504"/>
        <c:crosses val="autoZero"/>
        <c:crossBetween val="midCat"/>
      </c:valAx>
      <c:valAx>
        <c:axId val="1381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'BDE-209'!$P$3:$P$13</c:f>
              <c:numCache>
                <c:formatCode>General</c:formatCode>
                <c:ptCount val="11"/>
                <c:pt idx="0">
                  <c:v>2.5905738533036979</c:v>
                </c:pt>
                <c:pt idx="1">
                  <c:v>2.5905738533036979</c:v>
                </c:pt>
                <c:pt idx="2">
                  <c:v>2.5905738533036979</c:v>
                </c:pt>
                <c:pt idx="3">
                  <c:v>2.5905738533036979</c:v>
                </c:pt>
                <c:pt idx="4">
                  <c:v>2.5905738533036979</c:v>
                </c:pt>
                <c:pt idx="5">
                  <c:v>2.5905738533036979</c:v>
                </c:pt>
                <c:pt idx="6">
                  <c:v>2.5905738533036979</c:v>
                </c:pt>
                <c:pt idx="7">
                  <c:v>2.5905738533036979</c:v>
                </c:pt>
                <c:pt idx="8">
                  <c:v>2.5905738533036979</c:v>
                </c:pt>
                <c:pt idx="9">
                  <c:v>2.5905738533036979</c:v>
                </c:pt>
                <c:pt idx="10">
                  <c:v>2.5905738533036979</c:v>
                </c:pt>
              </c:numCache>
            </c:numRef>
          </c:xVal>
          <c:yVal>
            <c:numRef>
              <c:f>'BDE-209'!$R$3:$R$13</c:f>
              <c:numCache>
                <c:formatCode>General</c:formatCode>
                <c:ptCount val="11"/>
                <c:pt idx="0">
                  <c:v>43.465597082206372</c:v>
                </c:pt>
                <c:pt idx="1">
                  <c:v>47.639619703303005</c:v>
                </c:pt>
                <c:pt idx="2">
                  <c:v>47.517006802721085</c:v>
                </c:pt>
                <c:pt idx="3">
                  <c:v>46.624457011720345</c:v>
                </c:pt>
                <c:pt idx="4">
                  <c:v>48.539832800590112</c:v>
                </c:pt>
                <c:pt idx="5">
                  <c:v>47.912343250553228</c:v>
                </c:pt>
                <c:pt idx="6">
                  <c:v>51.602450618801733</c:v>
                </c:pt>
                <c:pt idx="7">
                  <c:v>53.800917957544463</c:v>
                </c:pt>
                <c:pt idx="8">
                  <c:v>52.754200475370865</c:v>
                </c:pt>
                <c:pt idx="9">
                  <c:v>55.533501352348168</c:v>
                </c:pt>
                <c:pt idx="10">
                  <c:v>61.481128596016717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2-4C1A-BF67-75681628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029088"/>
        <c:axId val="1040030752"/>
      </c:scatterChart>
      <c:valAx>
        <c:axId val="10400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30752"/>
        <c:crosses val="autoZero"/>
        <c:crossBetween val="midCat"/>
      </c:valAx>
      <c:valAx>
        <c:axId val="10400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2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'BDE-28'!$O$3:$O$13</c:f>
              <c:numCache>
                <c:formatCode>General</c:formatCode>
                <c:ptCount val="11"/>
                <c:pt idx="0">
                  <c:v>2.5594677795164675</c:v>
                </c:pt>
                <c:pt idx="1">
                  <c:v>2.5594677795164675</c:v>
                </c:pt>
                <c:pt idx="2">
                  <c:v>2.5594677795164675</c:v>
                </c:pt>
                <c:pt idx="3">
                  <c:v>2.5594677795164675</c:v>
                </c:pt>
                <c:pt idx="4">
                  <c:v>2.5594677795164675</c:v>
                </c:pt>
                <c:pt idx="5">
                  <c:v>2.5594677795164675</c:v>
                </c:pt>
                <c:pt idx="6">
                  <c:v>2.5594677795164675</c:v>
                </c:pt>
                <c:pt idx="7">
                  <c:v>2.5594677795164675</c:v>
                </c:pt>
                <c:pt idx="8">
                  <c:v>2.5594677795164675</c:v>
                </c:pt>
                <c:pt idx="9">
                  <c:v>2.5594677795164675</c:v>
                </c:pt>
                <c:pt idx="10">
                  <c:v>2.5594677795164675</c:v>
                </c:pt>
              </c:numCache>
            </c:numRef>
          </c:xVal>
          <c:yVal>
            <c:numRef>
              <c:f>'BDE-28'!$R$3:$R$13</c:f>
              <c:numCache>
                <c:formatCode>General</c:formatCode>
                <c:ptCount val="11"/>
                <c:pt idx="0">
                  <c:v>15.759758398835086</c:v>
                </c:pt>
                <c:pt idx="1">
                  <c:v>17.273175732901443</c:v>
                </c:pt>
                <c:pt idx="2">
                  <c:v>17.228718741177694</c:v>
                </c:pt>
                <c:pt idx="3">
                  <c:v>16.905097992600407</c:v>
                </c:pt>
                <c:pt idx="4">
                  <c:v>17.599575043461464</c:v>
                </c:pt>
                <c:pt idx="5">
                  <c:v>17.37205985052228</c:v>
                </c:pt>
                <c:pt idx="6">
                  <c:v>18.710019167620096</c:v>
                </c:pt>
                <c:pt idx="7">
                  <c:v>19.507139567019806</c:v>
                </c:pt>
                <c:pt idx="8">
                  <c:v>19.127620689142805</c:v>
                </c:pt>
                <c:pt idx="9">
                  <c:v>20.135339742351526</c:v>
                </c:pt>
                <c:pt idx="10">
                  <c:v>22.291830730598356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4-4990-8BEB-E7B4BA88B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30816"/>
        <c:axId val="138117504"/>
      </c:scatterChart>
      <c:valAx>
        <c:axId val="1381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7504"/>
        <c:crosses val="autoZero"/>
        <c:crossBetween val="midCat"/>
      </c:valAx>
      <c:valAx>
        <c:axId val="1381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'BDE-28'!$P$3:$P$13</c:f>
              <c:numCache>
                <c:formatCode>General</c:formatCode>
                <c:ptCount val="11"/>
                <c:pt idx="0">
                  <c:v>2.5547533926522248</c:v>
                </c:pt>
                <c:pt idx="1">
                  <c:v>2.5547533926522248</c:v>
                </c:pt>
                <c:pt idx="2">
                  <c:v>2.5547533926522248</c:v>
                </c:pt>
                <c:pt idx="3">
                  <c:v>2.5547533926522248</c:v>
                </c:pt>
                <c:pt idx="4">
                  <c:v>2.5547533926522248</c:v>
                </c:pt>
                <c:pt idx="5">
                  <c:v>2.5547533926522248</c:v>
                </c:pt>
                <c:pt idx="6">
                  <c:v>2.5547533926522248</c:v>
                </c:pt>
                <c:pt idx="7">
                  <c:v>2.5547533926522248</c:v>
                </c:pt>
                <c:pt idx="8">
                  <c:v>2.5547533926522248</c:v>
                </c:pt>
                <c:pt idx="9">
                  <c:v>2.5547533926522248</c:v>
                </c:pt>
                <c:pt idx="10">
                  <c:v>2.5547533926522248</c:v>
                </c:pt>
              </c:numCache>
            </c:numRef>
          </c:xVal>
          <c:yVal>
            <c:numRef>
              <c:f>'BDE-28'!$R$3:$R$13</c:f>
              <c:numCache>
                <c:formatCode>General</c:formatCode>
                <c:ptCount val="11"/>
                <c:pt idx="0">
                  <c:v>15.759758398835086</c:v>
                </c:pt>
                <c:pt idx="1">
                  <c:v>17.273175732901443</c:v>
                </c:pt>
                <c:pt idx="2">
                  <c:v>17.228718741177694</c:v>
                </c:pt>
                <c:pt idx="3">
                  <c:v>16.905097992600407</c:v>
                </c:pt>
                <c:pt idx="4">
                  <c:v>17.599575043461464</c:v>
                </c:pt>
                <c:pt idx="5">
                  <c:v>17.37205985052228</c:v>
                </c:pt>
                <c:pt idx="6">
                  <c:v>18.710019167620096</c:v>
                </c:pt>
                <c:pt idx="7">
                  <c:v>19.507139567019806</c:v>
                </c:pt>
                <c:pt idx="8">
                  <c:v>19.127620689142805</c:v>
                </c:pt>
                <c:pt idx="9">
                  <c:v>20.135339742351526</c:v>
                </c:pt>
                <c:pt idx="10">
                  <c:v>22.291830730598356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D7-451B-8060-4C278C82B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029088"/>
        <c:axId val="1040030752"/>
      </c:scatterChart>
      <c:valAx>
        <c:axId val="10400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30752"/>
        <c:crosses val="autoZero"/>
        <c:crossBetween val="midCat"/>
      </c:valAx>
      <c:valAx>
        <c:axId val="10400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2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AratioY/Conc_calcX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'BDE-47'!$J$2:$J$11</c:f>
              <c:numCache>
                <c:formatCode>General</c:formatCode>
                <c:ptCount val="10"/>
                <c:pt idx="0">
                  <c:v>0</c:v>
                </c:pt>
                <c:pt idx="1">
                  <c:v>5.9482592936570202E-4</c:v>
                </c:pt>
                <c:pt idx="2">
                  <c:v>1.186474645018898E-3</c:v>
                </c:pt>
                <c:pt idx="3">
                  <c:v>4.5999012252137339E-3</c:v>
                </c:pt>
                <c:pt idx="4">
                  <c:v>1.1675010514214287E-2</c:v>
                </c:pt>
                <c:pt idx="5">
                  <c:v>4.6206627303797071E-2</c:v>
                </c:pt>
                <c:pt idx="6">
                  <c:v>9.6237067594517792E-2</c:v>
                </c:pt>
                <c:pt idx="7">
                  <c:v>0.24075380556401174</c:v>
                </c:pt>
                <c:pt idx="8">
                  <c:v>0.48648457683324642</c:v>
                </c:pt>
                <c:pt idx="9">
                  <c:v>0.95649466268339733</c:v>
                </c:pt>
              </c:numCache>
            </c:numRef>
          </c:xVal>
          <c:yVal>
            <c:numRef>
              <c:f>'BDE-47'!$K$2:$K$11</c:f>
              <c:numCache>
                <c:formatCode>General</c:formatCode>
                <c:ptCount val="10"/>
                <c:pt idx="0">
                  <c:v>0</c:v>
                </c:pt>
                <c:pt idx="1">
                  <c:v>4.4947326191289881E-3</c:v>
                </c:pt>
                <c:pt idx="2">
                  <c:v>5.3119567316978946E-3</c:v>
                </c:pt>
                <c:pt idx="3">
                  <c:v>8.6625755932304132E-3</c:v>
                </c:pt>
                <c:pt idx="4">
                  <c:v>1.5445535727552339E-2</c:v>
                </c:pt>
                <c:pt idx="5">
                  <c:v>5.9167025749988861E-2</c:v>
                </c:pt>
                <c:pt idx="6">
                  <c:v>0.13492370098512652</c:v>
                </c:pt>
                <c:pt idx="7">
                  <c:v>0.3449502979153356</c:v>
                </c:pt>
                <c:pt idx="8">
                  <c:v>0.72961768770152002</c:v>
                </c:pt>
                <c:pt idx="9">
                  <c:v>1.3824980312328197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E9-479A-BC2B-FE4FEE7A4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56992"/>
        <c:axId val="1999544512"/>
      </c:scatterChart>
      <c:valAx>
        <c:axId val="19995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44512"/>
        <c:crosses val="autoZero"/>
        <c:crossBetween val="midCat"/>
      </c:valAx>
      <c:valAx>
        <c:axId val="19995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AratioY/Calc_concX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'BDE-99'!$J$2:$J$13</c:f>
              <c:numCache>
                <c:formatCode>General</c:formatCode>
                <c:ptCount val="12"/>
                <c:pt idx="0">
                  <c:v>0</c:v>
                </c:pt>
                <c:pt idx="1">
                  <c:v>5.4772542720368301E-4</c:v>
                </c:pt>
                <c:pt idx="2">
                  <c:v>1.0925252241480133E-3</c:v>
                </c:pt>
                <c:pt idx="3">
                  <c:v>4.2356641486049722E-3</c:v>
                </c:pt>
                <c:pt idx="4">
                  <c:v>1.0750540293905072E-2</c:v>
                </c:pt>
                <c:pt idx="5">
                  <c:v>4.2547816815251507E-2</c:v>
                </c:pt>
                <c:pt idx="6">
                  <c:v>8.8616663058462067E-2</c:v>
                </c:pt>
                <c:pt idx="7">
                  <c:v>0.22169003483771857</c:v>
                </c:pt>
                <c:pt idx="8">
                  <c:v>0.4479629409533894</c:v>
                </c:pt>
                <c:pt idx="9">
                  <c:v>0.88075590163826289</c:v>
                </c:pt>
                <c:pt idx="10">
                  <c:v>2.6991808099679204</c:v>
                </c:pt>
                <c:pt idx="11">
                  <c:v>6.2319788319875178</c:v>
                </c:pt>
              </c:numCache>
            </c:numRef>
          </c:xVal>
          <c:yVal>
            <c:numRef>
              <c:f>'BDE-99'!$K$2:$K$13</c:f>
              <c:numCache>
                <c:formatCode>General</c:formatCode>
                <c:ptCount val="12"/>
                <c:pt idx="0">
                  <c:v>0</c:v>
                </c:pt>
                <c:pt idx="1">
                  <c:v>2.6151171602205019E-3</c:v>
                </c:pt>
                <c:pt idx="2">
                  <c:v>4.1678429741014251E-3</c:v>
                </c:pt>
                <c:pt idx="3">
                  <c:v>9.0711876495148669E-3</c:v>
                </c:pt>
                <c:pt idx="4">
                  <c:v>1.6753094307662589E-2</c:v>
                </c:pt>
                <c:pt idx="5">
                  <c:v>5.8594968871190624E-2</c:v>
                </c:pt>
                <c:pt idx="6">
                  <c:v>0.11432965334839007</c:v>
                </c:pt>
                <c:pt idx="7">
                  <c:v>0.32182285552963552</c:v>
                </c:pt>
                <c:pt idx="8">
                  <c:v>0.68409830463143195</c:v>
                </c:pt>
                <c:pt idx="9">
                  <c:v>1.3044531284824892</c:v>
                </c:pt>
                <c:pt idx="10">
                  <c:v>4.4972660138779519</c:v>
                </c:pt>
                <c:pt idx="11">
                  <c:v>11.267559174455061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FA-49AB-97BA-95A58D70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56992"/>
        <c:axId val="1999544512"/>
      </c:scatterChart>
      <c:valAx>
        <c:axId val="19995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44512"/>
        <c:crosses val="autoZero"/>
        <c:crossBetween val="midCat"/>
      </c:valAx>
      <c:valAx>
        <c:axId val="19995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AratioY/Calc_concX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'BDE-100'!$J$2:$J$11</c:f>
              <c:numCache>
                <c:formatCode>General</c:formatCode>
                <c:ptCount val="10"/>
                <c:pt idx="0">
                  <c:v>0</c:v>
                </c:pt>
                <c:pt idx="1">
                  <c:v>5.8681398827628659E-4</c:v>
                </c:pt>
                <c:pt idx="2">
                  <c:v>1.1704935579635411E-3</c:v>
                </c:pt>
                <c:pt idx="3">
                  <c:v>4.5379433719761626E-3</c:v>
                </c:pt>
                <c:pt idx="4">
                  <c:v>1.1517755270553444E-2</c:v>
                </c:pt>
                <c:pt idx="5">
                  <c:v>4.558425232378676E-2</c:v>
                </c:pt>
                <c:pt idx="6">
                  <c:v>9.4940813214673292E-2</c:v>
                </c:pt>
                <c:pt idx="7">
                  <c:v>0.23751099920335367</c:v>
                </c:pt>
                <c:pt idx="8">
                  <c:v>0.47993192743100271</c:v>
                </c:pt>
                <c:pt idx="9">
                  <c:v>0.94361126518602934</c:v>
                </c:pt>
              </c:numCache>
            </c:numRef>
          </c:xVal>
          <c:yVal>
            <c:numRef>
              <c:f>'BDE-100'!$K$2:$K$11</c:f>
              <c:numCache>
                <c:formatCode>General</c:formatCode>
                <c:ptCount val="10"/>
                <c:pt idx="0">
                  <c:v>0</c:v>
                </c:pt>
                <c:pt idx="1">
                  <c:v>4.9850670866703316E-3</c:v>
                </c:pt>
                <c:pt idx="2">
                  <c:v>5.1485119091841131E-3</c:v>
                </c:pt>
                <c:pt idx="3">
                  <c:v>1.0787358285909571E-2</c:v>
                </c:pt>
                <c:pt idx="4">
                  <c:v>1.6099315017607467E-2</c:v>
                </c:pt>
                <c:pt idx="5">
                  <c:v>6.8156490988246832E-2</c:v>
                </c:pt>
                <c:pt idx="6">
                  <c:v>0.14383144381212762</c:v>
                </c:pt>
                <c:pt idx="7">
                  <c:v>0.3767403158942661</c:v>
                </c:pt>
                <c:pt idx="8">
                  <c:v>0.79303427883686728</c:v>
                </c:pt>
                <c:pt idx="9">
                  <c:v>1.5186475683867997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B4-4913-AFE8-97D2127F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56992"/>
        <c:axId val="1999544512"/>
      </c:scatterChart>
      <c:valAx>
        <c:axId val="19995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44512"/>
        <c:crosses val="autoZero"/>
        <c:crossBetween val="midCat"/>
      </c:valAx>
      <c:valAx>
        <c:axId val="19995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AratioY/Calc_concX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'BDE-153'!$J$2:$J$13</c:f>
              <c:numCache>
                <c:formatCode>General</c:formatCode>
                <c:ptCount val="12"/>
                <c:pt idx="0">
                  <c:v>0</c:v>
                </c:pt>
                <c:pt idx="1">
                  <c:v>5.9482592936570202E-4</c:v>
                </c:pt>
                <c:pt idx="2">
                  <c:v>1.186474645018898E-3</c:v>
                </c:pt>
                <c:pt idx="3">
                  <c:v>4.5999012252137339E-3</c:v>
                </c:pt>
                <c:pt idx="4">
                  <c:v>1.1675010514214287E-2</c:v>
                </c:pt>
                <c:pt idx="5">
                  <c:v>4.6206627303797071E-2</c:v>
                </c:pt>
                <c:pt idx="6">
                  <c:v>9.6237067594517792E-2</c:v>
                </c:pt>
                <c:pt idx="7">
                  <c:v>0.24075380556401174</c:v>
                </c:pt>
                <c:pt idx="8">
                  <c:v>0.48648457683324642</c:v>
                </c:pt>
                <c:pt idx="9">
                  <c:v>0.95649466268339733</c:v>
                </c:pt>
                <c:pt idx="10">
                  <c:v>2.9312912164988498</c:v>
                </c:pt>
                <c:pt idx="11">
                  <c:v>6.7678848131070115</c:v>
                </c:pt>
              </c:numCache>
            </c:numRef>
          </c:xVal>
          <c:yVal>
            <c:numRef>
              <c:f>'BDE-153'!$K$2:$K$13</c:f>
              <c:numCache>
                <c:formatCode>General</c:formatCode>
                <c:ptCount val="12"/>
                <c:pt idx="0">
                  <c:v>0</c:v>
                </c:pt>
                <c:pt idx="1">
                  <c:v>1.8305820121543515E-2</c:v>
                </c:pt>
                <c:pt idx="2">
                  <c:v>2.0757492459250234E-2</c:v>
                </c:pt>
                <c:pt idx="3">
                  <c:v>2.8112509472370397E-2</c:v>
                </c:pt>
                <c:pt idx="4">
                  <c:v>4.5519383070088112E-2</c:v>
                </c:pt>
                <c:pt idx="5">
                  <c:v>0.14023565771682442</c:v>
                </c:pt>
                <c:pt idx="6">
                  <c:v>0.25955037815188481</c:v>
                </c:pt>
                <c:pt idx="7">
                  <c:v>0.69725561284379134</c:v>
                </c:pt>
                <c:pt idx="8">
                  <c:v>1.5788769854831282</c:v>
                </c:pt>
                <c:pt idx="9">
                  <c:v>2.8478625874801269</c:v>
                </c:pt>
                <c:pt idx="10">
                  <c:v>9.6580362847505992</c:v>
                </c:pt>
                <c:pt idx="11">
                  <c:v>24.871235197099598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9F-4E83-AD02-AC81D107B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56992"/>
        <c:axId val="1999544512"/>
      </c:scatterChart>
      <c:valAx>
        <c:axId val="19995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44512"/>
        <c:crosses val="autoZero"/>
        <c:crossBetween val="midCat"/>
      </c:valAx>
      <c:valAx>
        <c:axId val="19995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AratioY/Calc_concX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'BDE-154'!$J$2:$J$13</c:f>
              <c:numCache>
                <c:formatCode>General</c:formatCode>
                <c:ptCount val="12"/>
                <c:pt idx="0">
                  <c:v>0</c:v>
                </c:pt>
                <c:pt idx="1">
                  <c:v>5.7661697234430312E-4</c:v>
                </c:pt>
                <c:pt idx="2">
                  <c:v>1.1501539926203604E-3</c:v>
                </c:pt>
                <c:pt idx="3">
                  <c:v>4.4590879224010701E-3</c:v>
                </c:pt>
                <c:pt idx="4">
                  <c:v>1.1317612233166914E-2</c:v>
                </c:pt>
                <c:pt idx="5">
                  <c:v>4.479213871286452E-2</c:v>
                </c:pt>
                <c:pt idx="6">
                  <c:v>9.3291034913052989E-2</c:v>
                </c:pt>
                <c:pt idx="7">
                  <c:v>0.23338379110797058</c:v>
                </c:pt>
                <c:pt idx="8">
                  <c:v>0.47159219182814704</c:v>
                </c:pt>
                <c:pt idx="9">
                  <c:v>0.92721421382574254</c:v>
                </c:pt>
                <c:pt idx="10">
                  <c:v>2.8415578119121503</c:v>
                </c:pt>
                <c:pt idx="11">
                  <c:v>6.5607046657670018</c:v>
                </c:pt>
              </c:numCache>
            </c:numRef>
          </c:xVal>
          <c:yVal>
            <c:numRef>
              <c:f>'BDE-154'!$K$2:$K$13</c:f>
              <c:numCache>
                <c:formatCode>General</c:formatCode>
                <c:ptCount val="12"/>
                <c:pt idx="0">
                  <c:v>0</c:v>
                </c:pt>
                <c:pt idx="1">
                  <c:v>6.5377929005512548E-3</c:v>
                </c:pt>
                <c:pt idx="2">
                  <c:v>7.9270738919183965E-3</c:v>
                </c:pt>
                <c:pt idx="3">
                  <c:v>1.1604582398478478E-2</c:v>
                </c:pt>
                <c:pt idx="4">
                  <c:v>2.6396338835975693E-2</c:v>
                </c:pt>
                <c:pt idx="5">
                  <c:v>9.3572160889139833E-2</c:v>
                </c:pt>
                <c:pt idx="6">
                  <c:v>0.20258985750583203</c:v>
                </c:pt>
                <c:pt idx="7">
                  <c:v>0.52874400083208273</c:v>
                </c:pt>
                <c:pt idx="8">
                  <c:v>1.1319371183191929</c:v>
                </c:pt>
                <c:pt idx="9">
                  <c:v>2.1056596484450454</c:v>
                </c:pt>
                <c:pt idx="10">
                  <c:v>7.1799676082079023</c:v>
                </c:pt>
                <c:pt idx="11">
                  <c:v>18.234313011693736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23-4DB0-B154-C4C32B5A4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56992"/>
        <c:axId val="1999544512"/>
      </c:scatterChart>
      <c:valAx>
        <c:axId val="19995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44512"/>
        <c:crosses val="autoZero"/>
        <c:crossBetween val="midCat"/>
      </c:valAx>
      <c:valAx>
        <c:axId val="19995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'BDE-183'!$J$2:$J$13</c:f>
              <c:numCache>
                <c:formatCode>General</c:formatCode>
                <c:ptCount val="12"/>
                <c:pt idx="0">
                  <c:v>0</c:v>
                </c:pt>
                <c:pt idx="1">
                  <c:v>5.996816512380751E-4</c:v>
                </c:pt>
                <c:pt idx="2">
                  <c:v>1.1961601523251741E-3</c:v>
                </c:pt>
                <c:pt idx="3">
                  <c:v>4.6374514392971125E-3</c:v>
                </c:pt>
                <c:pt idx="4">
                  <c:v>1.1770316722493585E-2</c:v>
                </c:pt>
                <c:pt idx="5">
                  <c:v>4.6583824261379095E-2</c:v>
                </c:pt>
                <c:pt idx="6">
                  <c:v>9.7022676309575076E-2</c:v>
                </c:pt>
                <c:pt idx="7">
                  <c:v>0.24271914275228945</c:v>
                </c:pt>
                <c:pt idx="8">
                  <c:v>0.4904558795012729</c:v>
                </c:pt>
                <c:pt idx="9">
                  <c:v>0.96430278237877221</c:v>
                </c:pt>
                <c:pt idx="10">
                  <c:v>2.9552201243886365</c:v>
                </c:pt>
                <c:pt idx="11">
                  <c:v>6.8231328523976806</c:v>
                </c:pt>
              </c:numCache>
            </c:numRef>
          </c:xVal>
          <c:yVal>
            <c:numRef>
              <c:f>'BDE-183'!$K$2:$K$13</c:f>
              <c:numCache>
                <c:formatCode>General</c:formatCode>
                <c:ptCount val="12"/>
                <c:pt idx="0">
                  <c:v>0</c:v>
                </c:pt>
                <c:pt idx="1">
                  <c:v>5.6388463767254576E-3</c:v>
                </c:pt>
                <c:pt idx="2">
                  <c:v>6.129180844266802E-3</c:v>
                </c:pt>
                <c:pt idx="3">
                  <c:v>1.2340084099790495E-2</c:v>
                </c:pt>
                <c:pt idx="4">
                  <c:v>3.0972793866361571E-2</c:v>
                </c:pt>
                <c:pt idx="5">
                  <c:v>0.12454495475550141</c:v>
                </c:pt>
                <c:pt idx="6">
                  <c:v>0.24377795277930492</c:v>
                </c:pt>
                <c:pt idx="7">
                  <c:v>0.68475208392148712</c:v>
                </c:pt>
                <c:pt idx="8">
                  <c:v>1.6272566529472074</c:v>
                </c:pt>
                <c:pt idx="9">
                  <c:v>2.9693838130191232</c:v>
                </c:pt>
                <c:pt idx="10">
                  <c:v>9.6165212998320975</c:v>
                </c:pt>
                <c:pt idx="11">
                  <c:v>25.531225390410249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AratioY/Calc_concX</c:v>
                </c15:tx>
              </c15:filteredSeriesTitle>
            </c:ext>
            <c:ext xmlns:c16="http://schemas.microsoft.com/office/drawing/2014/chart" uri="{C3380CC4-5D6E-409C-BE32-E72D297353CC}">
              <c16:uniqueId val="{00000002-96EB-4767-B775-DF5283B4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56992"/>
        <c:axId val="1999544512"/>
      </c:scatterChart>
      <c:valAx>
        <c:axId val="19995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44512"/>
        <c:crosses val="autoZero"/>
        <c:crossBetween val="midCat"/>
      </c:valAx>
      <c:valAx>
        <c:axId val="19995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66676</xdr:colOff>
      <xdr:row>20</xdr:row>
      <xdr:rowOff>28575</xdr:rowOff>
    </xdr:from>
    <xdr:to>
      <xdr:col>10</xdr:col>
      <xdr:colOff>657226</xdr:colOff>
      <xdr:row>32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4E57E7-4DC0-403E-BB80-52B40B5D1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376237</xdr:colOff>
      <xdr:row>16</xdr:row>
      <xdr:rowOff>38100</xdr:rowOff>
    </xdr:from>
    <xdr:to>
      <xdr:col>17</xdr:col>
      <xdr:colOff>228600</xdr:colOff>
      <xdr:row>25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52A73C-3DEE-4694-A18E-FBC988DA2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352425</xdr:colOff>
      <xdr:row>25</xdr:row>
      <xdr:rowOff>104775</xdr:rowOff>
    </xdr:from>
    <xdr:to>
      <xdr:col>17</xdr:col>
      <xdr:colOff>257175</xdr:colOff>
      <xdr:row>34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048437-032D-4DDA-9059-FD444D396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20</xdr:row>
      <xdr:rowOff>66675</xdr:rowOff>
    </xdr:from>
    <xdr:to>
      <xdr:col>10</xdr:col>
      <xdr:colOff>666750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65F009-5AF5-4250-9BD8-31C0EC6F3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20</xdr:row>
      <xdr:rowOff>9525</xdr:rowOff>
    </xdr:from>
    <xdr:to>
      <xdr:col>10</xdr:col>
      <xdr:colOff>666750</xdr:colOff>
      <xdr:row>32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D0EB09-51ED-4B8B-BAD2-B9A88EF44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20</xdr:row>
      <xdr:rowOff>9525</xdr:rowOff>
    </xdr:from>
    <xdr:to>
      <xdr:col>10</xdr:col>
      <xdr:colOff>666750</xdr:colOff>
      <xdr:row>32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1EB850-9D9C-4225-8E22-4917D900F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20</xdr:row>
      <xdr:rowOff>47625</xdr:rowOff>
    </xdr:from>
    <xdr:to>
      <xdr:col>10</xdr:col>
      <xdr:colOff>695325</xdr:colOff>
      <xdr:row>32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2976A4-4C70-4679-8BC2-607ED6694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20</xdr:row>
      <xdr:rowOff>95250</xdr:rowOff>
    </xdr:from>
    <xdr:to>
      <xdr:col>10</xdr:col>
      <xdr:colOff>666750</xdr:colOff>
      <xdr:row>32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2266AB-5F4A-4E10-AF05-545B529D5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20</xdr:row>
      <xdr:rowOff>57150</xdr:rowOff>
    </xdr:from>
    <xdr:to>
      <xdr:col>10</xdr:col>
      <xdr:colOff>676275</xdr:colOff>
      <xdr:row>32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0674AE-DC9D-4776-A108-462308511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100013</xdr:colOff>
      <xdr:row>20</xdr:row>
      <xdr:rowOff>0</xdr:rowOff>
    </xdr:from>
    <xdr:to>
      <xdr:col>10</xdr:col>
      <xdr:colOff>638175</xdr:colOff>
      <xdr:row>31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D5ACD6-395C-4AD3-835A-28E79EA4C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347662</xdr:colOff>
      <xdr:row>16</xdr:row>
      <xdr:rowOff>9525</xdr:rowOff>
    </xdr:from>
    <xdr:to>
      <xdr:col>17</xdr:col>
      <xdr:colOff>200025</xdr:colOff>
      <xdr:row>25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19CA7A-2885-432D-95F1-32951CBEB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323850</xdr:colOff>
      <xdr:row>25</xdr:row>
      <xdr:rowOff>76200</xdr:rowOff>
    </xdr:from>
    <xdr:to>
      <xdr:col>17</xdr:col>
      <xdr:colOff>228600</xdr:colOff>
      <xdr:row>34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DFAB54-F019-4F26-AE35-24EEC737A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5"/>
  <sheetViews>
    <sheetView topLeftCell="A307" workbookViewId="0">
      <selection activeCell="C314" sqref="C314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0.02</v>
      </c>
      <c r="C2" t="s">
        <v>5</v>
      </c>
      <c r="D2">
        <v>8445</v>
      </c>
    </row>
    <row r="3" spans="1:4" x14ac:dyDescent="0.25">
      <c r="A3" t="s">
        <v>4</v>
      </c>
      <c r="B3">
        <v>0.02</v>
      </c>
      <c r="C3" t="s">
        <v>6</v>
      </c>
      <c r="D3">
        <v>2650</v>
      </c>
    </row>
    <row r="4" spans="1:4" x14ac:dyDescent="0.25">
      <c r="A4" t="s">
        <v>4</v>
      </c>
      <c r="B4">
        <v>0.02</v>
      </c>
      <c r="C4" t="s">
        <v>7</v>
      </c>
      <c r="D4">
        <v>92205</v>
      </c>
    </row>
    <row r="5" spans="1:4" x14ac:dyDescent="0.25">
      <c r="A5" t="s">
        <v>4</v>
      </c>
      <c r="B5">
        <v>0.02</v>
      </c>
      <c r="C5" t="s">
        <v>8</v>
      </c>
      <c r="D5">
        <v>61</v>
      </c>
    </row>
    <row r="6" spans="1:4" x14ac:dyDescent="0.25">
      <c r="A6" t="s">
        <v>4</v>
      </c>
      <c r="B6">
        <v>0.02</v>
      </c>
      <c r="C6" t="s">
        <v>9</v>
      </c>
      <c r="D6">
        <v>55</v>
      </c>
    </row>
    <row r="7" spans="1:4" x14ac:dyDescent="0.25">
      <c r="A7" t="s">
        <v>4</v>
      </c>
      <c r="B7">
        <v>0.02</v>
      </c>
      <c r="C7" t="s">
        <v>10</v>
      </c>
      <c r="D7">
        <v>61</v>
      </c>
    </row>
    <row r="8" spans="1:4" x14ac:dyDescent="0.25">
      <c r="A8" t="s">
        <v>4</v>
      </c>
      <c r="B8">
        <v>0.02</v>
      </c>
      <c r="C8" t="s">
        <v>11</v>
      </c>
      <c r="D8">
        <v>32</v>
      </c>
    </row>
    <row r="9" spans="1:4" x14ac:dyDescent="0.25">
      <c r="A9" t="s">
        <v>4</v>
      </c>
      <c r="B9">
        <v>0.02</v>
      </c>
      <c r="C9" t="s">
        <v>12</v>
      </c>
      <c r="D9">
        <v>192845</v>
      </c>
    </row>
    <row r="10" spans="1:4" x14ac:dyDescent="0.25">
      <c r="A10" t="s">
        <v>4</v>
      </c>
      <c r="B10">
        <v>0.02</v>
      </c>
      <c r="C10" t="s">
        <v>13</v>
      </c>
      <c r="D10">
        <v>80</v>
      </c>
    </row>
    <row r="11" spans="1:4" x14ac:dyDescent="0.25">
      <c r="A11" t="s">
        <v>4</v>
      </c>
      <c r="B11">
        <v>0.02</v>
      </c>
      <c r="C11" t="s">
        <v>14</v>
      </c>
      <c r="D11">
        <v>224</v>
      </c>
    </row>
    <row r="12" spans="1:4" x14ac:dyDescent="0.25">
      <c r="A12" t="s">
        <v>4</v>
      </c>
      <c r="B12">
        <v>0.02</v>
      </c>
      <c r="C12" t="s">
        <v>15</v>
      </c>
      <c r="D12">
        <v>69</v>
      </c>
    </row>
    <row r="13" spans="1:4" x14ac:dyDescent="0.25">
      <c r="A13" t="s">
        <v>4</v>
      </c>
      <c r="B13">
        <v>0.02</v>
      </c>
      <c r="C13" t="s">
        <v>16</v>
      </c>
      <c r="D13">
        <v>25</v>
      </c>
    </row>
    <row r="14" spans="1:4" x14ac:dyDescent="0.25">
      <c r="A14" t="s">
        <v>17</v>
      </c>
      <c r="B14">
        <v>0.04</v>
      </c>
      <c r="C14" t="s">
        <v>5</v>
      </c>
      <c r="D14">
        <v>10616</v>
      </c>
    </row>
    <row r="15" spans="1:4" x14ac:dyDescent="0.25">
      <c r="A15" t="s">
        <v>17</v>
      </c>
      <c r="B15">
        <v>0.04</v>
      </c>
      <c r="C15" t="s">
        <v>6</v>
      </c>
      <c r="D15">
        <v>3973</v>
      </c>
    </row>
    <row r="16" spans="1:4" x14ac:dyDescent="0.25">
      <c r="A16" t="s">
        <v>17</v>
      </c>
      <c r="B16">
        <v>0.04</v>
      </c>
      <c r="C16" t="s">
        <v>7</v>
      </c>
      <c r="D16">
        <v>99487</v>
      </c>
    </row>
    <row r="17" spans="1:4" x14ac:dyDescent="0.25">
      <c r="A17" t="s">
        <v>17</v>
      </c>
      <c r="B17">
        <v>0.04</v>
      </c>
      <c r="C17" t="s">
        <v>8</v>
      </c>
      <c r="D17">
        <v>51</v>
      </c>
    </row>
    <row r="18" spans="1:4" x14ac:dyDescent="0.25">
      <c r="A18" t="s">
        <v>17</v>
      </c>
      <c r="B18">
        <v>0.04</v>
      </c>
      <c r="C18" t="s">
        <v>9</v>
      </c>
      <c r="D18">
        <v>65</v>
      </c>
    </row>
    <row r="19" spans="1:4" x14ac:dyDescent="0.25">
      <c r="A19" t="s">
        <v>17</v>
      </c>
      <c r="B19">
        <v>0.04</v>
      </c>
      <c r="C19" t="s">
        <v>10</v>
      </c>
      <c r="D19">
        <v>63</v>
      </c>
    </row>
    <row r="20" spans="1:4" x14ac:dyDescent="0.25">
      <c r="A20" t="s">
        <v>17</v>
      </c>
      <c r="B20">
        <v>0.04</v>
      </c>
      <c r="C20" t="s">
        <v>11</v>
      </c>
      <c r="D20">
        <v>51</v>
      </c>
    </row>
    <row r="21" spans="1:4" x14ac:dyDescent="0.25">
      <c r="A21" t="s">
        <v>17</v>
      </c>
      <c r="B21">
        <v>0.04</v>
      </c>
      <c r="C21" t="s">
        <v>12</v>
      </c>
      <c r="D21">
        <v>211364</v>
      </c>
    </row>
    <row r="22" spans="1:4" x14ac:dyDescent="0.25">
      <c r="A22" t="s">
        <v>17</v>
      </c>
      <c r="B22">
        <v>0.04</v>
      </c>
      <c r="C22" t="s">
        <v>13</v>
      </c>
      <c r="D22">
        <v>97</v>
      </c>
    </row>
    <row r="23" spans="1:4" x14ac:dyDescent="0.25">
      <c r="A23" t="s">
        <v>17</v>
      </c>
      <c r="B23">
        <v>0.04</v>
      </c>
      <c r="C23" t="s">
        <v>14</v>
      </c>
      <c r="D23">
        <v>254</v>
      </c>
    </row>
    <row r="24" spans="1:4" x14ac:dyDescent="0.25">
      <c r="A24" t="s">
        <v>17</v>
      </c>
      <c r="B24">
        <v>0.04</v>
      </c>
      <c r="C24" t="s">
        <v>15</v>
      </c>
      <c r="D24">
        <v>75</v>
      </c>
    </row>
    <row r="25" spans="1:4" x14ac:dyDescent="0.25">
      <c r="A25" t="s">
        <v>17</v>
      </c>
      <c r="B25">
        <v>0.04</v>
      </c>
      <c r="C25" t="s">
        <v>16</v>
      </c>
      <c r="D25">
        <v>51</v>
      </c>
    </row>
    <row r="26" spans="1:4" x14ac:dyDescent="0.25">
      <c r="A26" t="s">
        <v>18</v>
      </c>
      <c r="B26">
        <v>0.16</v>
      </c>
      <c r="C26" t="s">
        <v>5</v>
      </c>
      <c r="D26">
        <v>11302</v>
      </c>
    </row>
    <row r="27" spans="1:4" x14ac:dyDescent="0.25">
      <c r="A27" t="s">
        <v>18</v>
      </c>
      <c r="B27">
        <v>0.16</v>
      </c>
      <c r="C27" t="s">
        <v>6</v>
      </c>
      <c r="D27">
        <v>4346</v>
      </c>
    </row>
    <row r="28" spans="1:4" x14ac:dyDescent="0.25">
      <c r="A28" t="s">
        <v>18</v>
      </c>
      <c r="B28">
        <v>0.16</v>
      </c>
      <c r="C28" t="s">
        <v>7</v>
      </c>
      <c r="D28">
        <v>101318</v>
      </c>
    </row>
    <row r="29" spans="1:4" x14ac:dyDescent="0.25">
      <c r="A29" t="s">
        <v>18</v>
      </c>
      <c r="B29">
        <v>0.16</v>
      </c>
      <c r="C29" t="s">
        <v>8</v>
      </c>
      <c r="D29">
        <v>98</v>
      </c>
    </row>
    <row r="30" spans="1:4" x14ac:dyDescent="0.25">
      <c r="A30" t="s">
        <v>18</v>
      </c>
      <c r="B30">
        <v>0.16</v>
      </c>
      <c r="C30" t="s">
        <v>9</v>
      </c>
      <c r="D30">
        <v>106</v>
      </c>
    </row>
    <row r="31" spans="1:4" x14ac:dyDescent="0.25">
      <c r="A31" t="s">
        <v>18</v>
      </c>
      <c r="B31">
        <v>0.16</v>
      </c>
      <c r="C31" t="s">
        <v>10</v>
      </c>
      <c r="D31">
        <v>132</v>
      </c>
    </row>
    <row r="32" spans="1:4" x14ac:dyDescent="0.25">
      <c r="A32" t="s">
        <v>18</v>
      </c>
      <c r="B32">
        <v>0.16</v>
      </c>
      <c r="C32" t="s">
        <v>11</v>
      </c>
      <c r="D32">
        <v>111</v>
      </c>
    </row>
    <row r="33" spans="1:4" x14ac:dyDescent="0.25">
      <c r="A33" t="s">
        <v>18</v>
      </c>
      <c r="B33">
        <v>0.16</v>
      </c>
      <c r="C33" t="s">
        <v>12</v>
      </c>
      <c r="D33">
        <v>210820</v>
      </c>
    </row>
    <row r="34" spans="1:4" x14ac:dyDescent="0.25">
      <c r="A34" t="s">
        <v>18</v>
      </c>
      <c r="B34">
        <v>0.16</v>
      </c>
      <c r="C34" t="s">
        <v>13</v>
      </c>
      <c r="D34">
        <v>142</v>
      </c>
    </row>
    <row r="35" spans="1:4" x14ac:dyDescent="0.25">
      <c r="A35" t="s">
        <v>18</v>
      </c>
      <c r="B35">
        <v>0.16</v>
      </c>
      <c r="C35" t="s">
        <v>14</v>
      </c>
      <c r="D35">
        <v>344</v>
      </c>
    </row>
    <row r="36" spans="1:4" x14ac:dyDescent="0.25">
      <c r="A36" t="s">
        <v>18</v>
      </c>
      <c r="B36">
        <v>0.16</v>
      </c>
      <c r="C36" t="s">
        <v>15</v>
      </c>
      <c r="D36">
        <v>151</v>
      </c>
    </row>
    <row r="37" spans="1:4" x14ac:dyDescent="0.25">
      <c r="A37" t="s">
        <v>18</v>
      </c>
      <c r="B37">
        <v>0.16</v>
      </c>
      <c r="C37" t="s">
        <v>16</v>
      </c>
      <c r="D37">
        <v>30</v>
      </c>
    </row>
    <row r="38" spans="1:4" x14ac:dyDescent="0.25">
      <c r="A38" t="s">
        <v>19</v>
      </c>
      <c r="B38">
        <v>0.4</v>
      </c>
      <c r="C38" t="s">
        <v>5</v>
      </c>
      <c r="D38">
        <v>10756</v>
      </c>
    </row>
    <row r="39" spans="1:4" x14ac:dyDescent="0.25">
      <c r="A39" t="s">
        <v>19</v>
      </c>
      <c r="B39">
        <v>0.4</v>
      </c>
      <c r="C39" t="s">
        <v>6</v>
      </c>
      <c r="D39">
        <v>3731</v>
      </c>
    </row>
    <row r="40" spans="1:4" x14ac:dyDescent="0.25">
      <c r="A40" t="s">
        <v>19</v>
      </c>
      <c r="B40">
        <v>0.4</v>
      </c>
      <c r="C40" t="s">
        <v>7</v>
      </c>
      <c r="D40">
        <v>103698</v>
      </c>
    </row>
    <row r="41" spans="1:4" x14ac:dyDescent="0.25">
      <c r="A41" t="s">
        <v>19</v>
      </c>
      <c r="B41">
        <v>0.4</v>
      </c>
      <c r="C41" t="s">
        <v>8</v>
      </c>
      <c r="D41">
        <v>203</v>
      </c>
    </row>
    <row r="42" spans="1:4" x14ac:dyDescent="0.25">
      <c r="A42" t="s">
        <v>19</v>
      </c>
      <c r="B42">
        <v>0.4</v>
      </c>
      <c r="C42" t="s">
        <v>9</v>
      </c>
      <c r="D42">
        <v>189</v>
      </c>
    </row>
    <row r="43" spans="1:4" x14ac:dyDescent="0.25">
      <c r="A43" t="s">
        <v>19</v>
      </c>
      <c r="B43">
        <v>0.4</v>
      </c>
      <c r="C43" t="s">
        <v>10</v>
      </c>
      <c r="D43">
        <v>197</v>
      </c>
    </row>
    <row r="44" spans="1:4" x14ac:dyDescent="0.25">
      <c r="A44" t="s">
        <v>19</v>
      </c>
      <c r="B44">
        <v>0.4</v>
      </c>
      <c r="C44" t="s">
        <v>11</v>
      </c>
      <c r="D44">
        <v>205</v>
      </c>
    </row>
    <row r="45" spans="1:4" x14ac:dyDescent="0.25">
      <c r="A45" t="s">
        <v>19</v>
      </c>
      <c r="B45">
        <v>0.4</v>
      </c>
      <c r="C45" t="s">
        <v>12</v>
      </c>
      <c r="D45">
        <v>206860</v>
      </c>
    </row>
    <row r="46" spans="1:4" x14ac:dyDescent="0.25">
      <c r="A46" t="s">
        <v>19</v>
      </c>
      <c r="B46">
        <v>0.4</v>
      </c>
      <c r="C46" t="s">
        <v>13</v>
      </c>
      <c r="D46">
        <v>323</v>
      </c>
    </row>
    <row r="47" spans="1:4" x14ac:dyDescent="0.25">
      <c r="A47" t="s">
        <v>19</v>
      </c>
      <c r="B47">
        <v>0.4</v>
      </c>
      <c r="C47" t="s">
        <v>14</v>
      </c>
      <c r="D47">
        <v>557</v>
      </c>
    </row>
    <row r="48" spans="1:4" x14ac:dyDescent="0.25">
      <c r="A48" t="s">
        <v>19</v>
      </c>
      <c r="B48">
        <v>0.4</v>
      </c>
      <c r="C48" t="s">
        <v>15</v>
      </c>
      <c r="D48">
        <v>379</v>
      </c>
    </row>
    <row r="49" spans="1:4" x14ac:dyDescent="0.25">
      <c r="A49" t="s">
        <v>19</v>
      </c>
      <c r="B49">
        <v>0.4</v>
      </c>
      <c r="C49" t="s">
        <v>16</v>
      </c>
      <c r="D49">
        <v>90</v>
      </c>
    </row>
    <row r="50" spans="1:4" x14ac:dyDescent="0.25">
      <c r="A50" t="s">
        <v>20</v>
      </c>
      <c r="B50">
        <v>1.6</v>
      </c>
      <c r="C50" t="s">
        <v>5</v>
      </c>
      <c r="D50">
        <v>12217</v>
      </c>
    </row>
    <row r="51" spans="1:4" x14ac:dyDescent="0.25">
      <c r="A51" t="s">
        <v>20</v>
      </c>
      <c r="B51">
        <v>1.6</v>
      </c>
      <c r="C51" t="s">
        <v>6</v>
      </c>
      <c r="D51">
        <v>4567</v>
      </c>
    </row>
    <row r="52" spans="1:4" x14ac:dyDescent="0.25">
      <c r="A52" t="s">
        <v>20</v>
      </c>
      <c r="B52">
        <v>1.6</v>
      </c>
      <c r="C52" t="s">
        <v>7</v>
      </c>
      <c r="D52">
        <v>102435</v>
      </c>
    </row>
    <row r="53" spans="1:4" x14ac:dyDescent="0.25">
      <c r="A53" t="s">
        <v>20</v>
      </c>
      <c r="B53">
        <v>1.6</v>
      </c>
      <c r="C53" t="s">
        <v>8</v>
      </c>
      <c r="D53">
        <v>813</v>
      </c>
    </row>
    <row r="54" spans="1:4" x14ac:dyDescent="0.25">
      <c r="A54" t="s">
        <v>20</v>
      </c>
      <c r="B54">
        <v>1.6</v>
      </c>
      <c r="C54" t="s">
        <v>9</v>
      </c>
      <c r="D54">
        <v>724</v>
      </c>
    </row>
    <row r="55" spans="1:4" x14ac:dyDescent="0.25">
      <c r="A55" t="s">
        <v>20</v>
      </c>
      <c r="B55">
        <v>1.6</v>
      </c>
      <c r="C55" t="s">
        <v>10</v>
      </c>
      <c r="D55">
        <v>834</v>
      </c>
    </row>
    <row r="56" spans="1:4" x14ac:dyDescent="0.25">
      <c r="A56" t="s">
        <v>20</v>
      </c>
      <c r="B56">
        <v>1.6</v>
      </c>
      <c r="C56" t="s">
        <v>11</v>
      </c>
      <c r="D56">
        <v>717</v>
      </c>
    </row>
    <row r="57" spans="1:4" x14ac:dyDescent="0.25">
      <c r="A57" t="s">
        <v>20</v>
      </c>
      <c r="B57">
        <v>1.6</v>
      </c>
      <c r="C57" t="s">
        <v>12</v>
      </c>
      <c r="D57">
        <v>215358</v>
      </c>
    </row>
    <row r="58" spans="1:4" x14ac:dyDescent="0.25">
      <c r="A58" t="s">
        <v>20</v>
      </c>
      <c r="B58">
        <v>1.6</v>
      </c>
      <c r="C58" t="s">
        <v>13</v>
      </c>
      <c r="D58">
        <v>1145</v>
      </c>
    </row>
    <row r="59" spans="1:4" x14ac:dyDescent="0.25">
      <c r="A59" t="s">
        <v>20</v>
      </c>
      <c r="B59">
        <v>1.6</v>
      </c>
      <c r="C59" t="s">
        <v>14</v>
      </c>
      <c r="D59">
        <v>1716</v>
      </c>
    </row>
    <row r="60" spans="1:4" x14ac:dyDescent="0.25">
      <c r="A60" t="s">
        <v>20</v>
      </c>
      <c r="B60">
        <v>1.6</v>
      </c>
      <c r="C60" t="s">
        <v>15</v>
      </c>
      <c r="D60">
        <v>1524</v>
      </c>
    </row>
    <row r="61" spans="1:4" x14ac:dyDescent="0.25">
      <c r="A61" t="s">
        <v>20</v>
      </c>
      <c r="B61">
        <v>1.6</v>
      </c>
      <c r="C61" t="s">
        <v>16</v>
      </c>
      <c r="D61">
        <v>178</v>
      </c>
    </row>
    <row r="62" spans="1:4" x14ac:dyDescent="0.25">
      <c r="A62" t="s">
        <v>21</v>
      </c>
      <c r="B62">
        <v>3.3</v>
      </c>
      <c r="C62" t="s">
        <v>5</v>
      </c>
      <c r="D62">
        <v>10584</v>
      </c>
    </row>
    <row r="63" spans="1:4" x14ac:dyDescent="0.25">
      <c r="A63" t="s">
        <v>21</v>
      </c>
      <c r="B63">
        <v>3.3</v>
      </c>
      <c r="C63" t="s">
        <v>6</v>
      </c>
      <c r="D63">
        <v>3463</v>
      </c>
    </row>
    <row r="64" spans="1:4" x14ac:dyDescent="0.25">
      <c r="A64" t="s">
        <v>21</v>
      </c>
      <c r="B64">
        <v>3.3</v>
      </c>
      <c r="C64" t="s">
        <v>7</v>
      </c>
      <c r="D64">
        <v>110010</v>
      </c>
    </row>
    <row r="65" spans="1:4" x14ac:dyDescent="0.25">
      <c r="A65" t="s">
        <v>21</v>
      </c>
      <c r="B65">
        <v>3.3</v>
      </c>
      <c r="C65" t="s">
        <v>8</v>
      </c>
      <c r="D65">
        <v>1952</v>
      </c>
    </row>
    <row r="66" spans="1:4" x14ac:dyDescent="0.25">
      <c r="A66" t="s">
        <v>21</v>
      </c>
      <c r="B66">
        <v>3.3</v>
      </c>
      <c r="C66" t="s">
        <v>9</v>
      </c>
      <c r="D66">
        <v>1651</v>
      </c>
    </row>
    <row r="67" spans="1:4" x14ac:dyDescent="0.25">
      <c r="A67" t="s">
        <v>21</v>
      </c>
      <c r="B67">
        <v>3.3</v>
      </c>
      <c r="C67" t="s">
        <v>10</v>
      </c>
      <c r="D67">
        <v>1760</v>
      </c>
    </row>
    <row r="68" spans="1:4" x14ac:dyDescent="0.25">
      <c r="A68" t="s">
        <v>21</v>
      </c>
      <c r="B68">
        <v>3.3</v>
      </c>
      <c r="C68" t="s">
        <v>11</v>
      </c>
      <c r="D68">
        <v>1399</v>
      </c>
    </row>
    <row r="69" spans="1:4" x14ac:dyDescent="0.25">
      <c r="A69" t="s">
        <v>21</v>
      </c>
      <c r="B69">
        <v>3.3</v>
      </c>
      <c r="C69" t="s">
        <v>12</v>
      </c>
      <c r="D69">
        <v>212574</v>
      </c>
    </row>
    <row r="70" spans="1:4" x14ac:dyDescent="0.25">
      <c r="A70" t="s">
        <v>21</v>
      </c>
      <c r="B70">
        <v>3.3</v>
      </c>
      <c r="C70" t="s">
        <v>13</v>
      </c>
      <c r="D70">
        <v>2479</v>
      </c>
    </row>
    <row r="71" spans="1:4" x14ac:dyDescent="0.25">
      <c r="A71" t="s">
        <v>21</v>
      </c>
      <c r="B71">
        <v>3.3</v>
      </c>
      <c r="C71" t="s">
        <v>14</v>
      </c>
      <c r="D71">
        <v>3176</v>
      </c>
    </row>
    <row r="72" spans="1:4" x14ac:dyDescent="0.25">
      <c r="A72" t="s">
        <v>21</v>
      </c>
      <c r="B72">
        <v>3.3</v>
      </c>
      <c r="C72" t="s">
        <v>15</v>
      </c>
      <c r="D72">
        <v>2983</v>
      </c>
    </row>
    <row r="73" spans="1:4" x14ac:dyDescent="0.25">
      <c r="A73" t="s">
        <v>21</v>
      </c>
      <c r="B73">
        <v>3.3</v>
      </c>
      <c r="C73" t="s">
        <v>16</v>
      </c>
      <c r="D73">
        <v>287</v>
      </c>
    </row>
    <row r="74" spans="1:4" x14ac:dyDescent="0.25">
      <c r="A74" t="s">
        <v>22</v>
      </c>
      <c r="B74">
        <v>8.3000000000000007</v>
      </c>
      <c r="C74" t="s">
        <v>5</v>
      </c>
      <c r="D74">
        <v>12497</v>
      </c>
    </row>
    <row r="75" spans="1:4" x14ac:dyDescent="0.25">
      <c r="A75" t="s">
        <v>22</v>
      </c>
      <c r="B75">
        <v>8.3000000000000007</v>
      </c>
      <c r="C75" t="s">
        <v>6</v>
      </c>
      <c r="D75">
        <v>4376</v>
      </c>
    </row>
    <row r="76" spans="1:4" x14ac:dyDescent="0.25">
      <c r="A76" t="s">
        <v>22</v>
      </c>
      <c r="B76">
        <v>8.3000000000000007</v>
      </c>
      <c r="C76" t="s">
        <v>7</v>
      </c>
      <c r="D76">
        <v>116914</v>
      </c>
    </row>
    <row r="77" spans="1:4" x14ac:dyDescent="0.25">
      <c r="A77" t="s">
        <v>22</v>
      </c>
      <c r="B77">
        <v>8.3000000000000007</v>
      </c>
      <c r="C77" t="s">
        <v>8</v>
      </c>
      <c r="D77">
        <v>4941</v>
      </c>
    </row>
    <row r="78" spans="1:4" x14ac:dyDescent="0.25">
      <c r="A78" t="s">
        <v>22</v>
      </c>
      <c r="B78">
        <v>8.3000000000000007</v>
      </c>
      <c r="C78" t="s">
        <v>9</v>
      </c>
      <c r="D78">
        <v>4221</v>
      </c>
    </row>
    <row r="79" spans="1:4" x14ac:dyDescent="0.25">
      <c r="A79" t="s">
        <v>22</v>
      </c>
      <c r="B79">
        <v>8.3000000000000007</v>
      </c>
      <c r="C79" t="s">
        <v>10</v>
      </c>
      <c r="D79">
        <v>4610</v>
      </c>
    </row>
    <row r="80" spans="1:4" x14ac:dyDescent="0.25">
      <c r="A80" t="s">
        <v>22</v>
      </c>
      <c r="B80">
        <v>8.3000000000000007</v>
      </c>
      <c r="C80" t="s">
        <v>11</v>
      </c>
      <c r="D80">
        <v>3938</v>
      </c>
    </row>
    <row r="81" spans="1:4" x14ac:dyDescent="0.25">
      <c r="A81" t="s">
        <v>22</v>
      </c>
      <c r="B81">
        <v>8.3000000000000007</v>
      </c>
      <c r="C81" t="s">
        <v>12</v>
      </c>
      <c r="D81">
        <v>228946</v>
      </c>
    </row>
    <row r="82" spans="1:4" x14ac:dyDescent="0.25">
      <c r="A82" t="s">
        <v>22</v>
      </c>
      <c r="B82">
        <v>8.3000000000000007</v>
      </c>
      <c r="C82" t="s">
        <v>13</v>
      </c>
      <c r="D82">
        <v>6470</v>
      </c>
    </row>
    <row r="83" spans="1:4" x14ac:dyDescent="0.25">
      <c r="A83" t="s">
        <v>22</v>
      </c>
      <c r="B83">
        <v>8.3000000000000007</v>
      </c>
      <c r="C83" t="s">
        <v>14</v>
      </c>
      <c r="D83">
        <v>8532</v>
      </c>
    </row>
    <row r="84" spans="1:4" x14ac:dyDescent="0.25">
      <c r="A84" t="s">
        <v>22</v>
      </c>
      <c r="B84">
        <v>8.3000000000000007</v>
      </c>
      <c r="C84" t="s">
        <v>15</v>
      </c>
      <c r="D84">
        <v>8379</v>
      </c>
    </row>
    <row r="85" spans="1:4" x14ac:dyDescent="0.25">
      <c r="A85" t="s">
        <v>22</v>
      </c>
      <c r="B85">
        <v>8.3000000000000007</v>
      </c>
      <c r="C85" t="s">
        <v>16</v>
      </c>
      <c r="D85">
        <v>689</v>
      </c>
    </row>
    <row r="86" spans="1:4" x14ac:dyDescent="0.25">
      <c r="A86" t="s">
        <v>23</v>
      </c>
      <c r="B86">
        <v>16.600000000000001</v>
      </c>
      <c r="C86" t="s">
        <v>5</v>
      </c>
      <c r="D86">
        <v>14148</v>
      </c>
    </row>
    <row r="87" spans="1:4" x14ac:dyDescent="0.25">
      <c r="A87" t="s">
        <v>23</v>
      </c>
      <c r="B87">
        <v>16.600000000000001</v>
      </c>
      <c r="C87" t="s">
        <v>6</v>
      </c>
      <c r="D87">
        <v>6005</v>
      </c>
    </row>
    <row r="88" spans="1:4" x14ac:dyDescent="0.25">
      <c r="A88" t="s">
        <v>23</v>
      </c>
      <c r="B88">
        <v>16.600000000000001</v>
      </c>
      <c r="C88" t="s">
        <v>7</v>
      </c>
      <c r="D88">
        <v>117417</v>
      </c>
    </row>
    <row r="89" spans="1:4" x14ac:dyDescent="0.25">
      <c r="A89" t="s">
        <v>23</v>
      </c>
      <c r="B89">
        <v>16.600000000000001</v>
      </c>
      <c r="C89" t="s">
        <v>8</v>
      </c>
      <c r="D89">
        <v>10386</v>
      </c>
    </row>
    <row r="90" spans="1:4" x14ac:dyDescent="0.25">
      <c r="A90" t="s">
        <v>23</v>
      </c>
      <c r="B90">
        <v>16.600000000000001</v>
      </c>
      <c r="C90" t="s">
        <v>9</v>
      </c>
      <c r="D90">
        <v>8928</v>
      </c>
    </row>
    <row r="91" spans="1:4" x14ac:dyDescent="0.25">
      <c r="A91" t="s">
        <v>23</v>
      </c>
      <c r="B91">
        <v>16.600000000000001</v>
      </c>
      <c r="C91" t="s">
        <v>10</v>
      </c>
      <c r="D91">
        <v>9704</v>
      </c>
    </row>
    <row r="92" spans="1:4" x14ac:dyDescent="0.25">
      <c r="A92" t="s">
        <v>23</v>
      </c>
      <c r="B92">
        <v>16.600000000000001</v>
      </c>
      <c r="C92" t="s">
        <v>11</v>
      </c>
      <c r="D92">
        <v>8371</v>
      </c>
    </row>
    <row r="93" spans="1:4" x14ac:dyDescent="0.25">
      <c r="A93" t="s">
        <v>23</v>
      </c>
      <c r="B93">
        <v>16.600000000000001</v>
      </c>
      <c r="C93" t="s">
        <v>12</v>
      </c>
      <c r="D93">
        <v>238700</v>
      </c>
    </row>
    <row r="94" spans="1:4" x14ac:dyDescent="0.25">
      <c r="A94" t="s">
        <v>23</v>
      </c>
      <c r="B94">
        <v>16.600000000000001</v>
      </c>
      <c r="C94" t="s">
        <v>13</v>
      </c>
      <c r="D94">
        <v>13851</v>
      </c>
    </row>
    <row r="95" spans="1:4" x14ac:dyDescent="0.25">
      <c r="A95" t="s">
        <v>23</v>
      </c>
      <c r="B95">
        <v>16.600000000000001</v>
      </c>
      <c r="C95" t="s">
        <v>14</v>
      </c>
      <c r="D95">
        <v>19320</v>
      </c>
    </row>
    <row r="96" spans="1:4" x14ac:dyDescent="0.25">
      <c r="A96" t="s">
        <v>23</v>
      </c>
      <c r="B96">
        <v>16.600000000000001</v>
      </c>
      <c r="C96" t="s">
        <v>15</v>
      </c>
      <c r="D96">
        <v>19912</v>
      </c>
    </row>
    <row r="97" spans="1:4" x14ac:dyDescent="0.25">
      <c r="A97" t="s">
        <v>23</v>
      </c>
      <c r="B97">
        <v>16.600000000000001</v>
      </c>
      <c r="C97" t="s">
        <v>16</v>
      </c>
      <c r="D97">
        <v>1813</v>
      </c>
    </row>
    <row r="98" spans="1:4" x14ac:dyDescent="0.25">
      <c r="A98" t="s">
        <v>24</v>
      </c>
      <c r="B98">
        <v>33</v>
      </c>
      <c r="C98" t="s">
        <v>5</v>
      </c>
      <c r="D98">
        <v>13600</v>
      </c>
    </row>
    <row r="99" spans="1:4" x14ac:dyDescent="0.25">
      <c r="A99" t="s">
        <v>24</v>
      </c>
      <c r="B99">
        <v>33</v>
      </c>
      <c r="C99" t="s">
        <v>6</v>
      </c>
      <c r="D99">
        <v>5390</v>
      </c>
    </row>
    <row r="100" spans="1:4" x14ac:dyDescent="0.25">
      <c r="A100" t="s">
        <v>24</v>
      </c>
      <c r="B100">
        <v>33</v>
      </c>
      <c r="C100" t="s">
        <v>7</v>
      </c>
      <c r="D100">
        <v>119960</v>
      </c>
    </row>
    <row r="101" spans="1:4" x14ac:dyDescent="0.25">
      <c r="A101" t="s">
        <v>24</v>
      </c>
      <c r="B101">
        <v>33</v>
      </c>
      <c r="C101" t="s">
        <v>8</v>
      </c>
      <c r="D101">
        <v>19354</v>
      </c>
    </row>
    <row r="102" spans="1:4" x14ac:dyDescent="0.25">
      <c r="A102" t="s">
        <v>24</v>
      </c>
      <c r="B102">
        <v>33</v>
      </c>
      <c r="C102" t="s">
        <v>9</v>
      </c>
      <c r="D102">
        <v>16917</v>
      </c>
    </row>
    <row r="103" spans="1:4" x14ac:dyDescent="0.25">
      <c r="A103" t="s">
        <v>24</v>
      </c>
      <c r="B103">
        <v>33</v>
      </c>
      <c r="C103" t="s">
        <v>10</v>
      </c>
      <c r="D103">
        <v>18583</v>
      </c>
    </row>
    <row r="104" spans="1:4" x14ac:dyDescent="0.25">
      <c r="A104" t="s">
        <v>24</v>
      </c>
      <c r="B104">
        <v>33</v>
      </c>
      <c r="C104" t="s">
        <v>11</v>
      </c>
      <c r="D104">
        <v>15962</v>
      </c>
    </row>
    <row r="105" spans="1:4" x14ac:dyDescent="0.25">
      <c r="A105" t="s">
        <v>24</v>
      </c>
      <c r="B105">
        <v>33</v>
      </c>
      <c r="C105" t="s">
        <v>12</v>
      </c>
      <c r="D105">
        <v>234056</v>
      </c>
    </row>
    <row r="106" spans="1:4" x14ac:dyDescent="0.25">
      <c r="A106" t="s">
        <v>24</v>
      </c>
      <c r="B106">
        <v>33</v>
      </c>
      <c r="C106" t="s">
        <v>13</v>
      </c>
      <c r="D106">
        <v>25766</v>
      </c>
    </row>
    <row r="107" spans="1:4" x14ac:dyDescent="0.25">
      <c r="A107" t="s">
        <v>24</v>
      </c>
      <c r="B107">
        <v>33</v>
      </c>
      <c r="C107" t="s">
        <v>14</v>
      </c>
      <c r="D107">
        <v>34848</v>
      </c>
    </row>
    <row r="108" spans="1:4" x14ac:dyDescent="0.25">
      <c r="A108" t="s">
        <v>24</v>
      </c>
      <c r="B108">
        <v>33</v>
      </c>
      <c r="C108" t="s">
        <v>15</v>
      </c>
      <c r="D108">
        <v>36335</v>
      </c>
    </row>
    <row r="109" spans="1:4" x14ac:dyDescent="0.25">
      <c r="A109" t="s">
        <v>24</v>
      </c>
      <c r="B109">
        <v>33</v>
      </c>
      <c r="C109" t="s">
        <v>16</v>
      </c>
      <c r="D109">
        <v>2978</v>
      </c>
    </row>
    <row r="110" spans="1:4" x14ac:dyDescent="0.25">
      <c r="A110" t="s">
        <v>25</v>
      </c>
      <c r="B110">
        <v>100</v>
      </c>
      <c r="C110" t="s">
        <v>5</v>
      </c>
      <c r="D110">
        <v>14377</v>
      </c>
    </row>
    <row r="111" spans="1:4" x14ac:dyDescent="0.25">
      <c r="A111" t="s">
        <v>25</v>
      </c>
      <c r="B111">
        <v>100</v>
      </c>
      <c r="C111" t="s">
        <v>6</v>
      </c>
      <c r="D111">
        <v>4649</v>
      </c>
    </row>
    <row r="112" spans="1:4" x14ac:dyDescent="0.25">
      <c r="A112" t="s">
        <v>25</v>
      </c>
      <c r="B112">
        <v>100</v>
      </c>
      <c r="C112" t="s">
        <v>7</v>
      </c>
      <c r="D112">
        <v>121470</v>
      </c>
    </row>
    <row r="113" spans="1:4" x14ac:dyDescent="0.25">
      <c r="A113" t="s">
        <v>25</v>
      </c>
      <c r="B113">
        <v>100</v>
      </c>
      <c r="C113" t="s">
        <v>8</v>
      </c>
      <c r="D113">
        <v>65993</v>
      </c>
    </row>
    <row r="114" spans="1:4" x14ac:dyDescent="0.25">
      <c r="A114" t="s">
        <v>25</v>
      </c>
      <c r="B114">
        <v>100</v>
      </c>
      <c r="C114" t="s">
        <v>9</v>
      </c>
      <c r="D114">
        <v>58685</v>
      </c>
    </row>
    <row r="115" spans="1:4" x14ac:dyDescent="0.25">
      <c r="A115" t="s">
        <v>25</v>
      </c>
      <c r="B115">
        <v>100</v>
      </c>
      <c r="C115" t="s">
        <v>10</v>
      </c>
      <c r="D115">
        <v>63079</v>
      </c>
    </row>
    <row r="116" spans="1:4" x14ac:dyDescent="0.25">
      <c r="A116" t="s">
        <v>25</v>
      </c>
      <c r="B116">
        <v>100</v>
      </c>
      <c r="C116" t="s">
        <v>11</v>
      </c>
      <c r="D116">
        <v>55031</v>
      </c>
    </row>
    <row r="117" spans="1:4" x14ac:dyDescent="0.25">
      <c r="A117" t="s">
        <v>25</v>
      </c>
      <c r="B117">
        <v>100</v>
      </c>
      <c r="C117" t="s">
        <v>12</v>
      </c>
      <c r="D117">
        <v>246387</v>
      </c>
    </row>
    <row r="118" spans="1:4" x14ac:dyDescent="0.25">
      <c r="A118" t="s">
        <v>25</v>
      </c>
      <c r="B118">
        <v>100</v>
      </c>
      <c r="C118" t="s">
        <v>13</v>
      </c>
      <c r="D118">
        <v>87858</v>
      </c>
    </row>
    <row r="119" spans="1:4" x14ac:dyDescent="0.25">
      <c r="A119" t="s">
        <v>25</v>
      </c>
      <c r="B119">
        <v>100</v>
      </c>
      <c r="C119" t="s">
        <v>14</v>
      </c>
      <c r="D119">
        <v>118181</v>
      </c>
    </row>
    <row r="120" spans="1:4" x14ac:dyDescent="0.25">
      <c r="A120" t="s">
        <v>25</v>
      </c>
      <c r="B120">
        <v>100</v>
      </c>
      <c r="C120" t="s">
        <v>15</v>
      </c>
      <c r="D120">
        <v>117673</v>
      </c>
    </row>
    <row r="121" spans="1:4" x14ac:dyDescent="0.25">
      <c r="A121" t="s">
        <v>25</v>
      </c>
      <c r="B121">
        <v>100</v>
      </c>
      <c r="C121" t="s">
        <v>16</v>
      </c>
      <c r="D121">
        <v>8381</v>
      </c>
    </row>
    <row r="122" spans="1:4" x14ac:dyDescent="0.25">
      <c r="A122" t="s">
        <v>26</v>
      </c>
      <c r="B122">
        <v>233</v>
      </c>
      <c r="C122" t="s">
        <v>5</v>
      </c>
      <c r="D122">
        <v>16060</v>
      </c>
    </row>
    <row r="123" spans="1:4" x14ac:dyDescent="0.25">
      <c r="A123" t="s">
        <v>26</v>
      </c>
      <c r="B123">
        <v>233</v>
      </c>
      <c r="C123" t="s">
        <v>6</v>
      </c>
      <c r="D123">
        <v>5654</v>
      </c>
    </row>
    <row r="124" spans="1:4" x14ac:dyDescent="0.25">
      <c r="A124" t="s">
        <v>26</v>
      </c>
      <c r="B124">
        <v>233</v>
      </c>
      <c r="C124" t="s">
        <v>7</v>
      </c>
      <c r="D124">
        <v>130192</v>
      </c>
    </row>
    <row r="125" spans="1:4" x14ac:dyDescent="0.25">
      <c r="A125" t="s">
        <v>26</v>
      </c>
      <c r="B125">
        <v>233</v>
      </c>
      <c r="C125" t="s">
        <v>8</v>
      </c>
      <c r="D125">
        <v>157792</v>
      </c>
    </row>
    <row r="126" spans="1:4" x14ac:dyDescent="0.25">
      <c r="A126" t="s">
        <v>26</v>
      </c>
      <c r="B126">
        <v>233</v>
      </c>
      <c r="C126" t="s">
        <v>9</v>
      </c>
      <c r="D126">
        <v>142250</v>
      </c>
    </row>
    <row r="127" spans="1:4" x14ac:dyDescent="0.25">
      <c r="A127" t="s">
        <v>26</v>
      </c>
      <c r="B127">
        <v>233</v>
      </c>
      <c r="C127" t="s">
        <v>10</v>
      </c>
      <c r="D127">
        <v>154324</v>
      </c>
    </row>
    <row r="128" spans="1:4" x14ac:dyDescent="0.25">
      <c r="A128" t="s">
        <v>26</v>
      </c>
      <c r="B128">
        <v>233</v>
      </c>
      <c r="C128" t="s">
        <v>11</v>
      </c>
      <c r="D128">
        <v>137876</v>
      </c>
    </row>
    <row r="129" spans="1:4" x14ac:dyDescent="0.25">
      <c r="A129" t="s">
        <v>26</v>
      </c>
      <c r="B129">
        <v>233</v>
      </c>
      <c r="C129" t="s">
        <v>12</v>
      </c>
      <c r="D129">
        <v>272775</v>
      </c>
    </row>
    <row r="130" spans="1:4" x14ac:dyDescent="0.25">
      <c r="A130" t="s">
        <v>26</v>
      </c>
      <c r="B130">
        <v>233</v>
      </c>
      <c r="C130" t="s">
        <v>13</v>
      </c>
      <c r="D130">
        <v>223125</v>
      </c>
    </row>
    <row r="131" spans="1:4" x14ac:dyDescent="0.25">
      <c r="A131" t="s">
        <v>26</v>
      </c>
      <c r="B131">
        <v>233</v>
      </c>
      <c r="C131" t="s">
        <v>14</v>
      </c>
      <c r="D131">
        <v>304338</v>
      </c>
    </row>
    <row r="132" spans="1:4" x14ac:dyDescent="0.25">
      <c r="A132" t="s">
        <v>26</v>
      </c>
      <c r="B132">
        <v>233</v>
      </c>
      <c r="C132" t="s">
        <v>15</v>
      </c>
      <c r="D132">
        <v>312414</v>
      </c>
    </row>
    <row r="133" spans="1:4" x14ac:dyDescent="0.25">
      <c r="A133" t="s">
        <v>26</v>
      </c>
      <c r="B133">
        <v>233</v>
      </c>
      <c r="C133" t="s">
        <v>16</v>
      </c>
      <c r="D133">
        <v>23499</v>
      </c>
    </row>
    <row r="134" spans="1:4" x14ac:dyDescent="0.25">
      <c r="A134" t="s">
        <v>27</v>
      </c>
      <c r="B134" t="s">
        <v>28</v>
      </c>
      <c r="C134" t="s">
        <v>5</v>
      </c>
      <c r="D134">
        <v>22183</v>
      </c>
    </row>
    <row r="135" spans="1:4" x14ac:dyDescent="0.25">
      <c r="A135" t="s">
        <v>27</v>
      </c>
      <c r="B135" t="s">
        <v>28</v>
      </c>
      <c r="C135" t="s">
        <v>6</v>
      </c>
      <c r="D135">
        <v>469</v>
      </c>
    </row>
    <row r="136" spans="1:4" x14ac:dyDescent="0.25">
      <c r="A136" t="s">
        <v>27</v>
      </c>
      <c r="B136" t="s">
        <v>28</v>
      </c>
      <c r="C136" t="s">
        <v>7</v>
      </c>
      <c r="D136">
        <v>56616</v>
      </c>
    </row>
    <row r="137" spans="1:4" x14ac:dyDescent="0.25">
      <c r="A137" t="s">
        <v>27</v>
      </c>
      <c r="B137" t="s">
        <v>28</v>
      </c>
      <c r="C137" t="s">
        <v>8</v>
      </c>
      <c r="D137">
        <v>6803</v>
      </c>
    </row>
    <row r="138" spans="1:4" x14ac:dyDescent="0.25">
      <c r="A138" t="s">
        <v>27</v>
      </c>
      <c r="B138" t="s">
        <v>28</v>
      </c>
      <c r="C138" t="s">
        <v>9</v>
      </c>
      <c r="D138">
        <v>1941</v>
      </c>
    </row>
    <row r="139" spans="1:4" x14ac:dyDescent="0.25">
      <c r="A139" t="s">
        <v>27</v>
      </c>
      <c r="B139" t="s">
        <v>28</v>
      </c>
      <c r="C139" t="s">
        <v>10</v>
      </c>
      <c r="D139">
        <v>2128</v>
      </c>
    </row>
    <row r="140" spans="1:4" x14ac:dyDescent="0.25">
      <c r="A140" t="s">
        <v>27</v>
      </c>
      <c r="B140" t="s">
        <v>28</v>
      </c>
      <c r="C140" t="s">
        <v>11</v>
      </c>
      <c r="D140">
        <v>5709</v>
      </c>
    </row>
    <row r="141" spans="1:4" x14ac:dyDescent="0.25">
      <c r="A141" t="s">
        <v>27</v>
      </c>
      <c r="B141" t="s">
        <v>28</v>
      </c>
      <c r="C141" t="s">
        <v>12</v>
      </c>
      <c r="D141">
        <v>228783</v>
      </c>
    </row>
    <row r="142" spans="1:4" x14ac:dyDescent="0.25">
      <c r="A142" t="s">
        <v>27</v>
      </c>
      <c r="B142" t="s">
        <v>28</v>
      </c>
      <c r="C142" t="s">
        <v>13</v>
      </c>
      <c r="D142">
        <v>11627</v>
      </c>
    </row>
    <row r="143" spans="1:4" x14ac:dyDescent="0.25">
      <c r="A143" t="s">
        <v>27</v>
      </c>
      <c r="B143" t="s">
        <v>28</v>
      </c>
      <c r="C143" t="s">
        <v>14</v>
      </c>
      <c r="D143">
        <v>11450</v>
      </c>
    </row>
    <row r="144" spans="1:4" x14ac:dyDescent="0.25">
      <c r="A144" t="s">
        <v>27</v>
      </c>
      <c r="B144" t="s">
        <v>28</v>
      </c>
      <c r="C144" t="s">
        <v>15</v>
      </c>
      <c r="D144">
        <v>24604</v>
      </c>
    </row>
    <row r="145" spans="1:4" x14ac:dyDescent="0.25">
      <c r="A145" t="s">
        <v>27</v>
      </c>
      <c r="B145" t="s">
        <v>28</v>
      </c>
      <c r="C145" t="s">
        <v>16</v>
      </c>
      <c r="D145">
        <v>155</v>
      </c>
    </row>
    <row r="146" spans="1:4" x14ac:dyDescent="0.25">
      <c r="A146" t="s">
        <v>29</v>
      </c>
      <c r="B146" t="s">
        <v>30</v>
      </c>
      <c r="C146" t="s">
        <v>5</v>
      </c>
      <c r="D146">
        <v>178</v>
      </c>
    </row>
    <row r="147" spans="1:4" x14ac:dyDescent="0.25">
      <c r="A147" t="s">
        <v>29</v>
      </c>
      <c r="B147" t="s">
        <v>30</v>
      </c>
      <c r="C147" t="s">
        <v>6</v>
      </c>
      <c r="D147">
        <v>205</v>
      </c>
    </row>
    <row r="148" spans="1:4" x14ac:dyDescent="0.25">
      <c r="A148" t="s">
        <v>29</v>
      </c>
      <c r="B148" t="s">
        <v>30</v>
      </c>
      <c r="C148" t="s">
        <v>7</v>
      </c>
      <c r="D148">
        <v>82699</v>
      </c>
    </row>
    <row r="149" spans="1:4" x14ac:dyDescent="0.25">
      <c r="A149" t="s">
        <v>29</v>
      </c>
      <c r="B149" t="s">
        <v>30</v>
      </c>
      <c r="C149" t="s">
        <v>8</v>
      </c>
      <c r="D149">
        <v>5836</v>
      </c>
    </row>
    <row r="150" spans="1:4" x14ac:dyDescent="0.25">
      <c r="A150" t="s">
        <v>29</v>
      </c>
      <c r="B150" t="s">
        <v>30</v>
      </c>
      <c r="C150" t="s">
        <v>9</v>
      </c>
      <c r="D150">
        <v>30408</v>
      </c>
    </row>
    <row r="151" spans="1:4" x14ac:dyDescent="0.25">
      <c r="A151" t="s">
        <v>29</v>
      </c>
      <c r="B151" t="s">
        <v>30</v>
      </c>
      <c r="C151" t="s">
        <v>10</v>
      </c>
      <c r="D151">
        <v>4622</v>
      </c>
    </row>
    <row r="152" spans="1:4" x14ac:dyDescent="0.25">
      <c r="A152" t="s">
        <v>29</v>
      </c>
      <c r="B152" t="s">
        <v>30</v>
      </c>
      <c r="C152" t="s">
        <v>11</v>
      </c>
      <c r="D152">
        <v>8439</v>
      </c>
    </row>
    <row r="153" spans="1:4" x14ac:dyDescent="0.25">
      <c r="A153" t="s">
        <v>29</v>
      </c>
      <c r="B153" t="s">
        <v>30</v>
      </c>
      <c r="C153" t="s">
        <v>12</v>
      </c>
      <c r="D153">
        <v>282488</v>
      </c>
    </row>
    <row r="154" spans="1:4" x14ac:dyDescent="0.25">
      <c r="A154" t="s">
        <v>29</v>
      </c>
      <c r="B154" t="s">
        <v>30</v>
      </c>
      <c r="C154" t="s">
        <v>13</v>
      </c>
      <c r="D154">
        <v>18340</v>
      </c>
    </row>
    <row r="155" spans="1:4" x14ac:dyDescent="0.25">
      <c r="A155" t="s">
        <v>29</v>
      </c>
      <c r="B155" t="s">
        <v>30</v>
      </c>
      <c r="C155" t="s">
        <v>14</v>
      </c>
      <c r="D155">
        <v>19214</v>
      </c>
    </row>
    <row r="156" spans="1:4" x14ac:dyDescent="0.25">
      <c r="A156" t="s">
        <v>29</v>
      </c>
      <c r="B156" t="s">
        <v>30</v>
      </c>
      <c r="C156" t="s">
        <v>15</v>
      </c>
      <c r="D156">
        <v>4207</v>
      </c>
    </row>
    <row r="157" spans="1:4" x14ac:dyDescent="0.25">
      <c r="A157" t="s">
        <v>29</v>
      </c>
      <c r="B157" t="s">
        <v>30</v>
      </c>
      <c r="C157" t="s">
        <v>16</v>
      </c>
      <c r="D157">
        <v>4375</v>
      </c>
    </row>
    <row r="158" spans="1:4" x14ac:dyDescent="0.25">
      <c r="A158" t="s">
        <v>31</v>
      </c>
      <c r="B158" t="s">
        <v>32</v>
      </c>
      <c r="C158" t="s">
        <v>5</v>
      </c>
      <c r="D158">
        <v>22362</v>
      </c>
    </row>
    <row r="159" spans="1:4" x14ac:dyDescent="0.25">
      <c r="A159" t="s">
        <v>31</v>
      </c>
      <c r="B159" t="s">
        <v>32</v>
      </c>
      <c r="C159" t="s">
        <v>6</v>
      </c>
      <c r="D159">
        <v>9625</v>
      </c>
    </row>
    <row r="160" spans="1:4" x14ac:dyDescent="0.25">
      <c r="A160" t="s">
        <v>31</v>
      </c>
      <c r="B160" t="s">
        <v>32</v>
      </c>
      <c r="C160" t="s">
        <v>7</v>
      </c>
      <c r="D160">
        <v>61830</v>
      </c>
    </row>
    <row r="161" spans="1:4" x14ac:dyDescent="0.25">
      <c r="A161" t="s">
        <v>31</v>
      </c>
      <c r="B161" t="s">
        <v>32</v>
      </c>
      <c r="C161" t="s">
        <v>8</v>
      </c>
      <c r="D161">
        <v>1791</v>
      </c>
    </row>
    <row r="162" spans="1:4" x14ac:dyDescent="0.25">
      <c r="A162" t="s">
        <v>31</v>
      </c>
      <c r="B162" t="s">
        <v>32</v>
      </c>
      <c r="C162" t="s">
        <v>9</v>
      </c>
      <c r="D162">
        <v>5522</v>
      </c>
    </row>
    <row r="163" spans="1:4" x14ac:dyDescent="0.25">
      <c r="A163" t="s">
        <v>31</v>
      </c>
      <c r="B163" t="s">
        <v>32</v>
      </c>
      <c r="C163" t="s">
        <v>10</v>
      </c>
      <c r="D163">
        <v>3460</v>
      </c>
    </row>
    <row r="164" spans="1:4" x14ac:dyDescent="0.25">
      <c r="A164" t="s">
        <v>31</v>
      </c>
      <c r="B164" t="s">
        <v>32</v>
      </c>
      <c r="C164" t="s">
        <v>11</v>
      </c>
      <c r="D164">
        <v>7853</v>
      </c>
    </row>
    <row r="165" spans="1:4" x14ac:dyDescent="0.25">
      <c r="A165" t="s">
        <v>31</v>
      </c>
      <c r="B165" t="s">
        <v>32</v>
      </c>
      <c r="C165" t="s">
        <v>12</v>
      </c>
      <c r="D165">
        <v>256454</v>
      </c>
    </row>
    <row r="166" spans="1:4" x14ac:dyDescent="0.25">
      <c r="A166" t="s">
        <v>31</v>
      </c>
      <c r="B166" t="s">
        <v>32</v>
      </c>
      <c r="C166" t="s">
        <v>13</v>
      </c>
      <c r="D166">
        <v>9151</v>
      </c>
    </row>
    <row r="167" spans="1:4" x14ac:dyDescent="0.25">
      <c r="A167" t="s">
        <v>31</v>
      </c>
      <c r="B167" t="s">
        <v>32</v>
      </c>
      <c r="C167" t="s">
        <v>14</v>
      </c>
      <c r="D167">
        <v>12012</v>
      </c>
    </row>
    <row r="168" spans="1:4" x14ac:dyDescent="0.25">
      <c r="A168" t="s">
        <v>31</v>
      </c>
      <c r="B168" t="s">
        <v>32</v>
      </c>
      <c r="C168" t="s">
        <v>15</v>
      </c>
      <c r="D168">
        <v>6088</v>
      </c>
    </row>
    <row r="169" spans="1:4" x14ac:dyDescent="0.25">
      <c r="A169" t="s">
        <v>31</v>
      </c>
      <c r="B169" t="s">
        <v>32</v>
      </c>
      <c r="C169" t="s">
        <v>16</v>
      </c>
      <c r="D169">
        <v>5987</v>
      </c>
    </row>
    <row r="170" spans="1:4" x14ac:dyDescent="0.25">
      <c r="A170" t="s">
        <v>33</v>
      </c>
      <c r="B170" t="s">
        <v>34</v>
      </c>
      <c r="C170" t="s">
        <v>5</v>
      </c>
      <c r="D170">
        <v>21087</v>
      </c>
    </row>
    <row r="171" spans="1:4" x14ac:dyDescent="0.25">
      <c r="A171" t="s">
        <v>33</v>
      </c>
      <c r="B171" t="s">
        <v>34</v>
      </c>
      <c r="C171" t="s">
        <v>6</v>
      </c>
      <c r="D171">
        <v>10988</v>
      </c>
    </row>
    <row r="172" spans="1:4" x14ac:dyDescent="0.25">
      <c r="A172" t="s">
        <v>33</v>
      </c>
      <c r="B172" t="s">
        <v>34</v>
      </c>
      <c r="C172" t="s">
        <v>7</v>
      </c>
      <c r="D172">
        <v>41817</v>
      </c>
    </row>
    <row r="173" spans="1:4" x14ac:dyDescent="0.25">
      <c r="A173" t="s">
        <v>33</v>
      </c>
      <c r="B173" t="s">
        <v>34</v>
      </c>
      <c r="C173" t="s">
        <v>8</v>
      </c>
      <c r="D173">
        <v>5433</v>
      </c>
    </row>
    <row r="174" spans="1:4" x14ac:dyDescent="0.25">
      <c r="A174" t="s">
        <v>33</v>
      </c>
      <c r="B174" t="s">
        <v>34</v>
      </c>
      <c r="C174" t="s">
        <v>9</v>
      </c>
      <c r="D174">
        <v>16414</v>
      </c>
    </row>
    <row r="175" spans="1:4" x14ac:dyDescent="0.25">
      <c r="A175" t="s">
        <v>33</v>
      </c>
      <c r="B175" t="s">
        <v>34</v>
      </c>
      <c r="C175" t="s">
        <v>10</v>
      </c>
      <c r="D175">
        <v>6197</v>
      </c>
    </row>
    <row r="176" spans="1:4" x14ac:dyDescent="0.25">
      <c r="A176" t="s">
        <v>33</v>
      </c>
      <c r="B176" t="s">
        <v>34</v>
      </c>
      <c r="C176" t="s">
        <v>11</v>
      </c>
      <c r="D176">
        <v>2426</v>
      </c>
    </row>
    <row r="177" spans="1:4" x14ac:dyDescent="0.25">
      <c r="A177" t="s">
        <v>33</v>
      </c>
      <c r="B177" t="s">
        <v>34</v>
      </c>
      <c r="C177" t="s">
        <v>12</v>
      </c>
      <c r="D177">
        <v>163648</v>
      </c>
    </row>
    <row r="178" spans="1:4" x14ac:dyDescent="0.25">
      <c r="A178" t="s">
        <v>33</v>
      </c>
      <c r="B178" t="s">
        <v>34</v>
      </c>
      <c r="C178" t="s">
        <v>13</v>
      </c>
      <c r="D178">
        <v>7966</v>
      </c>
    </row>
    <row r="179" spans="1:4" x14ac:dyDescent="0.25">
      <c r="A179" t="s">
        <v>33</v>
      </c>
      <c r="B179" t="s">
        <v>34</v>
      </c>
      <c r="C179" t="s">
        <v>14</v>
      </c>
      <c r="D179">
        <v>16542</v>
      </c>
    </row>
    <row r="180" spans="1:4" x14ac:dyDescent="0.25">
      <c r="A180" t="s">
        <v>33</v>
      </c>
      <c r="B180" t="s">
        <v>34</v>
      </c>
      <c r="C180" t="s">
        <v>15</v>
      </c>
      <c r="D180">
        <v>9132</v>
      </c>
    </row>
    <row r="181" spans="1:4" x14ac:dyDescent="0.25">
      <c r="A181" t="s">
        <v>33</v>
      </c>
      <c r="B181" t="s">
        <v>34</v>
      </c>
      <c r="C181" t="s">
        <v>16</v>
      </c>
      <c r="D181">
        <v>1368</v>
      </c>
    </row>
    <row r="182" spans="1:4" x14ac:dyDescent="0.25">
      <c r="A182" t="s">
        <v>35</v>
      </c>
      <c r="B182" t="s">
        <v>36</v>
      </c>
      <c r="C182" t="s">
        <v>5</v>
      </c>
      <c r="D182">
        <v>20745</v>
      </c>
    </row>
    <row r="183" spans="1:4" x14ac:dyDescent="0.25">
      <c r="A183" t="s">
        <v>35</v>
      </c>
      <c r="B183" t="s">
        <v>36</v>
      </c>
      <c r="C183" t="s">
        <v>6</v>
      </c>
      <c r="D183">
        <v>9500</v>
      </c>
    </row>
    <row r="184" spans="1:4" x14ac:dyDescent="0.25">
      <c r="A184" t="s">
        <v>35</v>
      </c>
      <c r="B184" t="s">
        <v>36</v>
      </c>
      <c r="C184" t="s">
        <v>7</v>
      </c>
      <c r="D184">
        <v>73450</v>
      </c>
    </row>
    <row r="185" spans="1:4" x14ac:dyDescent="0.25">
      <c r="A185" t="s">
        <v>35</v>
      </c>
      <c r="B185" t="s">
        <v>36</v>
      </c>
      <c r="C185" t="s">
        <v>8</v>
      </c>
      <c r="D185">
        <v>835</v>
      </c>
    </row>
    <row r="186" spans="1:4" x14ac:dyDescent="0.25">
      <c r="A186" t="s">
        <v>35</v>
      </c>
      <c r="B186" t="s">
        <v>36</v>
      </c>
      <c r="C186" t="s">
        <v>9</v>
      </c>
      <c r="D186">
        <v>1779</v>
      </c>
    </row>
    <row r="187" spans="1:4" x14ac:dyDescent="0.25">
      <c r="A187" t="s">
        <v>35</v>
      </c>
      <c r="B187" t="s">
        <v>36</v>
      </c>
      <c r="C187" t="s">
        <v>10</v>
      </c>
      <c r="D187">
        <v>810</v>
      </c>
    </row>
    <row r="188" spans="1:4" x14ac:dyDescent="0.25">
      <c r="A188" t="s">
        <v>35</v>
      </c>
      <c r="B188" t="s">
        <v>36</v>
      </c>
      <c r="C188" t="s">
        <v>11</v>
      </c>
      <c r="D188">
        <v>975</v>
      </c>
    </row>
    <row r="189" spans="1:4" x14ac:dyDescent="0.25">
      <c r="A189" t="s">
        <v>35</v>
      </c>
      <c r="B189" t="s">
        <v>36</v>
      </c>
      <c r="C189" t="s">
        <v>12</v>
      </c>
      <c r="D189">
        <v>238146</v>
      </c>
    </row>
    <row r="190" spans="1:4" x14ac:dyDescent="0.25">
      <c r="A190" t="s">
        <v>35</v>
      </c>
      <c r="B190" t="s">
        <v>36</v>
      </c>
      <c r="C190" t="s">
        <v>13</v>
      </c>
      <c r="D190">
        <v>1398</v>
      </c>
    </row>
    <row r="191" spans="1:4" x14ac:dyDescent="0.25">
      <c r="A191" t="s">
        <v>35</v>
      </c>
      <c r="B191" t="s">
        <v>36</v>
      </c>
      <c r="C191" t="s">
        <v>14</v>
      </c>
      <c r="D191">
        <v>2574</v>
      </c>
    </row>
    <row r="192" spans="1:4" x14ac:dyDescent="0.25">
      <c r="A192" t="s">
        <v>35</v>
      </c>
      <c r="B192" t="s">
        <v>36</v>
      </c>
      <c r="C192" t="s">
        <v>15</v>
      </c>
      <c r="D192">
        <v>3334</v>
      </c>
    </row>
    <row r="193" spans="1:4" x14ac:dyDescent="0.25">
      <c r="A193" t="s">
        <v>35</v>
      </c>
      <c r="B193" t="s">
        <v>36</v>
      </c>
      <c r="C193" t="s">
        <v>16</v>
      </c>
      <c r="D193">
        <v>715</v>
      </c>
    </row>
    <row r="194" spans="1:4" x14ac:dyDescent="0.25">
      <c r="A194" t="s">
        <v>37</v>
      </c>
      <c r="B194" t="s">
        <v>38</v>
      </c>
      <c r="C194" t="s">
        <v>5</v>
      </c>
      <c r="D194">
        <v>21635</v>
      </c>
    </row>
    <row r="195" spans="1:4" x14ac:dyDescent="0.25">
      <c r="A195" t="s">
        <v>37</v>
      </c>
      <c r="B195" t="s">
        <v>38</v>
      </c>
      <c r="C195" t="s">
        <v>6</v>
      </c>
      <c r="D195">
        <v>1240</v>
      </c>
    </row>
    <row r="196" spans="1:4" x14ac:dyDescent="0.25">
      <c r="A196" t="s">
        <v>37</v>
      </c>
      <c r="B196" t="s">
        <v>38</v>
      </c>
      <c r="C196" t="s">
        <v>7</v>
      </c>
      <c r="D196">
        <v>62734</v>
      </c>
    </row>
    <row r="197" spans="1:4" x14ac:dyDescent="0.25">
      <c r="A197" t="s">
        <v>37</v>
      </c>
      <c r="B197" t="s">
        <v>38</v>
      </c>
      <c r="C197" t="s">
        <v>8</v>
      </c>
      <c r="D197">
        <v>4412</v>
      </c>
    </row>
    <row r="198" spans="1:4" x14ac:dyDescent="0.25">
      <c r="A198" t="s">
        <v>37</v>
      </c>
      <c r="B198" t="s">
        <v>38</v>
      </c>
      <c r="C198" t="s">
        <v>9</v>
      </c>
      <c r="D198">
        <v>3321</v>
      </c>
    </row>
    <row r="199" spans="1:4" x14ac:dyDescent="0.25">
      <c r="A199" t="s">
        <v>37</v>
      </c>
      <c r="B199" t="s">
        <v>38</v>
      </c>
      <c r="C199" t="s">
        <v>10</v>
      </c>
      <c r="D199">
        <v>8581</v>
      </c>
    </row>
    <row r="200" spans="1:4" x14ac:dyDescent="0.25">
      <c r="A200" t="s">
        <v>37</v>
      </c>
      <c r="B200" t="s">
        <v>38</v>
      </c>
      <c r="C200" t="s">
        <v>11</v>
      </c>
      <c r="D200">
        <v>8407</v>
      </c>
    </row>
    <row r="201" spans="1:4" x14ac:dyDescent="0.25">
      <c r="A201" t="s">
        <v>37</v>
      </c>
      <c r="B201" t="s">
        <v>38</v>
      </c>
      <c r="C201" t="s">
        <v>12</v>
      </c>
      <c r="D201">
        <v>264036</v>
      </c>
    </row>
    <row r="202" spans="1:4" x14ac:dyDescent="0.25">
      <c r="A202" t="s">
        <v>37</v>
      </c>
      <c r="B202" t="s">
        <v>38</v>
      </c>
      <c r="C202" t="s">
        <v>13</v>
      </c>
      <c r="D202">
        <v>16470</v>
      </c>
    </row>
    <row r="203" spans="1:4" x14ac:dyDescent="0.25">
      <c r="A203" t="s">
        <v>37</v>
      </c>
      <c r="B203" t="s">
        <v>38</v>
      </c>
      <c r="C203" t="s">
        <v>14</v>
      </c>
      <c r="D203">
        <v>8028</v>
      </c>
    </row>
    <row r="204" spans="1:4" x14ac:dyDescent="0.25">
      <c r="A204" t="s">
        <v>37</v>
      </c>
      <c r="B204" t="s">
        <v>38</v>
      </c>
      <c r="C204" t="s">
        <v>15</v>
      </c>
      <c r="D204">
        <v>8134</v>
      </c>
    </row>
    <row r="205" spans="1:4" x14ac:dyDescent="0.25">
      <c r="A205" t="s">
        <v>37</v>
      </c>
      <c r="B205" t="s">
        <v>38</v>
      </c>
      <c r="C205" t="s">
        <v>16</v>
      </c>
      <c r="D205">
        <v>334</v>
      </c>
    </row>
    <row r="206" spans="1:4" x14ac:dyDescent="0.25">
      <c r="A206" t="s">
        <v>21</v>
      </c>
      <c r="B206" t="s">
        <v>47</v>
      </c>
      <c r="C206" t="s">
        <v>5</v>
      </c>
      <c r="D206">
        <v>10584</v>
      </c>
    </row>
    <row r="207" spans="1:4" x14ac:dyDescent="0.25">
      <c r="A207" t="s">
        <v>21</v>
      </c>
      <c r="B207" t="s">
        <v>47</v>
      </c>
      <c r="C207" t="s">
        <v>6</v>
      </c>
      <c r="D207">
        <v>3463</v>
      </c>
    </row>
    <row r="208" spans="1:4" x14ac:dyDescent="0.25">
      <c r="A208" t="s">
        <v>21</v>
      </c>
      <c r="B208" t="s">
        <v>47</v>
      </c>
      <c r="C208" t="s">
        <v>7</v>
      </c>
      <c r="D208">
        <v>110010</v>
      </c>
    </row>
    <row r="209" spans="1:4" x14ac:dyDescent="0.25">
      <c r="A209" t="s">
        <v>21</v>
      </c>
      <c r="B209" t="s">
        <v>47</v>
      </c>
      <c r="C209" t="s">
        <v>8</v>
      </c>
      <c r="D209">
        <v>1952</v>
      </c>
    </row>
    <row r="210" spans="1:4" x14ac:dyDescent="0.25">
      <c r="A210" t="s">
        <v>21</v>
      </c>
      <c r="B210" t="s">
        <v>47</v>
      </c>
      <c r="C210" t="s">
        <v>9</v>
      </c>
      <c r="D210">
        <v>1651</v>
      </c>
    </row>
    <row r="211" spans="1:4" x14ac:dyDescent="0.25">
      <c r="A211" t="s">
        <v>21</v>
      </c>
      <c r="B211" t="s">
        <v>47</v>
      </c>
      <c r="C211" t="s">
        <v>10</v>
      </c>
      <c r="D211">
        <v>1760</v>
      </c>
    </row>
    <row r="212" spans="1:4" x14ac:dyDescent="0.25">
      <c r="A212" t="s">
        <v>21</v>
      </c>
      <c r="B212" t="s">
        <v>47</v>
      </c>
      <c r="C212" t="s">
        <v>11</v>
      </c>
      <c r="D212">
        <v>1399</v>
      </c>
    </row>
    <row r="213" spans="1:4" x14ac:dyDescent="0.25">
      <c r="A213" t="s">
        <v>21</v>
      </c>
      <c r="B213" t="s">
        <v>47</v>
      </c>
      <c r="C213" t="s">
        <v>12</v>
      </c>
      <c r="D213">
        <v>212574</v>
      </c>
    </row>
    <row r="214" spans="1:4" x14ac:dyDescent="0.25">
      <c r="A214" t="s">
        <v>21</v>
      </c>
      <c r="B214" t="s">
        <v>47</v>
      </c>
      <c r="C214" t="s">
        <v>13</v>
      </c>
      <c r="D214">
        <v>2479</v>
      </c>
    </row>
    <row r="215" spans="1:4" x14ac:dyDescent="0.25">
      <c r="A215" t="s">
        <v>21</v>
      </c>
      <c r="B215" t="s">
        <v>47</v>
      </c>
      <c r="C215" t="s">
        <v>14</v>
      </c>
      <c r="D215">
        <v>3176</v>
      </c>
    </row>
    <row r="216" spans="1:4" x14ac:dyDescent="0.25">
      <c r="A216" t="s">
        <v>21</v>
      </c>
      <c r="B216" t="s">
        <v>47</v>
      </c>
      <c r="C216" t="s">
        <v>15</v>
      </c>
      <c r="D216">
        <v>2983</v>
      </c>
    </row>
    <row r="217" spans="1:4" x14ac:dyDescent="0.25">
      <c r="A217" t="s">
        <v>21</v>
      </c>
      <c r="B217" t="s">
        <v>47</v>
      </c>
      <c r="C217" t="s">
        <v>16</v>
      </c>
      <c r="D217">
        <v>287</v>
      </c>
    </row>
    <row r="218" spans="1:4" x14ac:dyDescent="0.25">
      <c r="A218" t="s">
        <v>24</v>
      </c>
      <c r="B218" t="s">
        <v>48</v>
      </c>
      <c r="C218" t="s">
        <v>5</v>
      </c>
      <c r="D218">
        <v>13600</v>
      </c>
    </row>
    <row r="219" spans="1:4" x14ac:dyDescent="0.25">
      <c r="A219" t="s">
        <v>24</v>
      </c>
      <c r="B219" t="s">
        <v>48</v>
      </c>
      <c r="C219" t="s">
        <v>6</v>
      </c>
      <c r="D219">
        <v>5390</v>
      </c>
    </row>
    <row r="220" spans="1:4" x14ac:dyDescent="0.25">
      <c r="A220" t="s">
        <v>24</v>
      </c>
      <c r="B220" t="s">
        <v>48</v>
      </c>
      <c r="C220" t="s">
        <v>7</v>
      </c>
      <c r="D220">
        <v>119960</v>
      </c>
    </row>
    <row r="221" spans="1:4" x14ac:dyDescent="0.25">
      <c r="A221" t="s">
        <v>24</v>
      </c>
      <c r="B221" t="s">
        <v>48</v>
      </c>
      <c r="C221" t="s">
        <v>8</v>
      </c>
      <c r="D221">
        <v>19354</v>
      </c>
    </row>
    <row r="222" spans="1:4" x14ac:dyDescent="0.25">
      <c r="A222" t="s">
        <v>24</v>
      </c>
      <c r="B222" t="s">
        <v>48</v>
      </c>
      <c r="C222" t="s">
        <v>9</v>
      </c>
      <c r="D222">
        <v>16917</v>
      </c>
    </row>
    <row r="223" spans="1:4" x14ac:dyDescent="0.25">
      <c r="A223" t="s">
        <v>24</v>
      </c>
      <c r="B223" t="s">
        <v>48</v>
      </c>
      <c r="C223" t="s">
        <v>10</v>
      </c>
      <c r="D223">
        <v>18583</v>
      </c>
    </row>
    <row r="224" spans="1:4" x14ac:dyDescent="0.25">
      <c r="A224" t="s">
        <v>24</v>
      </c>
      <c r="B224" t="s">
        <v>48</v>
      </c>
      <c r="C224" t="s">
        <v>11</v>
      </c>
      <c r="D224">
        <v>15962</v>
      </c>
    </row>
    <row r="225" spans="1:4" x14ac:dyDescent="0.25">
      <c r="A225" t="s">
        <v>24</v>
      </c>
      <c r="B225" t="s">
        <v>48</v>
      </c>
      <c r="C225" t="s">
        <v>12</v>
      </c>
      <c r="D225">
        <v>234056</v>
      </c>
    </row>
    <row r="226" spans="1:4" x14ac:dyDescent="0.25">
      <c r="A226" t="s">
        <v>24</v>
      </c>
      <c r="B226" t="s">
        <v>48</v>
      </c>
      <c r="C226" t="s">
        <v>13</v>
      </c>
      <c r="D226">
        <v>25766</v>
      </c>
    </row>
    <row r="227" spans="1:4" x14ac:dyDescent="0.25">
      <c r="A227" t="s">
        <v>24</v>
      </c>
      <c r="B227" t="s">
        <v>48</v>
      </c>
      <c r="C227" t="s">
        <v>14</v>
      </c>
      <c r="D227">
        <v>34848</v>
      </c>
    </row>
    <row r="228" spans="1:4" x14ac:dyDescent="0.25">
      <c r="A228" t="s">
        <v>24</v>
      </c>
      <c r="B228" t="s">
        <v>48</v>
      </c>
      <c r="C228" t="s">
        <v>15</v>
      </c>
      <c r="D228">
        <v>36335</v>
      </c>
    </row>
    <row r="229" spans="1:4" x14ac:dyDescent="0.25">
      <c r="A229" t="s">
        <v>24</v>
      </c>
      <c r="B229" t="s">
        <v>48</v>
      </c>
      <c r="C229" t="s">
        <v>16</v>
      </c>
      <c r="D229">
        <v>2978</v>
      </c>
    </row>
    <row r="230" spans="1:4" x14ac:dyDescent="0.25">
      <c r="A230" t="s">
        <v>39</v>
      </c>
      <c r="B230" t="s">
        <v>49</v>
      </c>
      <c r="C230" t="s">
        <v>5</v>
      </c>
      <c r="D230">
        <v>32141</v>
      </c>
    </row>
    <row r="231" spans="1:4" x14ac:dyDescent="0.25">
      <c r="A231" t="s">
        <v>39</v>
      </c>
      <c r="B231" t="s">
        <v>49</v>
      </c>
      <c r="C231" t="s">
        <v>6</v>
      </c>
      <c r="D231">
        <v>11338</v>
      </c>
    </row>
    <row r="232" spans="1:4" x14ac:dyDescent="0.25">
      <c r="A232" t="s">
        <v>39</v>
      </c>
      <c r="B232" t="s">
        <v>49</v>
      </c>
      <c r="C232" t="s">
        <v>7</v>
      </c>
      <c r="D232">
        <v>142672</v>
      </c>
    </row>
    <row r="233" spans="1:4" x14ac:dyDescent="0.25">
      <c r="A233" t="s">
        <v>39</v>
      </c>
      <c r="B233" t="s">
        <v>49</v>
      </c>
      <c r="C233" t="s">
        <v>8</v>
      </c>
      <c r="D233">
        <v>4141</v>
      </c>
    </row>
    <row r="234" spans="1:4" x14ac:dyDescent="0.25">
      <c r="A234" t="s">
        <v>39</v>
      </c>
      <c r="B234" t="s">
        <v>49</v>
      </c>
      <c r="C234" t="s">
        <v>9</v>
      </c>
      <c r="D234">
        <v>3635</v>
      </c>
    </row>
    <row r="235" spans="1:4" x14ac:dyDescent="0.25">
      <c r="A235" t="s">
        <v>39</v>
      </c>
      <c r="B235" t="s">
        <v>49</v>
      </c>
      <c r="C235" t="s">
        <v>10</v>
      </c>
      <c r="D235">
        <v>4217</v>
      </c>
    </row>
    <row r="236" spans="1:4" x14ac:dyDescent="0.25">
      <c r="A236" t="s">
        <v>39</v>
      </c>
      <c r="B236" t="s">
        <v>49</v>
      </c>
      <c r="C236" t="s">
        <v>11</v>
      </c>
      <c r="D236">
        <v>3961</v>
      </c>
    </row>
    <row r="237" spans="1:4" x14ac:dyDescent="0.25">
      <c r="A237" t="s">
        <v>39</v>
      </c>
      <c r="B237" t="s">
        <v>49</v>
      </c>
      <c r="C237" t="s">
        <v>12</v>
      </c>
      <c r="D237">
        <v>514773</v>
      </c>
    </row>
    <row r="238" spans="1:4" x14ac:dyDescent="0.25">
      <c r="A238" t="s">
        <v>39</v>
      </c>
      <c r="B238" t="s">
        <v>49</v>
      </c>
      <c r="C238" t="s">
        <v>13</v>
      </c>
      <c r="D238">
        <v>6231</v>
      </c>
    </row>
    <row r="239" spans="1:4" x14ac:dyDescent="0.25">
      <c r="A239" t="s">
        <v>39</v>
      </c>
      <c r="B239" t="s">
        <v>49</v>
      </c>
      <c r="C239" t="s">
        <v>14</v>
      </c>
      <c r="D239">
        <v>9087</v>
      </c>
    </row>
    <row r="240" spans="1:4" x14ac:dyDescent="0.25">
      <c r="A240" t="s">
        <v>39</v>
      </c>
      <c r="B240" t="s">
        <v>49</v>
      </c>
      <c r="C240" t="s">
        <v>15</v>
      </c>
      <c r="D240">
        <v>8394</v>
      </c>
    </row>
    <row r="241" spans="1:4" x14ac:dyDescent="0.25">
      <c r="A241" t="s">
        <v>39</v>
      </c>
      <c r="B241" t="s">
        <v>49</v>
      </c>
      <c r="C241" t="s">
        <v>16</v>
      </c>
      <c r="D241">
        <v>874</v>
      </c>
    </row>
    <row r="242" spans="1:4" x14ac:dyDescent="0.25">
      <c r="A242" t="s">
        <v>40</v>
      </c>
      <c r="B242" t="s">
        <v>50</v>
      </c>
      <c r="C242" t="s">
        <v>5</v>
      </c>
      <c r="D242">
        <v>27782</v>
      </c>
    </row>
    <row r="243" spans="1:4" x14ac:dyDescent="0.25">
      <c r="A243" t="s">
        <v>40</v>
      </c>
      <c r="B243" t="s">
        <v>50</v>
      </c>
      <c r="C243" t="s">
        <v>6</v>
      </c>
      <c r="D243">
        <v>9010</v>
      </c>
    </row>
    <row r="244" spans="1:4" x14ac:dyDescent="0.25">
      <c r="A244" t="s">
        <v>40</v>
      </c>
      <c r="B244" t="s">
        <v>50</v>
      </c>
      <c r="C244" t="s">
        <v>7</v>
      </c>
      <c r="D244">
        <v>156066</v>
      </c>
    </row>
    <row r="245" spans="1:4" x14ac:dyDescent="0.25">
      <c r="A245" t="s">
        <v>40</v>
      </c>
      <c r="B245" t="s">
        <v>50</v>
      </c>
      <c r="C245" t="s">
        <v>8</v>
      </c>
      <c r="D245">
        <v>34461</v>
      </c>
    </row>
    <row r="246" spans="1:4" x14ac:dyDescent="0.25">
      <c r="A246" t="s">
        <v>40</v>
      </c>
      <c r="B246" t="s">
        <v>50</v>
      </c>
      <c r="C246" t="s">
        <v>9</v>
      </c>
      <c r="D246">
        <v>27586</v>
      </c>
    </row>
    <row r="247" spans="1:4" x14ac:dyDescent="0.25">
      <c r="A247" t="s">
        <v>40</v>
      </c>
      <c r="B247" t="s">
        <v>50</v>
      </c>
      <c r="C247" t="s">
        <v>10</v>
      </c>
      <c r="D247">
        <v>32286</v>
      </c>
    </row>
    <row r="248" spans="1:4" x14ac:dyDescent="0.25">
      <c r="A248" t="s">
        <v>40</v>
      </c>
      <c r="B248" t="s">
        <v>50</v>
      </c>
      <c r="C248" t="s">
        <v>11</v>
      </c>
      <c r="D248">
        <v>30278</v>
      </c>
    </row>
    <row r="249" spans="1:4" x14ac:dyDescent="0.25">
      <c r="A249" t="s">
        <v>40</v>
      </c>
      <c r="B249" t="s">
        <v>50</v>
      </c>
      <c r="C249" t="s">
        <v>12</v>
      </c>
      <c r="D249">
        <v>444430</v>
      </c>
    </row>
    <row r="250" spans="1:4" x14ac:dyDescent="0.25">
      <c r="A250" t="s">
        <v>40</v>
      </c>
      <c r="B250" t="s">
        <v>50</v>
      </c>
      <c r="C250" t="s">
        <v>13</v>
      </c>
      <c r="D250">
        <v>47359</v>
      </c>
    </row>
    <row r="251" spans="1:4" x14ac:dyDescent="0.25">
      <c r="A251" t="s">
        <v>40</v>
      </c>
      <c r="B251" t="s">
        <v>50</v>
      </c>
      <c r="C251" t="s">
        <v>14</v>
      </c>
      <c r="D251">
        <v>64442</v>
      </c>
    </row>
    <row r="252" spans="1:4" x14ac:dyDescent="0.25">
      <c r="A252" t="s">
        <v>40</v>
      </c>
      <c r="B252" t="s">
        <v>50</v>
      </c>
      <c r="C252" t="s">
        <v>15</v>
      </c>
      <c r="D252">
        <v>59951</v>
      </c>
    </row>
    <row r="253" spans="1:4" x14ac:dyDescent="0.25">
      <c r="A253" t="s">
        <v>40</v>
      </c>
      <c r="B253" t="s">
        <v>50</v>
      </c>
      <c r="C253" t="s">
        <v>16</v>
      </c>
      <c r="D253">
        <v>5025</v>
      </c>
    </row>
    <row r="254" spans="1:4" x14ac:dyDescent="0.25">
      <c r="A254" t="s">
        <v>41</v>
      </c>
      <c r="B254" t="s">
        <v>51</v>
      </c>
      <c r="C254" t="s">
        <v>5</v>
      </c>
      <c r="D254">
        <v>44197</v>
      </c>
    </row>
    <row r="255" spans="1:4" x14ac:dyDescent="0.25">
      <c r="A255" t="s">
        <v>41</v>
      </c>
      <c r="B255" t="s">
        <v>51</v>
      </c>
      <c r="C255" t="s">
        <v>6</v>
      </c>
      <c r="D255">
        <v>24883</v>
      </c>
    </row>
    <row r="256" spans="1:4" x14ac:dyDescent="0.25">
      <c r="A256" t="s">
        <v>41</v>
      </c>
      <c r="B256" t="s">
        <v>51</v>
      </c>
      <c r="C256" t="s">
        <v>7</v>
      </c>
      <c r="D256">
        <v>168631</v>
      </c>
    </row>
    <row r="257" spans="1:4" x14ac:dyDescent="0.25">
      <c r="A257" t="s">
        <v>41</v>
      </c>
      <c r="B257" t="s">
        <v>51</v>
      </c>
      <c r="C257" t="s">
        <v>8</v>
      </c>
      <c r="D257">
        <v>4325</v>
      </c>
    </row>
    <row r="258" spans="1:4" x14ac:dyDescent="0.25">
      <c r="A258" t="s">
        <v>41</v>
      </c>
      <c r="B258" t="s">
        <v>51</v>
      </c>
      <c r="C258" t="s">
        <v>9</v>
      </c>
      <c r="D258">
        <v>4408</v>
      </c>
    </row>
    <row r="259" spans="1:4" x14ac:dyDescent="0.25">
      <c r="A259" t="s">
        <v>41</v>
      </c>
      <c r="B259" t="s">
        <v>51</v>
      </c>
      <c r="C259" t="s">
        <v>10</v>
      </c>
      <c r="D259">
        <v>5564</v>
      </c>
    </row>
    <row r="260" spans="1:4" x14ac:dyDescent="0.25">
      <c r="A260" t="s">
        <v>41</v>
      </c>
      <c r="B260" t="s">
        <v>51</v>
      </c>
      <c r="C260" t="s">
        <v>11</v>
      </c>
      <c r="D260">
        <v>5159</v>
      </c>
    </row>
    <row r="261" spans="1:4" x14ac:dyDescent="0.25">
      <c r="A261" t="s">
        <v>41</v>
      </c>
      <c r="B261" t="s">
        <v>51</v>
      </c>
      <c r="C261" t="s">
        <v>12</v>
      </c>
      <c r="D261">
        <v>608287</v>
      </c>
    </row>
    <row r="262" spans="1:4" x14ac:dyDescent="0.25">
      <c r="A262" t="s">
        <v>41</v>
      </c>
      <c r="B262" t="s">
        <v>51</v>
      </c>
      <c r="C262" t="s">
        <v>13</v>
      </c>
      <c r="D262">
        <v>8288</v>
      </c>
    </row>
    <row r="263" spans="1:4" x14ac:dyDescent="0.25">
      <c r="A263" t="s">
        <v>41</v>
      </c>
      <c r="B263" t="s">
        <v>51</v>
      </c>
      <c r="C263" t="s">
        <v>14</v>
      </c>
      <c r="D263">
        <v>12196</v>
      </c>
    </row>
    <row r="264" spans="1:4" x14ac:dyDescent="0.25">
      <c r="A264" t="s">
        <v>41</v>
      </c>
      <c r="B264" t="s">
        <v>51</v>
      </c>
      <c r="C264" t="s">
        <v>15</v>
      </c>
      <c r="D264">
        <v>11813</v>
      </c>
    </row>
    <row r="265" spans="1:4" x14ac:dyDescent="0.25">
      <c r="A265" t="s">
        <v>41</v>
      </c>
      <c r="B265" t="s">
        <v>51</v>
      </c>
      <c r="C265" t="s">
        <v>16</v>
      </c>
      <c r="D265">
        <v>1721</v>
      </c>
    </row>
    <row r="266" spans="1:4" x14ac:dyDescent="0.25">
      <c r="A266" t="s">
        <v>42</v>
      </c>
      <c r="B266" t="s">
        <v>52</v>
      </c>
      <c r="C266" t="s">
        <v>5</v>
      </c>
      <c r="D266">
        <v>33943</v>
      </c>
    </row>
    <row r="267" spans="1:4" x14ac:dyDescent="0.25">
      <c r="A267" t="s">
        <v>42</v>
      </c>
      <c r="B267" t="s">
        <v>52</v>
      </c>
      <c r="C267" t="s">
        <v>6</v>
      </c>
      <c r="D267">
        <v>14680</v>
      </c>
    </row>
    <row r="268" spans="1:4" x14ac:dyDescent="0.25">
      <c r="A268" t="s">
        <v>42</v>
      </c>
      <c r="B268" t="s">
        <v>52</v>
      </c>
      <c r="C268" t="s">
        <v>7</v>
      </c>
      <c r="D268">
        <v>158086</v>
      </c>
    </row>
    <row r="269" spans="1:4" x14ac:dyDescent="0.25">
      <c r="A269" t="s">
        <v>42</v>
      </c>
      <c r="B269" t="s">
        <v>52</v>
      </c>
      <c r="C269" t="s">
        <v>8</v>
      </c>
      <c r="D269">
        <v>41789</v>
      </c>
    </row>
    <row r="270" spans="1:4" x14ac:dyDescent="0.25">
      <c r="A270" t="s">
        <v>42</v>
      </c>
      <c r="B270" t="s">
        <v>52</v>
      </c>
      <c r="C270" t="s">
        <v>9</v>
      </c>
      <c r="D270">
        <v>30810</v>
      </c>
    </row>
    <row r="271" spans="1:4" x14ac:dyDescent="0.25">
      <c r="A271" t="s">
        <v>42</v>
      </c>
      <c r="B271" t="s">
        <v>52</v>
      </c>
      <c r="C271" t="s">
        <v>10</v>
      </c>
      <c r="D271">
        <v>37192</v>
      </c>
    </row>
    <row r="272" spans="1:4" x14ac:dyDescent="0.25">
      <c r="A272" t="s">
        <v>42</v>
      </c>
      <c r="B272" t="s">
        <v>52</v>
      </c>
      <c r="C272" t="s">
        <v>11</v>
      </c>
      <c r="D272">
        <v>36413</v>
      </c>
    </row>
    <row r="273" spans="1:4" x14ac:dyDescent="0.25">
      <c r="A273" t="s">
        <v>42</v>
      </c>
      <c r="B273" t="s">
        <v>52</v>
      </c>
      <c r="C273" t="s">
        <v>12</v>
      </c>
      <c r="D273">
        <v>476418</v>
      </c>
    </row>
    <row r="274" spans="1:4" x14ac:dyDescent="0.25">
      <c r="A274" t="s">
        <v>42</v>
      </c>
      <c r="B274" t="s">
        <v>52</v>
      </c>
      <c r="C274" t="s">
        <v>13</v>
      </c>
      <c r="D274">
        <v>55727</v>
      </c>
    </row>
    <row r="275" spans="1:4" x14ac:dyDescent="0.25">
      <c r="A275" t="s">
        <v>42</v>
      </c>
      <c r="B275" t="s">
        <v>52</v>
      </c>
      <c r="C275" t="s">
        <v>14</v>
      </c>
      <c r="D275">
        <v>76582</v>
      </c>
    </row>
    <row r="276" spans="1:4" x14ac:dyDescent="0.25">
      <c r="A276" t="s">
        <v>42</v>
      </c>
      <c r="B276" t="s">
        <v>52</v>
      </c>
      <c r="C276" t="s">
        <v>15</v>
      </c>
      <c r="D276">
        <v>75082</v>
      </c>
    </row>
    <row r="277" spans="1:4" x14ac:dyDescent="0.25">
      <c r="A277" t="s">
        <v>42</v>
      </c>
      <c r="B277" t="s">
        <v>52</v>
      </c>
      <c r="C277" t="s">
        <v>16</v>
      </c>
      <c r="D277">
        <v>8053</v>
      </c>
    </row>
    <row r="278" spans="1:4" x14ac:dyDescent="0.25">
      <c r="A278" t="s">
        <v>43</v>
      </c>
      <c r="B278" t="s">
        <v>53</v>
      </c>
      <c r="C278" t="s">
        <v>5</v>
      </c>
      <c r="D278">
        <v>66544</v>
      </c>
    </row>
    <row r="279" spans="1:4" x14ac:dyDescent="0.25">
      <c r="A279" t="s">
        <v>43</v>
      </c>
      <c r="B279" t="s">
        <v>53</v>
      </c>
      <c r="C279" t="s">
        <v>6</v>
      </c>
      <c r="D279">
        <v>34089</v>
      </c>
    </row>
    <row r="280" spans="1:4" x14ac:dyDescent="0.25">
      <c r="A280" t="s">
        <v>43</v>
      </c>
      <c r="B280" t="s">
        <v>53</v>
      </c>
      <c r="C280" t="s">
        <v>7</v>
      </c>
      <c r="D280">
        <v>230083</v>
      </c>
    </row>
    <row r="281" spans="1:4" x14ac:dyDescent="0.25">
      <c r="A281" t="s">
        <v>43</v>
      </c>
      <c r="B281" t="s">
        <v>53</v>
      </c>
      <c r="C281" t="s">
        <v>8</v>
      </c>
      <c r="D281">
        <v>9211</v>
      </c>
    </row>
    <row r="282" spans="1:4" x14ac:dyDescent="0.25">
      <c r="A282" t="s">
        <v>43</v>
      </c>
      <c r="B282" t="s">
        <v>53</v>
      </c>
      <c r="C282" t="s">
        <v>9</v>
      </c>
      <c r="D282">
        <v>8539</v>
      </c>
    </row>
    <row r="283" spans="1:4" x14ac:dyDescent="0.25">
      <c r="A283" t="s">
        <v>43</v>
      </c>
      <c r="B283" t="s">
        <v>53</v>
      </c>
      <c r="C283" t="s">
        <v>10</v>
      </c>
      <c r="D283">
        <v>8790</v>
      </c>
    </row>
    <row r="284" spans="1:4" x14ac:dyDescent="0.25">
      <c r="A284" t="s">
        <v>43</v>
      </c>
      <c r="B284" t="s">
        <v>53</v>
      </c>
      <c r="C284" t="s">
        <v>11</v>
      </c>
      <c r="D284">
        <v>8111</v>
      </c>
    </row>
    <row r="285" spans="1:4" x14ac:dyDescent="0.25">
      <c r="A285" t="s">
        <v>43</v>
      </c>
      <c r="B285" t="s">
        <v>53</v>
      </c>
      <c r="C285" t="s">
        <v>12</v>
      </c>
      <c r="D285">
        <v>916413</v>
      </c>
    </row>
    <row r="286" spans="1:4" x14ac:dyDescent="0.25">
      <c r="A286" t="s">
        <v>43</v>
      </c>
      <c r="B286" t="s">
        <v>53</v>
      </c>
      <c r="C286" t="s">
        <v>13</v>
      </c>
      <c r="D286">
        <v>12571</v>
      </c>
    </row>
    <row r="287" spans="1:4" x14ac:dyDescent="0.25">
      <c r="A287" t="s">
        <v>43</v>
      </c>
      <c r="B287" t="s">
        <v>53</v>
      </c>
      <c r="C287" t="s">
        <v>14</v>
      </c>
      <c r="D287">
        <v>17565</v>
      </c>
    </row>
    <row r="288" spans="1:4" x14ac:dyDescent="0.25">
      <c r="A288" t="s">
        <v>43</v>
      </c>
      <c r="B288" t="s">
        <v>53</v>
      </c>
      <c r="C288" t="s">
        <v>15</v>
      </c>
      <c r="D288">
        <v>16440</v>
      </c>
    </row>
    <row r="289" spans="1:4" x14ac:dyDescent="0.25">
      <c r="A289" t="s">
        <v>43</v>
      </c>
      <c r="B289" t="s">
        <v>53</v>
      </c>
      <c r="C289" t="s">
        <v>16</v>
      </c>
      <c r="D289">
        <v>2327</v>
      </c>
    </row>
    <row r="290" spans="1:4" x14ac:dyDescent="0.25">
      <c r="A290" t="s">
        <v>44</v>
      </c>
      <c r="B290" t="s">
        <v>54</v>
      </c>
      <c r="C290" t="s">
        <v>5</v>
      </c>
      <c r="D290">
        <v>46555</v>
      </c>
    </row>
    <row r="291" spans="1:4" x14ac:dyDescent="0.25">
      <c r="A291" t="s">
        <v>44</v>
      </c>
      <c r="B291" t="s">
        <v>54</v>
      </c>
      <c r="C291" t="s">
        <v>6</v>
      </c>
      <c r="D291">
        <v>21364</v>
      </c>
    </row>
    <row r="292" spans="1:4" x14ac:dyDescent="0.25">
      <c r="A292" t="s">
        <v>44</v>
      </c>
      <c r="B292" t="s">
        <v>54</v>
      </c>
      <c r="C292" t="s">
        <v>7</v>
      </c>
      <c r="D292">
        <v>201738</v>
      </c>
    </row>
    <row r="293" spans="1:4" x14ac:dyDescent="0.25">
      <c r="A293" t="s">
        <v>44</v>
      </c>
      <c r="B293" t="s">
        <v>54</v>
      </c>
      <c r="C293" t="s">
        <v>8</v>
      </c>
      <c r="D293">
        <v>55995</v>
      </c>
    </row>
    <row r="294" spans="1:4" x14ac:dyDescent="0.25">
      <c r="A294" t="s">
        <v>44</v>
      </c>
      <c r="B294" t="s">
        <v>54</v>
      </c>
      <c r="C294" t="s">
        <v>9</v>
      </c>
      <c r="D294">
        <v>46661</v>
      </c>
    </row>
    <row r="295" spans="1:4" x14ac:dyDescent="0.25">
      <c r="A295" t="s">
        <v>44</v>
      </c>
      <c r="B295" t="s">
        <v>54</v>
      </c>
      <c r="C295" t="s">
        <v>10</v>
      </c>
      <c r="D295">
        <v>52733</v>
      </c>
    </row>
    <row r="296" spans="1:4" x14ac:dyDescent="0.25">
      <c r="A296" t="s">
        <v>44</v>
      </c>
      <c r="B296" t="s">
        <v>54</v>
      </c>
      <c r="C296" t="s">
        <v>11</v>
      </c>
      <c r="D296">
        <v>48898</v>
      </c>
    </row>
    <row r="297" spans="1:4" x14ac:dyDescent="0.25">
      <c r="A297" t="s">
        <v>44</v>
      </c>
      <c r="B297" t="s">
        <v>54</v>
      </c>
      <c r="C297" t="s">
        <v>12</v>
      </c>
      <c r="D297">
        <v>640724</v>
      </c>
    </row>
    <row r="298" spans="1:4" x14ac:dyDescent="0.25">
      <c r="A298" t="s">
        <v>44</v>
      </c>
      <c r="B298" t="s">
        <v>54</v>
      </c>
      <c r="C298" t="s">
        <v>13</v>
      </c>
      <c r="D298">
        <v>74955</v>
      </c>
    </row>
    <row r="299" spans="1:4" x14ac:dyDescent="0.25">
      <c r="A299" t="s">
        <v>44</v>
      </c>
      <c r="B299" t="s">
        <v>54</v>
      </c>
      <c r="C299" t="s">
        <v>14</v>
      </c>
      <c r="D299">
        <v>103472</v>
      </c>
    </row>
    <row r="300" spans="1:4" x14ac:dyDescent="0.25">
      <c r="A300" t="s">
        <v>44</v>
      </c>
      <c r="B300" t="s">
        <v>54</v>
      </c>
      <c r="C300" t="s">
        <v>15</v>
      </c>
      <c r="D300">
        <v>98140</v>
      </c>
    </row>
    <row r="301" spans="1:4" x14ac:dyDescent="0.25">
      <c r="A301" t="s">
        <v>44</v>
      </c>
      <c r="B301" t="s">
        <v>54</v>
      </c>
      <c r="C301" t="s">
        <v>16</v>
      </c>
      <c r="D301">
        <v>11478</v>
      </c>
    </row>
    <row r="302" spans="1:4" x14ac:dyDescent="0.25">
      <c r="A302" t="s">
        <v>45</v>
      </c>
      <c r="B302" t="s">
        <v>55</v>
      </c>
      <c r="C302" t="s">
        <v>5</v>
      </c>
      <c r="D302">
        <v>111390</v>
      </c>
    </row>
    <row r="303" spans="1:4" x14ac:dyDescent="0.25">
      <c r="A303" t="s">
        <v>45</v>
      </c>
      <c r="B303" t="s">
        <v>55</v>
      </c>
      <c r="C303" t="s">
        <v>6</v>
      </c>
      <c r="D303">
        <v>65592</v>
      </c>
    </row>
    <row r="304" spans="1:4" x14ac:dyDescent="0.25">
      <c r="A304" t="s">
        <v>45</v>
      </c>
      <c r="B304" t="s">
        <v>55</v>
      </c>
      <c r="C304" t="s">
        <v>7</v>
      </c>
      <c r="D304">
        <v>715431</v>
      </c>
    </row>
    <row r="305" spans="1:4" x14ac:dyDescent="0.25">
      <c r="A305" t="s">
        <v>45</v>
      </c>
      <c r="B305" t="s">
        <v>55</v>
      </c>
      <c r="C305" t="s">
        <v>8</v>
      </c>
      <c r="D305">
        <v>12188</v>
      </c>
    </row>
    <row r="306" spans="1:4" x14ac:dyDescent="0.25">
      <c r="A306" t="s">
        <v>45</v>
      </c>
      <c r="B306" t="s">
        <v>55</v>
      </c>
      <c r="C306" t="s">
        <v>9</v>
      </c>
      <c r="D306">
        <v>14881</v>
      </c>
    </row>
    <row r="307" spans="1:4" x14ac:dyDescent="0.25">
      <c r="A307" t="s">
        <v>45</v>
      </c>
      <c r="B307" t="s">
        <v>55</v>
      </c>
      <c r="C307" t="s">
        <v>10</v>
      </c>
      <c r="D307">
        <v>17123</v>
      </c>
    </row>
    <row r="308" spans="1:4" x14ac:dyDescent="0.25">
      <c r="A308" t="s">
        <v>45</v>
      </c>
      <c r="B308" t="s">
        <v>55</v>
      </c>
      <c r="C308" t="s">
        <v>11</v>
      </c>
      <c r="D308">
        <v>14187</v>
      </c>
    </row>
    <row r="309" spans="1:4" x14ac:dyDescent="0.25">
      <c r="A309" t="s">
        <v>45</v>
      </c>
      <c r="B309" t="s">
        <v>55</v>
      </c>
      <c r="C309" t="s">
        <v>12</v>
      </c>
      <c r="D309">
        <v>1379418</v>
      </c>
    </row>
    <row r="310" spans="1:4" x14ac:dyDescent="0.25">
      <c r="A310" t="s">
        <v>45</v>
      </c>
      <c r="B310" t="s">
        <v>55</v>
      </c>
      <c r="C310" t="s">
        <v>13</v>
      </c>
      <c r="D310">
        <v>20482</v>
      </c>
    </row>
    <row r="311" spans="1:4" x14ac:dyDescent="0.25">
      <c r="A311" t="s">
        <v>45</v>
      </c>
      <c r="B311" t="s">
        <v>55</v>
      </c>
      <c r="C311" t="s">
        <v>14</v>
      </c>
      <c r="D311">
        <v>31475</v>
      </c>
    </row>
    <row r="312" spans="1:4" x14ac:dyDescent="0.25">
      <c r="A312" t="s">
        <v>45</v>
      </c>
      <c r="B312" t="s">
        <v>55</v>
      </c>
      <c r="C312" t="s">
        <v>15</v>
      </c>
      <c r="D312">
        <v>28431</v>
      </c>
    </row>
    <row r="313" spans="1:4" x14ac:dyDescent="0.25">
      <c r="A313" t="s">
        <v>45</v>
      </c>
      <c r="B313" t="s">
        <v>55</v>
      </c>
      <c r="C313" t="s">
        <v>16</v>
      </c>
      <c r="D313">
        <v>4431</v>
      </c>
    </row>
    <row r="314" spans="1:4" x14ac:dyDescent="0.25">
      <c r="A314" t="s">
        <v>46</v>
      </c>
      <c r="B314" t="s">
        <v>56</v>
      </c>
      <c r="C314" t="s">
        <v>5</v>
      </c>
      <c r="D314">
        <v>59556</v>
      </c>
    </row>
    <row r="315" spans="1:4" x14ac:dyDescent="0.25">
      <c r="A315" t="s">
        <v>46</v>
      </c>
      <c r="B315" t="s">
        <v>56</v>
      </c>
      <c r="C315" t="s">
        <v>6</v>
      </c>
      <c r="D315">
        <v>35324</v>
      </c>
    </row>
    <row r="316" spans="1:4" x14ac:dyDescent="0.25">
      <c r="A316" t="s">
        <v>46</v>
      </c>
      <c r="B316" t="s">
        <v>56</v>
      </c>
      <c r="C316" t="s">
        <v>7</v>
      </c>
      <c r="D316">
        <v>504075</v>
      </c>
    </row>
    <row r="317" spans="1:4" x14ac:dyDescent="0.25">
      <c r="A317" t="s">
        <v>46</v>
      </c>
      <c r="B317" t="s">
        <v>56</v>
      </c>
      <c r="C317" t="s">
        <v>8</v>
      </c>
      <c r="D317">
        <v>67397</v>
      </c>
    </row>
    <row r="318" spans="1:4" x14ac:dyDescent="0.25">
      <c r="A318" t="s">
        <v>46</v>
      </c>
      <c r="B318" t="s">
        <v>56</v>
      </c>
      <c r="C318" t="s">
        <v>9</v>
      </c>
      <c r="D318">
        <v>68908</v>
      </c>
    </row>
    <row r="319" spans="1:4" x14ac:dyDescent="0.25">
      <c r="A319" t="s">
        <v>46</v>
      </c>
      <c r="B319" t="s">
        <v>56</v>
      </c>
      <c r="C319" t="s">
        <v>10</v>
      </c>
      <c r="D319">
        <v>66758</v>
      </c>
    </row>
    <row r="320" spans="1:4" x14ac:dyDescent="0.25">
      <c r="A320" t="s">
        <v>46</v>
      </c>
      <c r="B320" t="s">
        <v>56</v>
      </c>
      <c r="C320" t="s">
        <v>11</v>
      </c>
      <c r="D320">
        <v>62084</v>
      </c>
    </row>
    <row r="321" spans="1:4" x14ac:dyDescent="0.25">
      <c r="A321" t="s">
        <v>46</v>
      </c>
      <c r="B321" t="s">
        <v>56</v>
      </c>
      <c r="C321" t="s">
        <v>12</v>
      </c>
      <c r="D321">
        <v>809533</v>
      </c>
    </row>
    <row r="322" spans="1:4" x14ac:dyDescent="0.25">
      <c r="A322" t="s">
        <v>46</v>
      </c>
      <c r="B322" t="s">
        <v>56</v>
      </c>
      <c r="C322" t="s">
        <v>13</v>
      </c>
      <c r="D322">
        <v>94305</v>
      </c>
    </row>
    <row r="323" spans="1:4" x14ac:dyDescent="0.25">
      <c r="A323" t="s">
        <v>46</v>
      </c>
      <c r="B323" t="s">
        <v>56</v>
      </c>
      <c r="C323" t="s">
        <v>14</v>
      </c>
      <c r="D323">
        <v>133020</v>
      </c>
    </row>
    <row r="324" spans="1:4" x14ac:dyDescent="0.25">
      <c r="A324" t="s">
        <v>46</v>
      </c>
      <c r="B324" t="s">
        <v>56</v>
      </c>
      <c r="C324" t="s">
        <v>15</v>
      </c>
      <c r="D324">
        <v>126704</v>
      </c>
    </row>
    <row r="325" spans="1:4" x14ac:dyDescent="0.25">
      <c r="A325" t="s">
        <v>46</v>
      </c>
      <c r="B325" t="s">
        <v>56</v>
      </c>
      <c r="C325" t="s">
        <v>16</v>
      </c>
      <c r="D325">
        <v>18819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34F6-7B7C-4AC9-BC95-2061ABFD0F9E}">
  <dimension ref="A1:AB46"/>
  <sheetViews>
    <sheetView topLeftCell="F1" zoomScaleNormal="100" workbookViewId="0">
      <selection activeCell="Y22" sqref="Y22:AB23"/>
    </sheetView>
  </sheetViews>
  <sheetFormatPr baseColWidth="10" defaultRowHeight="15" x14ac:dyDescent="0.25"/>
  <sheetData>
    <row r="1" spans="1:22" x14ac:dyDescent="0.25">
      <c r="A1" t="s">
        <v>65</v>
      </c>
      <c r="B1" s="7" t="s">
        <v>66</v>
      </c>
      <c r="C1" s="3" t="s">
        <v>102</v>
      </c>
      <c r="D1" s="4" t="s">
        <v>67</v>
      </c>
      <c r="E1" s="5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O1" t="s">
        <v>76</v>
      </c>
      <c r="P1" t="s">
        <v>77</v>
      </c>
      <c r="R1" t="s">
        <v>78</v>
      </c>
      <c r="S1" t="s">
        <v>79</v>
      </c>
      <c r="T1" t="s">
        <v>74</v>
      </c>
      <c r="U1" t="s">
        <v>80</v>
      </c>
      <c r="V1" t="s">
        <v>81</v>
      </c>
    </row>
    <row r="2" spans="1:22" x14ac:dyDescent="0.25">
      <c r="A2">
        <v>0</v>
      </c>
      <c r="B2" s="7">
        <v>0</v>
      </c>
      <c r="C2" s="3">
        <v>0</v>
      </c>
      <c r="D2" s="4" t="s">
        <v>6</v>
      </c>
      <c r="E2" s="5" t="s">
        <v>12</v>
      </c>
      <c r="J2">
        <v>0</v>
      </c>
      <c r="K2">
        <v>0</v>
      </c>
    </row>
    <row r="3" spans="1:22" x14ac:dyDescent="0.25">
      <c r="A3">
        <v>0.02</v>
      </c>
      <c r="B3" s="7">
        <v>1.9539495936252985E-2</v>
      </c>
      <c r="C3" s="3">
        <f>NOVA!K2</f>
        <v>25</v>
      </c>
      <c r="D3" s="4">
        <f>NOVA!L2</f>
        <v>2650</v>
      </c>
      <c r="E3" s="5">
        <f>NOVA!M2</f>
        <v>192845</v>
      </c>
      <c r="G3">
        <f>C3/D3</f>
        <v>9.433962264150943E-3</v>
      </c>
      <c r="H3">
        <f>15*B3/50</f>
        <v>5.8618487808758954E-3</v>
      </c>
      <c r="I3">
        <f t="shared" ref="I3:I13" si="0">H3*2</f>
        <v>1.1723697561751791E-2</v>
      </c>
      <c r="J3">
        <f t="shared" ref="J3:J13" si="1">I3/$E$16</f>
        <v>5.9332134725234077E-4</v>
      </c>
      <c r="K3">
        <f>C3/$D$15</f>
        <v>5.6347840340955652E-3</v>
      </c>
      <c r="L3">
        <f t="shared" ref="L3:L13" si="2">((G3-$K$15)/$I$15)*$E$16</f>
        <v>8.6198968987687502E-2</v>
      </c>
      <c r="M3">
        <f>((L3/2)*50)/500</f>
        <v>4.3099484493843753E-3</v>
      </c>
      <c r="O3">
        <f t="shared" ref="O3:O13" si="3">$T$16/$E$16</f>
        <v>2.5953670751802687</v>
      </c>
      <c r="P3">
        <f t="shared" ref="P3:P13" si="4">$T$17/$E$18</f>
        <v>2.5905738533036979</v>
      </c>
      <c r="R3">
        <f>E3/$D$15</f>
        <v>43.465597082206372</v>
      </c>
      <c r="S3">
        <f>E3/D3</f>
        <v>72.771698113207549</v>
      </c>
      <c r="T3">
        <f>S3/$O$15*$E$16</f>
        <v>73.717215347382222</v>
      </c>
      <c r="U3" s="8">
        <f t="shared" ref="U3:U13" si="5">T3/$T$16*100</f>
        <v>143.7459106280487</v>
      </c>
      <c r="V3">
        <f>M3/U3*100</f>
        <v>2.9983103036138742E-3</v>
      </c>
    </row>
    <row r="4" spans="1:22" x14ac:dyDescent="0.25">
      <c r="A4">
        <v>0.04</v>
      </c>
      <c r="B4" s="7">
        <v>3.8974623264213588E-2</v>
      </c>
      <c r="C4" s="3">
        <f>NOVA!K3</f>
        <v>51</v>
      </c>
      <c r="D4" s="4">
        <f>NOVA!L3</f>
        <v>3973</v>
      </c>
      <c r="E4" s="5">
        <f>NOVA!M3</f>
        <v>211364</v>
      </c>
      <c r="G4">
        <f t="shared" ref="G4:G13" si="6">C4/D4</f>
        <v>1.2836647369745784E-2</v>
      </c>
      <c r="H4">
        <f t="shared" ref="H4:H13" si="7">15*B4/50</f>
        <v>1.1692386979264075E-2</v>
      </c>
      <c r="I4">
        <f t="shared" si="0"/>
        <v>2.338477395852815E-2</v>
      </c>
      <c r="J4">
        <f t="shared" si="1"/>
        <v>1.1834735173936182E-3</v>
      </c>
      <c r="K4">
        <f t="shared" ref="K4:K13" si="8">C4/$D$15</f>
        <v>1.1494959429554953E-2</v>
      </c>
      <c r="L4">
        <f t="shared" si="2"/>
        <v>0.1797891028725635</v>
      </c>
      <c r="M4">
        <f t="shared" ref="M4:M13" si="9">((L4/2)*50)/500</f>
        <v>8.9894551436281757E-3</v>
      </c>
      <c r="O4">
        <f t="shared" si="3"/>
        <v>2.5953670751802687</v>
      </c>
      <c r="P4">
        <f t="shared" si="4"/>
        <v>2.5905738533036979</v>
      </c>
      <c r="R4">
        <f>E4/$D$15</f>
        <v>47.639619703303005</v>
      </c>
      <c r="S4">
        <f t="shared" ref="S4:S13" si="10">E4/D4</f>
        <v>53.200100679587216</v>
      </c>
      <c r="T4">
        <f t="shared" ref="T4:T13" si="11">S4/$O$15*$E$16</f>
        <v>53.891325611210021</v>
      </c>
      <c r="U4" s="8">
        <f t="shared" si="5"/>
        <v>105.08614084825385</v>
      </c>
      <c r="V4">
        <f t="shared" ref="V4:V13" si="12">M4/U4*100</f>
        <v>8.5543679414482442E-3</v>
      </c>
    </row>
    <row r="5" spans="1:22" x14ac:dyDescent="0.25">
      <c r="A5">
        <v>0.16</v>
      </c>
      <c r="B5" s="7">
        <v>0.15110261147000259</v>
      </c>
      <c r="C5" s="3">
        <f>NOVA!K4</f>
        <v>30</v>
      </c>
      <c r="D5" s="4">
        <f>NOVA!L4</f>
        <v>4346</v>
      </c>
      <c r="E5" s="5">
        <f>NOVA!M4</f>
        <v>210820</v>
      </c>
      <c r="G5">
        <f t="shared" si="6"/>
        <v>6.9028992176714222E-3</v>
      </c>
      <c r="H5">
        <f t="shared" si="7"/>
        <v>4.5330783441000777E-2</v>
      </c>
      <c r="I5">
        <f t="shared" si="0"/>
        <v>9.0661566882001554E-2</v>
      </c>
      <c r="J5">
        <f t="shared" si="1"/>
        <v>4.5882660076399717E-3</v>
      </c>
      <c r="K5">
        <f t="shared" si="8"/>
        <v>6.7617408409146786E-3</v>
      </c>
      <c r="L5">
        <f t="shared" si="2"/>
        <v>1.6582615419857189E-2</v>
      </c>
      <c r="M5">
        <f t="shared" si="9"/>
        <v>8.2913077099285948E-4</v>
      </c>
      <c r="O5">
        <f t="shared" si="3"/>
        <v>2.5953670751802687</v>
      </c>
      <c r="P5">
        <f t="shared" si="4"/>
        <v>2.5905738533036979</v>
      </c>
      <c r="R5">
        <f>E5/$D$15</f>
        <v>47.517006802721085</v>
      </c>
      <c r="S5">
        <f t="shared" si="10"/>
        <v>48.508973768982976</v>
      </c>
      <c r="T5">
        <f t="shared" si="11"/>
        <v>49.13924723930036</v>
      </c>
      <c r="U5" s="8">
        <f t="shared" si="5"/>
        <v>95.819759451085844</v>
      </c>
      <c r="V5">
        <f t="shared" si="12"/>
        <v>8.6530249683638061E-4</v>
      </c>
    </row>
    <row r="6" spans="1:22" x14ac:dyDescent="0.25">
      <c r="A6">
        <v>0.4</v>
      </c>
      <c r="B6" s="7">
        <v>0.38351357806722186</v>
      </c>
      <c r="C6" s="3">
        <f>NOVA!K5</f>
        <v>90</v>
      </c>
      <c r="D6" s="4">
        <f>NOVA!L5</f>
        <v>3731</v>
      </c>
      <c r="E6" s="5">
        <f>NOVA!M5</f>
        <v>206860</v>
      </c>
      <c r="G6">
        <f>C6/D6</f>
        <v>2.4122219244170465E-2</v>
      </c>
      <c r="H6">
        <f t="shared" si="7"/>
        <v>0.11505407342016656</v>
      </c>
      <c r="I6">
        <f t="shared" si="0"/>
        <v>0.23010814684033312</v>
      </c>
      <c r="J6">
        <f t="shared" si="1"/>
        <v>1.164547916541831E-2</v>
      </c>
      <c r="K6">
        <f>C6/$D$15</f>
        <v>2.0285222522744038E-2</v>
      </c>
      <c r="L6">
        <f t="shared" si="2"/>
        <v>0.49019636946273887</v>
      </c>
      <c r="M6">
        <f t="shared" si="9"/>
        <v>2.4509818473136942E-2</v>
      </c>
      <c r="O6">
        <f t="shared" si="3"/>
        <v>2.5953670751802687</v>
      </c>
      <c r="P6">
        <f t="shared" si="4"/>
        <v>2.5905738533036979</v>
      </c>
      <c r="R6">
        <f t="shared" ref="R6:R13" si="13">E6/$D$15</f>
        <v>46.624457011720345</v>
      </c>
      <c r="S6">
        <f t="shared" si="10"/>
        <v>55.443580809434465</v>
      </c>
      <c r="T6">
        <f t="shared" si="11"/>
        <v>56.16395511069269</v>
      </c>
      <c r="U6" s="8">
        <f t="shared" si="5"/>
        <v>109.51768638865256</v>
      </c>
      <c r="V6">
        <f t="shared" si="12"/>
        <v>2.2379781094130632E-2</v>
      </c>
    </row>
    <row r="7" spans="1:22" x14ac:dyDescent="0.25">
      <c r="A7">
        <v>1.6</v>
      </c>
      <c r="B7" s="7">
        <v>1.5178460821189583</v>
      </c>
      <c r="C7" s="3">
        <f>NOVA!K6</f>
        <v>178</v>
      </c>
      <c r="D7" s="4">
        <f>NOVA!L6</f>
        <v>4567</v>
      </c>
      <c r="E7" s="5">
        <f>NOVA!M6</f>
        <v>215358</v>
      </c>
      <c r="G7">
        <f t="shared" si="6"/>
        <v>3.8975257280490477E-2</v>
      </c>
      <c r="H7">
        <f t="shared" si="7"/>
        <v>0.45535382463568752</v>
      </c>
      <c r="I7">
        <f>H7*2</f>
        <v>0.91070764927137504</v>
      </c>
      <c r="J7">
        <f t="shared" si="1"/>
        <v>4.6089749976283498E-2</v>
      </c>
      <c r="K7">
        <f t="shared" si="8"/>
        <v>4.011966232276043E-2</v>
      </c>
      <c r="L7">
        <f t="shared" si="2"/>
        <v>0.89872603802674655</v>
      </c>
      <c r="M7">
        <f t="shared" si="9"/>
        <v>4.4936301901337329E-2</v>
      </c>
      <c r="O7">
        <f t="shared" si="3"/>
        <v>2.5953670751802687</v>
      </c>
      <c r="P7">
        <f t="shared" si="4"/>
        <v>2.5905738533036979</v>
      </c>
      <c r="R7">
        <f t="shared" si="13"/>
        <v>48.539832800590112</v>
      </c>
      <c r="S7">
        <f t="shared" si="10"/>
        <v>47.155244142763301</v>
      </c>
      <c r="T7">
        <f t="shared" si="11"/>
        <v>47.767928705233402</v>
      </c>
      <c r="U7" s="8">
        <f t="shared" si="5"/>
        <v>93.145737779056219</v>
      </c>
      <c r="V7">
        <f>M7/U7*100</f>
        <v>4.8243003891307673E-2</v>
      </c>
    </row>
    <row r="8" spans="1:22" x14ac:dyDescent="0.25">
      <c r="A8">
        <v>3.3</v>
      </c>
      <c r="B8" s="7">
        <v>3.1613009762119675</v>
      </c>
      <c r="C8" s="3">
        <f>NOVA!K7</f>
        <v>287</v>
      </c>
      <c r="D8" s="4">
        <f>NOVA!L7</f>
        <v>3463</v>
      </c>
      <c r="E8" s="5">
        <f>NOVA!M7</f>
        <v>212574</v>
      </c>
      <c r="G8">
        <f t="shared" si="6"/>
        <v>8.2876118971989599E-2</v>
      </c>
      <c r="H8">
        <f t="shared" si="7"/>
        <v>0.94839029286359022</v>
      </c>
      <c r="I8">
        <f t="shared" si="0"/>
        <v>1.8967805857271804</v>
      </c>
      <c r="J8">
        <f t="shared" si="1"/>
        <v>9.5993640797875882E-2</v>
      </c>
      <c r="K8">
        <f t="shared" si="8"/>
        <v>6.4687320711417098E-2</v>
      </c>
      <c r="L8">
        <f t="shared" si="2"/>
        <v>2.1062099502504035</v>
      </c>
      <c r="M8">
        <f t="shared" si="9"/>
        <v>0.10531049751252017</v>
      </c>
      <c r="O8">
        <f t="shared" si="3"/>
        <v>2.5953670751802687</v>
      </c>
      <c r="P8">
        <f t="shared" si="4"/>
        <v>2.5905738533036979</v>
      </c>
      <c r="R8">
        <f t="shared" si="13"/>
        <v>47.912343250553228</v>
      </c>
      <c r="S8">
        <f t="shared" si="10"/>
        <v>61.384348830493792</v>
      </c>
      <c r="T8">
        <f t="shared" si="11"/>
        <v>62.181911086599619</v>
      </c>
      <c r="U8" s="8">
        <f t="shared" si="5"/>
        <v>121.25248344792547</v>
      </c>
      <c r="V8">
        <f t="shared" si="12"/>
        <v>8.6852239655568014E-2</v>
      </c>
    </row>
    <row r="9" spans="1:22" x14ac:dyDescent="0.25">
      <c r="A9">
        <v>8.3000000000000007</v>
      </c>
      <c r="B9" s="7">
        <v>7.9085456319495409</v>
      </c>
      <c r="C9" s="3">
        <f>NOVA!K8</f>
        <v>689</v>
      </c>
      <c r="D9" s="4">
        <f>NOVA!L8</f>
        <v>4376</v>
      </c>
      <c r="E9" s="5">
        <f>NOVA!M8</f>
        <v>228946</v>
      </c>
      <c r="G9">
        <f t="shared" si="6"/>
        <v>0.15744972577696525</v>
      </c>
      <c r="H9">
        <f t="shared" si="7"/>
        <v>2.3725636895848625</v>
      </c>
      <c r="I9">
        <f t="shared" si="0"/>
        <v>4.745127379169725</v>
      </c>
      <c r="J9">
        <f t="shared" si="1"/>
        <v>0.24014483098558084</v>
      </c>
      <c r="K9">
        <f t="shared" si="8"/>
        <v>0.15529464797967379</v>
      </c>
      <c r="L9">
        <f t="shared" si="2"/>
        <v>4.1573412270411998</v>
      </c>
      <c r="M9">
        <f t="shared" si="9"/>
        <v>0.20786706135205998</v>
      </c>
      <c r="O9">
        <f t="shared" si="3"/>
        <v>2.5953670751802687</v>
      </c>
      <c r="P9">
        <f t="shared" si="4"/>
        <v>2.5905738533036979</v>
      </c>
      <c r="R9">
        <f t="shared" si="13"/>
        <v>51.602450618801733</v>
      </c>
      <c r="S9">
        <f t="shared" si="10"/>
        <v>52.318555758683729</v>
      </c>
      <c r="T9">
        <f t="shared" si="11"/>
        <v>52.998326843041397</v>
      </c>
      <c r="U9" s="8">
        <f t="shared" si="5"/>
        <v>103.34482546465962</v>
      </c>
      <c r="V9">
        <f t="shared" si="12"/>
        <v>0.20113930273474931</v>
      </c>
    </row>
    <row r="10" spans="1:22" x14ac:dyDescent="0.25">
      <c r="A10">
        <v>16.600000000000001</v>
      </c>
      <c r="B10" s="7">
        <v>15.980580103862357</v>
      </c>
      <c r="C10" s="3">
        <f>NOVA!K9</f>
        <v>1813</v>
      </c>
      <c r="D10" s="4">
        <f>NOVA!L9</f>
        <v>6005</v>
      </c>
      <c r="E10" s="5">
        <f>NOVA!M9</f>
        <v>238700</v>
      </c>
      <c r="G10">
        <f t="shared" si="6"/>
        <v>0.3019150707743547</v>
      </c>
      <c r="H10">
        <f t="shared" si="7"/>
        <v>4.7941740311587067</v>
      </c>
      <c r="I10">
        <f t="shared" si="0"/>
        <v>9.5883480623174133</v>
      </c>
      <c r="J10">
        <f t="shared" si="1"/>
        <v>0.48525403869327344</v>
      </c>
      <c r="K10">
        <f t="shared" si="8"/>
        <v>0.40863453815261042</v>
      </c>
      <c r="L10">
        <f t="shared" si="2"/>
        <v>8.1308299750300854</v>
      </c>
      <c r="M10">
        <f t="shared" si="9"/>
        <v>0.40654149875150425</v>
      </c>
      <c r="O10">
        <f t="shared" si="3"/>
        <v>2.5953670751802687</v>
      </c>
      <c r="P10">
        <f t="shared" si="4"/>
        <v>2.5905738533036979</v>
      </c>
      <c r="R10">
        <f t="shared" si="13"/>
        <v>53.800917957544463</v>
      </c>
      <c r="S10">
        <f t="shared" si="10"/>
        <v>39.75020815986678</v>
      </c>
      <c r="T10">
        <f t="shared" si="11"/>
        <v>40.266679643309644</v>
      </c>
      <c r="U10" s="8">
        <f t="shared" si="5"/>
        <v>78.518572710858649</v>
      </c>
      <c r="V10">
        <f t="shared" si="12"/>
        <v>0.51776475898075258</v>
      </c>
    </row>
    <row r="11" spans="1:22" x14ac:dyDescent="0.25">
      <c r="A11">
        <v>33</v>
      </c>
      <c r="B11" s="7">
        <v>31.419988019822117</v>
      </c>
      <c r="C11" s="3">
        <f>NOVA!K10</f>
        <v>2978</v>
      </c>
      <c r="D11" s="4">
        <f>NOVA!L10</f>
        <v>5390</v>
      </c>
      <c r="E11" s="5">
        <f>NOVA!M10</f>
        <v>234056</v>
      </c>
      <c r="G11">
        <f t="shared" si="6"/>
        <v>0.55250463821892393</v>
      </c>
      <c r="H11">
        <f t="shared" si="7"/>
        <v>9.4259964059466341</v>
      </c>
      <c r="I11">
        <f t="shared" si="0"/>
        <v>18.851992811893268</v>
      </c>
      <c r="J11">
        <f t="shared" si="1"/>
        <v>0.9540752577954269</v>
      </c>
      <c r="K11">
        <f t="shared" si="8"/>
        <v>0.67121547414146376</v>
      </c>
      <c r="L11">
        <f t="shared" si="2"/>
        <v>15.023243007528581</v>
      </c>
      <c r="M11">
        <f t="shared" si="9"/>
        <v>0.75116215037642908</v>
      </c>
      <c r="O11">
        <f t="shared" si="3"/>
        <v>2.5953670751802687</v>
      </c>
      <c r="P11">
        <f t="shared" si="4"/>
        <v>2.5905738533036979</v>
      </c>
      <c r="R11">
        <f t="shared" si="13"/>
        <v>52.754200475370865</v>
      </c>
      <c r="S11">
        <f>E11/D11</f>
        <v>43.424118738404452</v>
      </c>
      <c r="T11">
        <f t="shared" si="11"/>
        <v>43.988325067383286</v>
      </c>
      <c r="U11" s="8">
        <f t="shared" si="5"/>
        <v>85.775647031927321</v>
      </c>
      <c r="V11">
        <f t="shared" si="12"/>
        <v>0.87572892349833553</v>
      </c>
    </row>
    <row r="12" spans="1:22" x14ac:dyDescent="0.25">
      <c r="A12">
        <v>100</v>
      </c>
      <c r="B12" s="7">
        <v>96.290275835537429</v>
      </c>
      <c r="C12" s="3">
        <f>NOVA!K11</f>
        <v>8381</v>
      </c>
      <c r="D12" s="4">
        <f>NOVA!L11</f>
        <v>4649</v>
      </c>
      <c r="E12" s="5">
        <f>NOVA!M11</f>
        <v>246387</v>
      </c>
      <c r="G12">
        <f t="shared" si="6"/>
        <v>1.8027532802753281</v>
      </c>
      <c r="H12">
        <f t="shared" si="7"/>
        <v>28.887082750661229</v>
      </c>
      <c r="I12">
        <f t="shared" si="0"/>
        <v>57.774165501322457</v>
      </c>
      <c r="J12">
        <f t="shared" si="1"/>
        <v>2.9238766635756108</v>
      </c>
      <c r="K12">
        <f t="shared" si="8"/>
        <v>1.8890049995901974</v>
      </c>
      <c r="L12">
        <f t="shared" si="2"/>
        <v>49.411067378067266</v>
      </c>
      <c r="M12">
        <f t="shared" si="9"/>
        <v>2.4705533689033632</v>
      </c>
      <c r="O12">
        <f t="shared" si="3"/>
        <v>2.5953670751802687</v>
      </c>
      <c r="P12">
        <f t="shared" si="4"/>
        <v>2.5905738533036979</v>
      </c>
      <c r="R12">
        <f t="shared" si="13"/>
        <v>55.533501352348168</v>
      </c>
      <c r="S12">
        <f t="shared" si="10"/>
        <v>52.9978489997849</v>
      </c>
      <c r="T12">
        <f t="shared" si="11"/>
        <v>53.686446090449586</v>
      </c>
      <c r="U12" s="8">
        <f t="shared" si="5"/>
        <v>104.68663317366298</v>
      </c>
      <c r="V12">
        <f t="shared" si="12"/>
        <v>2.3599511169730731</v>
      </c>
    </row>
    <row r="13" spans="1:22" x14ac:dyDescent="0.25">
      <c r="A13">
        <v>233</v>
      </c>
      <c r="B13" s="7">
        <v>222.31891932443028</v>
      </c>
      <c r="C13" s="3">
        <f>NOVA!K12</f>
        <v>23499</v>
      </c>
      <c r="D13" s="4">
        <f>NOVA!L12</f>
        <v>5654</v>
      </c>
      <c r="E13" s="5">
        <f>NOVA!M12</f>
        <v>272775</v>
      </c>
      <c r="G13">
        <f t="shared" si="6"/>
        <v>4.156172621153166</v>
      </c>
      <c r="H13">
        <f t="shared" si="7"/>
        <v>66.695675797329088</v>
      </c>
      <c r="I13">
        <f t="shared" si="0"/>
        <v>133.39135159465818</v>
      </c>
      <c r="J13">
        <f t="shared" si="1"/>
        <v>6.7507657906630039</v>
      </c>
      <c r="K13">
        <f t="shared" si="8"/>
        <v>5.2964716006884682</v>
      </c>
      <c r="L13">
        <f t="shared" si="2"/>
        <v>114.14136840940797</v>
      </c>
      <c r="M13">
        <f t="shared" si="9"/>
        <v>5.7070684204703985</v>
      </c>
      <c r="O13">
        <f t="shared" si="3"/>
        <v>2.5953670751802687</v>
      </c>
      <c r="P13">
        <f t="shared" si="4"/>
        <v>2.5905738533036979</v>
      </c>
      <c r="R13">
        <f t="shared" si="13"/>
        <v>61.481128596016717</v>
      </c>
      <c r="S13">
        <f t="shared" si="10"/>
        <v>48.244605588963566</v>
      </c>
      <c r="T13">
        <f t="shared" si="11"/>
        <v>48.871444143278488</v>
      </c>
      <c r="U13" s="8">
        <f t="shared" si="5"/>
        <v>95.297553074661167</v>
      </c>
      <c r="V13">
        <f t="shared" si="12"/>
        <v>5.9886830630364427</v>
      </c>
    </row>
    <row r="15" spans="1:22" x14ac:dyDescent="0.25">
      <c r="C15" t="s">
        <v>83</v>
      </c>
      <c r="D15">
        <f>AVERAGE(D3:D13)</f>
        <v>4436.727272727273</v>
      </c>
      <c r="E15" s="7">
        <v>49.398600000000002</v>
      </c>
      <c r="F15" s="7" t="s">
        <v>84</v>
      </c>
      <c r="H15" t="s">
        <v>85</v>
      </c>
      <c r="I15">
        <v>0.71840000000000004</v>
      </c>
      <c r="J15" t="s">
        <v>86</v>
      </c>
      <c r="K15">
        <v>6.3E-3</v>
      </c>
      <c r="N15" t="s">
        <v>85</v>
      </c>
      <c r="O15">
        <v>19.506</v>
      </c>
      <c r="P15">
        <v>19.542000000000002</v>
      </c>
      <c r="Q15" t="s">
        <v>87</v>
      </c>
      <c r="R15">
        <f>AVERAGE(R3:R13)</f>
        <v>50.624641422834195</v>
      </c>
      <c r="S15" s="7" t="s">
        <v>88</v>
      </c>
      <c r="T15" s="7">
        <f>(U15+V15)/2</f>
        <v>51.283000000000001</v>
      </c>
      <c r="U15">
        <v>51.744</v>
      </c>
      <c r="V15">
        <v>50.822000000000003</v>
      </c>
    </row>
    <row r="16" spans="1:22" x14ac:dyDescent="0.25">
      <c r="E16">
        <f>E15*10/50*2</f>
        <v>19.759439999999998</v>
      </c>
      <c r="F16" t="s">
        <v>66</v>
      </c>
      <c r="S16" t="s">
        <v>66</v>
      </c>
      <c r="T16">
        <f>25*T15/50*2</f>
        <v>51.283000000000001</v>
      </c>
    </row>
    <row r="17" spans="1:28" x14ac:dyDescent="0.25">
      <c r="E17" s="7">
        <v>9.8979999999999997</v>
      </c>
      <c r="F17" s="7" t="s">
        <v>89</v>
      </c>
      <c r="S17" t="s">
        <v>90</v>
      </c>
      <c r="T17">
        <f>25*T15/50*2</f>
        <v>51.283000000000001</v>
      </c>
    </row>
    <row r="18" spans="1:28" x14ac:dyDescent="0.25">
      <c r="E18">
        <f>E17*50/50*2</f>
        <v>19.795999999999999</v>
      </c>
      <c r="F18" t="s">
        <v>90</v>
      </c>
    </row>
    <row r="21" spans="1:28" x14ac:dyDescent="0.25">
      <c r="A21" t="s">
        <v>28</v>
      </c>
      <c r="B21" t="s">
        <v>28</v>
      </c>
      <c r="C21" s="3">
        <f>NOVA!K14</f>
        <v>155</v>
      </c>
      <c r="D21" s="4">
        <f>NOVA!L14</f>
        <v>469</v>
      </c>
      <c r="E21" s="5">
        <f>NOVA!M14</f>
        <v>228783</v>
      </c>
      <c r="G21">
        <f t="shared" ref="G21:G30" si="14">C21/D21</f>
        <v>0.33049040511727079</v>
      </c>
      <c r="L21">
        <f>((G21-$K$15)/$I$15)*$E$18</f>
        <v>8.9332868314330351</v>
      </c>
      <c r="M21">
        <f>((L21/2)*50)/500</f>
        <v>0.44666434157165175</v>
      </c>
      <c r="S21">
        <f t="shared" ref="S21:S30" si="15">E21/D21</f>
        <v>487.81023454157781</v>
      </c>
      <c r="T21">
        <f t="shared" ref="T21:T35" si="16">S21/$P$15*$E$18</f>
        <v>494.15061933195545</v>
      </c>
      <c r="U21" s="8">
        <f>T21/$T$17*100</f>
        <v>963.57588154350447</v>
      </c>
      <c r="V21" s="9">
        <f>M21/U21*100</f>
        <v>4.6354869411650512E-2</v>
      </c>
      <c r="W21" t="s">
        <v>28</v>
      </c>
      <c r="Y21" t="s">
        <v>103</v>
      </c>
      <c r="Z21" t="s">
        <v>91</v>
      </c>
      <c r="AA21" t="s">
        <v>92</v>
      </c>
      <c r="AB21" t="s">
        <v>93</v>
      </c>
    </row>
    <row r="22" spans="1:28" x14ac:dyDescent="0.25">
      <c r="A22" t="s">
        <v>30</v>
      </c>
      <c r="B22" t="s">
        <v>30</v>
      </c>
      <c r="C22" s="3">
        <f>NOVA!K15</f>
        <v>4375</v>
      </c>
      <c r="D22" s="4">
        <f>NOVA!L15</f>
        <v>205</v>
      </c>
      <c r="E22" s="5">
        <f>NOVA!M15</f>
        <v>282488</v>
      </c>
      <c r="G22">
        <f t="shared" si="14"/>
        <v>21.341463414634145</v>
      </c>
      <c r="L22">
        <f t="shared" ref="L22:L35" si="17">((G22-$K$15)/$I$15)*$E$18</f>
        <v>587.90492059590406</v>
      </c>
      <c r="M22">
        <f t="shared" ref="M22:M35" si="18">((L22/2)*50)/500</f>
        <v>29.395246029795203</v>
      </c>
      <c r="S22">
        <f>E22/D22</f>
        <v>1377.990243902439</v>
      </c>
      <c r="T22">
        <f t="shared" si="16"/>
        <v>1395.9008734158569</v>
      </c>
      <c r="U22" s="8">
        <f t="shared" ref="U22:U30" si="19">T22/$T$17*100</f>
        <v>2721.9563469685022</v>
      </c>
      <c r="V22" s="9">
        <f>M22/U22*100</f>
        <v>1.0799308395424225</v>
      </c>
      <c r="W22" t="s">
        <v>30</v>
      </c>
      <c r="Y22">
        <v>3.3</v>
      </c>
      <c r="Z22" s="9">
        <f>AVERAGE(V27:V31)</f>
        <v>0.14781013707585161</v>
      </c>
      <c r="AA22">
        <f>_xlfn.STDEV.S(V27:V31)</f>
        <v>4.8604198668036315E-2</v>
      </c>
      <c r="AB22">
        <f>AA22/Z22*100</f>
        <v>32.882858800877869</v>
      </c>
    </row>
    <row r="23" spans="1:28" x14ac:dyDescent="0.25">
      <c r="A23" t="s">
        <v>32</v>
      </c>
      <c r="B23" t="s">
        <v>32</v>
      </c>
      <c r="C23" s="3">
        <f>NOVA!K16</f>
        <v>5987</v>
      </c>
      <c r="D23" s="4">
        <f>NOVA!L16</f>
        <v>9625</v>
      </c>
      <c r="E23" s="5">
        <f>NOVA!M16</f>
        <v>256454</v>
      </c>
      <c r="G23">
        <f t="shared" si="14"/>
        <v>0.62202597402597404</v>
      </c>
      <c r="L23">
        <f t="shared" si="17"/>
        <v>16.966747469123305</v>
      </c>
      <c r="M23">
        <f t="shared" si="18"/>
        <v>0.84833737345616533</v>
      </c>
      <c r="S23">
        <f t="shared" si="15"/>
        <v>26.644571428571428</v>
      </c>
      <c r="T23">
        <f t="shared" si="16"/>
        <v>26.990888138368639</v>
      </c>
      <c r="U23" s="8">
        <f t="shared" si="19"/>
        <v>52.631258191542294</v>
      </c>
      <c r="V23" s="9">
        <f t="shared" ref="V23:V30" si="20">M23/U23*100</f>
        <v>1.611850832767078</v>
      </c>
      <c r="W23" t="s">
        <v>32</v>
      </c>
      <c r="Y23">
        <v>33</v>
      </c>
      <c r="Z23" s="9">
        <f>AVERAGE(V32:V36)</f>
        <v>1.1319393062731733</v>
      </c>
      <c r="AA23">
        <f>_xlfn.STDEV.S(V32:V36)</f>
        <v>0.32473753639731667</v>
      </c>
      <c r="AB23">
        <f>AA23/Z23*100</f>
        <v>28.688599697672046</v>
      </c>
    </row>
    <row r="24" spans="1:28" x14ac:dyDescent="0.25">
      <c r="A24" t="s">
        <v>34</v>
      </c>
      <c r="B24" t="s">
        <v>34</v>
      </c>
      <c r="C24" s="3">
        <f>NOVA!K17</f>
        <v>1368</v>
      </c>
      <c r="D24" s="4">
        <f>NOVA!L17</f>
        <v>10988</v>
      </c>
      <c r="E24" s="5">
        <f>NOVA!M17</f>
        <v>163648</v>
      </c>
      <c r="G24">
        <f t="shared" si="14"/>
        <v>0.12449945394976338</v>
      </c>
      <c r="L24">
        <f t="shared" si="17"/>
        <v>3.2570662449742698</v>
      </c>
      <c r="M24">
        <f t="shared" si="18"/>
        <v>0.16285331224871347</v>
      </c>
      <c r="S24">
        <f t="shared" si="15"/>
        <v>14.893338187113214</v>
      </c>
      <c r="T24">
        <f t="shared" si="16"/>
        <v>15.086916526051231</v>
      </c>
      <c r="U24" s="8">
        <f t="shared" si="19"/>
        <v>29.418942975354856</v>
      </c>
      <c r="V24" s="9">
        <f>M24/U24*100</f>
        <v>0.55356615764591077</v>
      </c>
      <c r="W24" t="s">
        <v>34</v>
      </c>
      <c r="Y24" s="12">
        <v>8.3000000000000007</v>
      </c>
      <c r="Z24" s="13">
        <f>AVERAGE(V38:V41)</f>
        <v>0.2809333426842438</v>
      </c>
      <c r="AA24" s="13">
        <f>_xlfn.STDEV.S(V38:V41)</f>
        <v>5.8649703543756683E-2</v>
      </c>
      <c r="AB24">
        <f t="shared" ref="AB24:AB25" si="21">AA24/Z24*100</f>
        <v>20.876732887372597</v>
      </c>
    </row>
    <row r="25" spans="1:28" x14ac:dyDescent="0.25">
      <c r="A25" t="s">
        <v>36</v>
      </c>
      <c r="B25" t="s">
        <v>36</v>
      </c>
      <c r="C25" s="3">
        <f>NOVA!K18</f>
        <v>715</v>
      </c>
      <c r="D25" s="4">
        <f>NOVA!L18</f>
        <v>9500</v>
      </c>
      <c r="E25" s="5">
        <f>NOVA!M18</f>
        <v>238146</v>
      </c>
      <c r="G25">
        <f t="shared" si="14"/>
        <v>7.5263157894736837E-2</v>
      </c>
      <c r="L25">
        <f t="shared" si="17"/>
        <v>1.9003266615871524</v>
      </c>
      <c r="M25">
        <f t="shared" si="18"/>
        <v>9.5016333079357626E-2</v>
      </c>
      <c r="S25">
        <f t="shared" si="15"/>
        <v>25.068000000000001</v>
      </c>
      <c r="T25">
        <f t="shared" si="16"/>
        <v>25.393824992324227</v>
      </c>
      <c r="U25" s="8">
        <f t="shared" si="19"/>
        <v>49.51704266974285</v>
      </c>
      <c r="V25" s="9">
        <f t="shared" si="20"/>
        <v>0.19188612234594715</v>
      </c>
      <c r="W25" t="s">
        <v>36</v>
      </c>
      <c r="Y25">
        <v>16.600000000000001</v>
      </c>
      <c r="Z25" s="9">
        <f>AVERAGE(V42:V45)</f>
        <v>0.61277500686005226</v>
      </c>
      <c r="AA25" s="13">
        <f>_xlfn.STDEV.S(V42:V45)</f>
        <v>8.9683709084407773E-2</v>
      </c>
      <c r="AB25">
        <f t="shared" si="21"/>
        <v>14.635666938173616</v>
      </c>
    </row>
    <row r="26" spans="1:28" x14ac:dyDescent="0.25">
      <c r="A26" t="s">
        <v>38</v>
      </c>
      <c r="B26" t="s">
        <v>38</v>
      </c>
      <c r="C26" s="3">
        <f>NOVA!K19</f>
        <v>334</v>
      </c>
      <c r="D26" s="4">
        <f>NOVA!L19</f>
        <v>1240</v>
      </c>
      <c r="E26" s="5">
        <f>NOVA!M19</f>
        <v>264036</v>
      </c>
      <c r="G26">
        <f t="shared" si="14"/>
        <v>0.26935483870967741</v>
      </c>
      <c r="L26">
        <f t="shared" si="17"/>
        <v>7.2486547704576463</v>
      </c>
      <c r="M26">
        <f t="shared" si="18"/>
        <v>0.36243273852288227</v>
      </c>
      <c r="S26">
        <f t="shared" si="15"/>
        <v>212.93225806451613</v>
      </c>
      <c r="T26">
        <f t="shared" si="16"/>
        <v>215.6998761971733</v>
      </c>
      <c r="U26" s="8">
        <f t="shared" si="19"/>
        <v>420.6069773554068</v>
      </c>
      <c r="V26" s="9">
        <f t="shared" si="20"/>
        <v>8.6168979126713785E-2</v>
      </c>
      <c r="W26" t="s">
        <v>38</v>
      </c>
    </row>
    <row r="27" spans="1:28" x14ac:dyDescent="0.25">
      <c r="A27" t="s">
        <v>47</v>
      </c>
      <c r="B27" t="s">
        <v>47</v>
      </c>
      <c r="C27" s="3">
        <f>NOVA!K20</f>
        <v>287</v>
      </c>
      <c r="D27" s="4">
        <f>NOVA!L20</f>
        <v>3463</v>
      </c>
      <c r="E27" s="5">
        <f>NOVA!M20</f>
        <v>212574</v>
      </c>
      <c r="G27">
        <f t="shared" si="14"/>
        <v>8.2876118971989599E-2</v>
      </c>
      <c r="L27">
        <f t="shared" si="17"/>
        <v>2.1101069754586668</v>
      </c>
      <c r="M27">
        <f t="shared" si="18"/>
        <v>0.10550534877293333</v>
      </c>
      <c r="S27">
        <f>E27/D27</f>
        <v>61.384348830493792</v>
      </c>
      <c r="T27">
        <f t="shared" si="16"/>
        <v>62.182200872400728</v>
      </c>
      <c r="U27" s="8">
        <f t="shared" si="19"/>
        <v>121.2530485197838</v>
      </c>
      <c r="V27" s="9">
        <f t="shared" si="20"/>
        <v>8.7012532930847458E-2</v>
      </c>
      <c r="W27" t="s">
        <v>47</v>
      </c>
    </row>
    <row r="28" spans="1:28" x14ac:dyDescent="0.25">
      <c r="A28" t="s">
        <v>49</v>
      </c>
      <c r="B28" t="s">
        <v>49</v>
      </c>
      <c r="C28" s="3">
        <f>NOVA!K21</f>
        <v>874</v>
      </c>
      <c r="D28" s="4">
        <f>NOVA!L21</f>
        <v>11338</v>
      </c>
      <c r="E28" s="5">
        <f>NOVA!M21</f>
        <v>514773</v>
      </c>
      <c r="G28">
        <f t="shared" si="14"/>
        <v>7.7085905803492685E-2</v>
      </c>
      <c r="L28">
        <f t="shared" si="17"/>
        <v>1.9505537183824349</v>
      </c>
      <c r="M28">
        <f t="shared" si="18"/>
        <v>9.752768591912174E-2</v>
      </c>
      <c r="S28">
        <f t="shared" si="15"/>
        <v>45.402451931557593</v>
      </c>
      <c r="T28">
        <f t="shared" si="16"/>
        <v>45.992576933635959</v>
      </c>
      <c r="U28" s="8">
        <f t="shared" si="19"/>
        <v>89.683865869071539</v>
      </c>
      <c r="V28" s="9">
        <f t="shared" si="20"/>
        <v>0.10874607709429175</v>
      </c>
      <c r="W28" t="s">
        <v>49</v>
      </c>
    </row>
    <row r="29" spans="1:28" x14ac:dyDescent="0.25">
      <c r="A29" t="s">
        <v>51</v>
      </c>
      <c r="B29" t="s">
        <v>51</v>
      </c>
      <c r="C29" s="3">
        <f>NOVA!K22</f>
        <v>1721</v>
      </c>
      <c r="D29" s="4">
        <f>NOVA!L22</f>
        <v>24883</v>
      </c>
      <c r="E29" s="5">
        <f>NOVA!M22</f>
        <v>608287</v>
      </c>
      <c r="G29">
        <f t="shared" si="14"/>
        <v>6.9163686050717363E-2</v>
      </c>
      <c r="L29">
        <f t="shared" si="17"/>
        <v>1.7322515716314042</v>
      </c>
      <c r="M29">
        <f t="shared" si="18"/>
        <v>8.6612578581570204E-2</v>
      </c>
      <c r="S29">
        <f t="shared" si="15"/>
        <v>24.445886749989953</v>
      </c>
      <c r="T29">
        <f t="shared" si="16"/>
        <v>24.763625734459168</v>
      </c>
      <c r="U29" s="8">
        <f t="shared" si="19"/>
        <v>48.288176850923634</v>
      </c>
      <c r="V29" s="9">
        <f t="shared" si="20"/>
        <v>0.17936601509922923</v>
      </c>
      <c r="W29" t="s">
        <v>51</v>
      </c>
    </row>
    <row r="30" spans="1:28" x14ac:dyDescent="0.25">
      <c r="A30" t="s">
        <v>53</v>
      </c>
      <c r="B30" t="s">
        <v>53</v>
      </c>
      <c r="C30" s="3">
        <f>NOVA!K23</f>
        <v>2327</v>
      </c>
      <c r="D30" s="4">
        <f>NOVA!L23</f>
        <v>34089</v>
      </c>
      <c r="E30" s="5">
        <f>NOVA!M23</f>
        <v>916413</v>
      </c>
      <c r="G30">
        <f t="shared" si="14"/>
        <v>6.8262489366071169E-2</v>
      </c>
      <c r="L30">
        <f t="shared" si="17"/>
        <v>1.7074184848145111</v>
      </c>
      <c r="M30">
        <f t="shared" si="18"/>
        <v>8.5370924240725551E-2</v>
      </c>
      <c r="S30">
        <f t="shared" si="15"/>
        <v>26.882953445392943</v>
      </c>
      <c r="T30">
        <f t="shared" si="16"/>
        <v>27.232368560280349</v>
      </c>
      <c r="U30" s="8">
        <f t="shared" si="19"/>
        <v>53.10213630302507</v>
      </c>
      <c r="V30" s="9">
        <f t="shared" si="20"/>
        <v>0.16076740068150935</v>
      </c>
      <c r="W30" t="s">
        <v>53</v>
      </c>
    </row>
    <row r="31" spans="1:28" x14ac:dyDescent="0.25">
      <c r="A31" t="s">
        <v>55</v>
      </c>
      <c r="B31" t="s">
        <v>55</v>
      </c>
      <c r="C31" s="3">
        <f>NOVA!K24</f>
        <v>4431</v>
      </c>
      <c r="D31" s="4">
        <f>NOVA!L24</f>
        <v>65592</v>
      </c>
      <c r="E31" s="5">
        <f>NOVA!M24</f>
        <v>1379418</v>
      </c>
      <c r="G31">
        <f>C31/D31</f>
        <v>6.7553969996341015E-2</v>
      </c>
      <c r="L31">
        <f t="shared" si="17"/>
        <v>1.6878947522933834</v>
      </c>
      <c r="M31">
        <f t="shared" si="18"/>
        <v>8.4394737614669174E-2</v>
      </c>
      <c r="S31">
        <f>E31/D31</f>
        <v>21.030278082693012</v>
      </c>
      <c r="T31">
        <f t="shared" si="16"/>
        <v>21.303622194503674</v>
      </c>
      <c r="U31" s="8">
        <f>T31/$T$17*100</f>
        <v>41.541294765329006</v>
      </c>
      <c r="V31" s="9">
        <f>M31/U31*100</f>
        <v>0.20315865957338022</v>
      </c>
      <c r="W31" t="s">
        <v>55</v>
      </c>
    </row>
    <row r="32" spans="1:28" x14ac:dyDescent="0.25">
      <c r="A32" t="s">
        <v>48</v>
      </c>
      <c r="B32" t="s">
        <v>48</v>
      </c>
      <c r="C32" s="3">
        <f>NOVA!K25</f>
        <v>2978</v>
      </c>
      <c r="D32" s="4">
        <f>NOVA!L25</f>
        <v>5390</v>
      </c>
      <c r="E32" s="5">
        <f>NOVA!M25</f>
        <v>234056</v>
      </c>
      <c r="G32">
        <f t="shared" ref="G32:G35" si="22">C32/D32</f>
        <v>0.55250463821892393</v>
      </c>
      <c r="L32">
        <f t="shared" si="17"/>
        <v>15.051039835999189</v>
      </c>
      <c r="M32">
        <f t="shared" si="18"/>
        <v>0.75255199179995946</v>
      </c>
      <c r="S32">
        <f t="shared" ref="S32:S35" si="23">E32/D32</f>
        <v>43.424118738404452</v>
      </c>
      <c r="T32">
        <f t="shared" si="16"/>
        <v>43.988530065779067</v>
      </c>
      <c r="U32" s="8">
        <f t="shared" ref="U32:U35" si="24">T32/$T$17*100</f>
        <v>85.776046771403898</v>
      </c>
      <c r="V32" s="9">
        <f t="shared" ref="V32:V35" si="25">M32/U32*100</f>
        <v>0.87734515651617317</v>
      </c>
      <c r="W32" t="s">
        <v>48</v>
      </c>
      <c r="Y32" s="9"/>
    </row>
    <row r="33" spans="1:25" x14ac:dyDescent="0.25">
      <c r="A33" t="s">
        <v>50</v>
      </c>
      <c r="B33" t="s">
        <v>50</v>
      </c>
      <c r="C33" s="3">
        <f>NOVA!K26</f>
        <v>5025</v>
      </c>
      <c r="D33" s="4">
        <f>NOVA!L26</f>
        <v>9010</v>
      </c>
      <c r="E33" s="5">
        <f>NOVA!M26</f>
        <v>444430</v>
      </c>
      <c r="G33">
        <f t="shared" si="22"/>
        <v>0.55771365149833518</v>
      </c>
      <c r="L33">
        <f t="shared" si="17"/>
        <v>15.194577735329959</v>
      </c>
      <c r="M33">
        <f t="shared" si="18"/>
        <v>0.75972888676649797</v>
      </c>
      <c r="S33">
        <f t="shared" si="23"/>
        <v>49.326304106548278</v>
      </c>
      <c r="T33">
        <f t="shared" si="16"/>
        <v>49.967429950528583</v>
      </c>
      <c r="U33" s="8">
        <f t="shared" si="24"/>
        <v>97.434685861842283</v>
      </c>
      <c r="V33" s="9">
        <f t="shared" si="25"/>
        <v>0.77973144783753612</v>
      </c>
      <c r="W33" t="s">
        <v>50</v>
      </c>
      <c r="Y33" s="9"/>
    </row>
    <row r="34" spans="1:25" x14ac:dyDescent="0.25">
      <c r="A34" t="s">
        <v>52</v>
      </c>
      <c r="B34" t="s">
        <v>52</v>
      </c>
      <c r="C34" s="3">
        <f>NOVA!K27</f>
        <v>8053</v>
      </c>
      <c r="D34" s="4">
        <f>NOVA!L27</f>
        <v>14680</v>
      </c>
      <c r="E34" s="5">
        <f>NOVA!M27</f>
        <v>476418</v>
      </c>
      <c r="G34">
        <f t="shared" si="22"/>
        <v>0.54856948228882829</v>
      </c>
      <c r="L34">
        <f t="shared" si="17"/>
        <v>14.942603941243938</v>
      </c>
      <c r="M34">
        <f t="shared" si="18"/>
        <v>0.74713019706219685</v>
      </c>
      <c r="S34">
        <f t="shared" si="23"/>
        <v>32.453542234332424</v>
      </c>
      <c r="T34">
        <f t="shared" si="16"/>
        <v>32.87536189084252</v>
      </c>
      <c r="U34" s="8">
        <f t="shared" si="24"/>
        <v>64.105769730402898</v>
      </c>
      <c r="V34" s="9">
        <f t="shared" si="25"/>
        <v>1.1654648250918074</v>
      </c>
      <c r="W34" t="s">
        <v>52</v>
      </c>
    </row>
    <row r="35" spans="1:25" x14ac:dyDescent="0.25">
      <c r="A35" t="s">
        <v>54</v>
      </c>
      <c r="B35" t="s">
        <v>54</v>
      </c>
      <c r="C35" s="3">
        <f>NOVA!K28</f>
        <v>11478</v>
      </c>
      <c r="D35" s="4">
        <f>NOVA!L28</f>
        <v>21364</v>
      </c>
      <c r="E35" s="5">
        <f>NOVA!M28</f>
        <v>640724</v>
      </c>
      <c r="G35">
        <f t="shared" si="22"/>
        <v>0.53725894027335708</v>
      </c>
      <c r="L35">
        <f t="shared" si="17"/>
        <v>14.630934272900022</v>
      </c>
      <c r="M35">
        <f t="shared" si="18"/>
        <v>0.73154671364500112</v>
      </c>
      <c r="S35">
        <f t="shared" si="23"/>
        <v>29.990825688073393</v>
      </c>
      <c r="T35">
        <f t="shared" si="16"/>
        <v>30.38063582648147</v>
      </c>
      <c r="U35" s="8">
        <f t="shared" si="24"/>
        <v>59.2411439004767</v>
      </c>
      <c r="V35" s="9">
        <f t="shared" si="25"/>
        <v>1.2348625726639868</v>
      </c>
      <c r="W35" t="s">
        <v>54</v>
      </c>
    </row>
    <row r="36" spans="1:25" x14ac:dyDescent="0.25">
      <c r="A36" t="s">
        <v>56</v>
      </c>
      <c r="B36" t="s">
        <v>56</v>
      </c>
      <c r="C36" s="3">
        <f>NOVA!K29</f>
        <v>18819</v>
      </c>
      <c r="D36" s="4">
        <f>NOVA!L29</f>
        <v>35324</v>
      </c>
      <c r="E36" s="5">
        <f>NOVA!M29</f>
        <v>809533</v>
      </c>
      <c r="G36">
        <f t="shared" ref="G36" si="26">C36/D36</f>
        <v>0.53275393500169854</v>
      </c>
      <c r="L36">
        <f t="shared" ref="L36" si="27">((G36-$K$15)/$I$15)*$E$18</f>
        <v>14.506795792446582</v>
      </c>
      <c r="M36">
        <f t="shared" ref="M36" si="28">((L36/2)*50)/500</f>
        <v>0.72533978962232915</v>
      </c>
      <c r="S36">
        <f t="shared" ref="S36" si="29">E36/D36</f>
        <v>22.917364964330201</v>
      </c>
      <c r="T36">
        <f t="shared" ref="T36" si="30">S36/$P$15*$E$18</f>
        <v>23.215236763580009</v>
      </c>
      <c r="U36" s="8">
        <f t="shared" ref="U36" si="31">T36/$T$17*100</f>
        <v>45.268874214808044</v>
      </c>
      <c r="V36" s="9">
        <f t="shared" ref="V36" si="32">M36/U36*100</f>
        <v>1.6022925292563626</v>
      </c>
      <c r="W36" t="s">
        <v>56</v>
      </c>
    </row>
    <row r="38" spans="1:25" x14ac:dyDescent="0.25">
      <c r="A38" t="s">
        <v>63</v>
      </c>
      <c r="B38" t="s">
        <v>63</v>
      </c>
      <c r="C38" s="3">
        <v>678</v>
      </c>
      <c r="D38" s="4">
        <v>4376</v>
      </c>
      <c r="E38" s="5">
        <v>228946</v>
      </c>
      <c r="G38">
        <f t="shared" ref="G38:G45" si="33">C38/D38</f>
        <v>0.15493601462522852</v>
      </c>
      <c r="L38">
        <f t="shared" ref="L38:L45" si="34">((G38-$K$15)/$I$15)*$E$18</f>
        <v>4.0957663495559906</v>
      </c>
      <c r="M38">
        <f t="shared" ref="M38:M45" si="35">((L38/2)*50)/500</f>
        <v>0.20478831747779952</v>
      </c>
      <c r="S38">
        <f t="shared" ref="S38:S45" si="36">E38/D38</f>
        <v>52.318555758683729</v>
      </c>
      <c r="T38">
        <f t="shared" ref="T38:T45" si="37">S38/$P$15*$E$18</f>
        <v>52.998573830667432</v>
      </c>
      <c r="U38" s="8">
        <f t="shared" ref="U38:U45" si="38">T38/$T$17*100</f>
        <v>103.34530708162049</v>
      </c>
      <c r="V38" s="9">
        <f t="shared" ref="V38:V45" si="39">M38/U38*100</f>
        <v>0.19815928101704797</v>
      </c>
      <c r="W38" t="s">
        <v>63</v>
      </c>
    </row>
    <row r="39" spans="1:25" x14ac:dyDescent="0.25">
      <c r="A39" t="s">
        <v>57</v>
      </c>
      <c r="B39" t="s">
        <v>57</v>
      </c>
      <c r="C39" s="3">
        <v>2505</v>
      </c>
      <c r="D39" s="4">
        <v>15498</v>
      </c>
      <c r="E39" s="5">
        <v>575550</v>
      </c>
      <c r="G39">
        <f t="shared" si="33"/>
        <v>0.1616337591947348</v>
      </c>
      <c r="L39">
        <f t="shared" si="34"/>
        <v>4.2803272508615953</v>
      </c>
      <c r="M39">
        <f t="shared" si="35"/>
        <v>0.21401636254307976</v>
      </c>
      <c r="S39">
        <f t="shared" si="36"/>
        <v>37.137049941927991</v>
      </c>
      <c r="T39">
        <f t="shared" si="37"/>
        <v>37.619744174107382</v>
      </c>
      <c r="U39" s="8">
        <f t="shared" si="38"/>
        <v>73.357144032344792</v>
      </c>
      <c r="V39" s="9">
        <f t="shared" si="39"/>
        <v>0.29174576704992111</v>
      </c>
      <c r="W39" t="s">
        <v>57</v>
      </c>
    </row>
    <row r="40" spans="1:25" x14ac:dyDescent="0.25">
      <c r="A40" t="s">
        <v>59</v>
      </c>
      <c r="B40" t="s">
        <v>59</v>
      </c>
      <c r="C40" s="3">
        <v>3234</v>
      </c>
      <c r="D40" s="4">
        <v>20351</v>
      </c>
      <c r="E40" s="5">
        <v>728414</v>
      </c>
      <c r="G40">
        <f t="shared" si="33"/>
        <v>0.15891111001916366</v>
      </c>
      <c r="L40">
        <f t="shared" si="34"/>
        <v>4.2053028033677107</v>
      </c>
      <c r="M40">
        <f t="shared" si="35"/>
        <v>0.21026514016838552</v>
      </c>
      <c r="S40">
        <f t="shared" si="36"/>
        <v>35.792540907080735</v>
      </c>
      <c r="T40">
        <f t="shared" si="37"/>
        <v>36.257759686652861</v>
      </c>
      <c r="U40" s="8">
        <f t="shared" si="38"/>
        <v>70.70132341448992</v>
      </c>
      <c r="V40" s="9">
        <f t="shared" si="39"/>
        <v>0.2973991574891689</v>
      </c>
      <c r="W40" t="s">
        <v>59</v>
      </c>
    </row>
    <row r="41" spans="1:25" x14ac:dyDescent="0.25">
      <c r="A41" t="s">
        <v>61</v>
      </c>
      <c r="B41" t="s">
        <v>61</v>
      </c>
      <c r="C41" s="3">
        <v>3929</v>
      </c>
      <c r="D41" s="4">
        <v>24460</v>
      </c>
      <c r="E41" s="5">
        <v>782633</v>
      </c>
      <c r="G41">
        <f t="shared" si="33"/>
        <v>0.16062959934587082</v>
      </c>
      <c r="L41">
        <f t="shared" si="34"/>
        <v>4.2526569441131103</v>
      </c>
      <c r="M41">
        <f t="shared" si="35"/>
        <v>0.21263284720565551</v>
      </c>
      <c r="S41">
        <f t="shared" si="36"/>
        <v>31.996443172526575</v>
      </c>
      <c r="T41">
        <f t="shared" si="37"/>
        <v>32.412321617200696</v>
      </c>
      <c r="U41" s="8">
        <f t="shared" si="38"/>
        <v>63.202857900670196</v>
      </c>
      <c r="V41" s="9">
        <f t="shared" si="39"/>
        <v>0.33642916518083715</v>
      </c>
      <c r="W41" t="s">
        <v>61</v>
      </c>
    </row>
    <row r="42" spans="1:25" x14ac:dyDescent="0.25">
      <c r="A42" t="s">
        <v>64</v>
      </c>
      <c r="B42" t="s">
        <v>64</v>
      </c>
      <c r="C42" s="3">
        <v>1830</v>
      </c>
      <c r="D42" s="4">
        <v>6005</v>
      </c>
      <c r="E42" s="5">
        <v>238700</v>
      </c>
      <c r="G42">
        <f t="shared" si="33"/>
        <v>0.30474604496253122</v>
      </c>
      <c r="L42">
        <f t="shared" si="34"/>
        <v>8.223883499552155</v>
      </c>
      <c r="M42">
        <f t="shared" si="35"/>
        <v>0.41119417497760774</v>
      </c>
      <c r="S42">
        <f t="shared" si="36"/>
        <v>39.75020815986678</v>
      </c>
      <c r="T42">
        <f t="shared" si="37"/>
        <v>40.266867297754722</v>
      </c>
      <c r="U42" s="8">
        <f t="shared" si="38"/>
        <v>78.51893863025704</v>
      </c>
      <c r="V42" s="9">
        <f t="shared" si="39"/>
        <v>0.52368789256552084</v>
      </c>
      <c r="W42" t="s">
        <v>64</v>
      </c>
    </row>
    <row r="43" spans="1:25" x14ac:dyDescent="0.25">
      <c r="A43" t="s">
        <v>58</v>
      </c>
      <c r="B43" t="s">
        <v>58</v>
      </c>
      <c r="C43" s="3">
        <v>4439</v>
      </c>
      <c r="D43" s="4">
        <v>14452</v>
      </c>
      <c r="E43" s="5">
        <v>551069</v>
      </c>
      <c r="G43">
        <f t="shared" si="33"/>
        <v>0.3071547190700249</v>
      </c>
      <c r="L43">
        <f t="shared" si="34"/>
        <v>8.2902561507658863</v>
      </c>
      <c r="M43">
        <f t="shared" si="35"/>
        <v>0.41451280753829434</v>
      </c>
      <c r="S43">
        <f t="shared" si="36"/>
        <v>38.130985330750072</v>
      </c>
      <c r="T43">
        <f t="shared" si="37"/>
        <v>38.626598383355251</v>
      </c>
      <c r="U43" s="8">
        <f t="shared" si="38"/>
        <v>75.320473418784502</v>
      </c>
      <c r="V43" s="9">
        <f t="shared" si="39"/>
        <v>0.5503321855580865</v>
      </c>
      <c r="W43" t="s">
        <v>58</v>
      </c>
    </row>
    <row r="44" spans="1:25" x14ac:dyDescent="0.25">
      <c r="A44" t="s">
        <v>60</v>
      </c>
      <c r="B44" t="s">
        <v>60</v>
      </c>
      <c r="C44" s="3">
        <v>7743</v>
      </c>
      <c r="D44" s="4">
        <v>26432</v>
      </c>
      <c r="E44" s="5">
        <v>790666</v>
      </c>
      <c r="G44">
        <f t="shared" si="33"/>
        <v>0.29294037530266342</v>
      </c>
      <c r="L44">
        <f t="shared" si="34"/>
        <v>7.8985702526329673</v>
      </c>
      <c r="M44">
        <f t="shared" si="35"/>
        <v>0.39492851263164835</v>
      </c>
      <c r="S44">
        <f t="shared" si="36"/>
        <v>29.913211259079905</v>
      </c>
      <c r="T44">
        <f t="shared" si="37"/>
        <v>30.302012592608008</v>
      </c>
      <c r="U44" s="8">
        <f t="shared" si="38"/>
        <v>59.087831430704149</v>
      </c>
      <c r="V44" s="9">
        <f t="shared" si="39"/>
        <v>0.66837537115371159</v>
      </c>
      <c r="W44" t="s">
        <v>60</v>
      </c>
    </row>
    <row r="45" spans="1:25" x14ac:dyDescent="0.25">
      <c r="A45" t="s">
        <v>62</v>
      </c>
      <c r="B45" t="s">
        <v>62</v>
      </c>
      <c r="C45" s="3">
        <v>9354</v>
      </c>
      <c r="D45" s="4">
        <v>30376</v>
      </c>
      <c r="E45" s="5">
        <v>901781</v>
      </c>
      <c r="G45">
        <f t="shared" si="33"/>
        <v>0.3079404793257835</v>
      </c>
      <c r="L45">
        <f t="shared" si="34"/>
        <v>8.3119083083702812</v>
      </c>
      <c r="M45">
        <f t="shared" si="35"/>
        <v>0.41559541541851402</v>
      </c>
      <c r="S45">
        <f t="shared" si="36"/>
        <v>29.687286015275216</v>
      </c>
      <c r="T45">
        <f t="shared" si="37"/>
        <v>30.073150852440289</v>
      </c>
      <c r="U45" s="8">
        <f t="shared" si="38"/>
        <v>58.641559293411639</v>
      </c>
      <c r="V45" s="9">
        <f t="shared" si="39"/>
        <v>0.70870457816289001</v>
      </c>
      <c r="W45" t="s">
        <v>62</v>
      </c>
    </row>
    <row r="46" spans="1:25" x14ac:dyDescent="0.25">
      <c r="U46" s="8"/>
      <c r="V46" s="9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46E8-DB66-422C-B8B6-D9A6BEE18575}">
  <dimension ref="A1:I12"/>
  <sheetViews>
    <sheetView workbookViewId="0">
      <selection activeCell="H27" sqref="H27"/>
    </sheetView>
  </sheetViews>
  <sheetFormatPr baseColWidth="10" defaultRowHeight="15" x14ac:dyDescent="0.25"/>
  <sheetData>
    <row r="1" spans="1:9" x14ac:dyDescent="0.25">
      <c r="A1" s="10" t="s">
        <v>94</v>
      </c>
      <c r="B1" s="10" t="s">
        <v>95</v>
      </c>
      <c r="C1" s="10" t="s">
        <v>96</v>
      </c>
      <c r="D1" s="10" t="s">
        <v>97</v>
      </c>
      <c r="E1" s="10" t="s">
        <v>98</v>
      </c>
      <c r="F1" s="10" t="s">
        <v>99</v>
      </c>
      <c r="G1" s="10" t="s">
        <v>100</v>
      </c>
      <c r="H1" s="10" t="s">
        <v>101</v>
      </c>
      <c r="I1" s="10" t="s">
        <v>102</v>
      </c>
    </row>
    <row r="2" spans="1:9" x14ac:dyDescent="0.25">
      <c r="A2" s="10">
        <v>0.02</v>
      </c>
      <c r="B2" s="11">
        <v>1.9863802922746809E-2</v>
      </c>
      <c r="C2" s="11">
        <v>1.9863802922746809E-2</v>
      </c>
      <c r="D2" s="11">
        <v>1.9596249658889408E-2</v>
      </c>
      <c r="E2" s="11">
        <v>1.8290914038251751E-2</v>
      </c>
      <c r="F2" s="11">
        <v>1.9255727323070893E-2</v>
      </c>
      <c r="G2" s="11">
        <v>1.9863802922746809E-2</v>
      </c>
      <c r="H2" s="11">
        <v>2.002595641599372E-2</v>
      </c>
      <c r="I2" s="11">
        <v>1.9539495936252985E-2</v>
      </c>
    </row>
    <row r="3" spans="1:9" x14ac:dyDescent="0.25">
      <c r="A3" s="10">
        <v>0.04</v>
      </c>
      <c r="B3" s="11">
        <v>3.9621504978142444E-2</v>
      </c>
      <c r="C3" s="11">
        <v>3.9621504978142444E-2</v>
      </c>
      <c r="D3" s="11">
        <v>3.9087827564151141E-2</v>
      </c>
      <c r="E3" s="11">
        <v>3.6484128665587479E-2</v>
      </c>
      <c r="F3" s="11">
        <v>3.8408601764525846E-2</v>
      </c>
      <c r="G3" s="11">
        <v>3.9621504978142444E-2</v>
      </c>
      <c r="H3" s="11">
        <v>3.9944945835106861E-2</v>
      </c>
      <c r="I3" s="11">
        <v>3.8974623264213588E-2</v>
      </c>
    </row>
    <row r="4" spans="1:9" x14ac:dyDescent="0.25">
      <c r="A4" s="10">
        <v>0.16</v>
      </c>
      <c r="B4" s="11">
        <v>0.15361053863133045</v>
      </c>
      <c r="C4" s="11">
        <v>0.15361053863133045</v>
      </c>
      <c r="D4" s="11">
        <v>0.15154149872323502</v>
      </c>
      <c r="E4" s="11">
        <v>0.1414470918988904</v>
      </c>
      <c r="F4" s="11">
        <v>0.14890817520384078</v>
      </c>
      <c r="G4" s="11">
        <v>0.15361053863133045</v>
      </c>
      <c r="H4" s="11">
        <v>0.15486450221199441</v>
      </c>
      <c r="I4" s="11">
        <v>0.15110261147000259</v>
      </c>
    </row>
    <row r="5" spans="1:9" x14ac:dyDescent="0.25">
      <c r="A5" s="10">
        <v>0.4</v>
      </c>
      <c r="B5" s="11">
        <v>0.38987894865754918</v>
      </c>
      <c r="C5" s="11">
        <v>0.38987894865754918</v>
      </c>
      <c r="D5" s="11">
        <v>0.38462751792052918</v>
      </c>
      <c r="E5" s="11">
        <v>0.3590069012944615</v>
      </c>
      <c r="F5" s="11">
        <v>0.37794387880068553</v>
      </c>
      <c r="G5" s="11">
        <v>0.38987894865754918</v>
      </c>
      <c r="H5" s="11">
        <v>0.39306163395271276</v>
      </c>
      <c r="I5" s="11">
        <v>0.38351357806722186</v>
      </c>
    </row>
    <row r="6" spans="1:9" x14ac:dyDescent="0.25">
      <c r="A6" s="10">
        <v>1.6</v>
      </c>
      <c r="B6" s="11">
        <v>1.5430385482122191</v>
      </c>
      <c r="C6" s="11">
        <v>1.5430385482122191</v>
      </c>
      <c r="D6" s="11">
        <v>1.5222547636852795</v>
      </c>
      <c r="E6" s="11">
        <v>1.4208550876599046</v>
      </c>
      <c r="F6" s="11">
        <v>1.4958026742873556</v>
      </c>
      <c r="G6" s="11">
        <v>1.5430385482122191</v>
      </c>
      <c r="H6" s="11">
        <v>1.5556347812588498</v>
      </c>
      <c r="I6" s="11">
        <v>1.5178460821189583</v>
      </c>
    </row>
    <row r="7" spans="1:9" x14ac:dyDescent="0.25">
      <c r="A7" s="10">
        <v>3.33</v>
      </c>
      <c r="B7" s="11">
        <v>3.2137707019582238</v>
      </c>
      <c r="C7" s="11">
        <v>3.2137707019582238</v>
      </c>
      <c r="D7" s="11">
        <v>3.1704831782175629</v>
      </c>
      <c r="E7" s="11">
        <v>2.9592925320888779</v>
      </c>
      <c r="F7" s="11">
        <v>3.1153899661839932</v>
      </c>
      <c r="G7" s="11">
        <v>3.2137707019582238</v>
      </c>
      <c r="H7" s="11">
        <v>3.2400055648313519</v>
      </c>
      <c r="I7" s="11">
        <v>3.1613009762119675</v>
      </c>
    </row>
    <row r="8" spans="1:9" x14ac:dyDescent="0.25">
      <c r="A8" s="10">
        <v>8.33</v>
      </c>
      <c r="B8" s="11">
        <v>8.0398078001146782</v>
      </c>
      <c r="C8" s="11">
        <v>8.0398078001146782</v>
      </c>
      <c r="D8" s="11">
        <v>7.931516511378442</v>
      </c>
      <c r="E8" s="11">
        <v>7.4031862845137608</v>
      </c>
      <c r="F8" s="11">
        <v>7.7936912348050464</v>
      </c>
      <c r="G8" s="11">
        <v>8.0398078001146782</v>
      </c>
      <c r="H8" s="11">
        <v>8.1054388841972482</v>
      </c>
      <c r="I8" s="11">
        <v>7.9085456319495409</v>
      </c>
    </row>
    <row r="9" spans="1:9" x14ac:dyDescent="0.25">
      <c r="A9" s="10">
        <v>16</v>
      </c>
      <c r="B9" s="11">
        <v>16.245817947909863</v>
      </c>
      <c r="C9" s="11">
        <v>16.245817947909863</v>
      </c>
      <c r="D9" s="11">
        <v>16.026996726570669</v>
      </c>
      <c r="E9" s="11">
        <v>14.959414404279448</v>
      </c>
      <c r="F9" s="11">
        <v>15.748496990320785</v>
      </c>
      <c r="G9" s="11">
        <v>16.245817947909863</v>
      </c>
      <c r="H9" s="11">
        <v>16.378436869933616</v>
      </c>
      <c r="I9" s="11">
        <v>15.980580103862357</v>
      </c>
    </row>
    <row r="10" spans="1:9" x14ac:dyDescent="0.25">
      <c r="A10" s="10">
        <v>33</v>
      </c>
      <c r="B10" s="11">
        <v>31.941481596914599</v>
      </c>
      <c r="C10" s="11">
        <v>31.941481596914599</v>
      </c>
      <c r="D10" s="11">
        <v>31.511249395813309</v>
      </c>
      <c r="E10" s="11">
        <v>29.41223774801605</v>
      </c>
      <c r="F10" s="11">
        <v>30.963681139866196</v>
      </c>
      <c r="G10" s="11">
        <v>31.941481596914599</v>
      </c>
      <c r="H10" s="11">
        <v>32.202228385460842</v>
      </c>
      <c r="I10" s="11">
        <v>31.419988019822117</v>
      </c>
    </row>
    <row r="11" spans="1:9" x14ac:dyDescent="0.25">
      <c r="A11" s="10">
        <v>100</v>
      </c>
      <c r="B11" s="11">
        <v>97.888454687579539</v>
      </c>
      <c r="C11" s="11">
        <v>97.888454687579539</v>
      </c>
      <c r="D11" s="11">
        <v>96.569957134644795</v>
      </c>
      <c r="E11" s="11">
        <v>90.137287255175281</v>
      </c>
      <c r="F11" s="11">
        <v>94.891869340000568</v>
      </c>
      <c r="G11" s="11">
        <v>97.888454687579539</v>
      </c>
      <c r="H11" s="11">
        <v>98.687544113600595</v>
      </c>
      <c r="I11" s="11">
        <v>96.290275835537429</v>
      </c>
    </row>
    <row r="12" spans="1:9" x14ac:dyDescent="0.25">
      <c r="A12" s="10">
        <v>233</v>
      </c>
      <c r="B12" s="11">
        <v>226.00885989413035</v>
      </c>
      <c r="C12" s="11">
        <v>226.00885989413035</v>
      </c>
      <c r="D12" s="11">
        <v>222.96465892412783</v>
      </c>
      <c r="E12" s="11">
        <v>208.11264813108491</v>
      </c>
      <c r="F12" s="11">
        <v>219.09022132594271</v>
      </c>
      <c r="G12" s="11">
        <v>226.00885989413035</v>
      </c>
      <c r="H12" s="11">
        <v>227.85383017898039</v>
      </c>
      <c r="I12" s="11">
        <v>222.31891932443028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AA41-F79A-4AEA-8B42-89321D457BCB}">
  <dimension ref="A1:C25"/>
  <sheetViews>
    <sheetView workbookViewId="0">
      <selection activeCell="B14" sqref="B14"/>
    </sheetView>
  </sheetViews>
  <sheetFormatPr baseColWidth="10" defaultRowHeight="15" x14ac:dyDescent="0.25"/>
  <sheetData>
    <row r="1" spans="1:3" x14ac:dyDescent="0.25">
      <c r="A1" t="s">
        <v>65</v>
      </c>
      <c r="B1" t="s">
        <v>104</v>
      </c>
      <c r="C1" t="s">
        <v>105</v>
      </c>
    </row>
    <row r="2" spans="1:3" x14ac:dyDescent="0.25">
      <c r="A2" t="str">
        <f>'BDE-28'!W22</f>
        <v>W1804</v>
      </c>
      <c r="B2" t="str">
        <f>'BDE-28'!$C$1</f>
        <v>BDE28</v>
      </c>
      <c r="C2">
        <f>'BDE-28'!V22</f>
        <v>0.22792417337592313</v>
      </c>
    </row>
    <row r="3" spans="1:3" x14ac:dyDescent="0.25">
      <c r="A3" t="str">
        <f>'BDE-28'!W23</f>
        <v>W2107</v>
      </c>
      <c r="B3" t="str">
        <f>'BDE-28'!$C$1</f>
        <v>BDE28</v>
      </c>
      <c r="C3">
        <f>'BDE-28'!V23</f>
        <v>7.5704401871012975E-2</v>
      </c>
    </row>
    <row r="4" spans="1:3" x14ac:dyDescent="0.25">
      <c r="A4" t="str">
        <f>'BDE-28'!W24</f>
        <v>W2108</v>
      </c>
      <c r="B4" t="str">
        <f>'BDE-28'!$C$1</f>
        <v>BDE28</v>
      </c>
      <c r="C4">
        <f>'BDE-28'!V24</f>
        <v>0.36429763821937888</v>
      </c>
    </row>
    <row r="5" spans="1:3" x14ac:dyDescent="0.25">
      <c r="A5" t="str">
        <f>'BDE-47'!W22</f>
        <v>W1804</v>
      </c>
      <c r="B5" t="str">
        <f>'BDE-47'!$C$1</f>
        <v>BDE47</v>
      </c>
      <c r="C5">
        <f>'BDE-47'!V22</f>
        <v>1.3637069708524749</v>
      </c>
    </row>
    <row r="6" spans="1:3" x14ac:dyDescent="0.25">
      <c r="A6" t="str">
        <f>'BDE-47'!W23</f>
        <v>W2107</v>
      </c>
      <c r="B6" t="str">
        <f>'BDE-47'!$C$1</f>
        <v>BDE47</v>
      </c>
      <c r="C6">
        <f>'BDE-47'!V23</f>
        <v>0.2724538545163786</v>
      </c>
    </row>
    <row r="7" spans="1:3" x14ac:dyDescent="0.25">
      <c r="A7" t="str">
        <f>'BDE-47'!W24</f>
        <v>W2108</v>
      </c>
      <c r="B7" t="str">
        <f>'BDE-47'!$C$1</f>
        <v>BDE47</v>
      </c>
      <c r="C7">
        <f>'BDE-47'!V24</f>
        <v>1.2701946650362317</v>
      </c>
    </row>
    <row r="8" spans="1:3" x14ac:dyDescent="0.25">
      <c r="A8" t="str">
        <f>'BDE-99'!W22</f>
        <v>W1804</v>
      </c>
      <c r="B8" t="str">
        <f>'BDE-99'!$C$1</f>
        <v>BDE99</v>
      </c>
      <c r="C8">
        <f>'BDE-99'!V22</f>
        <v>0.3072378127347275</v>
      </c>
    </row>
    <row r="9" spans="1:3" x14ac:dyDescent="0.25">
      <c r="A9" t="str">
        <f>'BDE-99'!W23</f>
        <v>W2107</v>
      </c>
      <c r="B9" t="str">
        <f>'BDE-99'!$C$1</f>
        <v>BDE99</v>
      </c>
      <c r="C9">
        <f>'BDE-99'!V23</f>
        <v>0.37315034708309253</v>
      </c>
    </row>
    <row r="10" spans="1:3" x14ac:dyDescent="0.25">
      <c r="A10" t="str">
        <f>'BDE-99'!W24</f>
        <v>W2108</v>
      </c>
      <c r="B10" t="str">
        <f>'BDE-99'!$C$1</f>
        <v>BDE99</v>
      </c>
      <c r="C10">
        <f>'BDE-99'!V24</f>
        <v>0.23893452597570264</v>
      </c>
    </row>
    <row r="11" spans="1:3" x14ac:dyDescent="0.25">
      <c r="A11" t="str">
        <f>'BDE-100'!W22</f>
        <v>W1804</v>
      </c>
      <c r="B11" t="str">
        <f>'BDE-100'!$C$1</f>
        <v>BDE100</v>
      </c>
      <c r="C11">
        <f>'BDE-100'!V22</f>
        <v>0.18650821393187558</v>
      </c>
    </row>
    <row r="12" spans="1:3" x14ac:dyDescent="0.25">
      <c r="A12" t="str">
        <f>'BDE-100'!W23</f>
        <v>W2107</v>
      </c>
      <c r="B12" t="str">
        <f>'BDE-100'!$C$1</f>
        <v>BDE100</v>
      </c>
      <c r="C12">
        <f>'BDE-100'!V23</f>
        <v>0.15408872756038705</v>
      </c>
    </row>
    <row r="13" spans="1:3" x14ac:dyDescent="0.25">
      <c r="A13" t="str">
        <f>'BDE-100'!W24</f>
        <v>W2108</v>
      </c>
      <c r="B13" t="str">
        <f>'BDE-100'!$C$1</f>
        <v>BDE100</v>
      </c>
      <c r="C13">
        <f>'BDE-100'!V24</f>
        <v>0.43209268917435106</v>
      </c>
    </row>
    <row r="14" spans="1:3" x14ac:dyDescent="0.25">
      <c r="A14" t="str">
        <f>'BDE-153'!W22</f>
        <v>W1804</v>
      </c>
      <c r="B14" t="str">
        <f>'BDE-153'!$C$1</f>
        <v>BDE153</v>
      </c>
      <c r="C14">
        <f>'BDE-153'!V22</f>
        <v>0.34544050078294103</v>
      </c>
    </row>
    <row r="15" spans="1:3" x14ac:dyDescent="0.25">
      <c r="A15" t="str">
        <f>'BDE-153'!W23</f>
        <v>W2107</v>
      </c>
      <c r="B15" t="str">
        <f>'BDE-153'!$C$1</f>
        <v>BDE153</v>
      </c>
      <c r="C15">
        <f>'BDE-153'!V23</f>
        <v>0.30256876030810448</v>
      </c>
    </row>
    <row r="16" spans="1:3" x14ac:dyDescent="0.25">
      <c r="A16" t="str">
        <f>'BDE-153'!W24</f>
        <v>W2108</v>
      </c>
      <c r="B16" t="str">
        <f>'BDE-153'!$C$1</f>
        <v>BDE153</v>
      </c>
      <c r="C16">
        <f>'BDE-153'!V24</f>
        <v>0.60874412530835786</v>
      </c>
    </row>
    <row r="17" spans="1:3" x14ac:dyDescent="0.25">
      <c r="A17" t="str">
        <f>'BDE-154'!W22</f>
        <v>W1804</v>
      </c>
      <c r="B17" t="str">
        <f>'BDE-154'!$C$1</f>
        <v>BDE154</v>
      </c>
      <c r="C17">
        <f>'BDE-154'!V22</f>
        <v>0.43501816675728944</v>
      </c>
    </row>
    <row r="18" spans="1:3" x14ac:dyDescent="0.25">
      <c r="A18" t="str">
        <f>'BDE-154'!W23</f>
        <v>W2107</v>
      </c>
      <c r="B18" t="str">
        <f>'BDE-154'!$C$1</f>
        <v>BDE154</v>
      </c>
      <c r="C18">
        <f>'BDE-154'!V23</f>
        <v>0.30059963169678139</v>
      </c>
    </row>
    <row r="19" spans="1:3" x14ac:dyDescent="0.25">
      <c r="A19" t="str">
        <f>'BDE-154'!W24</f>
        <v>W2108</v>
      </c>
      <c r="B19" t="str">
        <f>'BDE-154'!$C$1</f>
        <v>BDE154</v>
      </c>
      <c r="C19">
        <f>'BDE-154'!V24</f>
        <v>0.41708469517579083</v>
      </c>
    </row>
    <row r="20" spans="1:3" x14ac:dyDescent="0.25">
      <c r="A20" t="str">
        <f>'BDE-183'!W22</f>
        <v>W1804</v>
      </c>
      <c r="B20" t="str">
        <f>'BDE-183'!$C$1</f>
        <v>BDE183</v>
      </c>
      <c r="C20">
        <f>'BDE-183'!V22</f>
        <v>7.4934616869821877E-2</v>
      </c>
    </row>
    <row r="21" spans="1:3" x14ac:dyDescent="0.25">
      <c r="A21" t="str">
        <f>'BDE-183'!W23</f>
        <v>W2107</v>
      </c>
      <c r="B21" t="str">
        <f>'BDE-183'!$C$1</f>
        <v>BDE183</v>
      </c>
      <c r="C21">
        <f>'BDE-183'!V23</f>
        <v>0.19363097045717156</v>
      </c>
    </row>
    <row r="22" spans="1:3" x14ac:dyDescent="0.25">
      <c r="A22" t="str">
        <f>'BDE-183'!W24</f>
        <v>W2108</v>
      </c>
      <c r="B22" t="str">
        <f>'BDE-183'!$C$1</f>
        <v>BDE183</v>
      </c>
      <c r="C22">
        <f>'BDE-183'!V24</f>
        <v>0.38965065400128207</v>
      </c>
    </row>
    <row r="23" spans="1:3" x14ac:dyDescent="0.25">
      <c r="A23" t="str">
        <f>'BDE-209'!W22</f>
        <v>W1804</v>
      </c>
      <c r="B23" t="str">
        <f>'BDE-209'!$C$1</f>
        <v>BDE209</v>
      </c>
      <c r="C23">
        <f>'BDE-209'!V22</f>
        <v>1.0799308395424225</v>
      </c>
    </row>
    <row r="24" spans="1:3" x14ac:dyDescent="0.25">
      <c r="A24" t="str">
        <f>'BDE-209'!W23</f>
        <v>W2107</v>
      </c>
      <c r="B24" t="str">
        <f>'BDE-209'!$C$1</f>
        <v>BDE209</v>
      </c>
      <c r="C24">
        <f>'BDE-209'!V23</f>
        <v>1.611850832767078</v>
      </c>
    </row>
    <row r="25" spans="1:3" x14ac:dyDescent="0.25">
      <c r="A25" t="str">
        <f>'BDE-209'!W24</f>
        <v>W2108</v>
      </c>
      <c r="B25" t="str">
        <f>'BDE-209'!$C$1</f>
        <v>BDE209</v>
      </c>
      <c r="C25">
        <f>'BDE-209'!V24</f>
        <v>0.55356615764591077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0897-A4F2-4ED3-8B3E-D686B2208957}">
  <dimension ref="A1:E49"/>
  <sheetViews>
    <sheetView tabSelected="1" workbookViewId="0">
      <selection activeCell="E9" sqref="E9"/>
    </sheetView>
  </sheetViews>
  <sheetFormatPr baseColWidth="10" defaultRowHeight="15" x14ac:dyDescent="0.25"/>
  <cols>
    <col min="3" max="4" width="11.5703125" bestFit="1" customWidth="1"/>
    <col min="5" max="5" width="12.5703125" bestFit="1" customWidth="1"/>
  </cols>
  <sheetData>
    <row r="1" spans="1:5" x14ac:dyDescent="0.25">
      <c r="A1" t="s">
        <v>104</v>
      </c>
      <c r="B1" t="s">
        <v>103</v>
      </c>
      <c r="C1" t="s">
        <v>91</v>
      </c>
      <c r="D1" t="s">
        <v>92</v>
      </c>
      <c r="E1" t="s">
        <v>93</v>
      </c>
    </row>
    <row r="2" spans="1:5" x14ac:dyDescent="0.25">
      <c r="A2" t="str">
        <f>'BDE-28'!$C$1</f>
        <v>BDE28</v>
      </c>
      <c r="B2">
        <f>'BDE-28'!Y22</f>
        <v>3.3</v>
      </c>
      <c r="C2" s="14">
        <f>'BDE-28'!Z22</f>
        <v>9.4332914589514955E-2</v>
      </c>
      <c r="D2" s="14">
        <f>'BDE-28'!AA22</f>
        <v>1.2376574154472844E-2</v>
      </c>
      <c r="E2" s="15">
        <f>'BDE-28'!AB22</f>
        <v>13.120101513166322</v>
      </c>
    </row>
    <row r="3" spans="1:5" x14ac:dyDescent="0.25">
      <c r="A3" t="str">
        <f>AMAP!B5</f>
        <v>BDE47</v>
      </c>
      <c r="B3">
        <f>'BDE-47'!Y22</f>
        <v>3.3</v>
      </c>
      <c r="C3" s="14">
        <f>'BDE-47'!Z22</f>
        <v>0.1066174898465309</v>
      </c>
      <c r="D3" s="14">
        <f>'BDE-47'!AA22</f>
        <v>2.0063436798670963E-2</v>
      </c>
      <c r="E3" s="15">
        <f>'BDE-47'!AB22</f>
        <v>18.818147780022777</v>
      </c>
    </row>
    <row r="4" spans="1:5" x14ac:dyDescent="0.25">
      <c r="A4" t="str">
        <f>AMAP!B11</f>
        <v>BDE100</v>
      </c>
      <c r="B4">
        <f>'BDE-100'!Y22</f>
        <v>3.3</v>
      </c>
      <c r="C4" s="14">
        <f>'BDE-100'!Z22</f>
        <v>0.10880218498160095</v>
      </c>
      <c r="D4" s="14">
        <f>'BDE-100'!AA22</f>
        <v>1.9625278728616455E-2</v>
      </c>
      <c r="E4" s="15">
        <f>'BDE-100'!AB22</f>
        <v>18.03757776733546</v>
      </c>
    </row>
    <row r="5" spans="1:5" x14ac:dyDescent="0.25">
      <c r="A5" t="str">
        <f>AMAP!B8</f>
        <v>BDE99</v>
      </c>
      <c r="B5">
        <f>'BDE-99'!Y22</f>
        <v>3.3</v>
      </c>
      <c r="C5" s="14">
        <f>'BDE-99'!Z22</f>
        <v>0.13155883053503231</v>
      </c>
      <c r="D5" s="14">
        <f>'BDE-99'!AA22</f>
        <v>2.1978469803753092E-2</v>
      </c>
      <c r="E5" s="15">
        <f>'BDE-99'!AB22</f>
        <v>16.706191225909787</v>
      </c>
    </row>
    <row r="6" spans="1:5" x14ac:dyDescent="0.25">
      <c r="A6" t="str">
        <f>AMAP!B17</f>
        <v>BDE154</v>
      </c>
      <c r="B6">
        <f>'BDE-154'!Y22</f>
        <v>3.3</v>
      </c>
      <c r="C6" s="14">
        <f>'BDE-154'!Z22</f>
        <v>0.13620766833123163</v>
      </c>
      <c r="D6" s="14">
        <f>'BDE-154'!AA22</f>
        <v>1.6956731268510206E-2</v>
      </c>
      <c r="E6" s="15">
        <f>'BDE-154'!AB22</f>
        <v>12.44917520155664</v>
      </c>
    </row>
    <row r="7" spans="1:5" x14ac:dyDescent="0.25">
      <c r="A7" t="str">
        <f>AMAP!B14</f>
        <v>BDE153</v>
      </c>
      <c r="B7">
        <f>'BDE-153'!Y22</f>
        <v>3.3</v>
      </c>
      <c r="C7" s="14">
        <f>'BDE-153'!Z22</f>
        <v>0.14642399982064633</v>
      </c>
      <c r="D7" s="14">
        <f>'BDE-153'!AA22</f>
        <v>2.353192780006846E-2</v>
      </c>
      <c r="E7" s="15">
        <f>'BDE-153'!AB22</f>
        <v>16.071086590239677</v>
      </c>
    </row>
    <row r="8" spans="1:5" x14ac:dyDescent="0.25">
      <c r="A8" t="str">
        <f>AMAP!B20</f>
        <v>BDE183</v>
      </c>
      <c r="B8">
        <f>'BDE-183'!Y22</f>
        <v>3.3</v>
      </c>
      <c r="C8" s="14">
        <f>'BDE-183'!Z22</f>
        <v>0.14645008209470373</v>
      </c>
      <c r="D8" s="14">
        <f>'BDE-183'!AA22</f>
        <v>2.3069639941882186E-2</v>
      </c>
      <c r="E8" s="15">
        <f>'BDE-183'!AB22</f>
        <v>15.752561973276274</v>
      </c>
    </row>
    <row r="9" spans="1:5" x14ac:dyDescent="0.25">
      <c r="A9" t="str">
        <f>AMAP!B23</f>
        <v>BDE209</v>
      </c>
      <c r="B9">
        <f>'BDE-209'!Y22</f>
        <v>3.3</v>
      </c>
      <c r="C9" s="14">
        <f>'BDE-209'!Z22</f>
        <v>0.14781013707585161</v>
      </c>
      <c r="D9" s="14">
        <f>'BDE-209'!AA22</f>
        <v>4.8604198668036315E-2</v>
      </c>
      <c r="E9" s="15">
        <f>'BDE-209'!AB22</f>
        <v>32.882858800877869</v>
      </c>
    </row>
    <row r="10" spans="1:5" x14ac:dyDescent="0.25">
      <c r="A10" t="str">
        <f>'BDE-28'!$C$1</f>
        <v>BDE28</v>
      </c>
      <c r="B10">
        <f>'BDE-28'!Y23</f>
        <v>33</v>
      </c>
      <c r="C10" s="14">
        <f>'BDE-28'!Z23</f>
        <v>0.92262044694416867</v>
      </c>
      <c r="D10" s="14">
        <f>'BDE-28'!AA23</f>
        <v>4.5732771854436194E-2</v>
      </c>
      <c r="E10" s="15">
        <f>'BDE-28'!AB23</f>
        <v>4.9568348507675841</v>
      </c>
    </row>
    <row r="11" spans="1:5" x14ac:dyDescent="0.25">
      <c r="A11" t="str">
        <f>AMAP!B6</f>
        <v>BDE47</v>
      </c>
      <c r="B11">
        <f>'BDE-47'!Y23</f>
        <v>33</v>
      </c>
      <c r="C11" s="14">
        <f>'BDE-47'!Z23</f>
        <v>0.90420173347468769</v>
      </c>
      <c r="D11" s="14">
        <f>'BDE-47'!AA23</f>
        <v>0.11390039405485458</v>
      </c>
      <c r="E11" s="15">
        <f>'BDE-47'!AB23</f>
        <v>12.596790056700675</v>
      </c>
    </row>
    <row r="12" spans="1:5" x14ac:dyDescent="0.25">
      <c r="A12" t="str">
        <f>AMAP!B12</f>
        <v>BDE100</v>
      </c>
      <c r="B12">
        <f>'BDE-100'!Y23</f>
        <v>33</v>
      </c>
      <c r="C12" s="14">
        <f>'BDE-100'!Z23</f>
        <v>0.90045795964370723</v>
      </c>
      <c r="D12" s="14">
        <f>'BDE-100'!AA23</f>
        <v>4.571942996585706E-2</v>
      </c>
      <c r="E12" s="15">
        <f>'BDE-100'!AB23</f>
        <v>5.0773530819747874</v>
      </c>
    </row>
    <row r="13" spans="1:5" x14ac:dyDescent="0.25">
      <c r="A13" t="str">
        <f>AMAP!B9</f>
        <v>BDE99</v>
      </c>
      <c r="B13">
        <f>'BDE-99'!Y23</f>
        <v>33</v>
      </c>
      <c r="C13" s="14">
        <f>'BDE-99'!Z23</f>
        <v>0.79678969037268488</v>
      </c>
      <c r="D13" s="14">
        <f>'BDE-99'!AA23</f>
        <v>5.1311466591625415E-2</v>
      </c>
      <c r="E13" s="15">
        <f>'BDE-99'!AB23</f>
        <v>6.4397754152197102</v>
      </c>
    </row>
    <row r="14" spans="1:5" x14ac:dyDescent="0.25">
      <c r="A14" t="str">
        <f>AMAP!B18</f>
        <v>BDE154</v>
      </c>
      <c r="B14">
        <f>'BDE-154'!Y23</f>
        <v>33</v>
      </c>
      <c r="C14" s="14">
        <f>'BDE-154'!Z23</f>
        <v>0.80707203322353638</v>
      </c>
      <c r="D14" s="14">
        <f>'BDE-154'!AA23</f>
        <v>3.6598805509295569E-2</v>
      </c>
      <c r="E14" s="15">
        <f>'BDE-154'!AB23</f>
        <v>4.5347631937035198</v>
      </c>
    </row>
    <row r="15" spans="1:5" x14ac:dyDescent="0.25">
      <c r="A15" t="str">
        <f>AMAP!B15</f>
        <v>BDE153</v>
      </c>
      <c r="B15">
        <f>'BDE-153'!Y23</f>
        <v>33</v>
      </c>
      <c r="C15" s="14">
        <f>'BDE-153'!Z23</f>
        <v>0.84206615860404599</v>
      </c>
      <c r="D15" s="14">
        <f>'BDE-153'!AA23</f>
        <v>4.8229053331119653E-2</v>
      </c>
      <c r="E15" s="15">
        <f>'BDE-153'!AB23</f>
        <v>5.7274660474507657</v>
      </c>
    </row>
    <row r="16" spans="1:5" x14ac:dyDescent="0.25">
      <c r="A16" t="str">
        <f>AMAP!B21</f>
        <v>BDE183</v>
      </c>
      <c r="B16">
        <f>'BDE-183'!Y23</f>
        <v>33</v>
      </c>
      <c r="C16" s="14">
        <f>'BDE-183'!Z23</f>
        <v>0.81489202012020812</v>
      </c>
      <c r="D16" s="14">
        <f>'BDE-183'!AA23</f>
        <v>4.9844962406967175E-2</v>
      </c>
      <c r="E16" s="15">
        <f>'BDE-183'!AB23</f>
        <v>6.1167567206774631</v>
      </c>
    </row>
    <row r="17" spans="1:5" x14ac:dyDescent="0.25">
      <c r="A17" t="str">
        <f>AMAP!B24</f>
        <v>BDE209</v>
      </c>
      <c r="B17">
        <f>'BDE-209'!Y23</f>
        <v>33</v>
      </c>
      <c r="C17" s="14">
        <f>'BDE-209'!Z23</f>
        <v>1.1319393062731733</v>
      </c>
      <c r="D17" s="14">
        <f>'BDE-209'!AA23</f>
        <v>0.32473753639731667</v>
      </c>
      <c r="E17" s="15">
        <f>'BDE-209'!AB23</f>
        <v>28.688599697672046</v>
      </c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</sheetData>
  <sortState xmlns:xlrd2="http://schemas.microsoft.com/office/spreadsheetml/2017/richdata2" ref="A2:E17">
    <sortCondition ref="B2:B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D1E22-7F0A-4268-A101-B6BD569C1F0D}">
  <dimension ref="A1:N29"/>
  <sheetViews>
    <sheetView workbookViewId="0">
      <selection activeCell="D36" sqref="D36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s="1" t="s">
        <v>8</v>
      </c>
      <c r="D1" s="1" t="s">
        <v>9</v>
      </c>
      <c r="E1" s="1" t="s">
        <v>11</v>
      </c>
      <c r="F1" s="1" t="s">
        <v>10</v>
      </c>
      <c r="G1" s="1" t="s">
        <v>14</v>
      </c>
      <c r="H1" s="1" t="s">
        <v>13</v>
      </c>
      <c r="I1" s="1" t="s">
        <v>15</v>
      </c>
      <c r="J1" s="2" t="s">
        <v>5</v>
      </c>
      <c r="K1" s="3" t="s">
        <v>16</v>
      </c>
      <c r="L1" s="4" t="s">
        <v>6</v>
      </c>
      <c r="M1" s="5" t="s">
        <v>12</v>
      </c>
      <c r="N1" s="6" t="s">
        <v>7</v>
      </c>
    </row>
    <row r="2" spans="1:14" x14ac:dyDescent="0.25">
      <c r="A2" t="s">
        <v>4</v>
      </c>
      <c r="B2">
        <v>0.02</v>
      </c>
      <c r="C2" s="1">
        <v>61</v>
      </c>
      <c r="D2" s="1">
        <v>55</v>
      </c>
      <c r="E2" s="1">
        <v>32</v>
      </c>
      <c r="F2" s="1">
        <v>61</v>
      </c>
      <c r="G2" s="1">
        <v>224</v>
      </c>
      <c r="H2" s="1">
        <v>80</v>
      </c>
      <c r="I2" s="1">
        <v>69</v>
      </c>
      <c r="J2" s="2">
        <v>8445</v>
      </c>
      <c r="K2" s="3">
        <v>25</v>
      </c>
      <c r="L2" s="4">
        <v>2650</v>
      </c>
      <c r="M2" s="5">
        <v>192845</v>
      </c>
      <c r="N2" s="6">
        <v>92205</v>
      </c>
    </row>
    <row r="3" spans="1:14" x14ac:dyDescent="0.25">
      <c r="A3" t="s">
        <v>17</v>
      </c>
      <c r="B3">
        <v>0.04</v>
      </c>
      <c r="C3" s="1">
        <v>51</v>
      </c>
      <c r="D3" s="1">
        <v>65</v>
      </c>
      <c r="E3" s="1">
        <v>51</v>
      </c>
      <c r="F3" s="1">
        <v>63</v>
      </c>
      <c r="G3" s="1">
        <v>254</v>
      </c>
      <c r="H3" s="1">
        <v>97</v>
      </c>
      <c r="I3" s="1">
        <v>75</v>
      </c>
      <c r="J3" s="2">
        <v>10616</v>
      </c>
      <c r="K3" s="3">
        <v>51</v>
      </c>
      <c r="L3" s="4">
        <v>3973</v>
      </c>
      <c r="M3" s="5">
        <v>211364</v>
      </c>
      <c r="N3" s="6">
        <v>99487</v>
      </c>
    </row>
    <row r="4" spans="1:14" x14ac:dyDescent="0.25">
      <c r="A4" t="s">
        <v>18</v>
      </c>
      <c r="B4">
        <v>0.16</v>
      </c>
      <c r="C4" s="1">
        <v>98</v>
      </c>
      <c r="D4" s="1">
        <v>106</v>
      </c>
      <c r="E4" s="1">
        <v>111</v>
      </c>
      <c r="F4" s="1">
        <v>132</v>
      </c>
      <c r="G4" s="1">
        <v>344</v>
      </c>
      <c r="H4" s="1">
        <v>142</v>
      </c>
      <c r="I4" s="1">
        <v>151</v>
      </c>
      <c r="J4" s="2">
        <v>11302</v>
      </c>
      <c r="K4" s="3">
        <v>30</v>
      </c>
      <c r="L4" s="4">
        <v>4346</v>
      </c>
      <c r="M4" s="5">
        <v>210820</v>
      </c>
      <c r="N4" s="6">
        <v>101318</v>
      </c>
    </row>
    <row r="5" spans="1:14" x14ac:dyDescent="0.25">
      <c r="A5" t="s">
        <v>19</v>
      </c>
      <c r="B5">
        <v>0.4</v>
      </c>
      <c r="C5" s="1">
        <v>203</v>
      </c>
      <c r="D5" s="1">
        <v>189</v>
      </c>
      <c r="E5" s="1">
        <v>205</v>
      </c>
      <c r="F5" s="1">
        <v>197</v>
      </c>
      <c r="G5" s="1">
        <v>557</v>
      </c>
      <c r="H5" s="1">
        <v>323</v>
      </c>
      <c r="I5" s="1">
        <v>379</v>
      </c>
      <c r="J5" s="2">
        <v>10756</v>
      </c>
      <c r="K5" s="3">
        <v>90</v>
      </c>
      <c r="L5" s="4">
        <v>3731</v>
      </c>
      <c r="M5" s="5">
        <v>206860</v>
      </c>
      <c r="N5" s="6">
        <v>103698</v>
      </c>
    </row>
    <row r="6" spans="1:14" x14ac:dyDescent="0.25">
      <c r="A6" t="s">
        <v>20</v>
      </c>
      <c r="B6">
        <v>1.6</v>
      </c>
      <c r="C6" s="1">
        <v>813</v>
      </c>
      <c r="D6" s="1">
        <v>724</v>
      </c>
      <c r="E6" s="1">
        <v>717</v>
      </c>
      <c r="F6" s="1">
        <v>834</v>
      </c>
      <c r="G6" s="1">
        <v>1716</v>
      </c>
      <c r="H6" s="1">
        <v>1145</v>
      </c>
      <c r="I6" s="1">
        <v>1524</v>
      </c>
      <c r="J6" s="2">
        <v>12217</v>
      </c>
      <c r="K6" s="3">
        <v>178</v>
      </c>
      <c r="L6" s="4">
        <v>4567</v>
      </c>
      <c r="M6" s="5">
        <v>215358</v>
      </c>
      <c r="N6" s="6">
        <v>102435</v>
      </c>
    </row>
    <row r="7" spans="1:14" x14ac:dyDescent="0.25">
      <c r="A7" t="s">
        <v>21</v>
      </c>
      <c r="B7">
        <v>3.3</v>
      </c>
      <c r="C7" s="1">
        <v>1952</v>
      </c>
      <c r="D7" s="1">
        <v>1651</v>
      </c>
      <c r="E7" s="1">
        <v>1399</v>
      </c>
      <c r="F7" s="1">
        <v>1760</v>
      </c>
      <c r="G7" s="1">
        <v>3176</v>
      </c>
      <c r="H7" s="1">
        <v>2479</v>
      </c>
      <c r="I7" s="1">
        <v>2983</v>
      </c>
      <c r="J7" s="2">
        <v>10584</v>
      </c>
      <c r="K7" s="3">
        <v>287</v>
      </c>
      <c r="L7" s="4">
        <v>3463</v>
      </c>
      <c r="M7" s="5">
        <v>212574</v>
      </c>
      <c r="N7" s="6">
        <v>110010</v>
      </c>
    </row>
    <row r="8" spans="1:14" x14ac:dyDescent="0.25">
      <c r="A8" t="s">
        <v>22</v>
      </c>
      <c r="B8">
        <v>8.3000000000000007</v>
      </c>
      <c r="C8" s="1">
        <v>4941</v>
      </c>
      <c r="D8" s="1">
        <v>4221</v>
      </c>
      <c r="E8" s="1">
        <v>3938</v>
      </c>
      <c r="F8" s="1">
        <v>4610</v>
      </c>
      <c r="G8" s="1">
        <v>8532</v>
      </c>
      <c r="H8" s="1">
        <v>6470</v>
      </c>
      <c r="I8" s="1">
        <v>8379</v>
      </c>
      <c r="J8" s="2">
        <v>12497</v>
      </c>
      <c r="K8" s="3">
        <v>689</v>
      </c>
      <c r="L8" s="4">
        <v>4376</v>
      </c>
      <c r="M8" s="5">
        <v>228946</v>
      </c>
      <c r="N8" s="6">
        <v>116914</v>
      </c>
    </row>
    <row r="9" spans="1:14" x14ac:dyDescent="0.25">
      <c r="A9" t="s">
        <v>23</v>
      </c>
      <c r="B9">
        <v>16.600000000000001</v>
      </c>
      <c r="C9" s="1">
        <v>10386</v>
      </c>
      <c r="D9" s="1">
        <v>8928</v>
      </c>
      <c r="E9" s="1">
        <v>8371</v>
      </c>
      <c r="F9" s="1">
        <v>9704</v>
      </c>
      <c r="G9" s="1">
        <v>19320</v>
      </c>
      <c r="H9" s="1">
        <v>13851</v>
      </c>
      <c r="I9" s="1">
        <v>19912</v>
      </c>
      <c r="J9" s="2">
        <v>14148</v>
      </c>
      <c r="K9" s="3">
        <v>1813</v>
      </c>
      <c r="L9" s="4">
        <v>6005</v>
      </c>
      <c r="M9" s="5">
        <v>238700</v>
      </c>
      <c r="N9" s="6">
        <v>117417</v>
      </c>
    </row>
    <row r="10" spans="1:14" x14ac:dyDescent="0.25">
      <c r="A10" t="s">
        <v>24</v>
      </c>
      <c r="B10">
        <v>33</v>
      </c>
      <c r="C10" s="1">
        <v>19354</v>
      </c>
      <c r="D10" s="1">
        <v>16917</v>
      </c>
      <c r="E10" s="1">
        <v>15962</v>
      </c>
      <c r="F10" s="1">
        <v>18583</v>
      </c>
      <c r="G10" s="1">
        <v>34848</v>
      </c>
      <c r="H10" s="1">
        <v>25766</v>
      </c>
      <c r="I10" s="1">
        <v>36335</v>
      </c>
      <c r="J10" s="2">
        <v>13600</v>
      </c>
      <c r="K10" s="3">
        <v>2978</v>
      </c>
      <c r="L10" s="4">
        <v>5390</v>
      </c>
      <c r="M10" s="5">
        <v>234056</v>
      </c>
      <c r="N10" s="6">
        <v>119960</v>
      </c>
    </row>
    <row r="11" spans="1:14" x14ac:dyDescent="0.25">
      <c r="A11" t="s">
        <v>25</v>
      </c>
      <c r="B11">
        <v>100</v>
      </c>
      <c r="C11" s="1">
        <v>65993</v>
      </c>
      <c r="D11" s="1">
        <v>58685</v>
      </c>
      <c r="E11" s="1">
        <v>55031</v>
      </c>
      <c r="F11" s="1">
        <v>63079</v>
      </c>
      <c r="G11" s="1">
        <v>118181</v>
      </c>
      <c r="H11" s="1">
        <v>87858</v>
      </c>
      <c r="I11" s="1">
        <v>117673</v>
      </c>
      <c r="J11" s="2">
        <v>14377</v>
      </c>
      <c r="K11" s="3">
        <v>8381</v>
      </c>
      <c r="L11" s="4">
        <v>4649</v>
      </c>
      <c r="M11" s="5">
        <v>246387</v>
      </c>
      <c r="N11" s="6">
        <v>121470</v>
      </c>
    </row>
    <row r="12" spans="1:14" x14ac:dyDescent="0.25">
      <c r="A12" t="s">
        <v>26</v>
      </c>
      <c r="B12">
        <v>233</v>
      </c>
      <c r="C12" s="1">
        <v>157792</v>
      </c>
      <c r="D12" s="1">
        <v>142250</v>
      </c>
      <c r="E12" s="1">
        <v>137876</v>
      </c>
      <c r="F12" s="1">
        <v>154324</v>
      </c>
      <c r="G12" s="1">
        <v>304338</v>
      </c>
      <c r="H12" s="1">
        <v>223125</v>
      </c>
      <c r="I12" s="1">
        <v>312414</v>
      </c>
      <c r="J12" s="2">
        <v>16060</v>
      </c>
      <c r="K12" s="3">
        <v>23499</v>
      </c>
      <c r="L12" s="4">
        <v>5654</v>
      </c>
      <c r="M12" s="5">
        <v>272775</v>
      </c>
      <c r="N12" s="6">
        <v>130192</v>
      </c>
    </row>
    <row r="13" spans="1:14" x14ac:dyDescent="0.25">
      <c r="C13" s="1"/>
      <c r="D13" s="1"/>
      <c r="E13" s="1"/>
      <c r="F13" s="1"/>
      <c r="G13" s="1"/>
      <c r="H13" s="1"/>
      <c r="I13" s="1"/>
      <c r="J13" s="2"/>
      <c r="K13" s="3"/>
      <c r="L13" s="4"/>
      <c r="M13" s="5"/>
      <c r="N13" s="6"/>
    </row>
    <row r="14" spans="1:14" x14ac:dyDescent="0.25">
      <c r="A14" t="s">
        <v>27</v>
      </c>
      <c r="B14" t="s">
        <v>28</v>
      </c>
      <c r="C14" s="1">
        <v>6803</v>
      </c>
      <c r="D14" s="1">
        <v>1941</v>
      </c>
      <c r="E14" s="1">
        <v>5709</v>
      </c>
      <c r="F14" s="1">
        <v>2128</v>
      </c>
      <c r="G14" s="1">
        <v>11450</v>
      </c>
      <c r="H14" s="1">
        <v>11627</v>
      </c>
      <c r="I14" s="1">
        <v>24604</v>
      </c>
      <c r="J14" s="2">
        <v>22183</v>
      </c>
      <c r="K14" s="3">
        <v>155</v>
      </c>
      <c r="L14" s="4">
        <v>469</v>
      </c>
      <c r="M14" s="5">
        <v>228783</v>
      </c>
      <c r="N14" s="6">
        <v>56616</v>
      </c>
    </row>
    <row r="15" spans="1:14" x14ac:dyDescent="0.25">
      <c r="A15" t="s">
        <v>29</v>
      </c>
      <c r="B15" t="s">
        <v>30</v>
      </c>
      <c r="C15" s="1">
        <v>5836</v>
      </c>
      <c r="D15" s="1">
        <v>30408</v>
      </c>
      <c r="E15" s="1">
        <v>8439</v>
      </c>
      <c r="F15" s="1">
        <v>4622</v>
      </c>
      <c r="G15" s="1">
        <v>19214</v>
      </c>
      <c r="H15" s="1">
        <v>18340</v>
      </c>
      <c r="I15" s="1">
        <v>4207</v>
      </c>
      <c r="J15" s="2">
        <v>178</v>
      </c>
      <c r="K15" s="3">
        <v>4375</v>
      </c>
      <c r="L15" s="4">
        <v>205</v>
      </c>
      <c r="M15" s="5">
        <v>282488</v>
      </c>
      <c r="N15" s="6">
        <v>82699</v>
      </c>
    </row>
    <row r="16" spans="1:14" x14ac:dyDescent="0.25">
      <c r="A16" t="s">
        <v>31</v>
      </c>
      <c r="B16" t="s">
        <v>32</v>
      </c>
      <c r="C16" s="1">
        <v>1791</v>
      </c>
      <c r="D16" s="1">
        <v>5522</v>
      </c>
      <c r="E16" s="1">
        <v>7853</v>
      </c>
      <c r="F16" s="1">
        <v>3460</v>
      </c>
      <c r="G16" s="1">
        <v>12012</v>
      </c>
      <c r="H16" s="1">
        <v>9151</v>
      </c>
      <c r="I16" s="1">
        <v>6088</v>
      </c>
      <c r="J16" s="2">
        <v>22362</v>
      </c>
      <c r="K16" s="3">
        <v>5987</v>
      </c>
      <c r="L16" s="4">
        <v>9625</v>
      </c>
      <c r="M16" s="5">
        <v>256454</v>
      </c>
      <c r="N16" s="6">
        <v>61830</v>
      </c>
    </row>
    <row r="17" spans="1:14" x14ac:dyDescent="0.25">
      <c r="A17" t="s">
        <v>33</v>
      </c>
      <c r="B17" t="s">
        <v>34</v>
      </c>
      <c r="C17" s="1">
        <v>5433</v>
      </c>
      <c r="D17" s="1">
        <v>16414</v>
      </c>
      <c r="E17" s="1">
        <v>2426</v>
      </c>
      <c r="F17" s="1">
        <v>6197</v>
      </c>
      <c r="G17" s="1">
        <v>16542</v>
      </c>
      <c r="H17" s="1">
        <v>7966</v>
      </c>
      <c r="I17" s="1">
        <v>9132</v>
      </c>
      <c r="J17" s="2">
        <v>21087</v>
      </c>
      <c r="K17" s="3">
        <v>1368</v>
      </c>
      <c r="L17" s="4">
        <v>10988</v>
      </c>
      <c r="M17" s="5">
        <v>163648</v>
      </c>
      <c r="N17" s="6">
        <v>41817</v>
      </c>
    </row>
    <row r="18" spans="1:14" x14ac:dyDescent="0.25">
      <c r="A18" t="s">
        <v>35</v>
      </c>
      <c r="B18" t="s">
        <v>36</v>
      </c>
      <c r="C18" s="1">
        <v>835</v>
      </c>
      <c r="D18" s="1">
        <v>1779</v>
      </c>
      <c r="E18" s="1">
        <v>975</v>
      </c>
      <c r="F18" s="1">
        <v>810</v>
      </c>
      <c r="G18" s="1">
        <v>2574</v>
      </c>
      <c r="H18" s="1">
        <v>1398</v>
      </c>
      <c r="I18" s="1">
        <v>3334</v>
      </c>
      <c r="J18" s="2">
        <v>20745</v>
      </c>
      <c r="K18" s="3">
        <v>715</v>
      </c>
      <c r="L18" s="4">
        <v>9500</v>
      </c>
      <c r="M18" s="5">
        <v>238146</v>
      </c>
      <c r="N18" s="6">
        <v>73450</v>
      </c>
    </row>
    <row r="19" spans="1:14" x14ac:dyDescent="0.25">
      <c r="A19" t="s">
        <v>37</v>
      </c>
      <c r="B19" t="s">
        <v>38</v>
      </c>
      <c r="C19" s="1">
        <v>4412</v>
      </c>
      <c r="D19" s="1">
        <v>3321</v>
      </c>
      <c r="E19" s="1">
        <v>8407</v>
      </c>
      <c r="F19" s="1">
        <v>8581</v>
      </c>
      <c r="G19" s="1">
        <v>8028</v>
      </c>
      <c r="H19" s="1">
        <v>16470</v>
      </c>
      <c r="I19" s="1">
        <v>8134</v>
      </c>
      <c r="J19" s="2">
        <v>21635</v>
      </c>
      <c r="K19" s="3">
        <v>334</v>
      </c>
      <c r="L19" s="4">
        <v>1240</v>
      </c>
      <c r="M19" s="5">
        <v>264036</v>
      </c>
      <c r="N19" s="6">
        <v>62734</v>
      </c>
    </row>
    <row r="20" spans="1:14" x14ac:dyDescent="0.25">
      <c r="A20" t="s">
        <v>21</v>
      </c>
      <c r="B20" t="s">
        <v>47</v>
      </c>
      <c r="C20" s="1">
        <v>1952</v>
      </c>
      <c r="D20" s="1">
        <v>1651</v>
      </c>
      <c r="E20" s="1">
        <v>1399</v>
      </c>
      <c r="F20" s="1">
        <v>1760</v>
      </c>
      <c r="G20" s="1">
        <v>3176</v>
      </c>
      <c r="H20" s="1">
        <v>2479</v>
      </c>
      <c r="I20" s="1">
        <v>2983</v>
      </c>
      <c r="J20" s="2">
        <v>10584</v>
      </c>
      <c r="K20" s="3">
        <v>287</v>
      </c>
      <c r="L20" s="4">
        <v>3463</v>
      </c>
      <c r="M20" s="5">
        <v>212574</v>
      </c>
      <c r="N20" s="6">
        <v>110010</v>
      </c>
    </row>
    <row r="21" spans="1:14" x14ac:dyDescent="0.25">
      <c r="A21" t="s">
        <v>39</v>
      </c>
      <c r="B21" t="s">
        <v>49</v>
      </c>
      <c r="C21" s="1">
        <v>4141</v>
      </c>
      <c r="D21" s="1">
        <v>3635</v>
      </c>
      <c r="E21" s="1">
        <v>3961</v>
      </c>
      <c r="F21" s="1">
        <v>4217</v>
      </c>
      <c r="G21" s="1">
        <v>9087</v>
      </c>
      <c r="H21" s="1">
        <v>6231</v>
      </c>
      <c r="I21" s="1">
        <v>8394</v>
      </c>
      <c r="J21" s="2">
        <v>32141</v>
      </c>
      <c r="K21" s="3">
        <v>874</v>
      </c>
      <c r="L21" s="4">
        <v>11338</v>
      </c>
      <c r="M21" s="5">
        <v>514773</v>
      </c>
      <c r="N21" s="6">
        <v>142672</v>
      </c>
    </row>
    <row r="22" spans="1:14" x14ac:dyDescent="0.25">
      <c r="A22" t="s">
        <v>41</v>
      </c>
      <c r="B22" t="s">
        <v>51</v>
      </c>
      <c r="C22" s="1">
        <v>4325</v>
      </c>
      <c r="D22" s="1">
        <v>4408</v>
      </c>
      <c r="E22" s="1">
        <v>5159</v>
      </c>
      <c r="F22" s="1">
        <v>5564</v>
      </c>
      <c r="G22" s="1">
        <v>12196</v>
      </c>
      <c r="H22" s="1">
        <v>8288</v>
      </c>
      <c r="I22" s="1">
        <v>11813</v>
      </c>
      <c r="J22" s="2">
        <v>44197</v>
      </c>
      <c r="K22" s="3">
        <v>1721</v>
      </c>
      <c r="L22" s="4">
        <v>24883</v>
      </c>
      <c r="M22" s="5">
        <v>608287</v>
      </c>
      <c r="N22" s="6">
        <v>168631</v>
      </c>
    </row>
    <row r="23" spans="1:14" x14ac:dyDescent="0.25">
      <c r="A23" t="s">
        <v>43</v>
      </c>
      <c r="B23" t="s">
        <v>53</v>
      </c>
      <c r="C23" s="1">
        <v>9211</v>
      </c>
      <c r="D23" s="1">
        <v>8539</v>
      </c>
      <c r="E23" s="1">
        <v>8111</v>
      </c>
      <c r="F23" s="1">
        <v>8790</v>
      </c>
      <c r="G23" s="1">
        <v>17565</v>
      </c>
      <c r="H23" s="1">
        <v>12571</v>
      </c>
      <c r="I23" s="1">
        <v>16440</v>
      </c>
      <c r="J23" s="2">
        <v>66544</v>
      </c>
      <c r="K23" s="3">
        <v>2327</v>
      </c>
      <c r="L23" s="4">
        <v>34089</v>
      </c>
      <c r="M23" s="5">
        <v>916413</v>
      </c>
      <c r="N23" s="6">
        <v>230083</v>
      </c>
    </row>
    <row r="24" spans="1:14" x14ac:dyDescent="0.25">
      <c r="A24" t="s">
        <v>45</v>
      </c>
      <c r="B24" t="s">
        <v>55</v>
      </c>
      <c r="C24" s="1">
        <v>12188</v>
      </c>
      <c r="D24" s="1">
        <v>14881</v>
      </c>
      <c r="E24" s="1">
        <v>14187</v>
      </c>
      <c r="F24" s="1">
        <v>17123</v>
      </c>
      <c r="G24" s="1">
        <v>31475</v>
      </c>
      <c r="H24" s="1">
        <v>20482</v>
      </c>
      <c r="I24" s="1">
        <v>28431</v>
      </c>
      <c r="J24" s="2">
        <v>111390</v>
      </c>
      <c r="K24" s="3">
        <v>4431</v>
      </c>
      <c r="L24" s="4">
        <v>65592</v>
      </c>
      <c r="M24" s="5">
        <v>1379418</v>
      </c>
      <c r="N24" s="6">
        <v>715431</v>
      </c>
    </row>
    <row r="25" spans="1:14" x14ac:dyDescent="0.25">
      <c r="A25" t="s">
        <v>24</v>
      </c>
      <c r="B25" t="s">
        <v>48</v>
      </c>
      <c r="C25" s="1">
        <v>19354</v>
      </c>
      <c r="D25" s="1">
        <v>16917</v>
      </c>
      <c r="E25" s="1">
        <v>15962</v>
      </c>
      <c r="F25" s="1">
        <v>18583</v>
      </c>
      <c r="G25" s="1">
        <v>34848</v>
      </c>
      <c r="H25" s="1">
        <v>25766</v>
      </c>
      <c r="I25" s="1">
        <v>36335</v>
      </c>
      <c r="J25" s="2">
        <v>13600</v>
      </c>
      <c r="K25" s="3">
        <v>2978</v>
      </c>
      <c r="L25" s="4">
        <v>5390</v>
      </c>
      <c r="M25" s="5">
        <v>234056</v>
      </c>
      <c r="N25" s="6">
        <v>119960</v>
      </c>
    </row>
    <row r="26" spans="1:14" x14ac:dyDescent="0.25">
      <c r="A26" t="s">
        <v>40</v>
      </c>
      <c r="B26" t="s">
        <v>50</v>
      </c>
      <c r="C26" s="1">
        <v>34461</v>
      </c>
      <c r="D26" s="1">
        <v>27586</v>
      </c>
      <c r="E26" s="1">
        <v>30278</v>
      </c>
      <c r="F26" s="1">
        <v>32286</v>
      </c>
      <c r="G26" s="1">
        <v>64442</v>
      </c>
      <c r="H26" s="1">
        <v>47359</v>
      </c>
      <c r="I26" s="1">
        <v>59951</v>
      </c>
      <c r="J26" s="2">
        <v>27782</v>
      </c>
      <c r="K26" s="3">
        <v>5025</v>
      </c>
      <c r="L26" s="4">
        <v>9010</v>
      </c>
      <c r="M26" s="5">
        <v>444430</v>
      </c>
      <c r="N26" s="6">
        <v>156066</v>
      </c>
    </row>
    <row r="27" spans="1:14" x14ac:dyDescent="0.25">
      <c r="A27" t="s">
        <v>42</v>
      </c>
      <c r="B27" t="s">
        <v>52</v>
      </c>
      <c r="C27" s="1">
        <v>41789</v>
      </c>
      <c r="D27" s="1">
        <v>30810</v>
      </c>
      <c r="E27" s="1">
        <v>36413</v>
      </c>
      <c r="F27" s="1">
        <v>37192</v>
      </c>
      <c r="G27" s="1">
        <v>76582</v>
      </c>
      <c r="H27" s="1">
        <v>55727</v>
      </c>
      <c r="I27" s="1">
        <v>75082</v>
      </c>
      <c r="J27" s="2">
        <v>33943</v>
      </c>
      <c r="K27" s="3">
        <v>8053</v>
      </c>
      <c r="L27" s="4">
        <v>14680</v>
      </c>
      <c r="M27" s="5">
        <v>476418</v>
      </c>
      <c r="N27" s="6">
        <v>158086</v>
      </c>
    </row>
    <row r="28" spans="1:14" x14ac:dyDescent="0.25">
      <c r="A28" t="s">
        <v>44</v>
      </c>
      <c r="B28" t="s">
        <v>54</v>
      </c>
      <c r="C28" s="1">
        <v>55995</v>
      </c>
      <c r="D28" s="1">
        <v>46661</v>
      </c>
      <c r="E28" s="1">
        <v>48898</v>
      </c>
      <c r="F28" s="1">
        <v>52733</v>
      </c>
      <c r="G28" s="1">
        <v>103472</v>
      </c>
      <c r="H28" s="1">
        <v>74955</v>
      </c>
      <c r="I28" s="1">
        <v>98140</v>
      </c>
      <c r="J28" s="2">
        <v>46555</v>
      </c>
      <c r="K28" s="3">
        <v>11478</v>
      </c>
      <c r="L28" s="4">
        <v>21364</v>
      </c>
      <c r="M28" s="5">
        <v>640724</v>
      </c>
      <c r="N28" s="6">
        <v>201738</v>
      </c>
    </row>
    <row r="29" spans="1:14" x14ac:dyDescent="0.25">
      <c r="A29" t="s">
        <v>46</v>
      </c>
      <c r="B29" t="s">
        <v>56</v>
      </c>
      <c r="C29" s="1">
        <v>67397</v>
      </c>
      <c r="D29" s="1">
        <v>68908</v>
      </c>
      <c r="E29" s="1">
        <v>62084</v>
      </c>
      <c r="F29" s="1">
        <v>66758</v>
      </c>
      <c r="G29" s="1">
        <v>133020</v>
      </c>
      <c r="H29" s="1">
        <v>94305</v>
      </c>
      <c r="I29" s="1">
        <v>126704</v>
      </c>
      <c r="J29" s="2">
        <v>59556</v>
      </c>
      <c r="K29" s="3">
        <v>18819</v>
      </c>
      <c r="L29" s="4">
        <v>35324</v>
      </c>
      <c r="M29" s="5">
        <v>809533</v>
      </c>
      <c r="N29" s="6">
        <v>504075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011D-0FE2-4442-BBB5-3EE4F1271CC3}">
  <dimension ref="A1:AB46"/>
  <sheetViews>
    <sheetView topLeftCell="I1" workbookViewId="0">
      <selection activeCell="Y22" sqref="Y22:AB23"/>
    </sheetView>
  </sheetViews>
  <sheetFormatPr baseColWidth="10" defaultRowHeight="15" x14ac:dyDescent="0.25"/>
  <cols>
    <col min="1" max="1" width="7.5703125" bestFit="1" customWidth="1"/>
    <col min="2" max="2" width="12" bestFit="1" customWidth="1"/>
    <col min="3" max="3" width="12.28515625" bestFit="1" customWidth="1"/>
    <col min="4" max="5" width="12" bestFit="1" customWidth="1"/>
    <col min="6" max="6" width="17.85546875" bestFit="1" customWidth="1"/>
    <col min="7" max="13" width="12" bestFit="1" customWidth="1"/>
    <col min="14" max="14" width="3" bestFit="1" customWidth="1"/>
    <col min="15" max="15" width="22.28515625" bestFit="1" customWidth="1"/>
    <col min="16" max="16" width="32" bestFit="1" customWidth="1"/>
    <col min="17" max="17" width="8" bestFit="1" customWidth="1"/>
    <col min="18" max="18" width="14" bestFit="1" customWidth="1"/>
    <col min="19" max="19" width="14.42578125" bestFit="1" customWidth="1"/>
    <col min="20" max="20" width="12" bestFit="1" customWidth="1"/>
    <col min="21" max="21" width="9.140625" bestFit="1" customWidth="1"/>
    <col min="22" max="22" width="14.28515625" bestFit="1" customWidth="1"/>
    <col min="23" max="23" width="6.85546875" bestFit="1" customWidth="1"/>
    <col min="24" max="24" width="9.7109375" bestFit="1" customWidth="1"/>
    <col min="25" max="26" width="18.140625" bestFit="1" customWidth="1"/>
    <col min="27" max="27" width="12.85546875" bestFit="1" customWidth="1"/>
    <col min="29" max="30" width="18.140625" bestFit="1" customWidth="1"/>
    <col min="31" max="31" width="18" bestFit="1" customWidth="1"/>
  </cols>
  <sheetData>
    <row r="1" spans="1:22" x14ac:dyDescent="0.25">
      <c r="A1" t="s">
        <v>65</v>
      </c>
      <c r="B1" s="7" t="s">
        <v>66</v>
      </c>
      <c r="C1" s="1" t="s">
        <v>95</v>
      </c>
      <c r="D1" s="2" t="s">
        <v>67</v>
      </c>
      <c r="E1" s="5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O1" t="s">
        <v>76</v>
      </c>
      <c r="P1" t="s">
        <v>77</v>
      </c>
      <c r="R1" t="s">
        <v>78</v>
      </c>
      <c r="S1" t="s">
        <v>79</v>
      </c>
      <c r="T1" t="s">
        <v>74</v>
      </c>
      <c r="U1" t="s">
        <v>80</v>
      </c>
      <c r="V1" t="s">
        <v>81</v>
      </c>
    </row>
    <row r="2" spans="1:22" x14ac:dyDescent="0.25">
      <c r="A2">
        <v>0</v>
      </c>
      <c r="B2" s="7">
        <v>0</v>
      </c>
      <c r="C2" s="1">
        <v>0</v>
      </c>
      <c r="D2" s="2" t="s">
        <v>82</v>
      </c>
      <c r="E2" s="5" t="s">
        <v>12</v>
      </c>
      <c r="J2">
        <v>0</v>
      </c>
      <c r="K2">
        <v>0</v>
      </c>
    </row>
    <row r="3" spans="1:22" x14ac:dyDescent="0.25">
      <c r="A3">
        <v>0.02</v>
      </c>
      <c r="B3" s="7">
        <v>1.9863802922746809E-2</v>
      </c>
      <c r="C3" s="1">
        <f>NOVA!C2</f>
        <v>61</v>
      </c>
      <c r="D3" s="2">
        <f>NOVA!J2</f>
        <v>8445</v>
      </c>
      <c r="E3" s="5">
        <f>NOVA!M2</f>
        <v>192845</v>
      </c>
      <c r="G3">
        <f>C3/D3</f>
        <v>7.2232089994079341E-3</v>
      </c>
      <c r="H3">
        <f>15*B3/50</f>
        <v>5.959140876824043E-3</v>
      </c>
      <c r="I3">
        <f t="shared" ref="I3:I13" si="0">H3*2</f>
        <v>1.1918281753648086E-2</v>
      </c>
      <c r="J3">
        <f>I3/$E$16</f>
        <v>5.9482592936570202E-4</v>
      </c>
      <c r="K3">
        <f>C3/$D$15</f>
        <v>4.9850670866703316E-3</v>
      </c>
      <c r="L3">
        <f>((G3-$K$15)/$I$15)*$E$16</f>
        <v>6.9874976871247746E-2</v>
      </c>
      <c r="M3">
        <f>((L3/2)*50)/500</f>
        <v>3.4937488435623871E-3</v>
      </c>
      <c r="O3">
        <f>$T$16/$E$16</f>
        <v>2.5594677795164675</v>
      </c>
      <c r="P3">
        <f>$T$17/$E$18</f>
        <v>2.5547533926522248</v>
      </c>
      <c r="R3">
        <f>E3/$D$15</f>
        <v>15.759758398835086</v>
      </c>
      <c r="S3">
        <f>E3/D3</f>
        <v>22.835405565423326</v>
      </c>
      <c r="T3">
        <f>S3/$O$15*$E$16</f>
        <v>63.799375405679207</v>
      </c>
      <c r="U3" s="8">
        <f t="shared" ref="U3:U13" si="1">T3/$T$16*100</f>
        <v>124.40648052118482</v>
      </c>
      <c r="V3">
        <f>M3/U3*100</f>
        <v>2.8083334798362425E-3</v>
      </c>
    </row>
    <row r="4" spans="1:22" x14ac:dyDescent="0.25">
      <c r="A4">
        <v>0.04</v>
      </c>
      <c r="B4" s="7">
        <v>3.9621504978142444E-2</v>
      </c>
      <c r="C4" s="1">
        <f>NOVA!C3</f>
        <v>51</v>
      </c>
      <c r="D4" s="2">
        <f>NOVA!J3</f>
        <v>10616</v>
      </c>
      <c r="E4" s="5">
        <f>NOVA!M3</f>
        <v>211364</v>
      </c>
      <c r="G4">
        <f t="shared" ref="G4:G13" si="2">C4/D4</f>
        <v>4.8040693293142428E-3</v>
      </c>
      <c r="H4">
        <f t="shared" ref="H4:H13" si="3">15*B4/50</f>
        <v>1.1886451493442734E-2</v>
      </c>
      <c r="I4">
        <f t="shared" si="0"/>
        <v>2.3772902986885468E-2</v>
      </c>
      <c r="J4">
        <f t="shared" ref="J4:J13" si="4">I4/$E$16</f>
        <v>1.186474645018898E-3</v>
      </c>
      <c r="K4">
        <f t="shared" ref="K4:K13" si="5">C4/$D$15</f>
        <v>4.1678429741014251E-3</v>
      </c>
      <c r="L4">
        <f t="shared" ref="L4:L13" si="6">((G4-$K$15)/$I$15)*$E$16</f>
        <v>4.0846767766388008E-2</v>
      </c>
      <c r="M4">
        <f t="shared" ref="M4:M13" si="7">((L4/2)*50)/500</f>
        <v>2.0423383883194004E-3</v>
      </c>
      <c r="O4">
        <f t="shared" ref="O4:O12" si="8">$T$16/$E$16</f>
        <v>2.5594677795164675</v>
      </c>
      <c r="P4">
        <f t="shared" ref="P4:P12" si="9">$T$17/$E$18</f>
        <v>2.5547533926522248</v>
      </c>
      <c r="R4">
        <f>E4/$D$15</f>
        <v>17.273175732901443</v>
      </c>
      <c r="S4">
        <f t="shared" ref="S4:S13" si="10">E4/D4</f>
        <v>19.909947249434815</v>
      </c>
      <c r="T4">
        <f t="shared" ref="T4:T13" si="11">S4/$O$15*$E$16</f>
        <v>55.625996886051539</v>
      </c>
      <c r="U4" s="8">
        <f t="shared" si="1"/>
        <v>108.46868725708624</v>
      </c>
      <c r="V4">
        <f t="shared" ref="V4:V13" si="12">M4/U4*100</f>
        <v>1.8828829222195412E-3</v>
      </c>
    </row>
    <row r="5" spans="1:22" x14ac:dyDescent="0.25">
      <c r="A5">
        <v>0.16</v>
      </c>
      <c r="B5" s="7">
        <v>0.15361053863133045</v>
      </c>
      <c r="C5" s="1">
        <f>NOVA!C4</f>
        <v>98</v>
      </c>
      <c r="D5" s="2">
        <f>NOVA!J4</f>
        <v>11302</v>
      </c>
      <c r="E5" s="5">
        <f>NOVA!M4</f>
        <v>210820</v>
      </c>
      <c r="G5">
        <f t="shared" si="2"/>
        <v>8.6710316758095915E-3</v>
      </c>
      <c r="H5">
        <f t="shared" si="3"/>
        <v>4.6083161589399138E-2</v>
      </c>
      <c r="I5">
        <f t="shared" si="0"/>
        <v>9.2166323178798276E-2</v>
      </c>
      <c r="J5">
        <f t="shared" si="4"/>
        <v>4.5999012252137339E-3</v>
      </c>
      <c r="K5">
        <f t="shared" si="5"/>
        <v>8.0087963031752873E-3</v>
      </c>
      <c r="L5">
        <f t="shared" si="6"/>
        <v>8.724797104637004E-2</v>
      </c>
      <c r="M5">
        <f t="shared" si="7"/>
        <v>4.3623985523185017E-3</v>
      </c>
      <c r="O5">
        <f t="shared" si="8"/>
        <v>2.5594677795164675</v>
      </c>
      <c r="P5">
        <f t="shared" si="9"/>
        <v>2.5547533926522248</v>
      </c>
      <c r="R5">
        <f>E5/$D$15</f>
        <v>17.228718741177694</v>
      </c>
      <c r="S5">
        <f t="shared" si="10"/>
        <v>18.653335692797736</v>
      </c>
      <c r="T5">
        <f t="shared" si="11"/>
        <v>52.11517540266189</v>
      </c>
      <c r="U5" s="8">
        <f t="shared" si="1"/>
        <v>101.62271201501841</v>
      </c>
      <c r="V5">
        <f t="shared" si="12"/>
        <v>4.2927397486437879E-3</v>
      </c>
    </row>
    <row r="6" spans="1:22" x14ac:dyDescent="0.25">
      <c r="A6">
        <v>0.4</v>
      </c>
      <c r="B6" s="7">
        <v>0.38987894865754918</v>
      </c>
      <c r="C6" s="1">
        <f>NOVA!C5</f>
        <v>203</v>
      </c>
      <c r="D6" s="2">
        <f>NOVA!J5</f>
        <v>10756</v>
      </c>
      <c r="E6" s="5">
        <f>NOVA!M5</f>
        <v>206860</v>
      </c>
      <c r="G6">
        <f>C6/D6</f>
        <v>1.8873187058386018E-2</v>
      </c>
      <c r="H6">
        <f t="shared" si="3"/>
        <v>0.11696368459726475</v>
      </c>
      <c r="I6">
        <f t="shared" si="0"/>
        <v>0.2339273691945295</v>
      </c>
      <c r="J6">
        <f t="shared" si="4"/>
        <v>1.1675010514214287E-2</v>
      </c>
      <c r="K6">
        <f>C6/$D$15</f>
        <v>1.6589649485148811E-2</v>
      </c>
      <c r="L6">
        <f t="shared" si="6"/>
        <v>0.20966764917691358</v>
      </c>
      <c r="M6">
        <f t="shared" si="7"/>
        <v>1.0483382458845678E-2</v>
      </c>
      <c r="O6">
        <f t="shared" si="8"/>
        <v>2.5594677795164675</v>
      </c>
      <c r="P6">
        <f t="shared" si="9"/>
        <v>2.5547533926522248</v>
      </c>
      <c r="R6">
        <f t="shared" ref="R6:R13" si="13">E6/$D$15</f>
        <v>16.905097992600407</v>
      </c>
      <c r="S6">
        <f t="shared" si="10"/>
        <v>19.232056526589812</v>
      </c>
      <c r="T6">
        <f t="shared" si="11"/>
        <v>53.732051775818775</v>
      </c>
      <c r="U6" s="8">
        <f t="shared" si="1"/>
        <v>104.77556261493824</v>
      </c>
      <c r="V6">
        <f t="shared" si="12"/>
        <v>1.0005560645255865E-2</v>
      </c>
    </row>
    <row r="7" spans="1:22" x14ac:dyDescent="0.25">
      <c r="A7">
        <v>1.6</v>
      </c>
      <c r="B7" s="7">
        <v>1.5430385482122191</v>
      </c>
      <c r="C7" s="1">
        <f>NOVA!C6</f>
        <v>813</v>
      </c>
      <c r="D7" s="2">
        <f>NOVA!J6</f>
        <v>12217</v>
      </c>
      <c r="E7" s="5">
        <f>NOVA!M6</f>
        <v>215358</v>
      </c>
      <c r="G7">
        <f t="shared" si="2"/>
        <v>6.6546615372022597E-2</v>
      </c>
      <c r="H7">
        <f t="shared" si="3"/>
        <v>0.46291156446366571</v>
      </c>
      <c r="I7">
        <f>H7*2</f>
        <v>0.92582312892733143</v>
      </c>
      <c r="J7">
        <f t="shared" si="4"/>
        <v>4.6206627303797071E-2</v>
      </c>
      <c r="K7">
        <f t="shared" si="5"/>
        <v>6.6440320351852128E-2</v>
      </c>
      <c r="L7">
        <f t="shared" si="6"/>
        <v>0.78171988036544482</v>
      </c>
      <c r="M7">
        <f t="shared" si="7"/>
        <v>3.9085994018272237E-2</v>
      </c>
      <c r="O7">
        <f t="shared" si="8"/>
        <v>2.5594677795164675</v>
      </c>
      <c r="P7">
        <f t="shared" si="9"/>
        <v>2.5547533926522248</v>
      </c>
      <c r="R7">
        <f t="shared" si="13"/>
        <v>17.599575043461464</v>
      </c>
      <c r="S7">
        <f t="shared" si="10"/>
        <v>17.62773184906278</v>
      </c>
      <c r="T7">
        <f t="shared" si="11"/>
        <v>49.249761672369722</v>
      </c>
      <c r="U7" s="8">
        <f t="shared" si="1"/>
        <v>96.035258608836699</v>
      </c>
      <c r="V7">
        <f>M7/U7*100</f>
        <v>4.0699629057567542E-2</v>
      </c>
    </row>
    <row r="8" spans="1:22" x14ac:dyDescent="0.25">
      <c r="A8">
        <v>3.3</v>
      </c>
      <c r="B8" s="7">
        <v>3.2137707019582238</v>
      </c>
      <c r="C8" s="1">
        <f>NOVA!C7</f>
        <v>1952</v>
      </c>
      <c r="D8" s="2">
        <f>NOVA!J7</f>
        <v>10584</v>
      </c>
      <c r="E8" s="5">
        <f>NOVA!M7</f>
        <v>212574</v>
      </c>
      <c r="G8">
        <f t="shared" si="2"/>
        <v>0.18442932728647016</v>
      </c>
      <c r="H8">
        <f t="shared" si="3"/>
        <v>0.96413121058746709</v>
      </c>
      <c r="I8">
        <f t="shared" si="0"/>
        <v>1.9282624211749342</v>
      </c>
      <c r="J8">
        <f t="shared" si="4"/>
        <v>9.6237067594517792E-2</v>
      </c>
      <c r="K8">
        <f t="shared" si="5"/>
        <v>0.15952214677345061</v>
      </c>
      <c r="L8">
        <f t="shared" si="6"/>
        <v>2.196240940725716</v>
      </c>
      <c r="M8">
        <f t="shared" si="7"/>
        <v>0.1098120470362858</v>
      </c>
      <c r="O8">
        <f t="shared" si="8"/>
        <v>2.5594677795164675</v>
      </c>
      <c r="P8">
        <f t="shared" si="9"/>
        <v>2.5547533926522248</v>
      </c>
      <c r="R8">
        <f t="shared" si="13"/>
        <v>17.37205985052228</v>
      </c>
      <c r="S8">
        <f t="shared" si="10"/>
        <v>20.084467120181404</v>
      </c>
      <c r="T8">
        <f t="shared" si="11"/>
        <v>56.113584405248979</v>
      </c>
      <c r="U8" s="8">
        <f t="shared" si="1"/>
        <v>109.4194653301269</v>
      </c>
      <c r="V8">
        <f t="shared" si="12"/>
        <v>0.10035878598471895</v>
      </c>
    </row>
    <row r="9" spans="1:22" x14ac:dyDescent="0.25">
      <c r="A9">
        <v>8.3000000000000007</v>
      </c>
      <c r="B9" s="7">
        <v>8.0398078001146782</v>
      </c>
      <c r="C9" s="1">
        <f>NOVA!C8</f>
        <v>4941</v>
      </c>
      <c r="D9" s="2">
        <f>NOVA!J8</f>
        <v>12497</v>
      </c>
      <c r="E9" s="5">
        <f>NOVA!M8</f>
        <v>228946</v>
      </c>
      <c r="G9">
        <f t="shared" si="2"/>
        <v>0.39537488997359366</v>
      </c>
      <c r="H9">
        <f t="shared" si="3"/>
        <v>2.4119423400344036</v>
      </c>
      <c r="I9">
        <f t="shared" si="0"/>
        <v>4.8238846800688071</v>
      </c>
      <c r="J9">
        <f t="shared" si="4"/>
        <v>0.24075380556401174</v>
      </c>
      <c r="K9">
        <f t="shared" si="5"/>
        <v>0.40379043402029691</v>
      </c>
      <c r="L9">
        <f t="shared" si="6"/>
        <v>4.7274597782006795</v>
      </c>
      <c r="M9">
        <f t="shared" si="7"/>
        <v>0.23637298891003397</v>
      </c>
      <c r="O9">
        <f t="shared" si="8"/>
        <v>2.5594677795164675</v>
      </c>
      <c r="P9">
        <f t="shared" si="9"/>
        <v>2.5547533926522248</v>
      </c>
      <c r="R9">
        <f t="shared" si="13"/>
        <v>18.710019167620096</v>
      </c>
      <c r="S9">
        <f t="shared" si="10"/>
        <v>18.320076818436426</v>
      </c>
      <c r="T9">
        <f t="shared" si="11"/>
        <v>51.184090208149506</v>
      </c>
      <c r="U9" s="8">
        <f t="shared" si="1"/>
        <v>99.80712947399627</v>
      </c>
      <c r="V9">
        <f t="shared" si="12"/>
        <v>0.23682976372105619</v>
      </c>
    </row>
    <row r="10" spans="1:22" x14ac:dyDescent="0.25">
      <c r="A10">
        <v>16.600000000000001</v>
      </c>
      <c r="B10" s="7">
        <v>16.245817947909863</v>
      </c>
      <c r="C10" s="1">
        <f>NOVA!C9</f>
        <v>10386</v>
      </c>
      <c r="D10" s="2">
        <f>NOVA!J9</f>
        <v>14148</v>
      </c>
      <c r="E10" s="5">
        <f>NOVA!M9</f>
        <v>238700</v>
      </c>
      <c r="G10">
        <f t="shared" si="2"/>
        <v>0.73409669211195927</v>
      </c>
      <c r="H10">
        <f t="shared" si="3"/>
        <v>4.8737453843729588</v>
      </c>
      <c r="I10">
        <f t="shared" si="0"/>
        <v>9.7474907687459176</v>
      </c>
      <c r="J10">
        <f t="shared" si="4"/>
        <v>0.48648457683324642</v>
      </c>
      <c r="K10">
        <f t="shared" si="5"/>
        <v>0.8487689633140667</v>
      </c>
      <c r="L10">
        <f t="shared" si="6"/>
        <v>8.7919160071651703</v>
      </c>
      <c r="M10">
        <f t="shared" si="7"/>
        <v>0.43959580035825857</v>
      </c>
      <c r="O10">
        <f t="shared" si="8"/>
        <v>2.5594677795164675</v>
      </c>
      <c r="P10">
        <f t="shared" si="9"/>
        <v>2.5547533926522248</v>
      </c>
      <c r="R10">
        <f>E10/$D$15</f>
        <v>19.507139567019806</v>
      </c>
      <c r="S10">
        <f t="shared" si="10"/>
        <v>16.871642635001415</v>
      </c>
      <c r="T10">
        <f t="shared" si="11"/>
        <v>47.137339387165092</v>
      </c>
      <c r="U10" s="8">
        <f t="shared" si="1"/>
        <v>91.916111356911827</v>
      </c>
      <c r="V10">
        <f t="shared" si="12"/>
        <v>0.47825761323964255</v>
      </c>
    </row>
    <row r="11" spans="1:22" x14ac:dyDescent="0.25">
      <c r="A11">
        <v>33</v>
      </c>
      <c r="B11" s="7">
        <v>31.941481596914599</v>
      </c>
      <c r="C11" s="1">
        <f>NOVA!C10</f>
        <v>19354</v>
      </c>
      <c r="D11" s="2">
        <f>NOVA!J10</f>
        <v>13600</v>
      </c>
      <c r="E11" s="5">
        <f>NOVA!M10</f>
        <v>234056</v>
      </c>
      <c r="G11">
        <f t="shared" si="2"/>
        <v>1.4230882352941177</v>
      </c>
      <c r="H11">
        <f t="shared" si="3"/>
        <v>9.582444479074379</v>
      </c>
      <c r="I11">
        <f t="shared" si="0"/>
        <v>19.164888958148758</v>
      </c>
      <c r="J11">
        <f t="shared" si="4"/>
        <v>0.95649466268339733</v>
      </c>
      <c r="K11">
        <f t="shared" si="5"/>
        <v>1.5816555474658625</v>
      </c>
      <c r="L11">
        <f t="shared" si="6"/>
        <v>17.059396729432478</v>
      </c>
      <c r="M11">
        <f t="shared" si="7"/>
        <v>0.85296983647162394</v>
      </c>
      <c r="O11">
        <f t="shared" si="8"/>
        <v>2.5594677795164675</v>
      </c>
      <c r="P11">
        <f t="shared" si="9"/>
        <v>2.5547533926522248</v>
      </c>
      <c r="R11">
        <f t="shared" si="13"/>
        <v>19.127620689142805</v>
      </c>
      <c r="S11">
        <f>E11/D11</f>
        <v>17.21</v>
      </c>
      <c r="T11">
        <f t="shared" si="11"/>
        <v>48.082669151025634</v>
      </c>
      <c r="U11" s="8">
        <f t="shared" si="1"/>
        <v>93.759470294299547</v>
      </c>
      <c r="V11">
        <f t="shared" si="12"/>
        <v>0.90974259324871998</v>
      </c>
    </row>
    <row r="12" spans="1:22" x14ac:dyDescent="0.25">
      <c r="A12">
        <v>100</v>
      </c>
      <c r="B12" s="7">
        <v>97.888454687579539</v>
      </c>
      <c r="C12" s="1">
        <f>NOVA!C11</f>
        <v>65993</v>
      </c>
      <c r="D12" s="2">
        <f>NOVA!J11</f>
        <v>14377</v>
      </c>
      <c r="E12" s="5">
        <f>NOVA!M11</f>
        <v>246387</v>
      </c>
      <c r="G12">
        <f t="shared" si="2"/>
        <v>4.5901787577380535</v>
      </c>
      <c r="H12">
        <f t="shared" si="3"/>
        <v>29.366536406273863</v>
      </c>
      <c r="I12">
        <f t="shared" si="0"/>
        <v>58.733072812547725</v>
      </c>
      <c r="J12">
        <f t="shared" si="4"/>
        <v>2.9312912164988498</v>
      </c>
      <c r="K12">
        <f t="shared" si="5"/>
        <v>5.3931070860759869</v>
      </c>
      <c r="L12">
        <f t="shared" si="6"/>
        <v>55.062562514383416</v>
      </c>
      <c r="M12">
        <f t="shared" si="7"/>
        <v>2.7531281257191709</v>
      </c>
      <c r="O12">
        <f t="shared" si="8"/>
        <v>2.5594677795164675</v>
      </c>
      <c r="P12">
        <f t="shared" si="9"/>
        <v>2.5547533926522248</v>
      </c>
      <c r="R12">
        <f t="shared" si="13"/>
        <v>20.135339742351526</v>
      </c>
      <c r="S12">
        <f t="shared" si="10"/>
        <v>17.137580858315363</v>
      </c>
      <c r="T12">
        <f t="shared" si="11"/>
        <v>47.880338783226463</v>
      </c>
      <c r="U12" s="8">
        <f t="shared" si="1"/>
        <v>93.36493337602414</v>
      </c>
      <c r="V12">
        <f t="shared" si="12"/>
        <v>2.948781760097273</v>
      </c>
    </row>
    <row r="13" spans="1:22" x14ac:dyDescent="0.25">
      <c r="A13">
        <v>233</v>
      </c>
      <c r="B13" s="7">
        <v>226.00885989413035</v>
      </c>
      <c r="C13" s="1">
        <f>NOVA!C12</f>
        <v>157792</v>
      </c>
      <c r="D13" s="2">
        <f>NOVA!J12</f>
        <v>16060</v>
      </c>
      <c r="E13" s="5">
        <f>NOVA!M12</f>
        <v>272775</v>
      </c>
      <c r="G13">
        <f t="shared" si="2"/>
        <v>9.8251556662515558</v>
      </c>
      <c r="H13">
        <f t="shared" si="3"/>
        <v>67.802657968239103</v>
      </c>
      <c r="I13">
        <f t="shared" si="0"/>
        <v>135.60531593647821</v>
      </c>
      <c r="J13">
        <f t="shared" si="4"/>
        <v>6.7678848131070115</v>
      </c>
      <c r="K13">
        <f t="shared" si="5"/>
        <v>12.895142717047296</v>
      </c>
      <c r="L13">
        <f t="shared" si="6"/>
        <v>117.87911099153554</v>
      </c>
      <c r="M13">
        <f t="shared" si="7"/>
        <v>5.893955549576777</v>
      </c>
      <c r="O13">
        <f>$T$16/$E$16</f>
        <v>2.5594677795164675</v>
      </c>
      <c r="P13">
        <f>$T$17/$E$18</f>
        <v>2.5547533926522248</v>
      </c>
      <c r="R13">
        <f t="shared" si="13"/>
        <v>22.291830730598356</v>
      </c>
      <c r="S13">
        <f t="shared" si="10"/>
        <v>16.984744707347446</v>
      </c>
      <c r="T13">
        <f t="shared" si="11"/>
        <v>47.453332967926841</v>
      </c>
      <c r="U13" s="8">
        <f t="shared" si="1"/>
        <v>92.532287440139697</v>
      </c>
      <c r="V13">
        <f t="shared" si="12"/>
        <v>6.3696204996441397</v>
      </c>
    </row>
    <row r="15" spans="1:22" x14ac:dyDescent="0.25">
      <c r="C15" t="s">
        <v>83</v>
      </c>
      <c r="D15">
        <f>AVERAGE(D3:D13)</f>
        <v>12236.545454545454</v>
      </c>
      <c r="E15" s="7">
        <v>50.091468635022572</v>
      </c>
      <c r="F15" s="7" t="s">
        <v>84</v>
      </c>
      <c r="H15" t="s">
        <v>85</v>
      </c>
      <c r="I15">
        <v>1.6698</v>
      </c>
      <c r="J15" t="s">
        <v>86</v>
      </c>
      <c r="K15">
        <v>1.4E-3</v>
      </c>
      <c r="N15" t="s">
        <v>85</v>
      </c>
      <c r="O15">
        <v>7.1715999999999998</v>
      </c>
      <c r="P15">
        <v>7.1848000000000001</v>
      </c>
      <c r="Q15" t="s">
        <v>87</v>
      </c>
      <c r="R15">
        <f>AVERAGE(R3:R13)</f>
        <v>18.355485059657358</v>
      </c>
      <c r="S15" s="7" t="s">
        <v>88</v>
      </c>
      <c r="T15" s="7">
        <f>(U15+V15)/2</f>
        <v>51.283000000000001</v>
      </c>
      <c r="U15">
        <v>51.744</v>
      </c>
      <c r="V15">
        <v>50.822000000000003</v>
      </c>
    </row>
    <row r="16" spans="1:22" x14ac:dyDescent="0.25">
      <c r="E16">
        <f>E15*10/50*2</f>
        <v>20.03658745400903</v>
      </c>
      <c r="F16" t="s">
        <v>66</v>
      </c>
      <c r="S16" t="s">
        <v>66</v>
      </c>
      <c r="T16">
        <f>25*T15/50*2</f>
        <v>51.283000000000001</v>
      </c>
    </row>
    <row r="17" spans="1:28" x14ac:dyDescent="0.25">
      <c r="E17" s="7">
        <v>10.036780878243674</v>
      </c>
      <c r="F17" s="7" t="s">
        <v>89</v>
      </c>
      <c r="S17" t="s">
        <v>90</v>
      </c>
      <c r="T17">
        <f>25*T15/50*2</f>
        <v>51.283000000000001</v>
      </c>
    </row>
    <row r="18" spans="1:28" x14ac:dyDescent="0.25">
      <c r="E18">
        <f>E17*50/50*2</f>
        <v>20.073561756487347</v>
      </c>
      <c r="F18" t="s">
        <v>90</v>
      </c>
    </row>
    <row r="21" spans="1:28" x14ac:dyDescent="0.25">
      <c r="A21" t="s">
        <v>28</v>
      </c>
      <c r="B21" t="s">
        <v>28</v>
      </c>
      <c r="C21" s="1">
        <f>NOVA!C14</f>
        <v>6803</v>
      </c>
      <c r="D21" s="2">
        <f>NOVA!J14</f>
        <v>22183</v>
      </c>
      <c r="E21" s="5">
        <f>NOVA!M14</f>
        <v>228783</v>
      </c>
      <c r="G21">
        <f t="shared" ref="G21:G30" si="14">C21/D21</f>
        <v>0.30667628364062571</v>
      </c>
      <c r="L21">
        <f>((G21-$K$15)/$I$15)*$E$18</f>
        <v>3.6698900062588624</v>
      </c>
      <c r="M21">
        <f>((L21/2)*50)/500</f>
        <v>0.18349450031294312</v>
      </c>
      <c r="S21">
        <f t="shared" ref="S21:S30" si="15">E21/D21</f>
        <v>10.313438218455573</v>
      </c>
      <c r="T21">
        <f t="shared" ref="T21:T35" si="16">S21/$P$15*$E$18</f>
        <v>28.814641882847788</v>
      </c>
      <c r="U21" s="8">
        <f>T21/$T$17*100</f>
        <v>56.187512202577437</v>
      </c>
      <c r="V21" s="9">
        <f>M21/U21*100</f>
        <v>0.32657523552809276</v>
      </c>
      <c r="W21" t="s">
        <v>28</v>
      </c>
      <c r="Y21" t="s">
        <v>103</v>
      </c>
      <c r="Z21" t="s">
        <v>91</v>
      </c>
      <c r="AA21" t="s">
        <v>92</v>
      </c>
      <c r="AB21" t="s">
        <v>93</v>
      </c>
    </row>
    <row r="22" spans="1:28" x14ac:dyDescent="0.25">
      <c r="A22" t="s">
        <v>30</v>
      </c>
      <c r="B22" t="s">
        <v>30</v>
      </c>
      <c r="C22" s="1">
        <f>NOVA!C15</f>
        <v>5836</v>
      </c>
      <c r="D22" s="2">
        <f>NOVA!J15</f>
        <v>178</v>
      </c>
      <c r="E22" s="5">
        <f>NOVA!M15</f>
        <v>282488</v>
      </c>
      <c r="G22">
        <f t="shared" si="14"/>
        <v>32.786516853932582</v>
      </c>
      <c r="L22">
        <f t="shared" ref="L22:L35" si="17">((G22-$K$15)/$I$15)*$E$18</f>
        <v>394.12748105226376</v>
      </c>
      <c r="M22">
        <f>((L22/2)*50)/500</f>
        <v>19.706374052613189</v>
      </c>
      <c r="S22">
        <f>E22/D22</f>
        <v>1587.0112359550562</v>
      </c>
      <c r="T22">
        <f t="shared" si="16"/>
        <v>4433.9394350828325</v>
      </c>
      <c r="U22" s="8">
        <f t="shared" ref="U22:U30" si="18">T22/$T$17*100</f>
        <v>8646.0219470055035</v>
      </c>
      <c r="V22" s="9">
        <f>M22/U22*100</f>
        <v>0.22792417337592313</v>
      </c>
      <c r="W22" t="s">
        <v>30</v>
      </c>
      <c r="Y22">
        <v>3.3</v>
      </c>
      <c r="Z22" s="9">
        <f>AVERAGE(V27:V31)</f>
        <v>9.4332914589514955E-2</v>
      </c>
      <c r="AA22">
        <f>_xlfn.STDEV.S(V27:V31)</f>
        <v>1.2376574154472844E-2</v>
      </c>
      <c r="AB22">
        <f>AA22/Z22*100</f>
        <v>13.120101513166322</v>
      </c>
    </row>
    <row r="23" spans="1:28" x14ac:dyDescent="0.25">
      <c r="A23" t="s">
        <v>32</v>
      </c>
      <c r="B23" t="s">
        <v>32</v>
      </c>
      <c r="C23" s="1">
        <f>NOVA!C16</f>
        <v>1791</v>
      </c>
      <c r="D23" s="2">
        <f>NOVA!J16</f>
        <v>22362</v>
      </c>
      <c r="E23" s="5">
        <f>NOVA!M16</f>
        <v>256454</v>
      </c>
      <c r="G23">
        <f t="shared" si="14"/>
        <v>8.0091226187281997E-2</v>
      </c>
      <c r="L23">
        <f t="shared" si="17"/>
        <v>0.94598945296689407</v>
      </c>
      <c r="M23">
        <f t="shared" ref="M23:M35" si="19">((L23/2)*50)/500</f>
        <v>4.7299472648344706E-2</v>
      </c>
      <c r="S23">
        <f t="shared" si="15"/>
        <v>11.468294428047582</v>
      </c>
      <c r="T23">
        <f t="shared" si="16"/>
        <v>32.041186455154339</v>
      </c>
      <c r="U23" s="8">
        <f t="shared" si="18"/>
        <v>62.479157723133085</v>
      </c>
      <c r="V23" s="9">
        <f t="shared" ref="V23:V30" si="20">M23/U23*100</f>
        <v>7.5704401871012975E-2</v>
      </c>
      <c r="W23" t="s">
        <v>32</v>
      </c>
      <c r="Y23">
        <v>33</v>
      </c>
      <c r="Z23" s="9">
        <f>AVERAGE(V32:V36)</f>
        <v>0.92262044694416867</v>
      </c>
      <c r="AA23">
        <f>_xlfn.STDEV.S(V32:V36)</f>
        <v>4.5732771854436194E-2</v>
      </c>
      <c r="AB23">
        <f>AA23/Z23*100</f>
        <v>4.9568348507675841</v>
      </c>
    </row>
    <row r="24" spans="1:28" x14ac:dyDescent="0.25">
      <c r="A24" t="s">
        <v>34</v>
      </c>
      <c r="B24" t="s">
        <v>34</v>
      </c>
      <c r="C24" s="1">
        <f>NOVA!C17</f>
        <v>5433</v>
      </c>
      <c r="D24" s="2">
        <f>NOVA!J17</f>
        <v>21087</v>
      </c>
      <c r="E24" s="5">
        <f>NOVA!M17</f>
        <v>163648</v>
      </c>
      <c r="G24">
        <f t="shared" si="14"/>
        <v>0.25764689144970837</v>
      </c>
      <c r="L24">
        <f t="shared" si="17"/>
        <v>3.0804813752686733</v>
      </c>
      <c r="M24">
        <f t="shared" si="19"/>
        <v>0.15402406876343366</v>
      </c>
      <c r="S24">
        <f t="shared" si="15"/>
        <v>7.7606108028643241</v>
      </c>
      <c r="T24">
        <f t="shared" si="16"/>
        <v>21.682315474245613</v>
      </c>
      <c r="U24" s="8">
        <f t="shared" si="18"/>
        <v>42.279732999718448</v>
      </c>
      <c r="V24" s="9">
        <f>M24/U24*100</f>
        <v>0.36429763821937888</v>
      </c>
      <c r="W24" t="s">
        <v>34</v>
      </c>
      <c r="Y24" s="12">
        <v>8.3000000000000007</v>
      </c>
      <c r="Z24" s="13">
        <f>AVERAGE(V38:V41)</f>
        <v>0.18676837168131966</v>
      </c>
      <c r="AA24" s="13">
        <f>_xlfn.STDEV.S(V38:V41)</f>
        <v>3.4048105550770917E-2</v>
      </c>
      <c r="AB24">
        <f t="shared" ref="AB24:AB25" si="21">AA24/Z24*100</f>
        <v>18.230123893175413</v>
      </c>
    </row>
    <row r="25" spans="1:28" x14ac:dyDescent="0.25">
      <c r="A25" t="s">
        <v>36</v>
      </c>
      <c r="B25" t="s">
        <v>36</v>
      </c>
      <c r="C25" s="1">
        <f>NOVA!C18</f>
        <v>835</v>
      </c>
      <c r="D25" s="2">
        <f>NOVA!J18</f>
        <v>20745</v>
      </c>
      <c r="E25" s="5">
        <f>NOVA!M18</f>
        <v>238146</v>
      </c>
      <c r="G25">
        <f t="shared" si="14"/>
        <v>4.0250662810315738E-2</v>
      </c>
      <c r="L25">
        <f t="shared" si="17"/>
        <v>0.46704466355452107</v>
      </c>
      <c r="M25">
        <f t="shared" si="19"/>
        <v>2.3352233177726053E-2</v>
      </c>
      <c r="S25">
        <f t="shared" si="15"/>
        <v>11.479681851048445</v>
      </c>
      <c r="T25">
        <f t="shared" si="16"/>
        <v>32.073001695502718</v>
      </c>
      <c r="U25" s="8">
        <f t="shared" si="18"/>
        <v>62.541196294098853</v>
      </c>
      <c r="V25" s="9">
        <f t="shared" si="20"/>
        <v>3.7338961454962571E-2</v>
      </c>
      <c r="W25" t="s">
        <v>36</v>
      </c>
      <c r="Y25">
        <v>16.600000000000001</v>
      </c>
      <c r="Z25" s="9">
        <f>AVERAGE(V42:V45)</f>
        <v>0.41914486939293016</v>
      </c>
      <c r="AA25" s="13">
        <f>_xlfn.STDEV.S(V42:V45)</f>
        <v>4.5353929393010008E-2</v>
      </c>
      <c r="AB25">
        <f t="shared" si="21"/>
        <v>10.820585602944041</v>
      </c>
    </row>
    <row r="26" spans="1:28" x14ac:dyDescent="0.25">
      <c r="A26" t="s">
        <v>38</v>
      </c>
      <c r="B26" t="s">
        <v>38</v>
      </c>
      <c r="C26" s="1">
        <f>NOVA!C19</f>
        <v>4412</v>
      </c>
      <c r="D26" s="2">
        <f>NOVA!J19</f>
        <v>21635</v>
      </c>
      <c r="E26" s="5">
        <f>NOVA!M19</f>
        <v>264036</v>
      </c>
      <c r="G26">
        <f t="shared" si="14"/>
        <v>0.203928819043217</v>
      </c>
      <c r="L26">
        <f t="shared" si="17"/>
        <v>2.4347076036246658</v>
      </c>
      <c r="M26">
        <f t="shared" si="19"/>
        <v>0.12173538018123328</v>
      </c>
      <c r="S26">
        <f t="shared" si="15"/>
        <v>12.20411370464525</v>
      </c>
      <c r="T26">
        <f t="shared" si="16"/>
        <v>34.096986712697642</v>
      </c>
      <c r="U26" s="8">
        <f t="shared" si="18"/>
        <v>66.487894063720219</v>
      </c>
      <c r="V26" s="9">
        <f t="shared" si="20"/>
        <v>0.18309405327918093</v>
      </c>
      <c r="W26" t="s">
        <v>38</v>
      </c>
    </row>
    <row r="27" spans="1:28" x14ac:dyDescent="0.25">
      <c r="A27" t="s">
        <v>47</v>
      </c>
      <c r="B27" t="s">
        <v>47</v>
      </c>
      <c r="C27" s="1">
        <f>NOVA!C20</f>
        <v>1952</v>
      </c>
      <c r="D27" s="2">
        <f>NOVA!J20</f>
        <v>10584</v>
      </c>
      <c r="E27" s="5">
        <f>NOVA!M20</f>
        <v>212574</v>
      </c>
      <c r="G27">
        <f t="shared" si="14"/>
        <v>0.18442932728647016</v>
      </c>
      <c r="L27">
        <f t="shared" si="17"/>
        <v>2.2002937504690938</v>
      </c>
      <c r="M27">
        <f t="shared" si="19"/>
        <v>0.1100146875234547</v>
      </c>
      <c r="S27">
        <f>E27/D27</f>
        <v>20.084467120181404</v>
      </c>
      <c r="T27">
        <f t="shared" si="16"/>
        <v>56.113850223123954</v>
      </c>
      <c r="U27" s="8">
        <f t="shared" si="18"/>
        <v>109.4199836653939</v>
      </c>
      <c r="V27" s="9">
        <f t="shared" si="20"/>
        <v>0.10054350570904799</v>
      </c>
      <c r="W27" t="s">
        <v>47</v>
      </c>
    </row>
    <row r="28" spans="1:28" x14ac:dyDescent="0.25">
      <c r="A28" t="s">
        <v>49</v>
      </c>
      <c r="B28" t="s">
        <v>49</v>
      </c>
      <c r="C28" s="1">
        <f>NOVA!C21</f>
        <v>4141</v>
      </c>
      <c r="D28" s="2">
        <f>NOVA!J21</f>
        <v>32141</v>
      </c>
      <c r="E28" s="5">
        <f>NOVA!M21</f>
        <v>514773</v>
      </c>
      <c r="G28">
        <f t="shared" si="14"/>
        <v>0.12883855511651784</v>
      </c>
      <c r="L28">
        <f t="shared" si="17"/>
        <v>1.5320072501430935</v>
      </c>
      <c r="M28">
        <f t="shared" si="19"/>
        <v>7.6600362507154671E-2</v>
      </c>
      <c r="S28">
        <f t="shared" si="15"/>
        <v>16.0160853738216</v>
      </c>
      <c r="T28">
        <f t="shared" si="16"/>
        <v>44.747227319978514</v>
      </c>
      <c r="U28" s="8">
        <f t="shared" si="18"/>
        <v>87.255479047595713</v>
      </c>
      <c r="V28" s="9">
        <f t="shared" si="20"/>
        <v>8.7788598886003558E-2</v>
      </c>
      <c r="W28" t="s">
        <v>49</v>
      </c>
    </row>
    <row r="29" spans="1:28" x14ac:dyDescent="0.25">
      <c r="A29" t="s">
        <v>51</v>
      </c>
      <c r="B29" t="s">
        <v>51</v>
      </c>
      <c r="C29" s="1">
        <f>NOVA!C22</f>
        <v>4325</v>
      </c>
      <c r="D29" s="2">
        <f>NOVA!J22</f>
        <v>44197</v>
      </c>
      <c r="E29" s="5">
        <f>NOVA!M22</f>
        <v>608287</v>
      </c>
      <c r="G29">
        <f t="shared" si="14"/>
        <v>9.7857320632622119E-2</v>
      </c>
      <c r="L29">
        <f t="shared" si="17"/>
        <v>1.1595652069614573</v>
      </c>
      <c r="M29">
        <f t="shared" si="19"/>
        <v>5.7978260348072866E-2</v>
      </c>
      <c r="S29">
        <f t="shared" si="15"/>
        <v>13.763083467203657</v>
      </c>
      <c r="T29">
        <f t="shared" si="16"/>
        <v>38.452581274162483</v>
      </c>
      <c r="U29" s="8">
        <f t="shared" si="18"/>
        <v>74.981146333409683</v>
      </c>
      <c r="V29" s="9">
        <f t="shared" si="20"/>
        <v>7.7323784955577873E-2</v>
      </c>
      <c r="W29" t="s">
        <v>51</v>
      </c>
    </row>
    <row r="30" spans="1:28" x14ac:dyDescent="0.25">
      <c r="A30" t="s">
        <v>53</v>
      </c>
      <c r="B30" t="s">
        <v>53</v>
      </c>
      <c r="C30" s="1">
        <f>NOVA!C23</f>
        <v>9211</v>
      </c>
      <c r="D30" s="2">
        <f>NOVA!J23</f>
        <v>66544</v>
      </c>
      <c r="E30" s="5">
        <f>NOVA!M23</f>
        <v>916413</v>
      </c>
      <c r="G30">
        <f t="shared" si="14"/>
        <v>0.13841969223371003</v>
      </c>
      <c r="L30">
        <f t="shared" si="17"/>
        <v>1.6471872403331345</v>
      </c>
      <c r="M30">
        <f t="shared" si="19"/>
        <v>8.2359362016656723E-2</v>
      </c>
      <c r="S30">
        <f t="shared" si="15"/>
        <v>13.771534623707621</v>
      </c>
      <c r="T30">
        <f t="shared" si="16"/>
        <v>38.47619290037283</v>
      </c>
      <c r="U30" s="8">
        <f t="shared" si="18"/>
        <v>75.027188152746191</v>
      </c>
      <c r="V30" s="9">
        <f t="shared" si="20"/>
        <v>0.10977268913368195</v>
      </c>
      <c r="W30" t="s">
        <v>53</v>
      </c>
    </row>
    <row r="31" spans="1:28" x14ac:dyDescent="0.25">
      <c r="A31" t="s">
        <v>55</v>
      </c>
      <c r="B31" t="s">
        <v>55</v>
      </c>
      <c r="C31" s="1">
        <f>NOVA!C24</f>
        <v>12188</v>
      </c>
      <c r="D31" s="2">
        <f>NOVA!J24</f>
        <v>111390</v>
      </c>
      <c r="E31" s="5">
        <f>NOVA!M24</f>
        <v>1379418</v>
      </c>
      <c r="G31">
        <f>C31/D31</f>
        <v>0.10941736242032499</v>
      </c>
      <c r="L31">
        <f t="shared" si="17"/>
        <v>1.2985346720069884</v>
      </c>
      <c r="M31">
        <f t="shared" si="19"/>
        <v>6.4926733600349423E-2</v>
      </c>
      <c r="S31">
        <f>E31/D31</f>
        <v>12.383678965795852</v>
      </c>
      <c r="T31">
        <f t="shared" si="16"/>
        <v>34.598672822126765</v>
      </c>
      <c r="U31" s="8">
        <f>T31/$T$17*100</f>
        <v>67.466163879115427</v>
      </c>
      <c r="V31" s="9">
        <f>M31/U31*100</f>
        <v>9.623599426326343E-2</v>
      </c>
      <c r="W31" t="s">
        <v>55</v>
      </c>
    </row>
    <row r="32" spans="1:28" x14ac:dyDescent="0.25">
      <c r="A32" t="s">
        <v>48</v>
      </c>
      <c r="B32" t="s">
        <v>48</v>
      </c>
      <c r="C32" s="1">
        <f>NOVA!C25</f>
        <v>19354</v>
      </c>
      <c r="D32" s="2">
        <f>NOVA!J25</f>
        <v>13600</v>
      </c>
      <c r="E32" s="5">
        <f>NOVA!M25</f>
        <v>234056</v>
      </c>
      <c r="G32">
        <f t="shared" ref="G32:G36" si="22">C32/D32</f>
        <v>1.4230882352941177</v>
      </c>
      <c r="L32">
        <f t="shared" si="17"/>
        <v>17.090877104831709</v>
      </c>
      <c r="M32">
        <f t="shared" si="19"/>
        <v>0.85454385524158549</v>
      </c>
      <c r="S32">
        <f t="shared" ref="S32:S35" si="23">E32/D32</f>
        <v>17.21</v>
      </c>
      <c r="T32">
        <f t="shared" si="16"/>
        <v>48.082896925335049</v>
      </c>
      <c r="U32" s="8">
        <f t="shared" ref="U32:U35" si="24">T32/$T$17*100</f>
        <v>93.759914445986098</v>
      </c>
      <c r="V32" s="9">
        <f t="shared" ref="V32:V35" si="25">M32/U32*100</f>
        <v>0.91141705950881324</v>
      </c>
      <c r="W32" t="s">
        <v>48</v>
      </c>
    </row>
    <row r="33" spans="1:23" x14ac:dyDescent="0.25">
      <c r="A33" t="s">
        <v>50</v>
      </c>
      <c r="B33" t="s">
        <v>50</v>
      </c>
      <c r="C33" s="1">
        <f>NOVA!C26</f>
        <v>34461</v>
      </c>
      <c r="D33" s="2">
        <f>NOVA!J26</f>
        <v>27782</v>
      </c>
      <c r="E33" s="5">
        <f>NOVA!M26</f>
        <v>444430</v>
      </c>
      <c r="G33">
        <f t="shared" si="22"/>
        <v>1.240407458066374</v>
      </c>
      <c r="L33">
        <f t="shared" si="17"/>
        <v>14.89477346163838</v>
      </c>
      <c r="M33">
        <f t="shared" si="19"/>
        <v>0.74473867308191888</v>
      </c>
      <c r="S33">
        <f t="shared" si="23"/>
        <v>15.997048448635807</v>
      </c>
      <c r="T33">
        <f t="shared" si="16"/>
        <v>44.694040189735411</v>
      </c>
      <c r="U33" s="8">
        <f t="shared" si="24"/>
        <v>87.151766062311893</v>
      </c>
      <c r="V33" s="9">
        <f t="shared" si="25"/>
        <v>0.85453078776331926</v>
      </c>
      <c r="W33" t="s">
        <v>50</v>
      </c>
    </row>
    <row r="34" spans="1:23" x14ac:dyDescent="0.25">
      <c r="A34" t="s">
        <v>52</v>
      </c>
      <c r="B34" t="s">
        <v>52</v>
      </c>
      <c r="C34" s="1">
        <f>NOVA!C27</f>
        <v>41789</v>
      </c>
      <c r="D34" s="2">
        <f>NOVA!J27</f>
        <v>33943</v>
      </c>
      <c r="E34" s="5">
        <f>NOVA!M27</f>
        <v>476418</v>
      </c>
      <c r="G34">
        <f t="shared" si="22"/>
        <v>1.2311522257902956</v>
      </c>
      <c r="L34">
        <f t="shared" si="17"/>
        <v>14.783511348412548</v>
      </c>
      <c r="M34">
        <f t="shared" si="19"/>
        <v>0.7391755674206274</v>
      </c>
      <c r="S34">
        <f t="shared" si="23"/>
        <v>14.035824765047286</v>
      </c>
      <c r="T34">
        <f t="shared" si="16"/>
        <v>39.214591251588246</v>
      </c>
      <c r="U34" s="8">
        <f t="shared" si="24"/>
        <v>76.467038300388523</v>
      </c>
      <c r="V34" s="9">
        <f t="shared" si="25"/>
        <v>0.96665907801593476</v>
      </c>
      <c r="W34" t="s">
        <v>52</v>
      </c>
    </row>
    <row r="35" spans="1:23" x14ac:dyDescent="0.25">
      <c r="A35" t="s">
        <v>54</v>
      </c>
      <c r="B35" t="s">
        <v>54</v>
      </c>
      <c r="C35" s="1">
        <f>NOVA!C28</f>
        <v>55995</v>
      </c>
      <c r="D35" s="2">
        <f>NOVA!J28</f>
        <v>46555</v>
      </c>
      <c r="E35" s="5">
        <f>NOVA!M28</f>
        <v>640724</v>
      </c>
      <c r="G35">
        <f t="shared" si="22"/>
        <v>1.2027709161207174</v>
      </c>
      <c r="L35">
        <f t="shared" si="17"/>
        <v>14.44232439645287</v>
      </c>
      <c r="M35">
        <f t="shared" si="19"/>
        <v>0.72211621982264351</v>
      </c>
      <c r="S35">
        <f t="shared" si="23"/>
        <v>13.762732252174846</v>
      </c>
      <c r="T35">
        <f t="shared" si="16"/>
        <v>38.451600016984742</v>
      </c>
      <c r="U35" s="8">
        <f t="shared" si="24"/>
        <v>74.979232917311279</v>
      </c>
      <c r="V35" s="9">
        <f t="shared" si="25"/>
        <v>0.96308830022175451</v>
      </c>
      <c r="W35" t="s">
        <v>54</v>
      </c>
    </row>
    <row r="36" spans="1:23" x14ac:dyDescent="0.25">
      <c r="A36" t="s">
        <v>56</v>
      </c>
      <c r="B36" t="s">
        <v>56</v>
      </c>
      <c r="C36" s="1">
        <f>NOVA!C29</f>
        <v>67397</v>
      </c>
      <c r="D36" s="2">
        <f>NOVA!J29</f>
        <v>59556</v>
      </c>
      <c r="E36" s="5">
        <f>NOVA!M29</f>
        <v>809533</v>
      </c>
      <c r="G36">
        <f t="shared" si="22"/>
        <v>1.1316575995701526</v>
      </c>
      <c r="L36">
        <f t="shared" ref="L36" si="26">((G36-$K$15)/$I$15)*$E$18</f>
        <v>13.587433061271172</v>
      </c>
      <c r="M36">
        <f t="shared" ref="M36" si="27">((L36/2)*50)/500</f>
        <v>0.67937165306355862</v>
      </c>
      <c r="S36">
        <f t="shared" ref="S36" si="28">E36/D36</f>
        <v>13.592803411914836</v>
      </c>
      <c r="T36">
        <f t="shared" ref="T36" si="29">S36/$P$15*$E$18</f>
        <v>37.976837035528391</v>
      </c>
      <c r="U36" s="8">
        <f t="shared" ref="U36" si="30">T36/$T$17*100</f>
        <v>74.053462230229101</v>
      </c>
      <c r="V36" s="9">
        <f t="shared" ref="V36" si="31">M36/U36*100</f>
        <v>0.91740700921102203</v>
      </c>
      <c r="W36" t="s">
        <v>56</v>
      </c>
    </row>
    <row r="38" spans="1:23" x14ac:dyDescent="0.25">
      <c r="A38" t="s">
        <v>63</v>
      </c>
      <c r="B38" t="s">
        <v>63</v>
      </c>
      <c r="C38" s="1">
        <v>4941</v>
      </c>
      <c r="D38" s="2">
        <v>12497</v>
      </c>
      <c r="E38" s="5">
        <v>228946</v>
      </c>
      <c r="G38">
        <f t="shared" ref="G38:G45" si="32">C38/D38</f>
        <v>0.39537488997359366</v>
      </c>
      <c r="L38">
        <f t="shared" ref="L38:L45" si="33">((G38-$K$15)/$I$15)*$E$18</f>
        <v>4.7361835455684753</v>
      </c>
      <c r="M38">
        <f t="shared" ref="M38:M45" si="34">((L38/2)*50)/500</f>
        <v>0.23680917727842377</v>
      </c>
      <c r="S38">
        <f t="shared" ref="S38:S45" si="35">E38/D38</f>
        <v>18.320076818436426</v>
      </c>
      <c r="T38">
        <f t="shared" ref="T38:T45" si="36">S38/$P$15*$E$18</f>
        <v>51.184332674322988</v>
      </c>
      <c r="U38" s="8">
        <f t="shared" ref="U38:U45" si="37">T38/$T$17*100</f>
        <v>99.80760227428776</v>
      </c>
      <c r="V38" s="9">
        <f t="shared" ref="V38:V45" si="38">M38/U38*100</f>
        <v>0.23726567103338789</v>
      </c>
      <c r="W38" t="s">
        <v>63</v>
      </c>
    </row>
    <row r="39" spans="1:23" x14ac:dyDescent="0.25">
      <c r="A39" t="s">
        <v>57</v>
      </c>
      <c r="B39" t="s">
        <v>57</v>
      </c>
      <c r="C39" s="1">
        <v>8701</v>
      </c>
      <c r="D39" s="2">
        <v>38879</v>
      </c>
      <c r="E39" s="5">
        <v>575550</v>
      </c>
      <c r="G39">
        <f t="shared" si="32"/>
        <v>0.22379690835669641</v>
      </c>
      <c r="L39">
        <f t="shared" si="33"/>
        <v>2.6735525657863231</v>
      </c>
      <c r="M39">
        <f t="shared" si="34"/>
        <v>0.13367762828931615</v>
      </c>
      <c r="S39">
        <f t="shared" si="35"/>
        <v>14.803621492322334</v>
      </c>
      <c r="T39">
        <f t="shared" si="36"/>
        <v>41.359733081755337</v>
      </c>
      <c r="U39" s="8">
        <f t="shared" si="37"/>
        <v>80.649987484654446</v>
      </c>
      <c r="V39" s="9">
        <f t="shared" si="38"/>
        <v>0.16575033978120762</v>
      </c>
      <c r="W39" t="s">
        <v>57</v>
      </c>
    </row>
    <row r="40" spans="1:23" x14ac:dyDescent="0.25">
      <c r="A40" t="s">
        <v>59</v>
      </c>
      <c r="B40" t="s">
        <v>59</v>
      </c>
      <c r="C40" s="1">
        <v>11093</v>
      </c>
      <c r="D40" s="2">
        <v>50486</v>
      </c>
      <c r="E40" s="5">
        <v>728414</v>
      </c>
      <c r="G40">
        <f t="shared" si="32"/>
        <v>0.2197242799984154</v>
      </c>
      <c r="L40">
        <f t="shared" si="33"/>
        <v>2.6245933150609817</v>
      </c>
      <c r="M40">
        <f t="shared" si="34"/>
        <v>0.13122966575304909</v>
      </c>
      <c r="S40">
        <f t="shared" si="35"/>
        <v>14.428039456482985</v>
      </c>
      <c r="T40">
        <f t="shared" si="36"/>
        <v>40.310397095917402</v>
      </c>
      <c r="U40" s="8">
        <f t="shared" si="37"/>
        <v>78.60382016636585</v>
      </c>
      <c r="V40" s="9">
        <f t="shared" si="38"/>
        <v>0.16695074803654589</v>
      </c>
      <c r="W40" t="s">
        <v>59</v>
      </c>
    </row>
    <row r="41" spans="1:23" x14ac:dyDescent="0.25">
      <c r="A41" t="s">
        <v>61</v>
      </c>
      <c r="B41" t="s">
        <v>61</v>
      </c>
      <c r="C41" s="1">
        <v>12644</v>
      </c>
      <c r="D41" s="2">
        <v>57729</v>
      </c>
      <c r="E41" s="5">
        <v>782633</v>
      </c>
      <c r="G41">
        <f t="shared" si="32"/>
        <v>0.21902336780474285</v>
      </c>
      <c r="L41">
        <f t="shared" si="33"/>
        <v>2.6161672734957873</v>
      </c>
      <c r="M41">
        <f t="shared" si="34"/>
        <v>0.13080836367478937</v>
      </c>
      <c r="S41">
        <f t="shared" si="35"/>
        <v>13.557016404233574</v>
      </c>
      <c r="T41">
        <f t="shared" si="36"/>
        <v>37.876851968613558</v>
      </c>
      <c r="U41" s="8">
        <f t="shared" si="37"/>
        <v>73.858494956639746</v>
      </c>
      <c r="V41" s="9">
        <f t="shared" si="38"/>
        <v>0.17710672787413728</v>
      </c>
      <c r="W41" t="s">
        <v>61</v>
      </c>
    </row>
    <row r="42" spans="1:23" x14ac:dyDescent="0.25">
      <c r="A42" t="s">
        <v>64</v>
      </c>
      <c r="B42" t="s">
        <v>64</v>
      </c>
      <c r="C42" s="1">
        <v>10386</v>
      </c>
      <c r="D42" s="2">
        <v>14148</v>
      </c>
      <c r="E42" s="5">
        <v>238700</v>
      </c>
      <c r="G42">
        <f t="shared" si="32"/>
        <v>0.73409669211195927</v>
      </c>
      <c r="L42">
        <f t="shared" si="33"/>
        <v>8.8081400753883177</v>
      </c>
      <c r="M42">
        <f t="shared" si="34"/>
        <v>0.44040700376941588</v>
      </c>
      <c r="S42">
        <f t="shared" si="35"/>
        <v>16.871642635001415</v>
      </c>
      <c r="T42">
        <f t="shared" si="36"/>
        <v>47.137562683315579</v>
      </c>
      <c r="U42" s="8">
        <f t="shared" si="37"/>
        <v>91.916546776350017</v>
      </c>
      <c r="V42" s="9">
        <f t="shared" si="38"/>
        <v>0.47913789107091642</v>
      </c>
      <c r="W42" t="s">
        <v>64</v>
      </c>
    </row>
    <row r="43" spans="1:23" x14ac:dyDescent="0.25">
      <c r="A43" t="s">
        <v>58</v>
      </c>
      <c r="B43" t="s">
        <v>58</v>
      </c>
      <c r="C43" s="1">
        <v>21294</v>
      </c>
      <c r="D43" s="2">
        <v>37130</v>
      </c>
      <c r="E43" s="5">
        <v>551069</v>
      </c>
      <c r="G43">
        <f t="shared" si="32"/>
        <v>0.57349851871801782</v>
      </c>
      <c r="L43">
        <f t="shared" si="33"/>
        <v>6.8775032616367611</v>
      </c>
      <c r="M43">
        <f t="shared" si="34"/>
        <v>0.34387516308183808</v>
      </c>
      <c r="S43">
        <f t="shared" si="35"/>
        <v>14.841610557500672</v>
      </c>
      <c r="T43">
        <f t="shared" si="36"/>
        <v>41.465870461491527</v>
      </c>
      <c r="U43" s="8">
        <f t="shared" si="37"/>
        <v>80.85695154630487</v>
      </c>
      <c r="V43" s="9">
        <f t="shared" si="38"/>
        <v>0.42528831041188697</v>
      </c>
      <c r="W43" t="s">
        <v>58</v>
      </c>
    </row>
    <row r="44" spans="1:23" x14ac:dyDescent="0.25">
      <c r="A44" t="s">
        <v>60</v>
      </c>
      <c r="B44" t="s">
        <v>60</v>
      </c>
      <c r="C44" s="1">
        <v>26803</v>
      </c>
      <c r="D44" s="2">
        <v>56629</v>
      </c>
      <c r="E44" s="5">
        <v>790666</v>
      </c>
      <c r="G44">
        <f t="shared" si="32"/>
        <v>0.47330872874322344</v>
      </c>
      <c r="L44">
        <f t="shared" si="33"/>
        <v>5.6730680380000793</v>
      </c>
      <c r="M44">
        <f t="shared" si="34"/>
        <v>0.28365340190000399</v>
      </c>
      <c r="S44">
        <f t="shared" si="35"/>
        <v>13.962210174998676</v>
      </c>
      <c r="T44">
        <f t="shared" si="36"/>
        <v>39.008919970617406</v>
      </c>
      <c r="U44" s="8">
        <f t="shared" si="37"/>
        <v>76.065986721949585</v>
      </c>
      <c r="V44" s="9">
        <f t="shared" si="38"/>
        <v>0.37290438752456623</v>
      </c>
      <c r="W44" t="s">
        <v>60</v>
      </c>
    </row>
    <row r="45" spans="1:23" x14ac:dyDescent="0.25">
      <c r="A45" t="s">
        <v>62</v>
      </c>
      <c r="B45" t="s">
        <v>62</v>
      </c>
      <c r="C45" s="1">
        <v>32726</v>
      </c>
      <c r="D45" s="2">
        <v>66743</v>
      </c>
      <c r="E45" s="5">
        <v>901781</v>
      </c>
      <c r="G45">
        <f t="shared" si="32"/>
        <v>0.49032857378301842</v>
      </c>
      <c r="L45">
        <f t="shared" si="33"/>
        <v>5.8776727274791591</v>
      </c>
      <c r="M45">
        <f t="shared" si="34"/>
        <v>0.29388363637395798</v>
      </c>
      <c r="S45">
        <f t="shared" si="35"/>
        <v>13.511244624904485</v>
      </c>
      <c r="T45">
        <f t="shared" si="36"/>
        <v>37.74897051901624</v>
      </c>
      <c r="U45" s="8">
        <f t="shared" si="37"/>
        <v>73.609130743162922</v>
      </c>
      <c r="V45" s="9">
        <f t="shared" si="38"/>
        <v>0.39924888856435103</v>
      </c>
      <c r="W45" t="s">
        <v>62</v>
      </c>
    </row>
    <row r="46" spans="1:23" x14ac:dyDescent="0.25">
      <c r="U46" s="8"/>
      <c r="V4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5009-481A-4CB0-BD12-D5ED35E296C6}">
  <dimension ref="A1:AB47"/>
  <sheetViews>
    <sheetView topLeftCell="F1" workbookViewId="0">
      <selection activeCell="Y22" sqref="Y22:AB23"/>
    </sheetView>
  </sheetViews>
  <sheetFormatPr baseColWidth="10" defaultRowHeight="15" x14ac:dyDescent="0.25"/>
  <sheetData>
    <row r="1" spans="1:22" x14ac:dyDescent="0.25">
      <c r="A1" t="s">
        <v>65</v>
      </c>
      <c r="B1" s="7" t="s">
        <v>66</v>
      </c>
      <c r="C1" s="1" t="s">
        <v>96</v>
      </c>
      <c r="D1" s="2" t="s">
        <v>67</v>
      </c>
      <c r="E1" s="5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O1" t="s">
        <v>76</v>
      </c>
      <c r="P1" t="s">
        <v>77</v>
      </c>
      <c r="R1" t="s">
        <v>78</v>
      </c>
      <c r="S1" t="s">
        <v>79</v>
      </c>
      <c r="T1" t="s">
        <v>74</v>
      </c>
      <c r="U1" t="s">
        <v>80</v>
      </c>
      <c r="V1" t="s">
        <v>81</v>
      </c>
    </row>
    <row r="2" spans="1:22" x14ac:dyDescent="0.25">
      <c r="A2">
        <v>0</v>
      </c>
      <c r="B2" s="7">
        <v>0</v>
      </c>
      <c r="C2" s="1">
        <v>0</v>
      </c>
      <c r="D2" s="2" t="s">
        <v>82</v>
      </c>
      <c r="E2" s="5" t="s">
        <v>12</v>
      </c>
      <c r="J2">
        <v>0</v>
      </c>
      <c r="K2">
        <v>0</v>
      </c>
    </row>
    <row r="3" spans="1:22" x14ac:dyDescent="0.25">
      <c r="A3">
        <v>0.02</v>
      </c>
      <c r="B3" s="7">
        <v>1.9863802922746809E-2</v>
      </c>
      <c r="C3" s="1">
        <f>NOVA!D2</f>
        <v>55</v>
      </c>
      <c r="D3" s="2">
        <f>NOVA!J2</f>
        <v>8445</v>
      </c>
      <c r="E3" s="5">
        <f>NOVA!M2</f>
        <v>192845</v>
      </c>
      <c r="G3">
        <f>C3/D3</f>
        <v>6.5127294256956776E-3</v>
      </c>
      <c r="H3">
        <f>15*B3/50</f>
        <v>5.959140876824043E-3</v>
      </c>
      <c r="I3">
        <f t="shared" ref="I3:I13" si="0">H3*2</f>
        <v>1.1918281753648086E-2</v>
      </c>
      <c r="J3">
        <f t="shared" ref="J3:J13" si="1">I3/$E$16</f>
        <v>5.9482592936570202E-4</v>
      </c>
      <c r="K3">
        <f>C3/$D$15</f>
        <v>4.4947326191289881E-3</v>
      </c>
      <c r="L3">
        <f t="shared" ref="L3:L13" si="2">((G3-$K$15)/$I$15)*$E$16</f>
        <v>8.5601634208531674E-2</v>
      </c>
      <c r="M3">
        <f>((L3/2)*50)/500</f>
        <v>4.2800817104265837E-3</v>
      </c>
      <c r="O3">
        <f t="shared" ref="O3:O13" si="3">$T$16/$E$16</f>
        <v>2.5594677795164675</v>
      </c>
      <c r="P3">
        <f t="shared" ref="P3:P13" si="4">$T$17/$E$18</f>
        <v>2.5547533926522248</v>
      </c>
      <c r="R3">
        <f>E3/$D$15</f>
        <v>15.759758398835086</v>
      </c>
      <c r="S3">
        <f>E3/D3</f>
        <v>22.835405565423326</v>
      </c>
      <c r="T3">
        <f>S3/$O$15*$E$16</f>
        <v>63.799375405679207</v>
      </c>
      <c r="U3" s="8">
        <f t="shared" ref="U3:U13" si="5">T3/$T$16*100</f>
        <v>124.40648052118482</v>
      </c>
      <c r="V3">
        <f>M3/U3*100</f>
        <v>3.4404009280672005E-3</v>
      </c>
    </row>
    <row r="4" spans="1:22" x14ac:dyDescent="0.25">
      <c r="A4">
        <v>0.04</v>
      </c>
      <c r="B4" s="7">
        <v>3.9621504978142444E-2</v>
      </c>
      <c r="C4" s="1">
        <f>NOVA!D3</f>
        <v>65</v>
      </c>
      <c r="D4" s="2">
        <f>NOVA!J3</f>
        <v>10616</v>
      </c>
      <c r="E4" s="5">
        <f>NOVA!M3</f>
        <v>211364</v>
      </c>
      <c r="G4">
        <f t="shared" ref="G4:G13" si="6">C4/D4</f>
        <v>6.1228334589299169E-3</v>
      </c>
      <c r="H4">
        <f t="shared" ref="H4:H13" si="7">15*B4/50</f>
        <v>1.1886451493442734E-2</v>
      </c>
      <c r="I4">
        <f t="shared" si="0"/>
        <v>2.3772902986885468E-2</v>
      </c>
      <c r="J4">
        <f t="shared" si="1"/>
        <v>1.186474645018898E-3</v>
      </c>
      <c r="K4">
        <f t="shared" ref="K4:K13" si="8">C4/$D$15</f>
        <v>5.3119567316978946E-3</v>
      </c>
      <c r="L4">
        <f t="shared" si="2"/>
        <v>8.0229481384939613E-2</v>
      </c>
      <c r="M4">
        <f t="shared" ref="M4:M13" si="9">((L4/2)*50)/500</f>
        <v>4.0114740692469807E-3</v>
      </c>
      <c r="O4">
        <f t="shared" si="3"/>
        <v>2.5594677795164675</v>
      </c>
      <c r="P4">
        <f t="shared" si="4"/>
        <v>2.5547533926522248</v>
      </c>
      <c r="R4">
        <f>E4/$D$15</f>
        <v>17.273175732901443</v>
      </c>
      <c r="S4">
        <f t="shared" ref="S4:S13" si="10">E4/D4</f>
        <v>19.909947249434815</v>
      </c>
      <c r="T4">
        <f t="shared" ref="T4:T13" si="11">S4/$O$15*$E$16</f>
        <v>55.625996886051539</v>
      </c>
      <c r="U4" s="8">
        <f t="shared" si="5"/>
        <v>108.46868725708624</v>
      </c>
      <c r="V4">
        <f t="shared" ref="V4:V13" si="12">M4/U4*100</f>
        <v>3.6982784347147262E-3</v>
      </c>
    </row>
    <row r="5" spans="1:22" x14ac:dyDescent="0.25">
      <c r="A5">
        <v>0.16</v>
      </c>
      <c r="B5" s="7">
        <v>0.15361053863133045</v>
      </c>
      <c r="C5" s="1">
        <f>NOVA!D4</f>
        <v>106</v>
      </c>
      <c r="D5" s="2">
        <f>NOVA!J4</f>
        <v>11302</v>
      </c>
      <c r="E5" s="5">
        <f>NOVA!M4</f>
        <v>210820</v>
      </c>
      <c r="G5">
        <f t="shared" si="6"/>
        <v>9.3788709962838428E-3</v>
      </c>
      <c r="H5">
        <f t="shared" si="7"/>
        <v>4.6083161589399138E-2</v>
      </c>
      <c r="I5">
        <f t="shared" si="0"/>
        <v>9.2166323178798276E-2</v>
      </c>
      <c r="J5">
        <f t="shared" si="1"/>
        <v>4.5999012252137339E-3</v>
      </c>
      <c r="K5">
        <f t="shared" si="8"/>
        <v>8.6625755932304132E-3</v>
      </c>
      <c r="L5">
        <f t="shared" si="2"/>
        <v>0.12509255446342135</v>
      </c>
      <c r="M5">
        <f t="shared" si="9"/>
        <v>6.2546277231710669E-3</v>
      </c>
      <c r="O5">
        <f t="shared" si="3"/>
        <v>2.5594677795164675</v>
      </c>
      <c r="P5">
        <f t="shared" si="4"/>
        <v>2.5547533926522248</v>
      </c>
      <c r="R5">
        <f>E5/$D$15</f>
        <v>17.228718741177694</v>
      </c>
      <c r="S5">
        <f t="shared" si="10"/>
        <v>18.653335692797736</v>
      </c>
      <c r="T5">
        <f t="shared" si="11"/>
        <v>52.11517540266189</v>
      </c>
      <c r="U5" s="8">
        <f t="shared" si="5"/>
        <v>101.62271201501841</v>
      </c>
      <c r="V5">
        <f t="shared" si="12"/>
        <v>6.1547537938632466E-3</v>
      </c>
    </row>
    <row r="6" spans="1:22" x14ac:dyDescent="0.25">
      <c r="A6">
        <v>0.4</v>
      </c>
      <c r="B6" s="7">
        <v>0.38987894865754918</v>
      </c>
      <c r="C6" s="1">
        <f>NOVA!D5</f>
        <v>189</v>
      </c>
      <c r="D6" s="2">
        <f>NOVA!J5</f>
        <v>10756</v>
      </c>
      <c r="E6" s="5">
        <f>NOVA!M5</f>
        <v>206860</v>
      </c>
      <c r="G6">
        <f>C6/D6</f>
        <v>1.757158795091112E-2</v>
      </c>
      <c r="H6">
        <f t="shared" si="7"/>
        <v>0.11696368459726475</v>
      </c>
      <c r="I6">
        <f t="shared" si="0"/>
        <v>0.2339273691945295</v>
      </c>
      <c r="J6">
        <f t="shared" si="1"/>
        <v>1.1675010514214287E-2</v>
      </c>
      <c r="K6">
        <f>C6/$D$15</f>
        <v>1.5445535727552339E-2</v>
      </c>
      <c r="L6">
        <f t="shared" si="2"/>
        <v>0.23797530081697105</v>
      </c>
      <c r="M6">
        <f t="shared" si="9"/>
        <v>1.1898765040848552E-2</v>
      </c>
      <c r="O6">
        <f t="shared" si="3"/>
        <v>2.5594677795164675</v>
      </c>
      <c r="P6">
        <f t="shared" si="4"/>
        <v>2.5547533926522248</v>
      </c>
      <c r="R6">
        <f t="shared" ref="R6:R13" si="13">E6/$D$15</f>
        <v>16.905097992600407</v>
      </c>
      <c r="S6">
        <f t="shared" si="10"/>
        <v>19.232056526589812</v>
      </c>
      <c r="T6">
        <f t="shared" si="11"/>
        <v>53.732051775818775</v>
      </c>
      <c r="U6" s="8">
        <f t="shared" si="5"/>
        <v>104.77556261493824</v>
      </c>
      <c r="V6">
        <f t="shared" si="12"/>
        <v>1.1356431541749699E-2</v>
      </c>
    </row>
    <row r="7" spans="1:22" x14ac:dyDescent="0.25">
      <c r="A7">
        <v>1.6</v>
      </c>
      <c r="B7" s="7">
        <v>1.5430385482122191</v>
      </c>
      <c r="C7" s="1">
        <f>NOVA!D6</f>
        <v>724</v>
      </c>
      <c r="D7" s="2">
        <f>NOVA!J6</f>
        <v>12217</v>
      </c>
      <c r="E7" s="5">
        <f>NOVA!M6</f>
        <v>215358</v>
      </c>
      <c r="G7">
        <f t="shared" si="6"/>
        <v>5.9261684537938938E-2</v>
      </c>
      <c r="H7">
        <f t="shared" si="7"/>
        <v>0.46291156446366571</v>
      </c>
      <c r="I7">
        <f>H7*2</f>
        <v>0.92582312892733143</v>
      </c>
      <c r="J7">
        <f t="shared" si="1"/>
        <v>4.6206627303797071E-2</v>
      </c>
      <c r="K7">
        <f t="shared" si="8"/>
        <v>5.9167025749988861E-2</v>
      </c>
      <c r="L7">
        <f t="shared" si="2"/>
        <v>0.81239922203280535</v>
      </c>
      <c r="M7">
        <f t="shared" si="9"/>
        <v>4.0619961101640262E-2</v>
      </c>
      <c r="O7">
        <f t="shared" si="3"/>
        <v>2.5594677795164675</v>
      </c>
      <c r="P7">
        <f t="shared" si="4"/>
        <v>2.5547533926522248</v>
      </c>
      <c r="R7">
        <f t="shared" si="13"/>
        <v>17.599575043461464</v>
      </c>
      <c r="S7">
        <f t="shared" si="10"/>
        <v>17.62773184906278</v>
      </c>
      <c r="T7">
        <f t="shared" si="11"/>
        <v>49.249761672369722</v>
      </c>
      <c r="U7" s="8">
        <f t="shared" si="5"/>
        <v>96.035258608836699</v>
      </c>
      <c r="V7">
        <f>M7/U7*100</f>
        <v>4.2296924785812581E-2</v>
      </c>
    </row>
    <row r="8" spans="1:22" x14ac:dyDescent="0.25">
      <c r="A8">
        <v>3.3</v>
      </c>
      <c r="B8" s="7">
        <v>3.2137707019582238</v>
      </c>
      <c r="C8" s="1">
        <f>NOVA!D7</f>
        <v>1651</v>
      </c>
      <c r="D8" s="2">
        <f>NOVA!J7</f>
        <v>10584</v>
      </c>
      <c r="E8" s="5">
        <f>NOVA!M7</f>
        <v>212574</v>
      </c>
      <c r="G8">
        <f t="shared" si="6"/>
        <v>0.1559901738473167</v>
      </c>
      <c r="H8">
        <f t="shared" si="7"/>
        <v>0.96413121058746709</v>
      </c>
      <c r="I8">
        <f t="shared" si="0"/>
        <v>1.9282624211749342</v>
      </c>
      <c r="J8">
        <f t="shared" si="1"/>
        <v>9.6237067594517792E-2</v>
      </c>
      <c r="K8">
        <f t="shared" si="8"/>
        <v>0.13492370098512652</v>
      </c>
      <c r="L8">
        <f t="shared" si="2"/>
        <v>2.1451655783397272</v>
      </c>
      <c r="M8">
        <f t="shared" si="9"/>
        <v>0.10725827891698636</v>
      </c>
      <c r="O8">
        <f t="shared" si="3"/>
        <v>2.5594677795164675</v>
      </c>
      <c r="P8">
        <f t="shared" si="4"/>
        <v>2.5547533926522248</v>
      </c>
      <c r="R8">
        <f t="shared" si="13"/>
        <v>17.37205985052228</v>
      </c>
      <c r="S8">
        <f t="shared" si="10"/>
        <v>20.084467120181404</v>
      </c>
      <c r="T8">
        <f t="shared" si="11"/>
        <v>56.113584405248979</v>
      </c>
      <c r="U8" s="8">
        <f t="shared" si="5"/>
        <v>109.4194653301269</v>
      </c>
      <c r="V8">
        <f t="shared" si="12"/>
        <v>9.8024861109839947E-2</v>
      </c>
    </row>
    <row r="9" spans="1:22" x14ac:dyDescent="0.25">
      <c r="A9">
        <v>8.3000000000000007</v>
      </c>
      <c r="B9" s="7">
        <v>8.0398078001146782</v>
      </c>
      <c r="C9" s="1">
        <f>NOVA!D8</f>
        <v>4221</v>
      </c>
      <c r="D9" s="2">
        <f>NOVA!J8</f>
        <v>12497</v>
      </c>
      <c r="E9" s="5">
        <f>NOVA!M8</f>
        <v>228946</v>
      </c>
      <c r="G9">
        <f t="shared" si="6"/>
        <v>0.33776106265503719</v>
      </c>
      <c r="H9">
        <f t="shared" si="7"/>
        <v>2.4119423400344036</v>
      </c>
      <c r="I9">
        <f t="shared" si="0"/>
        <v>4.8238846800688071</v>
      </c>
      <c r="J9">
        <f t="shared" si="1"/>
        <v>0.24075380556401174</v>
      </c>
      <c r="K9">
        <f t="shared" si="8"/>
        <v>0.3449502979153356</v>
      </c>
      <c r="L9">
        <f t="shared" si="2"/>
        <v>4.6496823643312286</v>
      </c>
      <c r="M9">
        <f t="shared" si="9"/>
        <v>0.23248411821656143</v>
      </c>
      <c r="O9">
        <f t="shared" si="3"/>
        <v>2.5594677795164675</v>
      </c>
      <c r="P9">
        <f t="shared" si="4"/>
        <v>2.5547533926522248</v>
      </c>
      <c r="R9">
        <f t="shared" si="13"/>
        <v>18.710019167620096</v>
      </c>
      <c r="S9">
        <f t="shared" si="10"/>
        <v>18.320076818436426</v>
      </c>
      <c r="T9">
        <f t="shared" si="11"/>
        <v>51.184090208149506</v>
      </c>
      <c r="U9" s="8">
        <f t="shared" si="5"/>
        <v>99.80712947399627</v>
      </c>
      <c r="V9">
        <f t="shared" si="12"/>
        <v>0.23293337804804093</v>
      </c>
    </row>
    <row r="10" spans="1:22" x14ac:dyDescent="0.25">
      <c r="A10">
        <v>16.600000000000001</v>
      </c>
      <c r="B10" s="7">
        <v>16.245817947909863</v>
      </c>
      <c r="C10" s="1">
        <f>NOVA!D9</f>
        <v>8928</v>
      </c>
      <c r="D10" s="2">
        <f>NOVA!J9</f>
        <v>14148</v>
      </c>
      <c r="E10" s="5">
        <f>NOVA!M9</f>
        <v>238700</v>
      </c>
      <c r="G10">
        <f t="shared" si="6"/>
        <v>0.63104325699745545</v>
      </c>
      <c r="H10">
        <f t="shared" si="7"/>
        <v>4.8737453843729588</v>
      </c>
      <c r="I10">
        <f t="shared" si="0"/>
        <v>9.7474907687459176</v>
      </c>
      <c r="J10">
        <f t="shared" si="1"/>
        <v>0.48648457683324642</v>
      </c>
      <c r="K10">
        <f t="shared" si="8"/>
        <v>0.72961768770152002</v>
      </c>
      <c r="L10">
        <f t="shared" si="2"/>
        <v>8.6906494497703282</v>
      </c>
      <c r="M10">
        <f t="shared" si="9"/>
        <v>0.4345324724885164</v>
      </c>
      <c r="O10">
        <f t="shared" si="3"/>
        <v>2.5594677795164675</v>
      </c>
      <c r="P10">
        <f t="shared" si="4"/>
        <v>2.5547533926522248</v>
      </c>
      <c r="R10">
        <f t="shared" si="13"/>
        <v>19.507139567019806</v>
      </c>
      <c r="S10">
        <f t="shared" si="10"/>
        <v>16.871642635001415</v>
      </c>
      <c r="T10">
        <f t="shared" si="11"/>
        <v>47.137339387165092</v>
      </c>
      <c r="U10" s="8">
        <f t="shared" si="5"/>
        <v>91.916111356911827</v>
      </c>
      <c r="V10">
        <f t="shared" si="12"/>
        <v>0.47274897302956975</v>
      </c>
    </row>
    <row r="11" spans="1:22" x14ac:dyDescent="0.25">
      <c r="A11">
        <v>33</v>
      </c>
      <c r="B11" s="7">
        <v>31.941481596914599</v>
      </c>
      <c r="C11" s="1">
        <f>NOVA!D10</f>
        <v>16917</v>
      </c>
      <c r="D11" s="2">
        <f>NOVA!J10</f>
        <v>13600</v>
      </c>
      <c r="E11" s="5">
        <f>NOVA!M10</f>
        <v>234056</v>
      </c>
      <c r="G11">
        <f t="shared" si="6"/>
        <v>1.2438970588235294</v>
      </c>
      <c r="H11">
        <f t="shared" si="7"/>
        <v>9.582444479074379</v>
      </c>
      <c r="I11">
        <f t="shared" si="0"/>
        <v>19.164888958148758</v>
      </c>
      <c r="J11">
        <f t="shared" si="1"/>
        <v>0.95649466268339733</v>
      </c>
      <c r="K11">
        <f t="shared" si="8"/>
        <v>1.3824980312328197</v>
      </c>
      <c r="L11">
        <f t="shared" si="2"/>
        <v>17.134810360793605</v>
      </c>
      <c r="M11">
        <f t="shared" si="9"/>
        <v>0.85674051803968021</v>
      </c>
      <c r="O11">
        <f t="shared" si="3"/>
        <v>2.5594677795164675</v>
      </c>
      <c r="P11">
        <f t="shared" si="4"/>
        <v>2.5547533926522248</v>
      </c>
      <c r="R11">
        <f t="shared" si="13"/>
        <v>19.127620689142805</v>
      </c>
      <c r="S11">
        <f>E11/D11</f>
        <v>17.21</v>
      </c>
      <c r="T11">
        <f t="shared" si="11"/>
        <v>48.082669151025634</v>
      </c>
      <c r="U11" s="8">
        <f t="shared" si="5"/>
        <v>93.759470294299547</v>
      </c>
      <c r="V11">
        <f t="shared" si="12"/>
        <v>0.91376424733467054</v>
      </c>
    </row>
    <row r="12" spans="1:22" x14ac:dyDescent="0.25">
      <c r="A12">
        <v>100</v>
      </c>
      <c r="B12" s="7">
        <v>97.888454687579539</v>
      </c>
      <c r="C12" s="1">
        <f>NOVA!D11</f>
        <v>58685</v>
      </c>
      <c r="D12" s="2">
        <f>NOVA!J11</f>
        <v>14377</v>
      </c>
      <c r="E12" s="5">
        <f>NOVA!M11</f>
        <v>246387</v>
      </c>
      <c r="G12">
        <f t="shared" si="6"/>
        <v>4.0818668706962509</v>
      </c>
      <c r="H12">
        <f t="shared" si="7"/>
        <v>29.366536406273863</v>
      </c>
      <c r="I12">
        <f t="shared" si="0"/>
        <v>58.733072812547725</v>
      </c>
      <c r="J12">
        <f t="shared" si="1"/>
        <v>2.9312912164988498</v>
      </c>
      <c r="K12">
        <f t="shared" si="8"/>
        <v>4.7958797046106296</v>
      </c>
      <c r="L12">
        <f t="shared" si="2"/>
        <v>56.237568115865358</v>
      </c>
      <c r="M12">
        <f t="shared" si="9"/>
        <v>2.811878405793268</v>
      </c>
      <c r="O12">
        <f t="shared" si="3"/>
        <v>2.5594677795164675</v>
      </c>
      <c r="P12">
        <f t="shared" si="4"/>
        <v>2.5547533926522248</v>
      </c>
      <c r="R12">
        <f t="shared" si="13"/>
        <v>20.135339742351526</v>
      </c>
      <c r="S12">
        <f t="shared" si="10"/>
        <v>17.137580858315363</v>
      </c>
      <c r="T12">
        <f t="shared" si="11"/>
        <v>47.880338783226463</v>
      </c>
      <c r="U12" s="8">
        <f t="shared" si="5"/>
        <v>93.36493337602414</v>
      </c>
      <c r="V12">
        <f t="shared" si="12"/>
        <v>3.0117071839686553</v>
      </c>
    </row>
    <row r="13" spans="1:22" x14ac:dyDescent="0.25">
      <c r="A13">
        <v>233</v>
      </c>
      <c r="B13" s="7">
        <v>226.00885989413035</v>
      </c>
      <c r="C13" s="1">
        <f>NOVA!D12</f>
        <v>142250</v>
      </c>
      <c r="D13" s="2">
        <f>NOVA!J12</f>
        <v>16060</v>
      </c>
      <c r="E13" s="5">
        <f>NOVA!M12</f>
        <v>272775</v>
      </c>
      <c r="G13">
        <f t="shared" si="6"/>
        <v>8.8574097135740963</v>
      </c>
      <c r="H13">
        <f t="shared" si="7"/>
        <v>67.802657968239103</v>
      </c>
      <c r="I13">
        <f t="shared" si="0"/>
        <v>135.60531593647821</v>
      </c>
      <c r="J13">
        <f t="shared" si="1"/>
        <v>6.7678848131070115</v>
      </c>
      <c r="K13">
        <f t="shared" si="8"/>
        <v>11.6250130012927</v>
      </c>
      <c r="L13">
        <f t="shared" si="2"/>
        <v>122.0370329843077</v>
      </c>
      <c r="M13">
        <f t="shared" si="9"/>
        <v>6.1018516492153845</v>
      </c>
      <c r="O13">
        <f t="shared" si="3"/>
        <v>2.5594677795164675</v>
      </c>
      <c r="P13">
        <f t="shared" si="4"/>
        <v>2.5547533926522248</v>
      </c>
      <c r="R13">
        <f t="shared" si="13"/>
        <v>22.291830730598356</v>
      </c>
      <c r="S13">
        <f t="shared" si="10"/>
        <v>16.984744707347446</v>
      </c>
      <c r="T13">
        <f t="shared" si="11"/>
        <v>47.453332967926841</v>
      </c>
      <c r="U13" s="8">
        <f t="shared" si="5"/>
        <v>92.532287440139697</v>
      </c>
      <c r="V13">
        <f t="shared" si="12"/>
        <v>6.5942946165280407</v>
      </c>
    </row>
    <row r="15" spans="1:22" x14ac:dyDescent="0.25">
      <c r="C15" t="s">
        <v>83</v>
      </c>
      <c r="D15">
        <f>AVERAGE(D3:D13)</f>
        <v>12236.545454545454</v>
      </c>
      <c r="E15" s="7">
        <v>50.091468635022572</v>
      </c>
      <c r="F15" s="7" t="s">
        <v>84</v>
      </c>
      <c r="H15" t="s">
        <v>85</v>
      </c>
      <c r="I15">
        <v>1.4541999999999999</v>
      </c>
      <c r="J15" t="s">
        <v>86</v>
      </c>
      <c r="K15">
        <v>2.9999999999999997E-4</v>
      </c>
      <c r="N15" t="s">
        <v>85</v>
      </c>
      <c r="O15">
        <f>'BDE-28'!O15</f>
        <v>7.1715999999999998</v>
      </c>
      <c r="P15">
        <f>'BDE-28'!P15</f>
        <v>7.1848000000000001</v>
      </c>
      <c r="Q15" t="s">
        <v>87</v>
      </c>
      <c r="R15">
        <f>AVERAGE(R3:R13)</f>
        <v>18.355485059657358</v>
      </c>
      <c r="S15" s="7" t="s">
        <v>88</v>
      </c>
      <c r="T15" s="7">
        <f>(U15+V15)/2</f>
        <v>51.283000000000001</v>
      </c>
      <c r="U15">
        <v>51.744</v>
      </c>
      <c r="V15">
        <v>50.822000000000003</v>
      </c>
    </row>
    <row r="16" spans="1:22" x14ac:dyDescent="0.25">
      <c r="E16">
        <f>E15*10/50*2</f>
        <v>20.03658745400903</v>
      </c>
      <c r="F16" t="s">
        <v>66</v>
      </c>
      <c r="S16" t="s">
        <v>66</v>
      </c>
      <c r="T16">
        <f>25*T15/50*2</f>
        <v>51.283000000000001</v>
      </c>
    </row>
    <row r="17" spans="1:28" x14ac:dyDescent="0.25">
      <c r="E17" s="7">
        <v>10.036780878243674</v>
      </c>
      <c r="F17" s="7" t="s">
        <v>89</v>
      </c>
      <c r="S17" t="s">
        <v>90</v>
      </c>
      <c r="T17">
        <f>25*T15/50*2</f>
        <v>51.283000000000001</v>
      </c>
    </row>
    <row r="18" spans="1:28" x14ac:dyDescent="0.25">
      <c r="E18">
        <f>E17*50/50*2</f>
        <v>20.073561756487347</v>
      </c>
      <c r="F18" t="s">
        <v>90</v>
      </c>
    </row>
    <row r="21" spans="1:28" x14ac:dyDescent="0.25">
      <c r="A21" t="s">
        <v>28</v>
      </c>
      <c r="B21" t="s">
        <v>28</v>
      </c>
      <c r="C21" s="1">
        <f>NOVA!D14</f>
        <v>1941</v>
      </c>
      <c r="D21" s="2">
        <f>NOVA!J14</f>
        <v>22183</v>
      </c>
      <c r="E21" s="5">
        <f>NOVA!M14</f>
        <v>228783</v>
      </c>
      <c r="G21">
        <f t="shared" ref="G21:G30" si="14">C21/D21</f>
        <v>8.7499436505432085E-2</v>
      </c>
      <c r="L21">
        <f>((G21-$K$15)/$I$15)*$E$18</f>
        <v>1.2036881266831856</v>
      </c>
      <c r="M21">
        <f>((L21/2)*50)/500</f>
        <v>6.0184406334159279E-2</v>
      </c>
      <c r="S21">
        <f t="shared" ref="S21:S30" si="15">E21/D21</f>
        <v>10.313438218455573</v>
      </c>
      <c r="T21">
        <f t="shared" ref="T21:T35" si="16">S21/$P$15*$E$18</f>
        <v>28.814641882847788</v>
      </c>
      <c r="U21" s="8">
        <f>T21/$T$17*100</f>
        <v>56.187512202577437</v>
      </c>
      <c r="V21" s="9">
        <f>M21/U21*100</f>
        <v>0.10711349190398661</v>
      </c>
      <c r="W21" t="s">
        <v>28</v>
      </c>
      <c r="Y21" t="s">
        <v>103</v>
      </c>
      <c r="Z21" t="s">
        <v>91</v>
      </c>
      <c r="AA21" t="s">
        <v>92</v>
      </c>
      <c r="AB21" t="s">
        <v>93</v>
      </c>
    </row>
    <row r="22" spans="1:28" x14ac:dyDescent="0.25">
      <c r="A22" t="s">
        <v>30</v>
      </c>
      <c r="B22" t="s">
        <v>30</v>
      </c>
      <c r="C22" s="1">
        <f>NOVA!D15</f>
        <v>30408</v>
      </c>
      <c r="D22" s="2">
        <f>NOVA!J15</f>
        <v>178</v>
      </c>
      <c r="E22" s="5">
        <f>NOVA!M15</f>
        <v>282488</v>
      </c>
      <c r="G22">
        <f>C22/D22</f>
        <v>170.83146067415731</v>
      </c>
      <c r="L22">
        <f t="shared" ref="L22:L35" si="17">((G22-$K$15)/$I$15)*$E$18</f>
        <v>2358.1280798549783</v>
      </c>
      <c r="M22">
        <f t="shared" ref="M22:M35" si="18">((L22/2)*50)/500</f>
        <v>117.90640399274892</v>
      </c>
      <c r="S22">
        <f>E22/D22</f>
        <v>1587.0112359550562</v>
      </c>
      <c r="T22">
        <f t="shared" si="16"/>
        <v>4433.9394350828325</v>
      </c>
      <c r="U22" s="8">
        <f t="shared" ref="U22:U30" si="19">T22/$T$17*100</f>
        <v>8646.0219470055035</v>
      </c>
      <c r="V22" s="9">
        <f>M22/U22*100</f>
        <v>1.3637069708524749</v>
      </c>
      <c r="W22" t="s">
        <v>30</v>
      </c>
      <c r="Y22">
        <v>3.3</v>
      </c>
      <c r="Z22" s="9">
        <f>AVERAGE(V27:V31)</f>
        <v>0.1066174898465309</v>
      </c>
      <c r="AA22">
        <f>_xlfn.STDEV.S(V27:V31)</f>
        <v>2.0063436798670963E-2</v>
      </c>
      <c r="AB22">
        <f>AA22/Z22*100</f>
        <v>18.818147780022777</v>
      </c>
    </row>
    <row r="23" spans="1:28" x14ac:dyDescent="0.25">
      <c r="A23" t="s">
        <v>32</v>
      </c>
      <c r="B23" t="s">
        <v>32</v>
      </c>
      <c r="C23" s="1">
        <f>NOVA!D16</f>
        <v>5522</v>
      </c>
      <c r="D23" s="2">
        <f>NOVA!J16</f>
        <v>22362</v>
      </c>
      <c r="E23" s="5">
        <f>NOVA!M16</f>
        <v>256454</v>
      </c>
      <c r="G23">
        <f>C23/D23</f>
        <v>0.24693676773097217</v>
      </c>
      <c r="L23">
        <f t="shared" si="17"/>
        <v>3.4045374697208746</v>
      </c>
      <c r="M23">
        <f t="shared" si="18"/>
        <v>0.17022687348604373</v>
      </c>
      <c r="S23">
        <f t="shared" si="15"/>
        <v>11.468294428047582</v>
      </c>
      <c r="T23">
        <f t="shared" si="16"/>
        <v>32.041186455154339</v>
      </c>
      <c r="U23" s="8">
        <f t="shared" si="19"/>
        <v>62.479157723133085</v>
      </c>
      <c r="V23" s="9">
        <f t="shared" ref="V23:V30" si="20">M23/U23*100</f>
        <v>0.2724538545163786</v>
      </c>
      <c r="W23" t="s">
        <v>32</v>
      </c>
      <c r="Y23">
        <v>33</v>
      </c>
      <c r="Z23" s="9">
        <f>AVERAGE(V32:V36)</f>
        <v>0.90420173347468769</v>
      </c>
      <c r="AA23">
        <f>_xlfn.STDEV.S(V32:V36)</f>
        <v>0.11390039405485458</v>
      </c>
      <c r="AB23">
        <f>AA23/Z23*100</f>
        <v>12.596790056700675</v>
      </c>
    </row>
    <row r="24" spans="1:28" x14ac:dyDescent="0.25">
      <c r="A24" t="s">
        <v>34</v>
      </c>
      <c r="B24" t="s">
        <v>34</v>
      </c>
      <c r="C24" s="1">
        <f>NOVA!D17</f>
        <v>16414</v>
      </c>
      <c r="D24" s="2">
        <f>NOVA!J17</f>
        <v>21087</v>
      </c>
      <c r="E24" s="5">
        <f>NOVA!M17</f>
        <v>163648</v>
      </c>
      <c r="G24">
        <f>C24/D24</f>
        <v>0.77839427135201789</v>
      </c>
      <c r="L24">
        <f t="shared" si="17"/>
        <v>10.740698259079737</v>
      </c>
      <c r="M24">
        <f t="shared" si="18"/>
        <v>0.53703491295398686</v>
      </c>
      <c r="S24">
        <f t="shared" si="15"/>
        <v>7.7606108028643241</v>
      </c>
      <c r="T24">
        <f t="shared" si="16"/>
        <v>21.682315474245613</v>
      </c>
      <c r="U24" s="8">
        <f t="shared" si="19"/>
        <v>42.279732999718448</v>
      </c>
      <c r="V24" s="9">
        <f>M24/U24*100</f>
        <v>1.2701946650362317</v>
      </c>
      <c r="W24" t="s">
        <v>34</v>
      </c>
      <c r="Y24" s="12">
        <v>8.3000000000000007</v>
      </c>
      <c r="Z24" s="13">
        <f>AVERAGE(V38:V41)</f>
        <v>0.21176814770132796</v>
      </c>
      <c r="AA24" s="13">
        <f>_xlfn.STDEV.S(V38:V41)</f>
        <v>1.789472303310901E-2</v>
      </c>
      <c r="AB24">
        <f t="shared" ref="AB24:AB25" si="21">AA24/Z24*100</f>
        <v>8.450148536194046</v>
      </c>
    </row>
    <row r="25" spans="1:28" x14ac:dyDescent="0.25">
      <c r="A25" t="s">
        <v>36</v>
      </c>
      <c r="B25" t="s">
        <v>36</v>
      </c>
      <c r="C25" s="1">
        <f>NOVA!D18</f>
        <v>1779</v>
      </c>
      <c r="D25" s="2">
        <f>NOVA!J18</f>
        <v>20745</v>
      </c>
      <c r="E25" s="5">
        <f>NOVA!M18</f>
        <v>238146</v>
      </c>
      <c r="G25">
        <f t="shared" si="14"/>
        <v>8.5755603759942151E-2</v>
      </c>
      <c r="L25">
        <f t="shared" si="17"/>
        <v>1.1796165173381319</v>
      </c>
      <c r="M25">
        <f t="shared" si="18"/>
        <v>5.8980825866906589E-2</v>
      </c>
      <c r="S25">
        <f t="shared" si="15"/>
        <v>11.479681851048445</v>
      </c>
      <c r="T25">
        <f t="shared" si="16"/>
        <v>32.073001695502718</v>
      </c>
      <c r="U25" s="8">
        <f t="shared" si="19"/>
        <v>62.541196294098853</v>
      </c>
      <c r="V25" s="9">
        <f t="shared" si="20"/>
        <v>9.4307159699264967E-2</v>
      </c>
      <c r="W25" t="s">
        <v>36</v>
      </c>
      <c r="Y25">
        <v>16.600000000000001</v>
      </c>
      <c r="Z25" s="9">
        <f>AVERAGE(V42:V45)</f>
        <v>0.4637960178515198</v>
      </c>
      <c r="AA25" s="13">
        <f>_xlfn.STDEV.S(V42:V45)</f>
        <v>3.6795787201738123E-2</v>
      </c>
      <c r="AB25">
        <f t="shared" si="21"/>
        <v>7.9336143014315335</v>
      </c>
    </row>
    <row r="26" spans="1:28" x14ac:dyDescent="0.25">
      <c r="A26" t="s">
        <v>38</v>
      </c>
      <c r="B26" t="s">
        <v>38</v>
      </c>
      <c r="C26" s="1">
        <f>NOVA!D19</f>
        <v>3321</v>
      </c>
      <c r="D26" s="2">
        <f>NOVA!J19</f>
        <v>21635</v>
      </c>
      <c r="E26" s="5">
        <f>NOVA!M19</f>
        <v>264036</v>
      </c>
      <c r="G26">
        <f t="shared" si="14"/>
        <v>0.15350127108851397</v>
      </c>
      <c r="L26">
        <f t="shared" si="17"/>
        <v>2.1147676910793871</v>
      </c>
      <c r="M26">
        <f t="shared" si="18"/>
        <v>0.10573838455396935</v>
      </c>
      <c r="S26">
        <f t="shared" si="15"/>
        <v>12.20411370464525</v>
      </c>
      <c r="T26">
        <f t="shared" si="16"/>
        <v>34.096986712697642</v>
      </c>
      <c r="U26" s="8">
        <f t="shared" si="19"/>
        <v>66.487894063720219</v>
      </c>
      <c r="V26" s="9">
        <f t="shared" si="20"/>
        <v>0.15903404077234345</v>
      </c>
      <c r="W26" t="s">
        <v>38</v>
      </c>
    </row>
    <row r="27" spans="1:28" x14ac:dyDescent="0.25">
      <c r="A27" t="s">
        <v>47</v>
      </c>
      <c r="B27" t="s">
        <v>47</v>
      </c>
      <c r="C27" s="1">
        <f>NOVA!D20</f>
        <v>1651</v>
      </c>
      <c r="D27" s="2">
        <f>NOVA!J20</f>
        <v>10584</v>
      </c>
      <c r="E27" s="5">
        <f>NOVA!M20</f>
        <v>212574</v>
      </c>
      <c r="G27">
        <f t="shared" si="14"/>
        <v>0.1559901738473167</v>
      </c>
      <c r="L27">
        <f t="shared" si="17"/>
        <v>2.1491241367090934</v>
      </c>
      <c r="M27">
        <f t="shared" si="18"/>
        <v>0.10745620683545466</v>
      </c>
      <c r="S27">
        <f>E27/D27</f>
        <v>20.084467120181404</v>
      </c>
      <c r="T27">
        <f t="shared" si="16"/>
        <v>56.113850223123954</v>
      </c>
      <c r="U27" s="8">
        <f t="shared" si="19"/>
        <v>109.4199836653939</v>
      </c>
      <c r="V27" s="9">
        <f t="shared" si="20"/>
        <v>9.820528502732695E-2</v>
      </c>
      <c r="W27" t="s">
        <v>47</v>
      </c>
    </row>
    <row r="28" spans="1:28" x14ac:dyDescent="0.25">
      <c r="A28" t="s">
        <v>49</v>
      </c>
      <c r="B28" t="s">
        <v>49</v>
      </c>
      <c r="C28" s="1">
        <f>NOVA!D21</f>
        <v>3635</v>
      </c>
      <c r="D28" s="2">
        <f>NOVA!J21</f>
        <v>32141</v>
      </c>
      <c r="E28" s="5">
        <f>NOVA!M21</f>
        <v>514773</v>
      </c>
      <c r="G28">
        <f t="shared" si="14"/>
        <v>0.11309542329112349</v>
      </c>
      <c r="L28">
        <f t="shared" si="17"/>
        <v>1.5570113432014159</v>
      </c>
      <c r="M28">
        <f t="shared" si="18"/>
        <v>7.7850567160070799E-2</v>
      </c>
      <c r="S28">
        <f t="shared" si="15"/>
        <v>16.0160853738216</v>
      </c>
      <c r="T28">
        <f t="shared" si="16"/>
        <v>44.747227319978514</v>
      </c>
      <c r="U28" s="8">
        <f t="shared" si="19"/>
        <v>87.255479047595713</v>
      </c>
      <c r="V28" s="9">
        <f t="shared" si="20"/>
        <v>8.9221408225385171E-2</v>
      </c>
      <c r="W28" t="s">
        <v>49</v>
      </c>
    </row>
    <row r="29" spans="1:28" x14ac:dyDescent="0.25">
      <c r="A29" t="s">
        <v>51</v>
      </c>
      <c r="B29" t="s">
        <v>51</v>
      </c>
      <c r="C29" s="1">
        <f>NOVA!D22</f>
        <v>4408</v>
      </c>
      <c r="D29" s="2">
        <f>NOVA!J22</f>
        <v>44197</v>
      </c>
      <c r="E29" s="5">
        <f>NOVA!M22</f>
        <v>608287</v>
      </c>
      <c r="G29">
        <f t="shared" si="14"/>
        <v>9.9735276149964927E-2</v>
      </c>
      <c r="L29">
        <f t="shared" si="17"/>
        <v>1.372589847730501</v>
      </c>
      <c r="M29">
        <f t="shared" si="18"/>
        <v>6.8629492386525048E-2</v>
      </c>
      <c r="S29">
        <f t="shared" si="15"/>
        <v>13.763083467203657</v>
      </c>
      <c r="T29">
        <f t="shared" si="16"/>
        <v>38.452581274162483</v>
      </c>
      <c r="U29" s="8">
        <f t="shared" si="19"/>
        <v>74.981146333409683</v>
      </c>
      <c r="V29" s="9">
        <f t="shared" si="20"/>
        <v>9.1528998611675669E-2</v>
      </c>
      <c r="W29" t="s">
        <v>51</v>
      </c>
    </row>
    <row r="30" spans="1:28" x14ac:dyDescent="0.25">
      <c r="A30" t="s">
        <v>53</v>
      </c>
      <c r="B30" t="s">
        <v>53</v>
      </c>
      <c r="C30" s="1">
        <f>NOVA!D23</f>
        <v>8539</v>
      </c>
      <c r="D30" s="2">
        <f>NOVA!J23</f>
        <v>66544</v>
      </c>
      <c r="E30" s="5">
        <f>NOVA!M23</f>
        <v>916413</v>
      </c>
      <c r="G30">
        <f t="shared" si="14"/>
        <v>0.12832111084395287</v>
      </c>
      <c r="L30">
        <f t="shared" si="17"/>
        <v>1.7671844826435155</v>
      </c>
      <c r="M30">
        <f t="shared" si="18"/>
        <v>8.835922413217577E-2</v>
      </c>
      <c r="S30">
        <f t="shared" si="15"/>
        <v>13.771534623707621</v>
      </c>
      <c r="T30">
        <f t="shared" si="16"/>
        <v>38.47619290037283</v>
      </c>
      <c r="U30" s="8">
        <f t="shared" si="19"/>
        <v>75.027188152746191</v>
      </c>
      <c r="V30" s="9">
        <f t="shared" si="20"/>
        <v>0.1177696063356222</v>
      </c>
      <c r="W30" t="s">
        <v>53</v>
      </c>
    </row>
    <row r="31" spans="1:28" x14ac:dyDescent="0.25">
      <c r="A31" t="s">
        <v>55</v>
      </c>
      <c r="B31" t="s">
        <v>55</v>
      </c>
      <c r="C31" s="1">
        <f>NOVA!D24</f>
        <v>14881</v>
      </c>
      <c r="D31" s="2">
        <f>NOVA!J24</f>
        <v>111390</v>
      </c>
      <c r="E31" s="5">
        <f>NOVA!M24</f>
        <v>1379418</v>
      </c>
      <c r="G31">
        <f>C31/D31</f>
        <v>0.13359367986354251</v>
      </c>
      <c r="L31">
        <f t="shared" si="17"/>
        <v>1.8399662456954164</v>
      </c>
      <c r="M31">
        <f t="shared" si="18"/>
        <v>9.1998312284770817E-2</v>
      </c>
      <c r="S31">
        <f>E31/D31</f>
        <v>12.383678965795852</v>
      </c>
      <c r="T31">
        <f t="shared" si="16"/>
        <v>34.598672822126765</v>
      </c>
      <c r="U31" s="8">
        <f>T31/$T$17*100</f>
        <v>67.466163879115427</v>
      </c>
      <c r="V31" s="9">
        <f>M31/U31*100</f>
        <v>0.13636215103264449</v>
      </c>
      <c r="W31" t="s">
        <v>55</v>
      </c>
    </row>
    <row r="32" spans="1:28" x14ac:dyDescent="0.25">
      <c r="A32" t="s">
        <v>48</v>
      </c>
      <c r="B32" t="s">
        <v>48</v>
      </c>
      <c r="C32" s="1">
        <f>NOVA!D25</f>
        <v>16917</v>
      </c>
      <c r="D32" s="2">
        <f>NOVA!J25</f>
        <v>13600</v>
      </c>
      <c r="E32" s="5">
        <f>NOVA!M25</f>
        <v>234056</v>
      </c>
      <c r="G32">
        <f t="shared" ref="G32:G35" si="22">C32/D32</f>
        <v>1.2438970588235294</v>
      </c>
      <c r="L32">
        <f t="shared" si="17"/>
        <v>17.166429899931334</v>
      </c>
      <c r="M32">
        <f t="shared" si="18"/>
        <v>0.85832149499656674</v>
      </c>
      <c r="S32">
        <f t="shared" ref="S32:S35" si="23">E32/D32</f>
        <v>17.21</v>
      </c>
      <c r="T32">
        <f t="shared" si="16"/>
        <v>48.082896925335049</v>
      </c>
      <c r="U32" s="8">
        <f t="shared" ref="U32:U35" si="24">T32/$T$17*100</f>
        <v>93.759914445986098</v>
      </c>
      <c r="V32" s="9">
        <f t="shared" ref="V32:V35" si="25">M32/U32*100</f>
        <v>0.91544611582494029</v>
      </c>
      <c r="W32" t="s">
        <v>48</v>
      </c>
      <c r="Y32" s="9"/>
    </row>
    <row r="33" spans="1:25" x14ac:dyDescent="0.25">
      <c r="A33" t="s">
        <v>50</v>
      </c>
      <c r="B33" t="s">
        <v>50</v>
      </c>
      <c r="C33" s="1">
        <f>NOVA!D26</f>
        <v>27586</v>
      </c>
      <c r="D33" s="2">
        <f>NOVA!J26</f>
        <v>27782</v>
      </c>
      <c r="E33" s="5">
        <f>NOVA!M26</f>
        <v>444430</v>
      </c>
      <c r="G33">
        <f t="shared" si="22"/>
        <v>0.99294507234900298</v>
      </c>
      <c r="L33">
        <f t="shared" si="17"/>
        <v>13.702325788798351</v>
      </c>
      <c r="M33">
        <f t="shared" si="18"/>
        <v>0.68511628943991754</v>
      </c>
      <c r="S33">
        <f t="shared" si="23"/>
        <v>15.997048448635807</v>
      </c>
      <c r="T33">
        <f t="shared" si="16"/>
        <v>44.694040189735411</v>
      </c>
      <c r="U33" s="8">
        <f t="shared" si="24"/>
        <v>87.151766062311893</v>
      </c>
      <c r="V33" s="9">
        <f t="shared" si="25"/>
        <v>0.78611865300592088</v>
      </c>
      <c r="W33" t="s">
        <v>50</v>
      </c>
      <c r="Y33" s="9"/>
    </row>
    <row r="34" spans="1:25" x14ac:dyDescent="0.25">
      <c r="A34" t="s">
        <v>52</v>
      </c>
      <c r="B34" t="s">
        <v>52</v>
      </c>
      <c r="C34" s="1">
        <f>NOVA!D27</f>
        <v>30810</v>
      </c>
      <c r="D34" s="2">
        <f>NOVA!J27</f>
        <v>33943</v>
      </c>
      <c r="E34" s="5">
        <f>NOVA!M27</f>
        <v>476418</v>
      </c>
      <c r="G34">
        <f t="shared" si="22"/>
        <v>0.90769819992340095</v>
      </c>
      <c r="L34">
        <f t="shared" si="17"/>
        <v>12.525590567932776</v>
      </c>
      <c r="M34">
        <f t="shared" si="18"/>
        <v>0.6262795283966387</v>
      </c>
      <c r="S34">
        <f t="shared" si="23"/>
        <v>14.035824765047286</v>
      </c>
      <c r="T34">
        <f t="shared" si="16"/>
        <v>39.214591251588246</v>
      </c>
      <c r="U34" s="8">
        <f t="shared" si="24"/>
        <v>76.467038300388523</v>
      </c>
      <c r="V34" s="9">
        <f t="shared" si="25"/>
        <v>0.81901894243163931</v>
      </c>
      <c r="W34" t="s">
        <v>52</v>
      </c>
    </row>
    <row r="35" spans="1:25" x14ac:dyDescent="0.25">
      <c r="A35" t="s">
        <v>54</v>
      </c>
      <c r="B35" t="s">
        <v>54</v>
      </c>
      <c r="C35" s="1">
        <f>NOVA!D28</f>
        <v>46661</v>
      </c>
      <c r="D35" s="2">
        <f>NOVA!J28</f>
        <v>46555</v>
      </c>
      <c r="E35" s="5">
        <f>NOVA!M28</f>
        <v>640724</v>
      </c>
      <c r="G35">
        <f t="shared" si="22"/>
        <v>1.0022768768123724</v>
      </c>
      <c r="L35">
        <f t="shared" si="17"/>
        <v>13.831140637646456</v>
      </c>
      <c r="M35">
        <f t="shared" si="18"/>
        <v>0.69155703188232276</v>
      </c>
      <c r="S35">
        <f t="shared" si="23"/>
        <v>13.762732252174846</v>
      </c>
      <c r="T35">
        <f t="shared" si="16"/>
        <v>38.451600016984742</v>
      </c>
      <c r="U35" s="8">
        <f t="shared" si="24"/>
        <v>74.979232917311279</v>
      </c>
      <c r="V35" s="9">
        <f t="shared" si="25"/>
        <v>0.92233143095100323</v>
      </c>
      <c r="W35" t="s">
        <v>54</v>
      </c>
    </row>
    <row r="36" spans="1:25" x14ac:dyDescent="0.25">
      <c r="A36" t="s">
        <v>56</v>
      </c>
      <c r="B36" t="s">
        <v>56</v>
      </c>
      <c r="C36" s="1">
        <f>NOVA!D29</f>
        <v>68908</v>
      </c>
      <c r="D36" s="2">
        <f>NOVA!J29</f>
        <v>59556</v>
      </c>
      <c r="E36" s="5">
        <f>NOVA!M29</f>
        <v>809533</v>
      </c>
      <c r="G36">
        <f t="shared" ref="G36" si="26">C36/D36</f>
        <v>1.157028678890456</v>
      </c>
      <c r="L36">
        <f t="shared" ref="L36" si="27">((G36-$K$15)/$I$15)*$E$18</f>
        <v>15.967311629217161</v>
      </c>
      <c r="M36">
        <f t="shared" ref="M36" si="28">((L36/2)*50)/500</f>
        <v>0.79836558146085801</v>
      </c>
      <c r="S36">
        <f t="shared" ref="S36" si="29">E36/D36</f>
        <v>13.592803411914836</v>
      </c>
      <c r="T36">
        <f t="shared" ref="T36" si="30">S36/$P$15*$E$18</f>
        <v>37.976837035528391</v>
      </c>
      <c r="U36" s="8">
        <f t="shared" ref="U36" si="31">T36/$T$17*100</f>
        <v>74.053462230229101</v>
      </c>
      <c r="V36" s="9">
        <f t="shared" ref="V36" si="32">M36/U36*100</f>
        <v>1.0780935251599351</v>
      </c>
      <c r="W36" t="s">
        <v>56</v>
      </c>
    </row>
    <row r="38" spans="1:25" x14ac:dyDescent="0.25">
      <c r="A38" t="s">
        <v>63</v>
      </c>
      <c r="B38" t="s">
        <v>63</v>
      </c>
      <c r="C38" s="1">
        <v>4221</v>
      </c>
      <c r="D38" s="2">
        <v>12497</v>
      </c>
      <c r="E38" s="5">
        <v>228946</v>
      </c>
      <c r="G38">
        <f t="shared" ref="G38:G45" si="33">C38/D38</f>
        <v>0.33776106265503719</v>
      </c>
      <c r="L38">
        <f t="shared" ref="L38:L45" si="34">((G38-$K$15)/$I$15)*$E$18</f>
        <v>4.6582626059797381</v>
      </c>
      <c r="M38">
        <f t="shared" ref="M38:M45" si="35">((L38/2)*50)/500</f>
        <v>0.23291313029898691</v>
      </c>
      <c r="S38">
        <f t="shared" ref="S38:S45" si="36">E38/D38</f>
        <v>18.320076818436426</v>
      </c>
      <c r="T38">
        <f t="shared" ref="T38:T45" si="37">S38/$P$15*$E$18</f>
        <v>51.184332674322988</v>
      </c>
      <c r="U38" s="8">
        <f t="shared" ref="U38:U45" si="38">T38/$T$17*100</f>
        <v>99.80760227428776</v>
      </c>
      <c r="V38" s="9">
        <f t="shared" ref="V38:V45" si="39">M38/U38*100</f>
        <v>0.23336211369841667</v>
      </c>
      <c r="W38" t="s">
        <v>63</v>
      </c>
    </row>
    <row r="39" spans="1:25" x14ac:dyDescent="0.25">
      <c r="A39" t="s">
        <v>57</v>
      </c>
      <c r="B39" t="s">
        <v>57</v>
      </c>
      <c r="C39" s="1">
        <v>8677</v>
      </c>
      <c r="D39" s="2">
        <v>38879</v>
      </c>
      <c r="E39" s="5">
        <v>575550</v>
      </c>
      <c r="G39">
        <f t="shared" si="33"/>
        <v>0.22317960852902596</v>
      </c>
      <c r="L39">
        <f t="shared" si="34"/>
        <v>3.0765971572473712</v>
      </c>
      <c r="M39">
        <f t="shared" si="35"/>
        <v>0.15382985786236855</v>
      </c>
      <c r="S39">
        <f t="shared" si="36"/>
        <v>14.803621492322334</v>
      </c>
      <c r="T39">
        <f t="shared" si="37"/>
        <v>41.359733081755337</v>
      </c>
      <c r="U39" s="8">
        <f t="shared" si="38"/>
        <v>80.649987484654446</v>
      </c>
      <c r="V39" s="9">
        <f t="shared" si="39"/>
        <v>0.19073760909341528</v>
      </c>
      <c r="W39" t="s">
        <v>57</v>
      </c>
    </row>
    <row r="40" spans="1:25" x14ac:dyDescent="0.25">
      <c r="A40" t="s">
        <v>59</v>
      </c>
      <c r="B40" t="s">
        <v>59</v>
      </c>
      <c r="C40" s="1">
        <v>11882</v>
      </c>
      <c r="D40" s="2">
        <v>50486</v>
      </c>
      <c r="E40" s="5">
        <v>728414</v>
      </c>
      <c r="G40">
        <f t="shared" si="33"/>
        <v>0.23535237491581826</v>
      </c>
      <c r="L40">
        <f t="shared" si="34"/>
        <v>3.244628224371954</v>
      </c>
      <c r="M40">
        <f t="shared" si="35"/>
        <v>0.16223141121859769</v>
      </c>
      <c r="S40">
        <f t="shared" si="36"/>
        <v>14.428039456482985</v>
      </c>
      <c r="T40">
        <f t="shared" si="37"/>
        <v>40.310397095917402</v>
      </c>
      <c r="U40" s="8">
        <f t="shared" si="38"/>
        <v>78.60382016636585</v>
      </c>
      <c r="V40" s="9">
        <f t="shared" si="39"/>
        <v>0.20639125538076028</v>
      </c>
      <c r="W40" t="s">
        <v>59</v>
      </c>
    </row>
    <row r="41" spans="1:25" x14ac:dyDescent="0.25">
      <c r="A41" t="s">
        <v>61</v>
      </c>
      <c r="B41" t="s">
        <v>61</v>
      </c>
      <c r="C41" s="1">
        <v>13397</v>
      </c>
      <c r="D41" s="2">
        <v>57729</v>
      </c>
      <c r="E41" s="5">
        <v>782633</v>
      </c>
      <c r="G41">
        <f t="shared" si="33"/>
        <v>0.23206707200886903</v>
      </c>
      <c r="L41">
        <f t="shared" si="34"/>
        <v>3.1992783888669254</v>
      </c>
      <c r="M41">
        <f t="shared" si="35"/>
        <v>0.15996391944334626</v>
      </c>
      <c r="S41">
        <f t="shared" si="36"/>
        <v>13.557016404233574</v>
      </c>
      <c r="T41">
        <f t="shared" si="37"/>
        <v>37.876851968613558</v>
      </c>
      <c r="U41" s="8">
        <f t="shared" si="38"/>
        <v>73.858494956639746</v>
      </c>
      <c r="V41" s="9">
        <f t="shared" si="39"/>
        <v>0.21658161263271963</v>
      </c>
      <c r="W41" t="s">
        <v>61</v>
      </c>
    </row>
    <row r="42" spans="1:25" x14ac:dyDescent="0.25">
      <c r="A42" t="s">
        <v>64</v>
      </c>
      <c r="B42" t="s">
        <v>64</v>
      </c>
      <c r="C42" s="1">
        <v>8928</v>
      </c>
      <c r="D42" s="2">
        <v>14148</v>
      </c>
      <c r="E42" s="5">
        <v>238700</v>
      </c>
      <c r="G42">
        <f t="shared" si="33"/>
        <v>0.63104325699745545</v>
      </c>
      <c r="L42">
        <f t="shared" si="34"/>
        <v>8.7066866468342692</v>
      </c>
      <c r="M42">
        <f t="shared" si="35"/>
        <v>0.43533433234171343</v>
      </c>
      <c r="S42">
        <f t="shared" si="36"/>
        <v>16.871642635001415</v>
      </c>
      <c r="T42">
        <f t="shared" si="37"/>
        <v>47.137562683315579</v>
      </c>
      <c r="U42" s="8">
        <f t="shared" si="38"/>
        <v>91.916546776350017</v>
      </c>
      <c r="V42" s="9">
        <f t="shared" si="39"/>
        <v>0.47361911169374377</v>
      </c>
      <c r="W42" t="s">
        <v>64</v>
      </c>
    </row>
    <row r="43" spans="1:25" x14ac:dyDescent="0.25">
      <c r="A43" t="s">
        <v>58</v>
      </c>
      <c r="B43" t="s">
        <v>58</v>
      </c>
      <c r="C43" s="1">
        <v>22229</v>
      </c>
      <c r="D43" s="2">
        <v>37130</v>
      </c>
      <c r="E43" s="5">
        <v>551069</v>
      </c>
      <c r="G43">
        <f t="shared" si="33"/>
        <v>0.5986803124158363</v>
      </c>
      <c r="L43">
        <f t="shared" si="34"/>
        <v>8.2599533455820957</v>
      </c>
      <c r="M43">
        <f t="shared" si="35"/>
        <v>0.41299766727910481</v>
      </c>
      <c r="S43">
        <f t="shared" si="36"/>
        <v>14.841610557500672</v>
      </c>
      <c r="T43">
        <f t="shared" si="37"/>
        <v>41.465870461491527</v>
      </c>
      <c r="U43" s="8">
        <f t="shared" si="38"/>
        <v>80.85695154630487</v>
      </c>
      <c r="V43" s="9">
        <f t="shared" si="39"/>
        <v>0.51077570868175859</v>
      </c>
      <c r="W43" t="s">
        <v>58</v>
      </c>
    </row>
    <row r="44" spans="1:25" x14ac:dyDescent="0.25">
      <c r="A44" t="s">
        <v>60</v>
      </c>
      <c r="B44" t="s">
        <v>60</v>
      </c>
      <c r="C44" s="1">
        <v>26659</v>
      </c>
      <c r="D44" s="2">
        <v>56629</v>
      </c>
      <c r="E44" s="5">
        <v>790666</v>
      </c>
      <c r="G44">
        <f t="shared" si="33"/>
        <v>0.47076586201416237</v>
      </c>
      <c r="L44">
        <f t="shared" si="34"/>
        <v>6.4942411879111148</v>
      </c>
      <c r="M44">
        <f t="shared" si="35"/>
        <v>0.32471205939555575</v>
      </c>
      <c r="S44">
        <f t="shared" si="36"/>
        <v>13.962210174998676</v>
      </c>
      <c r="T44">
        <f t="shared" si="37"/>
        <v>39.008919970617406</v>
      </c>
      <c r="U44" s="8">
        <f t="shared" si="38"/>
        <v>76.065986721949585</v>
      </c>
      <c r="V44" s="9">
        <f t="shared" si="39"/>
        <v>0.42688207093467823</v>
      </c>
      <c r="W44" t="s">
        <v>60</v>
      </c>
    </row>
    <row r="45" spans="1:25" x14ac:dyDescent="0.25">
      <c r="A45" t="s">
        <v>62</v>
      </c>
      <c r="B45" t="s">
        <v>62</v>
      </c>
      <c r="C45" s="1">
        <v>31618</v>
      </c>
      <c r="D45" s="2">
        <v>66743</v>
      </c>
      <c r="E45" s="5">
        <v>901781</v>
      </c>
      <c r="G45">
        <f t="shared" si="33"/>
        <v>0.47372758191870307</v>
      </c>
      <c r="L45">
        <f t="shared" si="34"/>
        <v>6.535124331501553</v>
      </c>
      <c r="M45">
        <f t="shared" si="35"/>
        <v>0.32675621657507764</v>
      </c>
      <c r="S45">
        <f t="shared" si="36"/>
        <v>13.511244624904485</v>
      </c>
      <c r="T45">
        <f t="shared" si="37"/>
        <v>37.74897051901624</v>
      </c>
      <c r="U45" s="8">
        <f t="shared" si="38"/>
        <v>73.609130743162922</v>
      </c>
      <c r="V45" s="9">
        <f t="shared" si="39"/>
        <v>0.44390718009589852</v>
      </c>
      <c r="W45" t="s">
        <v>62</v>
      </c>
    </row>
    <row r="46" spans="1:25" x14ac:dyDescent="0.25">
      <c r="U46" s="8"/>
      <c r="V46" s="9"/>
    </row>
    <row r="47" spans="1:25" x14ac:dyDescent="0.25">
      <c r="U47" s="8"/>
      <c r="V47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F315-4213-4A2F-BF25-30E3EABF4141}">
  <dimension ref="A1:AB46"/>
  <sheetViews>
    <sheetView topLeftCell="F1" workbookViewId="0">
      <selection activeCell="Y22" sqref="Y22:AB23"/>
    </sheetView>
  </sheetViews>
  <sheetFormatPr baseColWidth="10" defaultRowHeight="15" x14ac:dyDescent="0.25"/>
  <sheetData>
    <row r="1" spans="1:22" x14ac:dyDescent="0.25">
      <c r="A1" t="s">
        <v>65</v>
      </c>
      <c r="B1" s="7" t="s">
        <v>66</v>
      </c>
      <c r="C1" s="1" t="s">
        <v>98</v>
      </c>
      <c r="D1" s="2" t="s">
        <v>67</v>
      </c>
      <c r="E1" s="5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O1" t="s">
        <v>76</v>
      </c>
      <c r="P1" t="s">
        <v>77</v>
      </c>
      <c r="R1" t="s">
        <v>78</v>
      </c>
      <c r="S1" t="s">
        <v>79</v>
      </c>
      <c r="T1" t="s">
        <v>74</v>
      </c>
      <c r="U1" t="s">
        <v>80</v>
      </c>
      <c r="V1" t="s">
        <v>81</v>
      </c>
    </row>
    <row r="2" spans="1:22" x14ac:dyDescent="0.25">
      <c r="A2">
        <v>0</v>
      </c>
      <c r="B2" s="7">
        <v>0</v>
      </c>
      <c r="C2" s="1">
        <v>0</v>
      </c>
      <c r="D2" s="2" t="s">
        <v>82</v>
      </c>
      <c r="E2" s="5" t="s">
        <v>12</v>
      </c>
      <c r="J2">
        <v>0</v>
      </c>
      <c r="K2">
        <v>0</v>
      </c>
    </row>
    <row r="3" spans="1:22" x14ac:dyDescent="0.25">
      <c r="A3">
        <v>0.02</v>
      </c>
      <c r="B3" s="7">
        <v>1.8290914038251751E-2</v>
      </c>
      <c r="C3" s="1">
        <f>NOVA!E2</f>
        <v>32</v>
      </c>
      <c r="D3" s="2">
        <f>NOVA!J2</f>
        <v>8445</v>
      </c>
      <c r="E3" s="5">
        <f>NOVA!M2</f>
        <v>192845</v>
      </c>
      <c r="G3">
        <f>C3/D3</f>
        <v>3.7892243931320307E-3</v>
      </c>
      <c r="H3">
        <f>15*B3/50</f>
        <v>5.4872742114755258E-3</v>
      </c>
      <c r="I3">
        <f t="shared" ref="I3:I13" si="0">H3*2</f>
        <v>1.0974548422951052E-2</v>
      </c>
      <c r="J3">
        <f t="shared" ref="J3:J13" si="1">I3/$E$16</f>
        <v>5.4772542720368301E-4</v>
      </c>
      <c r="K3">
        <f>C3/$D$15</f>
        <v>2.6151171602205019E-3</v>
      </c>
      <c r="L3">
        <f t="shared" ref="L3:L13" si="2">((G3-$K$15)/$I$15)*$E$16</f>
        <v>0.77395451230541068</v>
      </c>
      <c r="M3">
        <f>((L3/2)*50)/500</f>
        <v>3.8697725615270538E-2</v>
      </c>
      <c r="O3">
        <f t="shared" ref="O3:O13" si="3">$T$16/$E$16</f>
        <v>2.5594677795164675</v>
      </c>
      <c r="P3">
        <f t="shared" ref="P3:P13" si="4">$T$17/$E$18</f>
        <v>2.5547533926522248</v>
      </c>
      <c r="R3">
        <f>E3/$D$15</f>
        <v>15.759758398835086</v>
      </c>
      <c r="S3">
        <f>E3/D3</f>
        <v>22.835405565423326</v>
      </c>
      <c r="T3">
        <f>S3/$O$15*$E$16</f>
        <v>63.799375405679207</v>
      </c>
      <c r="U3" s="8">
        <f t="shared" ref="U3:U13" si="5">T3/$T$16*100</f>
        <v>124.40648052118482</v>
      </c>
      <c r="V3">
        <f>M3/U3*100</f>
        <v>3.1105876038893983E-2</v>
      </c>
    </row>
    <row r="4" spans="1:22" x14ac:dyDescent="0.25">
      <c r="A4">
        <v>0.04</v>
      </c>
      <c r="B4" s="7">
        <v>3.6484128665587479E-2</v>
      </c>
      <c r="C4" s="1">
        <f>NOVA!E3</f>
        <v>51</v>
      </c>
      <c r="D4" s="2">
        <f>NOVA!J3</f>
        <v>10616</v>
      </c>
      <c r="E4" s="5">
        <f>NOVA!M3</f>
        <v>211364</v>
      </c>
      <c r="G4">
        <f t="shared" ref="G4:G13" si="6">C4/D4</f>
        <v>4.8040693293142428E-3</v>
      </c>
      <c r="H4">
        <f t="shared" ref="H4:H13" si="7">15*B4/50</f>
        <v>1.0945238599676244E-2</v>
      </c>
      <c r="I4">
        <f t="shared" si="0"/>
        <v>2.1890477199352488E-2</v>
      </c>
      <c r="J4">
        <f t="shared" si="1"/>
        <v>1.0925252241480133E-3</v>
      </c>
      <c r="K4">
        <f t="shared" ref="K4:K13" si="8">C4/$D$15</f>
        <v>4.1678429741014251E-3</v>
      </c>
      <c r="L4">
        <f t="shared" si="2"/>
        <v>0.78529024054494301</v>
      </c>
      <c r="M4">
        <f t="shared" ref="M4:M13" si="9">((L4/2)*50)/500</f>
        <v>3.926451202724715E-2</v>
      </c>
      <c r="O4">
        <f t="shared" si="3"/>
        <v>2.5594677795164675</v>
      </c>
      <c r="P4">
        <f t="shared" si="4"/>
        <v>2.5547533926522248</v>
      </c>
      <c r="R4">
        <f>E4/$D$15</f>
        <v>17.273175732901443</v>
      </c>
      <c r="S4">
        <f t="shared" ref="S4:S13" si="10">E4/D4</f>
        <v>19.909947249434815</v>
      </c>
      <c r="T4">
        <f t="shared" ref="T4:T13" si="11">S4/$O$15*$E$16</f>
        <v>55.625996886051539</v>
      </c>
      <c r="U4" s="8">
        <f t="shared" si="5"/>
        <v>108.46868725708624</v>
      </c>
      <c r="V4">
        <f t="shared" ref="V4:V13" si="12">M4/U4*100</f>
        <v>3.6198937241846266E-2</v>
      </c>
    </row>
    <row r="5" spans="1:22" x14ac:dyDescent="0.25">
      <c r="A5">
        <v>0.16</v>
      </c>
      <c r="B5" s="7">
        <v>0.1414470918988904</v>
      </c>
      <c r="C5" s="1">
        <f>NOVA!E4</f>
        <v>111</v>
      </c>
      <c r="D5" s="2">
        <f>NOVA!J4</f>
        <v>11302</v>
      </c>
      <c r="E5" s="5">
        <f>NOVA!M4</f>
        <v>210820</v>
      </c>
      <c r="G5">
        <f t="shared" si="6"/>
        <v>9.8212705715802519E-3</v>
      </c>
      <c r="H5">
        <f t="shared" si="7"/>
        <v>4.2434127569667114E-2</v>
      </c>
      <c r="I5">
        <f t="shared" si="0"/>
        <v>8.4868255139334228E-2</v>
      </c>
      <c r="J5">
        <f t="shared" si="1"/>
        <v>4.2356641486049722E-3</v>
      </c>
      <c r="K5">
        <f t="shared" si="8"/>
        <v>9.0711876495148669E-3</v>
      </c>
      <c r="L5">
        <f t="shared" si="2"/>
        <v>0.84133193497298719</v>
      </c>
      <c r="M5">
        <f t="shared" si="9"/>
        <v>4.2066596748649362E-2</v>
      </c>
      <c r="O5">
        <f t="shared" si="3"/>
        <v>2.5594677795164675</v>
      </c>
      <c r="P5">
        <f t="shared" si="4"/>
        <v>2.5547533926522248</v>
      </c>
      <c r="R5">
        <f>E5/$D$15</f>
        <v>17.228718741177694</v>
      </c>
      <c r="S5">
        <f t="shared" si="10"/>
        <v>18.653335692797736</v>
      </c>
      <c r="T5">
        <f t="shared" si="11"/>
        <v>52.11517540266189</v>
      </c>
      <c r="U5" s="8">
        <f t="shared" si="5"/>
        <v>101.62271201501841</v>
      </c>
      <c r="V5">
        <f t="shared" si="12"/>
        <v>4.1394877104276168E-2</v>
      </c>
    </row>
    <row r="6" spans="1:22" x14ac:dyDescent="0.25">
      <c r="A6">
        <v>0.4</v>
      </c>
      <c r="B6" s="7">
        <v>0.3590069012944615</v>
      </c>
      <c r="C6" s="1">
        <f>NOVA!E5</f>
        <v>205</v>
      </c>
      <c r="D6" s="2">
        <f>NOVA!J5</f>
        <v>10756</v>
      </c>
      <c r="E6" s="5">
        <f>NOVA!M5</f>
        <v>206860</v>
      </c>
      <c r="G6">
        <f>C6/D6</f>
        <v>1.9059129788025288E-2</v>
      </c>
      <c r="H6">
        <f t="shared" si="7"/>
        <v>0.10770207038833846</v>
      </c>
      <c r="I6">
        <f t="shared" si="0"/>
        <v>0.21540414077667691</v>
      </c>
      <c r="J6">
        <f t="shared" si="1"/>
        <v>1.0750540293905072E-2</v>
      </c>
      <c r="K6">
        <f>C6/$D$15</f>
        <v>1.6753094307662589E-2</v>
      </c>
      <c r="L6">
        <f t="shared" si="2"/>
        <v>0.94451800592745505</v>
      </c>
      <c r="M6">
        <f t="shared" si="9"/>
        <v>4.7225900296372747E-2</v>
      </c>
      <c r="O6">
        <f t="shared" si="3"/>
        <v>2.5594677795164675</v>
      </c>
      <c r="P6">
        <f t="shared" si="4"/>
        <v>2.5547533926522248</v>
      </c>
      <c r="R6">
        <f t="shared" ref="R6:R13" si="13">E6/$D$15</f>
        <v>16.905097992600407</v>
      </c>
      <c r="S6">
        <f t="shared" si="10"/>
        <v>19.232056526589812</v>
      </c>
      <c r="T6">
        <f t="shared" si="11"/>
        <v>53.732051775818775</v>
      </c>
      <c r="U6" s="8">
        <f t="shared" si="5"/>
        <v>104.77556261493824</v>
      </c>
      <c r="V6">
        <f t="shared" si="12"/>
        <v>4.5073392227854836E-2</v>
      </c>
    </row>
    <row r="7" spans="1:22" x14ac:dyDescent="0.25">
      <c r="A7">
        <v>1.6</v>
      </c>
      <c r="B7" s="7">
        <v>1.4208550876599046</v>
      </c>
      <c r="C7" s="1">
        <f>NOVA!E6</f>
        <v>717</v>
      </c>
      <c r="D7" s="2">
        <f>NOVA!J6</f>
        <v>12217</v>
      </c>
      <c r="E7" s="5">
        <f>NOVA!M6</f>
        <v>215358</v>
      </c>
      <c r="G7">
        <f t="shared" si="6"/>
        <v>5.8688712449864941E-2</v>
      </c>
      <c r="H7">
        <f t="shared" si="7"/>
        <v>0.42625652629797139</v>
      </c>
      <c r="I7">
        <f>H7*2</f>
        <v>0.85251305259594279</v>
      </c>
      <c r="J7">
        <f t="shared" si="1"/>
        <v>4.2547816815251507E-2</v>
      </c>
      <c r="K7">
        <f t="shared" si="8"/>
        <v>5.8594968871190624E-2</v>
      </c>
      <c r="L7">
        <f t="shared" si="2"/>
        <v>1.3871769415779345</v>
      </c>
      <c r="M7">
        <f t="shared" si="9"/>
        <v>6.9358847078896724E-2</v>
      </c>
      <c r="O7">
        <f t="shared" si="3"/>
        <v>2.5594677795164675</v>
      </c>
      <c r="P7">
        <f t="shared" si="4"/>
        <v>2.5547533926522248</v>
      </c>
      <c r="R7">
        <f t="shared" si="13"/>
        <v>17.599575043461464</v>
      </c>
      <c r="S7">
        <f t="shared" si="10"/>
        <v>17.62773184906278</v>
      </c>
      <c r="T7">
        <f t="shared" si="11"/>
        <v>49.249761672369722</v>
      </c>
      <c r="U7" s="8">
        <f t="shared" si="5"/>
        <v>96.035258608836699</v>
      </c>
      <c r="V7">
        <f>M7/U7*100</f>
        <v>7.2222273447925783E-2</v>
      </c>
    </row>
    <row r="8" spans="1:22" x14ac:dyDescent="0.25">
      <c r="A8">
        <v>3.3</v>
      </c>
      <c r="B8" s="7">
        <v>2.9592925320888779</v>
      </c>
      <c r="C8" s="1">
        <f>NOVA!E7</f>
        <v>1399</v>
      </c>
      <c r="D8" s="2">
        <f>NOVA!J7</f>
        <v>10584</v>
      </c>
      <c r="E8" s="5">
        <f>NOVA!M7</f>
        <v>212574</v>
      </c>
      <c r="G8">
        <f t="shared" si="6"/>
        <v>0.13218065003779289</v>
      </c>
      <c r="H8">
        <f t="shared" si="7"/>
        <v>0.88778775962666334</v>
      </c>
      <c r="I8">
        <f t="shared" si="0"/>
        <v>1.7755755192533267</v>
      </c>
      <c r="J8">
        <f t="shared" si="1"/>
        <v>8.8616663058462067E-2</v>
      </c>
      <c r="K8">
        <f t="shared" si="8"/>
        <v>0.11432965334839007</v>
      </c>
      <c r="L8">
        <f t="shared" si="2"/>
        <v>2.2080753888101188</v>
      </c>
      <c r="M8">
        <f t="shared" si="9"/>
        <v>0.11040376944050594</v>
      </c>
      <c r="O8">
        <f t="shared" si="3"/>
        <v>2.5594677795164675</v>
      </c>
      <c r="P8">
        <f t="shared" si="4"/>
        <v>2.5547533926522248</v>
      </c>
      <c r="R8">
        <f t="shared" si="13"/>
        <v>17.37205985052228</v>
      </c>
      <c r="S8">
        <f t="shared" si="10"/>
        <v>20.084467120181404</v>
      </c>
      <c r="T8">
        <f t="shared" si="11"/>
        <v>56.113584405248979</v>
      </c>
      <c r="U8" s="8">
        <f t="shared" si="5"/>
        <v>109.4194653301269</v>
      </c>
      <c r="V8">
        <f t="shared" si="12"/>
        <v>0.10089956947551271</v>
      </c>
    </row>
    <row r="9" spans="1:22" x14ac:dyDescent="0.25">
      <c r="A9">
        <v>8.3000000000000007</v>
      </c>
      <c r="B9" s="7">
        <v>7.4031862845137608</v>
      </c>
      <c r="C9" s="1">
        <f>NOVA!E8</f>
        <v>3938</v>
      </c>
      <c r="D9" s="2">
        <f>NOVA!J8</f>
        <v>12497</v>
      </c>
      <c r="E9" s="5">
        <f>NOVA!M8</f>
        <v>228946</v>
      </c>
      <c r="G9">
        <f t="shared" si="6"/>
        <v>0.31511562775066015</v>
      </c>
      <c r="H9">
        <f t="shared" si="7"/>
        <v>2.2209558853541282</v>
      </c>
      <c r="I9">
        <f t="shared" si="0"/>
        <v>4.4419117707082565</v>
      </c>
      <c r="J9">
        <f t="shared" si="1"/>
        <v>0.22169003483771857</v>
      </c>
      <c r="K9">
        <f t="shared" si="8"/>
        <v>0.32182285552963552</v>
      </c>
      <c r="L9">
        <f t="shared" si="2"/>
        <v>4.2514429210551059</v>
      </c>
      <c r="M9">
        <f t="shared" si="9"/>
        <v>0.21257214605275529</v>
      </c>
      <c r="O9">
        <f t="shared" si="3"/>
        <v>2.5594677795164675</v>
      </c>
      <c r="P9">
        <f t="shared" si="4"/>
        <v>2.5547533926522248</v>
      </c>
      <c r="R9">
        <f t="shared" si="13"/>
        <v>18.710019167620096</v>
      </c>
      <c r="S9">
        <f t="shared" si="10"/>
        <v>18.320076818436426</v>
      </c>
      <c r="T9">
        <f t="shared" si="11"/>
        <v>51.184090208149506</v>
      </c>
      <c r="U9" s="8">
        <f t="shared" si="5"/>
        <v>99.80712947399627</v>
      </c>
      <c r="V9">
        <f t="shared" si="12"/>
        <v>0.21298292734502378</v>
      </c>
    </row>
    <row r="10" spans="1:22" x14ac:dyDescent="0.25">
      <c r="A10">
        <v>16.600000000000001</v>
      </c>
      <c r="B10" s="7">
        <v>14.959414404279448</v>
      </c>
      <c r="C10" s="1">
        <f>NOVA!E9</f>
        <v>8371</v>
      </c>
      <c r="D10" s="2">
        <f>NOVA!J9</f>
        <v>14148</v>
      </c>
      <c r="E10" s="5">
        <f>NOVA!M9</f>
        <v>238700</v>
      </c>
      <c r="G10">
        <f t="shared" si="6"/>
        <v>0.59167373480350582</v>
      </c>
      <c r="H10">
        <f t="shared" si="7"/>
        <v>4.4878243212838349</v>
      </c>
      <c r="I10">
        <f t="shared" si="0"/>
        <v>8.9756486425676698</v>
      </c>
      <c r="J10">
        <f t="shared" si="1"/>
        <v>0.4479629409533894</v>
      </c>
      <c r="K10">
        <f t="shared" si="8"/>
        <v>0.68409830463143195</v>
      </c>
      <c r="L10">
        <f t="shared" si="2"/>
        <v>7.3405725330963225</v>
      </c>
      <c r="M10">
        <f t="shared" si="9"/>
        <v>0.36702862665481617</v>
      </c>
      <c r="O10">
        <f t="shared" si="3"/>
        <v>2.5594677795164675</v>
      </c>
      <c r="P10">
        <f t="shared" si="4"/>
        <v>2.5547533926522248</v>
      </c>
      <c r="R10">
        <f t="shared" si="13"/>
        <v>19.507139567019806</v>
      </c>
      <c r="S10">
        <f t="shared" si="10"/>
        <v>16.871642635001415</v>
      </c>
      <c r="T10">
        <f t="shared" si="11"/>
        <v>47.137339387165092</v>
      </c>
      <c r="U10" s="8">
        <f t="shared" si="5"/>
        <v>91.916111356911827</v>
      </c>
      <c r="V10">
        <f t="shared" si="12"/>
        <v>0.39930826188853635</v>
      </c>
    </row>
    <row r="11" spans="1:22" x14ac:dyDescent="0.25">
      <c r="A11">
        <v>33</v>
      </c>
      <c r="B11" s="7">
        <v>29.41223774801605</v>
      </c>
      <c r="C11" s="1">
        <f>NOVA!E10</f>
        <v>15962</v>
      </c>
      <c r="D11" s="2">
        <f>NOVA!J10</f>
        <v>13600</v>
      </c>
      <c r="E11" s="5">
        <f>NOVA!M10</f>
        <v>234056</v>
      </c>
      <c r="G11">
        <f t="shared" si="6"/>
        <v>1.1736764705882352</v>
      </c>
      <c r="H11">
        <f t="shared" si="7"/>
        <v>8.8236713244048151</v>
      </c>
      <c r="I11">
        <f t="shared" si="0"/>
        <v>17.64734264880963</v>
      </c>
      <c r="J11">
        <f t="shared" si="1"/>
        <v>0.88075590163826289</v>
      </c>
      <c r="K11">
        <f t="shared" si="8"/>
        <v>1.3044531284824892</v>
      </c>
      <c r="L11">
        <f t="shared" si="2"/>
        <v>13.841491651182642</v>
      </c>
      <c r="M11">
        <f t="shared" si="9"/>
        <v>0.69207458255913212</v>
      </c>
      <c r="O11">
        <f t="shared" si="3"/>
        <v>2.5594677795164675</v>
      </c>
      <c r="P11">
        <f t="shared" si="4"/>
        <v>2.5547533926522248</v>
      </c>
      <c r="R11">
        <f t="shared" si="13"/>
        <v>19.127620689142805</v>
      </c>
      <c r="S11">
        <f>E11/D11</f>
        <v>17.21</v>
      </c>
      <c r="T11">
        <f t="shared" si="11"/>
        <v>48.082669151025634</v>
      </c>
      <c r="U11" s="8">
        <f t="shared" si="5"/>
        <v>93.759470294299547</v>
      </c>
      <c r="V11">
        <f t="shared" si="12"/>
        <v>0.73813832393335244</v>
      </c>
    </row>
    <row r="12" spans="1:22" x14ac:dyDescent="0.25">
      <c r="A12">
        <v>100</v>
      </c>
      <c r="B12" s="7">
        <v>90.137287255175281</v>
      </c>
      <c r="C12" s="1">
        <f>NOVA!E11</f>
        <v>55031</v>
      </c>
      <c r="D12" s="2">
        <f>NOVA!J11</f>
        <v>14377</v>
      </c>
      <c r="E12" s="5">
        <f>NOVA!M11</f>
        <v>246387</v>
      </c>
      <c r="G12">
        <f t="shared" si="6"/>
        <v>3.8277109271753496</v>
      </c>
      <c r="H12">
        <f t="shared" si="7"/>
        <v>27.041186176552582</v>
      </c>
      <c r="I12">
        <f t="shared" si="0"/>
        <v>54.082372353105164</v>
      </c>
      <c r="J12">
        <f t="shared" si="1"/>
        <v>2.6991808099679204</v>
      </c>
      <c r="K12">
        <f t="shared" si="8"/>
        <v>4.4972660138779519</v>
      </c>
      <c r="L12">
        <f t="shared" si="2"/>
        <v>43.486821952978296</v>
      </c>
      <c r="M12">
        <f t="shared" si="9"/>
        <v>2.1743410976489148</v>
      </c>
      <c r="O12">
        <f t="shared" si="3"/>
        <v>2.5594677795164675</v>
      </c>
      <c r="P12">
        <f t="shared" si="4"/>
        <v>2.5547533926522248</v>
      </c>
      <c r="R12">
        <f t="shared" si="13"/>
        <v>20.135339742351526</v>
      </c>
      <c r="S12">
        <f t="shared" si="10"/>
        <v>17.137580858315363</v>
      </c>
      <c r="T12">
        <f t="shared" si="11"/>
        <v>47.880338783226463</v>
      </c>
      <c r="U12" s="8">
        <f t="shared" si="5"/>
        <v>93.36493337602414</v>
      </c>
      <c r="V12">
        <f t="shared" si="12"/>
        <v>2.3288626886197505</v>
      </c>
    </row>
    <row r="13" spans="1:22" x14ac:dyDescent="0.25">
      <c r="A13">
        <v>233</v>
      </c>
      <c r="B13" s="7">
        <v>208.11264813108491</v>
      </c>
      <c r="C13" s="1">
        <f>NOVA!E12</f>
        <v>137876</v>
      </c>
      <c r="D13" s="2">
        <f>NOVA!J12</f>
        <v>16060</v>
      </c>
      <c r="E13" s="5">
        <f>NOVA!M12</f>
        <v>272775</v>
      </c>
      <c r="G13">
        <f t="shared" si="6"/>
        <v>8.58505603985056</v>
      </c>
      <c r="H13">
        <f t="shared" si="7"/>
        <v>62.433794439325474</v>
      </c>
      <c r="I13">
        <f t="shared" si="0"/>
        <v>124.86758887865095</v>
      </c>
      <c r="J13">
        <f t="shared" si="1"/>
        <v>6.2319788319875178</v>
      </c>
      <c r="K13">
        <f t="shared" si="8"/>
        <v>11.267559174455061</v>
      </c>
      <c r="L13">
        <f t="shared" si="2"/>
        <v>96.625946381018935</v>
      </c>
      <c r="M13">
        <f t="shared" si="9"/>
        <v>4.8312973190509467</v>
      </c>
      <c r="O13">
        <f t="shared" si="3"/>
        <v>2.5594677795164675</v>
      </c>
      <c r="P13">
        <f t="shared" si="4"/>
        <v>2.5547533926522248</v>
      </c>
      <c r="R13">
        <f t="shared" si="13"/>
        <v>22.291830730598356</v>
      </c>
      <c r="S13">
        <f t="shared" si="10"/>
        <v>16.984744707347446</v>
      </c>
      <c r="T13">
        <f t="shared" si="11"/>
        <v>47.453332967926841</v>
      </c>
      <c r="U13" s="8">
        <f t="shared" si="5"/>
        <v>92.532287440139697</v>
      </c>
      <c r="V13">
        <f t="shared" si="12"/>
        <v>5.2212016504794327</v>
      </c>
    </row>
    <row r="15" spans="1:22" x14ac:dyDescent="0.25">
      <c r="C15" t="s">
        <v>83</v>
      </c>
      <c r="D15">
        <f>AVERAGE(D3:D13)</f>
        <v>12236.545454545454</v>
      </c>
      <c r="E15" s="7">
        <v>50.091468635022572</v>
      </c>
      <c r="F15" s="7" t="s">
        <v>84</v>
      </c>
      <c r="H15" t="s">
        <v>85</v>
      </c>
      <c r="I15">
        <v>1.7938000000000001</v>
      </c>
      <c r="J15" t="s">
        <v>86</v>
      </c>
      <c r="K15">
        <v>-6.5500000000000003E-2</v>
      </c>
      <c r="N15" t="s">
        <v>85</v>
      </c>
      <c r="O15">
        <f>'BDE-28'!O15</f>
        <v>7.1715999999999998</v>
      </c>
      <c r="P15">
        <f>'BDE-28'!P15</f>
        <v>7.1848000000000001</v>
      </c>
      <c r="Q15" t="s">
        <v>87</v>
      </c>
      <c r="R15">
        <f>AVERAGE(R3:R13)</f>
        <v>18.355485059657358</v>
      </c>
      <c r="S15" s="7" t="s">
        <v>88</v>
      </c>
      <c r="T15" s="7">
        <f>(U15+V15)/2</f>
        <v>51.283000000000001</v>
      </c>
      <c r="U15">
        <v>51.744</v>
      </c>
      <c r="V15">
        <v>50.822000000000003</v>
      </c>
    </row>
    <row r="16" spans="1:22" x14ac:dyDescent="0.25">
      <c r="E16">
        <f>E15*10/50*2</f>
        <v>20.03658745400903</v>
      </c>
      <c r="F16" t="s">
        <v>66</v>
      </c>
      <c r="S16" t="s">
        <v>66</v>
      </c>
      <c r="T16">
        <f>25*T15/50*2</f>
        <v>51.283000000000001</v>
      </c>
    </row>
    <row r="17" spans="1:28" x14ac:dyDescent="0.25">
      <c r="E17" s="7">
        <v>10.036780878243674</v>
      </c>
      <c r="F17" s="7" t="s">
        <v>89</v>
      </c>
      <c r="S17" t="s">
        <v>90</v>
      </c>
      <c r="T17">
        <f>25*T15/50*2</f>
        <v>51.283000000000001</v>
      </c>
    </row>
    <row r="18" spans="1:28" x14ac:dyDescent="0.25">
      <c r="E18">
        <f>E17*50/50*2</f>
        <v>20.073561756487347</v>
      </c>
      <c r="F18" t="s">
        <v>90</v>
      </c>
    </row>
    <row r="21" spans="1:28" x14ac:dyDescent="0.25">
      <c r="A21" t="s">
        <v>28</v>
      </c>
      <c r="B21" t="s">
        <v>28</v>
      </c>
      <c r="C21" s="1">
        <f>NOVA!E14</f>
        <v>5709</v>
      </c>
      <c r="D21" s="2">
        <f>NOVA!J14</f>
        <v>22183</v>
      </c>
      <c r="E21" s="5">
        <f>NOVA!M14</f>
        <v>228783</v>
      </c>
      <c r="G21">
        <f t="shared" ref="G21:G30" si="14">C21/D21</f>
        <v>0.25735923905693547</v>
      </c>
      <c r="L21">
        <f>((G21-$K$15)/$I$15)*$E$18</f>
        <v>3.612964028242784</v>
      </c>
      <c r="M21">
        <f>((L21/2)*50)/500</f>
        <v>0.18064820141213919</v>
      </c>
      <c r="S21">
        <f t="shared" ref="S21:S30" si="15">E21/D21</f>
        <v>10.313438218455573</v>
      </c>
      <c r="T21">
        <f t="shared" ref="T21:T35" si="16">S21/$P$15*$E$18</f>
        <v>28.814641882847788</v>
      </c>
      <c r="U21" s="8">
        <f>T21/$T$17*100</f>
        <v>56.187512202577437</v>
      </c>
      <c r="V21" s="9">
        <f>M21/U21*100</f>
        <v>0.3215095211206957</v>
      </c>
      <c r="W21" t="s">
        <v>28</v>
      </c>
      <c r="Y21" t="s">
        <v>103</v>
      </c>
      <c r="Z21" t="s">
        <v>91</v>
      </c>
      <c r="AA21" t="s">
        <v>92</v>
      </c>
      <c r="AB21" t="s">
        <v>93</v>
      </c>
    </row>
    <row r="22" spans="1:28" x14ac:dyDescent="0.25">
      <c r="A22" t="s">
        <v>30</v>
      </c>
      <c r="B22" t="s">
        <v>30</v>
      </c>
      <c r="C22" s="1">
        <f>NOVA!E15</f>
        <v>8439</v>
      </c>
      <c r="D22" s="2">
        <f>NOVA!J15</f>
        <v>178</v>
      </c>
      <c r="E22" s="5">
        <f>NOVA!M15</f>
        <v>282488</v>
      </c>
      <c r="G22">
        <f t="shared" si="14"/>
        <v>47.41011235955056</v>
      </c>
      <c r="L22">
        <f t="shared" ref="L22:L35" si="17">((G22-$K$15)/$I$15)*$E$18</f>
        <v>531.2769743708842</v>
      </c>
      <c r="M22">
        <f t="shared" ref="M22:M35" si="18">((L22/2)*50)/500</f>
        <v>26.563848718544211</v>
      </c>
      <c r="S22">
        <f>E22/D22</f>
        <v>1587.0112359550562</v>
      </c>
      <c r="T22">
        <f t="shared" si="16"/>
        <v>4433.9394350828325</v>
      </c>
      <c r="U22" s="8">
        <f t="shared" ref="U22:U30" si="19">T22/$T$17*100</f>
        <v>8646.0219470055035</v>
      </c>
      <c r="V22" s="9">
        <f>M22/U22*100</f>
        <v>0.3072378127347275</v>
      </c>
      <c r="W22" t="s">
        <v>30</v>
      </c>
      <c r="Y22">
        <v>3.3</v>
      </c>
      <c r="Z22" s="9">
        <f>AVERAGE(V27:V31)</f>
        <v>0.13155883053503231</v>
      </c>
      <c r="AA22">
        <f>_xlfn.STDEV.S(V27:V31)</f>
        <v>2.1978469803753092E-2</v>
      </c>
      <c r="AB22">
        <f>AA22/Z22*100</f>
        <v>16.706191225909787</v>
      </c>
    </row>
    <row r="23" spans="1:28" x14ac:dyDescent="0.25">
      <c r="A23" t="s">
        <v>32</v>
      </c>
      <c r="B23" t="s">
        <v>32</v>
      </c>
      <c r="C23" s="1">
        <f>NOVA!E16</f>
        <v>7853</v>
      </c>
      <c r="D23" s="2">
        <f>NOVA!J16</f>
        <v>22362</v>
      </c>
      <c r="E23" s="5">
        <f>NOVA!M16</f>
        <v>256454</v>
      </c>
      <c r="G23">
        <f t="shared" si="14"/>
        <v>0.35117610231642965</v>
      </c>
      <c r="L23">
        <f t="shared" si="17"/>
        <v>4.6628238779692781</v>
      </c>
      <c r="M23">
        <f t="shared" si="18"/>
        <v>0.23314119389846391</v>
      </c>
      <c r="S23">
        <f t="shared" si="15"/>
        <v>11.468294428047582</v>
      </c>
      <c r="T23">
        <f t="shared" si="16"/>
        <v>32.041186455154339</v>
      </c>
      <c r="U23" s="8">
        <f t="shared" si="19"/>
        <v>62.479157723133085</v>
      </c>
      <c r="V23" s="9">
        <f t="shared" ref="V23:V30" si="20">M23/U23*100</f>
        <v>0.37315034708309253</v>
      </c>
      <c r="W23" t="s">
        <v>32</v>
      </c>
      <c r="Y23">
        <v>33</v>
      </c>
      <c r="Z23" s="9">
        <f>AVERAGE(V32:V36)</f>
        <v>0.79678969037268488</v>
      </c>
      <c r="AA23">
        <f>_xlfn.STDEV.S(V32:V36)</f>
        <v>5.1311466591625415E-2</v>
      </c>
      <c r="AB23">
        <f>AA23/Z23*100</f>
        <v>6.4397754152197102</v>
      </c>
    </row>
    <row r="24" spans="1:28" x14ac:dyDescent="0.25">
      <c r="A24" t="s">
        <v>34</v>
      </c>
      <c r="B24" t="s">
        <v>34</v>
      </c>
      <c r="C24" s="1">
        <f>NOVA!E17</f>
        <v>2426</v>
      </c>
      <c r="D24" s="2">
        <f>NOVA!J17</f>
        <v>21087</v>
      </c>
      <c r="E24" s="5">
        <f>NOVA!M17</f>
        <v>163648</v>
      </c>
      <c r="G24">
        <f t="shared" si="14"/>
        <v>0.11504718546972068</v>
      </c>
      <c r="L24">
        <f t="shared" si="17"/>
        <v>2.0204175925333998</v>
      </c>
      <c r="M24">
        <f t="shared" si="18"/>
        <v>0.10102087962667</v>
      </c>
      <c r="S24">
        <f t="shared" si="15"/>
        <v>7.7606108028643241</v>
      </c>
      <c r="T24">
        <f t="shared" si="16"/>
        <v>21.682315474245613</v>
      </c>
      <c r="U24" s="8">
        <f t="shared" si="19"/>
        <v>42.279732999718448</v>
      </c>
      <c r="V24" s="9">
        <f>M24/U24*100</f>
        <v>0.23893452597570264</v>
      </c>
      <c r="W24" t="s">
        <v>34</v>
      </c>
      <c r="Y24" s="12">
        <v>8.3000000000000007</v>
      </c>
      <c r="Z24" s="13">
        <f>AVERAGE(V38:V41)</f>
        <v>0.24284672887400688</v>
      </c>
      <c r="AA24" s="13">
        <f>_xlfn.STDEV.S(V38:V41)</f>
        <v>2.1396481407315041E-2</v>
      </c>
      <c r="AB24">
        <f t="shared" ref="AB24:AB25" si="21">AA24/Z24*100</f>
        <v>8.8106936858992686</v>
      </c>
    </row>
    <row r="25" spans="1:28" x14ac:dyDescent="0.25">
      <c r="A25" t="s">
        <v>36</v>
      </c>
      <c r="B25" t="s">
        <v>36</v>
      </c>
      <c r="C25" s="1">
        <f>NOVA!E18</f>
        <v>975</v>
      </c>
      <c r="D25" s="2">
        <f>NOVA!J18</f>
        <v>20745</v>
      </c>
      <c r="E25" s="5">
        <f>NOVA!M18</f>
        <v>238146</v>
      </c>
      <c r="G25">
        <f t="shared" si="14"/>
        <v>4.6999276934201015E-2</v>
      </c>
      <c r="L25">
        <f t="shared" si="17"/>
        <v>1.2589258463032984</v>
      </c>
      <c r="M25">
        <f t="shared" si="18"/>
        <v>6.2946292315164923E-2</v>
      </c>
      <c r="S25">
        <f t="shared" si="15"/>
        <v>11.479681851048445</v>
      </c>
      <c r="T25">
        <f t="shared" si="16"/>
        <v>32.073001695502718</v>
      </c>
      <c r="U25" s="8">
        <f t="shared" si="19"/>
        <v>62.541196294098853</v>
      </c>
      <c r="V25" s="9">
        <f t="shared" si="20"/>
        <v>0.10064772669067779</v>
      </c>
      <c r="W25" t="s">
        <v>36</v>
      </c>
      <c r="Y25">
        <v>16.600000000000001</v>
      </c>
      <c r="Z25" s="9">
        <f>AVERAGE(V42:V45)</f>
        <v>0.4642307172630683</v>
      </c>
      <c r="AA25" s="13">
        <f>_xlfn.STDEV.S(V42:V45)</f>
        <v>4.4546298906140543E-2</v>
      </c>
      <c r="AB25">
        <f t="shared" si="21"/>
        <v>9.5957241194139336</v>
      </c>
    </row>
    <row r="26" spans="1:28" x14ac:dyDescent="0.25">
      <c r="A26" t="s">
        <v>38</v>
      </c>
      <c r="B26" t="s">
        <v>38</v>
      </c>
      <c r="C26" s="1">
        <f>NOVA!E19</f>
        <v>8407</v>
      </c>
      <c r="D26" s="2">
        <f>NOVA!J19</f>
        <v>21635</v>
      </c>
      <c r="E26" s="5">
        <f>NOVA!M19</f>
        <v>264036</v>
      </c>
      <c r="G26">
        <f t="shared" si="14"/>
        <v>0.38858331407441643</v>
      </c>
      <c r="L26">
        <f t="shared" si="17"/>
        <v>5.0814301748596487</v>
      </c>
      <c r="M26">
        <f t="shared" si="18"/>
        <v>0.25407150874298245</v>
      </c>
      <c r="S26">
        <f t="shared" si="15"/>
        <v>12.20411370464525</v>
      </c>
      <c r="T26">
        <f t="shared" si="16"/>
        <v>34.096986712697642</v>
      </c>
      <c r="U26" s="8">
        <f t="shared" si="19"/>
        <v>66.487894063720219</v>
      </c>
      <c r="V26" s="9">
        <f t="shared" si="20"/>
        <v>0.3821319840563564</v>
      </c>
      <c r="W26" t="s">
        <v>38</v>
      </c>
    </row>
    <row r="27" spans="1:28" x14ac:dyDescent="0.25">
      <c r="A27" t="s">
        <v>47</v>
      </c>
      <c r="B27" t="s">
        <v>47</v>
      </c>
      <c r="C27" s="1">
        <f>NOVA!E20</f>
        <v>1399</v>
      </c>
      <c r="D27" s="2">
        <f>NOVA!J20</f>
        <v>10584</v>
      </c>
      <c r="E27" s="5">
        <f>NOVA!M20</f>
        <v>212574</v>
      </c>
      <c r="G27">
        <f t="shared" si="14"/>
        <v>0.13218065003779289</v>
      </c>
      <c r="L27">
        <f t="shared" si="17"/>
        <v>2.2121500371257654</v>
      </c>
      <c r="M27">
        <f t="shared" si="18"/>
        <v>0.11060750185628826</v>
      </c>
      <c r="S27">
        <f>E27/D27</f>
        <v>20.084467120181404</v>
      </c>
      <c r="T27">
        <f t="shared" si="16"/>
        <v>56.113850223123954</v>
      </c>
      <c r="U27" s="8">
        <f t="shared" si="19"/>
        <v>109.4199836653939</v>
      </c>
      <c r="V27" s="9">
        <f t="shared" si="20"/>
        <v>0.10108528456239382</v>
      </c>
      <c r="W27" t="s">
        <v>47</v>
      </c>
    </row>
    <row r="28" spans="1:28" x14ac:dyDescent="0.25">
      <c r="A28" t="s">
        <v>49</v>
      </c>
      <c r="B28" t="s">
        <v>49</v>
      </c>
      <c r="C28" s="1">
        <f>NOVA!E21</f>
        <v>3961</v>
      </c>
      <c r="D28" s="2">
        <f>NOVA!J21</f>
        <v>32141</v>
      </c>
      <c r="E28" s="5">
        <f>NOVA!M21</f>
        <v>514773</v>
      </c>
      <c r="G28">
        <f t="shared" si="14"/>
        <v>0.12323823154226689</v>
      </c>
      <c r="L28">
        <f t="shared" si="17"/>
        <v>2.112079689304216</v>
      </c>
      <c r="M28">
        <f t="shared" si="18"/>
        <v>0.1056039844652108</v>
      </c>
      <c r="S28">
        <f t="shared" si="15"/>
        <v>16.0160853738216</v>
      </c>
      <c r="T28">
        <f t="shared" si="16"/>
        <v>44.747227319978514</v>
      </c>
      <c r="U28" s="8">
        <f t="shared" si="19"/>
        <v>87.255479047595713</v>
      </c>
      <c r="V28" s="9">
        <f t="shared" si="20"/>
        <v>0.12102848510820326</v>
      </c>
      <c r="W28" t="s">
        <v>49</v>
      </c>
    </row>
    <row r="29" spans="1:28" x14ac:dyDescent="0.25">
      <c r="A29" t="s">
        <v>51</v>
      </c>
      <c r="B29" t="s">
        <v>51</v>
      </c>
      <c r="C29" s="1">
        <f>NOVA!E22</f>
        <v>5159</v>
      </c>
      <c r="D29" s="2">
        <f>NOVA!J22</f>
        <v>44197</v>
      </c>
      <c r="E29" s="5">
        <f>NOVA!M22</f>
        <v>608287</v>
      </c>
      <c r="G29">
        <f t="shared" si="14"/>
        <v>0.11672737968640405</v>
      </c>
      <c r="L29">
        <f t="shared" si="17"/>
        <v>2.0392198460574757</v>
      </c>
      <c r="M29">
        <f t="shared" si="18"/>
        <v>0.1019609923028738</v>
      </c>
      <c r="S29">
        <f t="shared" si="15"/>
        <v>13.763083467203657</v>
      </c>
      <c r="T29">
        <f t="shared" si="16"/>
        <v>38.452581274162483</v>
      </c>
      <c r="U29" s="8">
        <f t="shared" si="19"/>
        <v>74.981146333409683</v>
      </c>
      <c r="V29" s="9">
        <f t="shared" si="20"/>
        <v>0.13598217323791778</v>
      </c>
      <c r="W29" t="s">
        <v>51</v>
      </c>
    </row>
    <row r="30" spans="1:28" x14ac:dyDescent="0.25">
      <c r="A30" t="s">
        <v>53</v>
      </c>
      <c r="B30" t="s">
        <v>53</v>
      </c>
      <c r="C30" s="1">
        <f>NOVA!E23</f>
        <v>8111</v>
      </c>
      <c r="D30" s="2">
        <f>NOVA!J23</f>
        <v>66544</v>
      </c>
      <c r="E30" s="5">
        <f>NOVA!M23</f>
        <v>916413</v>
      </c>
      <c r="G30">
        <f t="shared" si="14"/>
        <v>0.12188927626833373</v>
      </c>
      <c r="L30">
        <f t="shared" si="17"/>
        <v>2.0969841730827663</v>
      </c>
      <c r="M30">
        <f t="shared" si="18"/>
        <v>0.10484920865413831</v>
      </c>
      <c r="S30">
        <f t="shared" si="15"/>
        <v>13.771534623707621</v>
      </c>
      <c r="T30">
        <f t="shared" si="16"/>
        <v>38.47619290037283</v>
      </c>
      <c r="U30" s="8">
        <f t="shared" si="19"/>
        <v>75.027188152746191</v>
      </c>
      <c r="V30" s="9">
        <f t="shared" si="20"/>
        <v>0.13974828490263838</v>
      </c>
      <c r="W30" t="s">
        <v>53</v>
      </c>
    </row>
    <row r="31" spans="1:28" x14ac:dyDescent="0.25">
      <c r="A31" t="s">
        <v>55</v>
      </c>
      <c r="B31" t="s">
        <v>55</v>
      </c>
      <c r="C31" s="1">
        <f>NOVA!E24</f>
        <v>14187</v>
      </c>
      <c r="D31" s="2">
        <f>NOVA!J24</f>
        <v>111390</v>
      </c>
      <c r="E31" s="5">
        <f>NOVA!M24</f>
        <v>1379418</v>
      </c>
      <c r="G31">
        <f>C31/D31</f>
        <v>0.1273633180716402</v>
      </c>
      <c r="L31">
        <f t="shared" si="17"/>
        <v>2.1582415686654763</v>
      </c>
      <c r="M31">
        <f t="shared" si="18"/>
        <v>0.10791207843327381</v>
      </c>
      <c r="S31">
        <f>E31/D31</f>
        <v>12.383678965795852</v>
      </c>
      <c r="T31">
        <f t="shared" si="16"/>
        <v>34.598672822126765</v>
      </c>
      <c r="U31" s="8">
        <f>T31/$T$17*100</f>
        <v>67.466163879115427</v>
      </c>
      <c r="V31" s="9">
        <f>M31/U31*100</f>
        <v>0.15994992486400827</v>
      </c>
      <c r="W31" t="s">
        <v>55</v>
      </c>
    </row>
    <row r="32" spans="1:28" x14ac:dyDescent="0.25">
      <c r="A32" t="s">
        <v>48</v>
      </c>
      <c r="B32" t="s">
        <v>48</v>
      </c>
      <c r="C32" s="1">
        <f>NOVA!E25</f>
        <v>15962</v>
      </c>
      <c r="D32" s="2">
        <f>NOVA!J25</f>
        <v>13600</v>
      </c>
      <c r="E32" s="5">
        <f>NOVA!M25</f>
        <v>234056</v>
      </c>
      <c r="G32">
        <f t="shared" ref="G32:G35" si="22">C32/D32</f>
        <v>1.1736764705882352</v>
      </c>
      <c r="L32">
        <f t="shared" si="17"/>
        <v>13.86703389984333</v>
      </c>
      <c r="M32">
        <f t="shared" si="18"/>
        <v>0.69335169499216642</v>
      </c>
      <c r="S32">
        <f t="shared" ref="S32:S35" si="23">E32/D32</f>
        <v>17.21</v>
      </c>
      <c r="T32">
        <f t="shared" si="16"/>
        <v>48.082896925335049</v>
      </c>
      <c r="U32" s="8">
        <f t="shared" ref="U32:U35" si="24">T32/$T$17*100</f>
        <v>93.759914445986098</v>
      </c>
      <c r="V32" s="9">
        <f t="shared" ref="V32:V35" si="25">M32/U32*100</f>
        <v>0.73949693649901693</v>
      </c>
      <c r="W32" t="s">
        <v>48</v>
      </c>
      <c r="Y32" s="9"/>
    </row>
    <row r="33" spans="1:25" x14ac:dyDescent="0.25">
      <c r="A33" t="s">
        <v>50</v>
      </c>
      <c r="B33" t="s">
        <v>50</v>
      </c>
      <c r="C33" s="1">
        <f>NOVA!E26</f>
        <v>30278</v>
      </c>
      <c r="D33" s="2">
        <f>NOVA!J26</f>
        <v>27782</v>
      </c>
      <c r="E33" s="5">
        <f>NOVA!M26</f>
        <v>444430</v>
      </c>
      <c r="G33">
        <f t="shared" si="22"/>
        <v>1.0898423439637175</v>
      </c>
      <c r="L33">
        <f t="shared" si="17"/>
        <v>12.928886102932619</v>
      </c>
      <c r="M33">
        <f t="shared" si="18"/>
        <v>0.64644430514663098</v>
      </c>
      <c r="S33">
        <f t="shared" si="23"/>
        <v>15.997048448635807</v>
      </c>
      <c r="T33">
        <f t="shared" si="16"/>
        <v>44.694040189735411</v>
      </c>
      <c r="U33" s="8">
        <f t="shared" si="24"/>
        <v>87.151766062311893</v>
      </c>
      <c r="V33" s="9">
        <f t="shared" si="25"/>
        <v>0.74174550253455029</v>
      </c>
      <c r="W33" t="s">
        <v>50</v>
      </c>
      <c r="Y33" s="9"/>
    </row>
    <row r="34" spans="1:25" x14ac:dyDescent="0.25">
      <c r="A34" t="s">
        <v>52</v>
      </c>
      <c r="B34" t="s">
        <v>52</v>
      </c>
      <c r="C34" s="1">
        <f>NOVA!E27</f>
        <v>36413</v>
      </c>
      <c r="D34" s="2">
        <f>NOVA!J27</f>
        <v>33943</v>
      </c>
      <c r="E34" s="5">
        <f>NOVA!M27</f>
        <v>476418</v>
      </c>
      <c r="G34">
        <f t="shared" si="22"/>
        <v>1.0727690540022981</v>
      </c>
      <c r="L34">
        <f t="shared" si="17"/>
        <v>12.737827043713658</v>
      </c>
      <c r="M34">
        <f t="shared" si="18"/>
        <v>0.63689135218568282</v>
      </c>
      <c r="S34">
        <f t="shared" si="23"/>
        <v>14.035824765047286</v>
      </c>
      <c r="T34">
        <f t="shared" si="16"/>
        <v>39.214591251588246</v>
      </c>
      <c r="U34" s="8">
        <f t="shared" si="24"/>
        <v>76.467038300388523</v>
      </c>
      <c r="V34" s="9">
        <f t="shared" si="25"/>
        <v>0.83289658700230684</v>
      </c>
      <c r="W34" t="s">
        <v>52</v>
      </c>
    </row>
    <row r="35" spans="1:25" x14ac:dyDescent="0.25">
      <c r="A35" t="s">
        <v>54</v>
      </c>
      <c r="B35" t="s">
        <v>54</v>
      </c>
      <c r="C35" s="1">
        <f>NOVA!E28</f>
        <v>48898</v>
      </c>
      <c r="D35" s="2">
        <f>NOVA!J28</f>
        <v>46555</v>
      </c>
      <c r="E35" s="5">
        <f>NOVA!M28</f>
        <v>640724</v>
      </c>
      <c r="G35">
        <f t="shared" si="22"/>
        <v>1.0503275695414027</v>
      </c>
      <c r="L35">
        <f t="shared" si="17"/>
        <v>12.486695075694351</v>
      </c>
      <c r="M35">
        <f t="shared" si="18"/>
        <v>0.62433475378471759</v>
      </c>
      <c r="S35">
        <f t="shared" si="23"/>
        <v>13.762732252174846</v>
      </c>
      <c r="T35">
        <f t="shared" si="16"/>
        <v>38.451600016984742</v>
      </c>
      <c r="U35" s="8">
        <f t="shared" si="24"/>
        <v>74.979232917311279</v>
      </c>
      <c r="V35" s="9">
        <f t="shared" si="25"/>
        <v>0.83267690198064237</v>
      </c>
      <c r="W35" t="s">
        <v>54</v>
      </c>
    </row>
    <row r="36" spans="1:25" x14ac:dyDescent="0.25">
      <c r="A36" t="s">
        <v>56</v>
      </c>
      <c r="B36" t="s">
        <v>56</v>
      </c>
      <c r="C36" s="1">
        <f>NOVA!E29</f>
        <v>62084</v>
      </c>
      <c r="D36" s="2">
        <f>NOVA!J29</f>
        <v>59556</v>
      </c>
      <c r="E36" s="5">
        <f>NOVA!M29</f>
        <v>809533</v>
      </c>
      <c r="G36">
        <f t="shared" ref="G36" si="26">C36/D36</f>
        <v>1.0424474444220566</v>
      </c>
      <c r="L36">
        <f t="shared" ref="L36" si="27">((G36-$K$15)/$I$15)*$E$18</f>
        <v>12.398512347278675</v>
      </c>
      <c r="M36">
        <f t="shared" ref="M36" si="28">((L36/2)*50)/500</f>
        <v>0.6199256173639337</v>
      </c>
      <c r="S36">
        <f t="shared" ref="S36" si="29">E36/D36</f>
        <v>13.592803411914836</v>
      </c>
      <c r="T36">
        <f t="shared" ref="T36" si="30">S36/$P$15*$E$18</f>
        <v>37.976837035528391</v>
      </c>
      <c r="U36" s="8">
        <f t="shared" ref="U36" si="31">T36/$T$17*100</f>
        <v>74.053462230229101</v>
      </c>
      <c r="V36" s="9">
        <f t="shared" ref="V36" si="32">M36/U36*100</f>
        <v>0.83713252384690806</v>
      </c>
      <c r="W36" t="s">
        <v>56</v>
      </c>
    </row>
    <row r="38" spans="1:25" x14ac:dyDescent="0.25">
      <c r="A38" t="s">
        <v>63</v>
      </c>
      <c r="B38" t="s">
        <v>63</v>
      </c>
      <c r="C38" s="1">
        <v>3938</v>
      </c>
      <c r="D38" s="2">
        <v>12497</v>
      </c>
      <c r="E38" s="5">
        <v>228946</v>
      </c>
      <c r="G38">
        <f t="shared" ref="G38:G45" si="33">C38/D38</f>
        <v>0.31511562775066015</v>
      </c>
      <c r="L38">
        <f t="shared" ref="L38:L45" si="34">((G38-$K$15)/$I$15)*$E$18</f>
        <v>4.2592882758039226</v>
      </c>
      <c r="M38">
        <f t="shared" ref="M38:M45" si="35">((L38/2)*50)/500</f>
        <v>0.21296441379019612</v>
      </c>
      <c r="S38">
        <f t="shared" ref="S38:S45" si="36">E38/D38</f>
        <v>18.320076818436426</v>
      </c>
      <c r="T38">
        <f t="shared" ref="T38:T45" si="37">S38/$P$15*$E$18</f>
        <v>51.184332674322988</v>
      </c>
      <c r="U38" s="8">
        <f t="shared" ref="U38:U45" si="38">T38/$T$17*100</f>
        <v>99.80760227428776</v>
      </c>
      <c r="V38" s="9">
        <f t="shared" ref="V38:V45" si="39">M38/U38*100</f>
        <v>0.21337494232647206</v>
      </c>
      <c r="W38" t="s">
        <v>63</v>
      </c>
    </row>
    <row r="39" spans="1:25" x14ac:dyDescent="0.25">
      <c r="A39" t="s">
        <v>57</v>
      </c>
      <c r="B39" t="s">
        <v>57</v>
      </c>
      <c r="C39" s="1">
        <v>11054</v>
      </c>
      <c r="D39" s="2">
        <v>38879</v>
      </c>
      <c r="E39" s="5">
        <v>575550</v>
      </c>
      <c r="G39">
        <f t="shared" si="33"/>
        <v>0.28431801229455489</v>
      </c>
      <c r="L39">
        <f t="shared" si="34"/>
        <v>3.9146468242426122</v>
      </c>
      <c r="M39">
        <f t="shared" si="35"/>
        <v>0.19573234121213062</v>
      </c>
      <c r="S39">
        <f t="shared" si="36"/>
        <v>14.803621492322334</v>
      </c>
      <c r="T39">
        <f t="shared" si="37"/>
        <v>41.359733081755337</v>
      </c>
      <c r="U39" s="8">
        <f t="shared" si="38"/>
        <v>80.649987484654446</v>
      </c>
      <c r="V39" s="9">
        <f t="shared" si="39"/>
        <v>0.24269357915197853</v>
      </c>
      <c r="W39" t="s">
        <v>57</v>
      </c>
    </row>
    <row r="40" spans="1:25" x14ac:dyDescent="0.25">
      <c r="A40" t="s">
        <v>59</v>
      </c>
      <c r="B40" t="s">
        <v>59</v>
      </c>
      <c r="C40" s="1">
        <v>14560</v>
      </c>
      <c r="D40" s="2">
        <v>50486</v>
      </c>
      <c r="E40" s="5">
        <v>728414</v>
      </c>
      <c r="G40">
        <f t="shared" si="33"/>
        <v>0.28839678326664819</v>
      </c>
      <c r="L40">
        <f t="shared" si="34"/>
        <v>3.9602904082535848</v>
      </c>
      <c r="M40">
        <f t="shared" si="35"/>
        <v>0.19801452041267925</v>
      </c>
      <c r="S40">
        <f t="shared" si="36"/>
        <v>14.428039456482985</v>
      </c>
      <c r="T40">
        <f t="shared" si="37"/>
        <v>40.310397095917402</v>
      </c>
      <c r="U40" s="8">
        <f t="shared" si="38"/>
        <v>78.60382016636585</v>
      </c>
      <c r="V40" s="9">
        <f t="shared" si="39"/>
        <v>0.25191462704176376</v>
      </c>
      <c r="W40" t="s">
        <v>59</v>
      </c>
    </row>
    <row r="41" spans="1:25" x14ac:dyDescent="0.25">
      <c r="A41" t="s">
        <v>61</v>
      </c>
      <c r="B41" t="s">
        <v>61</v>
      </c>
      <c r="C41" s="1">
        <v>16291</v>
      </c>
      <c r="D41" s="2">
        <v>57729</v>
      </c>
      <c r="E41" s="5">
        <v>782633</v>
      </c>
      <c r="G41">
        <f t="shared" si="33"/>
        <v>0.28219785549723708</v>
      </c>
      <c r="L41">
        <f t="shared" si="34"/>
        <v>3.8909211589486019</v>
      </c>
      <c r="M41">
        <f t="shared" si="35"/>
        <v>0.19454605794743007</v>
      </c>
      <c r="S41">
        <f t="shared" si="36"/>
        <v>13.557016404233574</v>
      </c>
      <c r="T41">
        <f t="shared" si="37"/>
        <v>37.876851968613558</v>
      </c>
      <c r="U41" s="8">
        <f t="shared" si="38"/>
        <v>73.858494956639746</v>
      </c>
      <c r="V41" s="9">
        <f t="shared" si="39"/>
        <v>0.26340376697581314</v>
      </c>
      <c r="W41" t="s">
        <v>61</v>
      </c>
    </row>
    <row r="42" spans="1:25" x14ac:dyDescent="0.25">
      <c r="A42" t="s">
        <v>64</v>
      </c>
      <c r="B42" t="s">
        <v>64</v>
      </c>
      <c r="C42" s="1">
        <v>8371</v>
      </c>
      <c r="D42" s="2">
        <v>14148</v>
      </c>
      <c r="E42" s="5">
        <v>238700</v>
      </c>
      <c r="G42">
        <f t="shared" si="33"/>
        <v>0.59167373480350582</v>
      </c>
      <c r="L42">
        <f t="shared" si="34"/>
        <v>7.3541183801536469</v>
      </c>
      <c r="M42">
        <f t="shared" si="35"/>
        <v>0.36770591900768235</v>
      </c>
      <c r="S42">
        <f t="shared" si="36"/>
        <v>16.871642635001415</v>
      </c>
      <c r="T42">
        <f t="shared" si="37"/>
        <v>47.137562683315579</v>
      </c>
      <c r="U42" s="8">
        <f t="shared" si="38"/>
        <v>91.916546776350017</v>
      </c>
      <c r="V42" s="9">
        <f t="shared" si="39"/>
        <v>0.40004322606067755</v>
      </c>
      <c r="W42" t="s">
        <v>64</v>
      </c>
    </row>
    <row r="43" spans="1:25" x14ac:dyDescent="0.25">
      <c r="A43" t="s">
        <v>58</v>
      </c>
      <c r="B43" t="s">
        <v>58</v>
      </c>
      <c r="C43" s="1">
        <v>24564</v>
      </c>
      <c r="D43" s="2">
        <v>37130</v>
      </c>
      <c r="E43" s="5">
        <v>551069</v>
      </c>
      <c r="G43">
        <f t="shared" si="33"/>
        <v>0.6615674656611904</v>
      </c>
      <c r="L43">
        <f t="shared" si="34"/>
        <v>8.1362658451793113</v>
      </c>
      <c r="M43">
        <f t="shared" si="35"/>
        <v>0.40681329225896556</v>
      </c>
      <c r="S43">
        <f t="shared" si="36"/>
        <v>14.841610557500672</v>
      </c>
      <c r="T43">
        <f t="shared" si="37"/>
        <v>41.465870461491527</v>
      </c>
      <c r="U43" s="8">
        <f t="shared" si="38"/>
        <v>80.85695154630487</v>
      </c>
      <c r="V43" s="9">
        <f t="shared" si="39"/>
        <v>0.50312717024211973</v>
      </c>
      <c r="W43" t="s">
        <v>58</v>
      </c>
    </row>
    <row r="44" spans="1:25" x14ac:dyDescent="0.25">
      <c r="A44" t="s">
        <v>60</v>
      </c>
      <c r="B44" t="s">
        <v>60</v>
      </c>
      <c r="C44" s="1">
        <v>32972</v>
      </c>
      <c r="D44" s="2">
        <v>56629</v>
      </c>
      <c r="E44" s="5">
        <v>790666</v>
      </c>
      <c r="G44">
        <f t="shared" si="33"/>
        <v>0.58224584576806937</v>
      </c>
      <c r="L44">
        <f t="shared" si="34"/>
        <v>7.2486153626566328</v>
      </c>
      <c r="M44">
        <f t="shared" si="35"/>
        <v>0.36243076813283165</v>
      </c>
      <c r="S44">
        <f t="shared" si="36"/>
        <v>13.962210174998676</v>
      </c>
      <c r="T44">
        <f t="shared" si="37"/>
        <v>39.008919970617406</v>
      </c>
      <c r="U44" s="8">
        <f t="shared" si="38"/>
        <v>76.065986721949585</v>
      </c>
      <c r="V44" s="9">
        <f t="shared" si="39"/>
        <v>0.47646889727159575</v>
      </c>
      <c r="W44" t="s">
        <v>60</v>
      </c>
    </row>
    <row r="45" spans="1:25" x14ac:dyDescent="0.25">
      <c r="A45" t="s">
        <v>62</v>
      </c>
      <c r="B45" t="s">
        <v>62</v>
      </c>
      <c r="C45" s="1">
        <v>37536</v>
      </c>
      <c r="D45" s="2">
        <v>66743</v>
      </c>
      <c r="E45" s="5">
        <v>901781</v>
      </c>
      <c r="G45">
        <f t="shared" si="33"/>
        <v>0.56239605651529001</v>
      </c>
      <c r="L45">
        <f t="shared" si="34"/>
        <v>7.0264858217831101</v>
      </c>
      <c r="M45">
        <f t="shared" si="35"/>
        <v>0.35132429108915553</v>
      </c>
      <c r="S45">
        <f t="shared" si="36"/>
        <v>13.511244624904485</v>
      </c>
      <c r="T45">
        <f t="shared" si="37"/>
        <v>37.74897051901624</v>
      </c>
      <c r="U45" s="8">
        <f t="shared" si="38"/>
        <v>73.609130743162922</v>
      </c>
      <c r="V45" s="9">
        <f t="shared" si="39"/>
        <v>0.47728357547788025</v>
      </c>
      <c r="W45" t="s">
        <v>62</v>
      </c>
    </row>
    <row r="46" spans="1:25" x14ac:dyDescent="0.25">
      <c r="U46" s="8"/>
      <c r="V46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4D09-7BB0-4C97-81F4-D1FCCD3B0BB3}">
  <dimension ref="A1:AB46"/>
  <sheetViews>
    <sheetView topLeftCell="F1" workbookViewId="0">
      <selection activeCell="Y22" sqref="Y22:AB23"/>
    </sheetView>
  </sheetViews>
  <sheetFormatPr baseColWidth="10" defaultRowHeight="15" x14ac:dyDescent="0.25"/>
  <sheetData>
    <row r="1" spans="1:22" x14ac:dyDescent="0.25">
      <c r="A1" t="s">
        <v>65</v>
      </c>
      <c r="B1" s="7" t="s">
        <v>66</v>
      </c>
      <c r="C1" s="1" t="s">
        <v>97</v>
      </c>
      <c r="D1" s="2" t="s">
        <v>67</v>
      </c>
      <c r="E1" s="5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O1" t="s">
        <v>76</v>
      </c>
      <c r="P1" t="s">
        <v>77</v>
      </c>
      <c r="R1" t="s">
        <v>78</v>
      </c>
      <c r="S1" t="s">
        <v>79</v>
      </c>
      <c r="T1" t="s">
        <v>74</v>
      </c>
      <c r="U1" t="s">
        <v>80</v>
      </c>
      <c r="V1" t="s">
        <v>81</v>
      </c>
    </row>
    <row r="2" spans="1:22" x14ac:dyDescent="0.25">
      <c r="A2">
        <v>0</v>
      </c>
      <c r="B2" s="7">
        <v>0</v>
      </c>
      <c r="C2" s="1">
        <v>0</v>
      </c>
      <c r="D2" s="2" t="s">
        <v>82</v>
      </c>
      <c r="E2" s="5" t="s">
        <v>12</v>
      </c>
      <c r="J2">
        <v>0</v>
      </c>
      <c r="K2">
        <v>0</v>
      </c>
    </row>
    <row r="3" spans="1:22" x14ac:dyDescent="0.25">
      <c r="A3">
        <v>0.02</v>
      </c>
      <c r="B3" s="7">
        <v>1.9596249658889408E-2</v>
      </c>
      <c r="C3" s="1">
        <f>NOVA!F2</f>
        <v>61</v>
      </c>
      <c r="D3" s="2">
        <f>NOVA!J2</f>
        <v>8445</v>
      </c>
      <c r="E3" s="5">
        <f>NOVA!M2</f>
        <v>192845</v>
      </c>
      <c r="G3">
        <f>C3/D3</f>
        <v>7.2232089994079341E-3</v>
      </c>
      <c r="H3">
        <f>15*B3/50</f>
        <v>5.8788748976668229E-3</v>
      </c>
      <c r="I3">
        <f t="shared" ref="I3:I13" si="0">H3*2</f>
        <v>1.1757749795333646E-2</v>
      </c>
      <c r="J3">
        <f t="shared" ref="J3:J13" si="1">I3/$E$16</f>
        <v>5.8681398827628659E-4</v>
      </c>
      <c r="K3">
        <f>C3/$D$15</f>
        <v>4.9850670866703316E-3</v>
      </c>
      <c r="L3">
        <f t="shared" ref="L3:L13" si="2">((G3-$K$15)/$I$15)*$E$16</f>
        <v>9.3267810327573836E-2</v>
      </c>
      <c r="M3">
        <f>((L3/2)*50)/500</f>
        <v>4.6633905163786914E-3</v>
      </c>
      <c r="O3">
        <f t="shared" ref="O3:O13" si="3">$T$16/$E$16</f>
        <v>2.5594677795164675</v>
      </c>
      <c r="P3">
        <f t="shared" ref="P3:P13" si="4">$T$17/$E$18</f>
        <v>2.5547533926522248</v>
      </c>
      <c r="R3">
        <f>E3/$D$15</f>
        <v>15.759758398835086</v>
      </c>
      <c r="S3">
        <f>E3/D3</f>
        <v>22.835405565423326</v>
      </c>
      <c r="T3">
        <f>S3/$O$15*$E$16</f>
        <v>63.799375405679207</v>
      </c>
      <c r="U3" s="8">
        <f t="shared" ref="U3:U13" si="5">T3/$T$16*100</f>
        <v>124.40648052118482</v>
      </c>
      <c r="V3">
        <f>M3/U3*100</f>
        <v>3.7485109271173187E-3</v>
      </c>
    </row>
    <row r="4" spans="1:22" x14ac:dyDescent="0.25">
      <c r="A4">
        <v>0.04</v>
      </c>
      <c r="B4" s="7">
        <v>3.9087827564151141E-2</v>
      </c>
      <c r="C4" s="1">
        <f>NOVA!F3</f>
        <v>63</v>
      </c>
      <c r="D4" s="2">
        <f>NOVA!J3</f>
        <v>10616</v>
      </c>
      <c r="E4" s="5">
        <f>NOVA!M3</f>
        <v>211364</v>
      </c>
      <c r="G4">
        <f t="shared" ref="G4:G13" si="6">C4/D4</f>
        <v>5.9344385832705354E-3</v>
      </c>
      <c r="H4">
        <f t="shared" ref="H4:H13" si="7">15*B4/50</f>
        <v>1.1726348269245341E-2</v>
      </c>
      <c r="I4">
        <f t="shared" si="0"/>
        <v>2.3452696538490681E-2</v>
      </c>
      <c r="J4">
        <f t="shared" si="1"/>
        <v>1.1704935579635411E-3</v>
      </c>
      <c r="K4">
        <f t="shared" ref="K4:K13" si="8">C4/$D$15</f>
        <v>5.1485119091841131E-3</v>
      </c>
      <c r="L4">
        <f t="shared" si="2"/>
        <v>7.7290480076938645E-2</v>
      </c>
      <c r="M4">
        <f t="shared" ref="M4:M13" si="9">((L4/2)*50)/500</f>
        <v>3.8645240038469326E-3</v>
      </c>
      <c r="O4">
        <f t="shared" si="3"/>
        <v>2.5594677795164675</v>
      </c>
      <c r="P4">
        <f t="shared" si="4"/>
        <v>2.5547533926522248</v>
      </c>
      <c r="R4">
        <f>E4/$D$15</f>
        <v>17.273175732901443</v>
      </c>
      <c r="S4">
        <f t="shared" ref="S4:S13" si="10">E4/D4</f>
        <v>19.909947249434815</v>
      </c>
      <c r="T4">
        <f t="shared" ref="T4:T13" si="11">S4/$O$15*$E$16</f>
        <v>55.625996886051539</v>
      </c>
      <c r="U4" s="8">
        <f t="shared" si="5"/>
        <v>108.46868725708624</v>
      </c>
      <c r="V4">
        <f t="shared" ref="V4:V13" si="12">M4/U4*100</f>
        <v>3.5628014882188625E-3</v>
      </c>
    </row>
    <row r="5" spans="1:22" x14ac:dyDescent="0.25">
      <c r="A5">
        <v>0.16</v>
      </c>
      <c r="B5" s="7">
        <v>0.15154149872323502</v>
      </c>
      <c r="C5" s="1">
        <f>NOVA!F4</f>
        <v>132</v>
      </c>
      <c r="D5" s="2">
        <f>NOVA!J4</f>
        <v>11302</v>
      </c>
      <c r="E5" s="5">
        <f>NOVA!M4</f>
        <v>210820</v>
      </c>
      <c r="G5">
        <f t="shared" si="6"/>
        <v>1.1679348787825164E-2</v>
      </c>
      <c r="H5">
        <f t="shared" si="7"/>
        <v>4.5462449616970504E-2</v>
      </c>
      <c r="I5">
        <f t="shared" si="0"/>
        <v>9.0924899233941009E-2</v>
      </c>
      <c r="J5">
        <f t="shared" si="1"/>
        <v>4.5379433719761626E-3</v>
      </c>
      <c r="K5">
        <f t="shared" si="8"/>
        <v>1.0787358285909571E-2</v>
      </c>
      <c r="L5">
        <f t="shared" si="2"/>
        <v>0.14851210842057663</v>
      </c>
      <c r="M5">
        <f t="shared" si="9"/>
        <v>7.4256054210288316E-3</v>
      </c>
      <c r="O5">
        <f t="shared" si="3"/>
        <v>2.5594677795164675</v>
      </c>
      <c r="P5">
        <f t="shared" si="4"/>
        <v>2.5547533926522248</v>
      </c>
      <c r="R5">
        <f>E5/$D$15</f>
        <v>17.228718741177694</v>
      </c>
      <c r="S5">
        <f t="shared" si="10"/>
        <v>18.653335692797736</v>
      </c>
      <c r="T5">
        <f t="shared" si="11"/>
        <v>52.11517540266189</v>
      </c>
      <c r="U5" s="8">
        <f t="shared" si="5"/>
        <v>101.62271201501841</v>
      </c>
      <c r="V5">
        <f t="shared" si="12"/>
        <v>7.3070333135091215E-3</v>
      </c>
    </row>
    <row r="6" spans="1:22" x14ac:dyDescent="0.25">
      <c r="A6">
        <v>0.4</v>
      </c>
      <c r="B6" s="7">
        <v>0.38462751792052918</v>
      </c>
      <c r="C6" s="1">
        <f>NOVA!F5</f>
        <v>197</v>
      </c>
      <c r="D6" s="2">
        <f>NOVA!J5</f>
        <v>10756</v>
      </c>
      <c r="E6" s="5">
        <f>NOVA!M5</f>
        <v>206860</v>
      </c>
      <c r="G6">
        <f>C6/D6</f>
        <v>1.8315358869468203E-2</v>
      </c>
      <c r="H6">
        <f t="shared" si="7"/>
        <v>0.11538825537615875</v>
      </c>
      <c r="I6">
        <f t="shared" si="0"/>
        <v>0.2307765107523175</v>
      </c>
      <c r="J6">
        <f t="shared" si="1"/>
        <v>1.1517755270553444E-2</v>
      </c>
      <c r="K6">
        <f>C6/$D$15</f>
        <v>1.6099315017607467E-2</v>
      </c>
      <c r="L6">
        <f t="shared" si="2"/>
        <v>0.23078100852361239</v>
      </c>
      <c r="M6">
        <f t="shared" si="9"/>
        <v>1.1539050426180619E-2</v>
      </c>
      <c r="O6">
        <f t="shared" si="3"/>
        <v>2.5594677795164675</v>
      </c>
      <c r="P6">
        <f t="shared" si="4"/>
        <v>2.5547533926522248</v>
      </c>
      <c r="R6">
        <f t="shared" ref="R6:R13" si="13">E6/$D$15</f>
        <v>16.905097992600407</v>
      </c>
      <c r="S6">
        <f t="shared" si="10"/>
        <v>19.232056526589812</v>
      </c>
      <c r="T6">
        <f t="shared" si="11"/>
        <v>53.732051775818775</v>
      </c>
      <c r="U6" s="8">
        <f t="shared" si="5"/>
        <v>104.77556261493824</v>
      </c>
      <c r="V6">
        <f t="shared" si="12"/>
        <v>1.1013112350050463E-2</v>
      </c>
    </row>
    <row r="7" spans="1:22" x14ac:dyDescent="0.25">
      <c r="A7">
        <v>1.6</v>
      </c>
      <c r="B7" s="7">
        <v>1.5222547636852795</v>
      </c>
      <c r="C7" s="1">
        <f>NOVA!F6</f>
        <v>834</v>
      </c>
      <c r="D7" s="2">
        <f>NOVA!J6</f>
        <v>12217</v>
      </c>
      <c r="E7" s="5">
        <f>NOVA!M6</f>
        <v>215358</v>
      </c>
      <c r="G7">
        <f t="shared" si="6"/>
        <v>6.8265531636244575E-2</v>
      </c>
      <c r="H7">
        <f t="shared" si="7"/>
        <v>0.45667642910558387</v>
      </c>
      <c r="I7">
        <f>H7*2</f>
        <v>0.91335285821116774</v>
      </c>
      <c r="J7">
        <f t="shared" si="1"/>
        <v>4.558425232378676E-2</v>
      </c>
      <c r="K7">
        <f t="shared" si="8"/>
        <v>6.8156490988246832E-2</v>
      </c>
      <c r="L7">
        <f t="shared" si="2"/>
        <v>0.85003048568261175</v>
      </c>
      <c r="M7">
        <f t="shared" si="9"/>
        <v>4.2501524284130586E-2</v>
      </c>
      <c r="O7">
        <f t="shared" si="3"/>
        <v>2.5594677795164675</v>
      </c>
      <c r="P7">
        <f t="shared" si="4"/>
        <v>2.5547533926522248</v>
      </c>
      <c r="R7">
        <f t="shared" si="13"/>
        <v>17.599575043461464</v>
      </c>
      <c r="S7">
        <f t="shared" si="10"/>
        <v>17.62773184906278</v>
      </c>
      <c r="T7">
        <f t="shared" si="11"/>
        <v>49.249761672369722</v>
      </c>
      <c r="U7" s="8">
        <f t="shared" si="5"/>
        <v>96.035258608836699</v>
      </c>
      <c r="V7">
        <f>M7/U7*100</f>
        <v>4.4256166849349014E-2</v>
      </c>
    </row>
    <row r="8" spans="1:22" x14ac:dyDescent="0.25">
      <c r="A8">
        <v>3.3</v>
      </c>
      <c r="B8" s="7">
        <v>3.1704831782175629</v>
      </c>
      <c r="C8" s="1">
        <f>NOVA!F7</f>
        <v>1760</v>
      </c>
      <c r="D8" s="2">
        <f>NOVA!J7</f>
        <v>10584</v>
      </c>
      <c r="E8" s="5">
        <f>NOVA!M7</f>
        <v>212574</v>
      </c>
      <c r="G8">
        <f t="shared" si="6"/>
        <v>0.16628873771730915</v>
      </c>
      <c r="H8">
        <f t="shared" si="7"/>
        <v>0.95114495346526884</v>
      </c>
      <c r="I8">
        <f t="shared" si="0"/>
        <v>1.9022899069305377</v>
      </c>
      <c r="J8">
        <f t="shared" si="1"/>
        <v>9.4940813214673292E-2</v>
      </c>
      <c r="K8">
        <f t="shared" si="8"/>
        <v>0.14383144381212762</v>
      </c>
      <c r="L8">
        <f t="shared" si="2"/>
        <v>2.0652578963778225</v>
      </c>
      <c r="M8">
        <f t="shared" si="9"/>
        <v>0.10326289481889113</v>
      </c>
      <c r="O8">
        <f t="shared" si="3"/>
        <v>2.5594677795164675</v>
      </c>
      <c r="P8">
        <f t="shared" si="4"/>
        <v>2.5547533926522248</v>
      </c>
      <c r="R8">
        <f t="shared" si="13"/>
        <v>17.37205985052228</v>
      </c>
      <c r="S8">
        <f t="shared" si="10"/>
        <v>20.084467120181404</v>
      </c>
      <c r="T8">
        <f t="shared" si="11"/>
        <v>56.113584405248979</v>
      </c>
      <c r="U8" s="8">
        <f t="shared" si="5"/>
        <v>109.4194653301269</v>
      </c>
      <c r="V8">
        <f t="shared" si="12"/>
        <v>9.4373422962120201E-2</v>
      </c>
    </row>
    <row r="9" spans="1:22" x14ac:dyDescent="0.25">
      <c r="A9">
        <v>8.3000000000000007</v>
      </c>
      <c r="B9" s="7">
        <v>7.931516511378442</v>
      </c>
      <c r="C9" s="1">
        <f>NOVA!F8</f>
        <v>4610</v>
      </c>
      <c r="D9" s="2">
        <f>NOVA!J8</f>
        <v>12497</v>
      </c>
      <c r="E9" s="5">
        <f>NOVA!M8</f>
        <v>228946</v>
      </c>
      <c r="G9">
        <f t="shared" si="6"/>
        <v>0.36888853324797949</v>
      </c>
      <c r="H9">
        <f t="shared" si="7"/>
        <v>2.3794549534135325</v>
      </c>
      <c r="I9">
        <f t="shared" si="0"/>
        <v>4.7589099068270651</v>
      </c>
      <c r="J9">
        <f t="shared" si="1"/>
        <v>0.23751099920335367</v>
      </c>
      <c r="K9">
        <f t="shared" si="8"/>
        <v>0.3767403158942661</v>
      </c>
      <c r="L9">
        <f t="shared" si="2"/>
        <v>4.5769572660812159</v>
      </c>
      <c r="M9">
        <f t="shared" si="9"/>
        <v>0.22884786330406082</v>
      </c>
      <c r="O9">
        <f t="shared" si="3"/>
        <v>2.5594677795164675</v>
      </c>
      <c r="P9">
        <f t="shared" si="4"/>
        <v>2.5547533926522248</v>
      </c>
      <c r="R9">
        <f t="shared" si="13"/>
        <v>18.710019167620096</v>
      </c>
      <c r="S9">
        <f t="shared" si="10"/>
        <v>18.320076818436426</v>
      </c>
      <c r="T9">
        <f t="shared" si="11"/>
        <v>51.184090208149506</v>
      </c>
      <c r="U9" s="8">
        <f t="shared" si="5"/>
        <v>99.80712947399627</v>
      </c>
      <c r="V9">
        <f t="shared" si="12"/>
        <v>0.22929009631890554</v>
      </c>
    </row>
    <row r="10" spans="1:22" x14ac:dyDescent="0.25">
      <c r="A10">
        <v>16.600000000000001</v>
      </c>
      <c r="B10" s="7">
        <v>16.026996726570669</v>
      </c>
      <c r="C10" s="1">
        <f>NOVA!F9</f>
        <v>9704</v>
      </c>
      <c r="D10" s="2">
        <f>NOVA!J9</f>
        <v>14148</v>
      </c>
      <c r="E10" s="5">
        <f>NOVA!M9</f>
        <v>238700</v>
      </c>
      <c r="G10">
        <f t="shared" si="6"/>
        <v>0.68589199886909813</v>
      </c>
      <c r="H10">
        <f t="shared" si="7"/>
        <v>4.8080990179712009</v>
      </c>
      <c r="I10">
        <f t="shared" si="0"/>
        <v>9.6161980359424017</v>
      </c>
      <c r="J10">
        <f t="shared" si="1"/>
        <v>0.47993192743100271</v>
      </c>
      <c r="K10">
        <f t="shared" si="8"/>
        <v>0.79303427883686728</v>
      </c>
      <c r="L10">
        <f t="shared" si="2"/>
        <v>8.5069582945068358</v>
      </c>
      <c r="M10">
        <f t="shared" si="9"/>
        <v>0.42534791472534184</v>
      </c>
      <c r="O10">
        <f t="shared" si="3"/>
        <v>2.5594677795164675</v>
      </c>
      <c r="P10">
        <f t="shared" si="4"/>
        <v>2.5547533926522248</v>
      </c>
      <c r="R10">
        <f t="shared" si="13"/>
        <v>19.507139567019806</v>
      </c>
      <c r="S10">
        <f t="shared" si="10"/>
        <v>16.871642635001415</v>
      </c>
      <c r="T10">
        <f t="shared" si="11"/>
        <v>47.137339387165092</v>
      </c>
      <c r="U10" s="8">
        <f t="shared" si="5"/>
        <v>91.916111356911827</v>
      </c>
      <c r="V10">
        <f t="shared" si="12"/>
        <v>0.46275664673596628</v>
      </c>
    </row>
    <row r="11" spans="1:22" x14ac:dyDescent="0.25">
      <c r="A11">
        <v>33</v>
      </c>
      <c r="B11" s="7">
        <v>31.511249395813309</v>
      </c>
      <c r="C11" s="1">
        <f>NOVA!F10</f>
        <v>18583</v>
      </c>
      <c r="D11" s="2">
        <f>NOVA!J10</f>
        <v>13600</v>
      </c>
      <c r="E11" s="5">
        <f>NOVA!M10</f>
        <v>234056</v>
      </c>
      <c r="G11">
        <f t="shared" si="6"/>
        <v>1.3663970588235295</v>
      </c>
      <c r="H11">
        <f t="shared" si="7"/>
        <v>9.4533748187439919</v>
      </c>
      <c r="I11">
        <f t="shared" si="0"/>
        <v>18.906749637487984</v>
      </c>
      <c r="J11">
        <f t="shared" si="1"/>
        <v>0.94361126518602934</v>
      </c>
      <c r="K11">
        <f t="shared" si="8"/>
        <v>1.5186475683867997</v>
      </c>
      <c r="L11">
        <f t="shared" si="2"/>
        <v>16.94341365069581</v>
      </c>
      <c r="M11">
        <f t="shared" si="9"/>
        <v>0.84717068253479044</v>
      </c>
      <c r="O11">
        <f t="shared" si="3"/>
        <v>2.5594677795164675</v>
      </c>
      <c r="P11">
        <f t="shared" si="4"/>
        <v>2.5547533926522248</v>
      </c>
      <c r="R11">
        <f t="shared" si="13"/>
        <v>19.127620689142805</v>
      </c>
      <c r="S11">
        <f>E11/D11</f>
        <v>17.21</v>
      </c>
      <c r="T11">
        <f t="shared" si="11"/>
        <v>48.082669151025634</v>
      </c>
      <c r="U11" s="8">
        <f t="shared" si="5"/>
        <v>93.759470294299547</v>
      </c>
      <c r="V11">
        <f t="shared" si="12"/>
        <v>0.9035574538503951</v>
      </c>
    </row>
    <row r="12" spans="1:22" x14ac:dyDescent="0.25">
      <c r="A12">
        <v>100</v>
      </c>
      <c r="B12" s="7">
        <v>96.569957134644795</v>
      </c>
      <c r="C12" s="1">
        <f>NOVA!F11</f>
        <v>63079</v>
      </c>
      <c r="D12" s="2">
        <f>NOVA!J11</f>
        <v>14377</v>
      </c>
      <c r="E12" s="5">
        <f>NOVA!M11</f>
        <v>246387</v>
      </c>
      <c r="G12">
        <f t="shared" si="6"/>
        <v>4.3874939138902418</v>
      </c>
      <c r="H12">
        <f t="shared" si="7"/>
        <v>28.97098714039344</v>
      </c>
      <c r="I12">
        <f t="shared" si="0"/>
        <v>57.94197428078688</v>
      </c>
      <c r="J12">
        <f t="shared" si="1"/>
        <v>2.8918085184807021</v>
      </c>
      <c r="K12">
        <f t="shared" si="8"/>
        <v>5.1549679796734074</v>
      </c>
      <c r="L12">
        <f t="shared" si="2"/>
        <v>54.39699077207672</v>
      </c>
      <c r="M12">
        <f t="shared" si="9"/>
        <v>2.7198495386038357</v>
      </c>
      <c r="O12">
        <f t="shared" si="3"/>
        <v>2.5594677795164675</v>
      </c>
      <c r="P12">
        <f t="shared" si="4"/>
        <v>2.5547533926522248</v>
      </c>
      <c r="R12">
        <f t="shared" si="13"/>
        <v>20.135339742351526</v>
      </c>
      <c r="S12">
        <f t="shared" si="10"/>
        <v>17.137580858315363</v>
      </c>
      <c r="T12">
        <f t="shared" si="11"/>
        <v>47.880338783226463</v>
      </c>
      <c r="U12" s="8">
        <f t="shared" si="5"/>
        <v>93.36493337602414</v>
      </c>
      <c r="V12">
        <f t="shared" si="12"/>
        <v>2.9131381989528475</v>
      </c>
    </row>
    <row r="13" spans="1:22" x14ac:dyDescent="0.25">
      <c r="A13">
        <v>233</v>
      </c>
      <c r="B13" s="7">
        <v>222.96465892412783</v>
      </c>
      <c r="C13" s="1">
        <f>NOVA!F12</f>
        <v>154324</v>
      </c>
      <c r="D13" s="2">
        <f>NOVA!J12</f>
        <v>16060</v>
      </c>
      <c r="E13" s="5">
        <f>NOVA!M12</f>
        <v>272775</v>
      </c>
      <c r="G13">
        <f t="shared" si="6"/>
        <v>9.6092154420921538</v>
      </c>
      <c r="H13">
        <f t="shared" si="7"/>
        <v>66.88939767723835</v>
      </c>
      <c r="I13">
        <f t="shared" si="0"/>
        <v>133.7787953544767</v>
      </c>
      <c r="J13">
        <f t="shared" si="1"/>
        <v>6.6767255482774095</v>
      </c>
      <c r="K13">
        <f t="shared" si="8"/>
        <v>12.611729394808398</v>
      </c>
      <c r="L13">
        <f t="shared" si="2"/>
        <v>119.1324690917768</v>
      </c>
      <c r="M13">
        <f t="shared" si="9"/>
        <v>5.9566234545888399</v>
      </c>
      <c r="O13">
        <f t="shared" si="3"/>
        <v>2.5594677795164675</v>
      </c>
      <c r="P13">
        <f t="shared" si="4"/>
        <v>2.5547533926522248</v>
      </c>
      <c r="R13">
        <f t="shared" si="13"/>
        <v>22.291830730598356</v>
      </c>
      <c r="S13">
        <f t="shared" si="10"/>
        <v>16.984744707347446</v>
      </c>
      <c r="T13">
        <f t="shared" si="11"/>
        <v>47.453332967926841</v>
      </c>
      <c r="U13" s="8">
        <f t="shared" si="5"/>
        <v>92.532287440139697</v>
      </c>
      <c r="V13">
        <f t="shared" si="12"/>
        <v>6.4373459463457596</v>
      </c>
    </row>
    <row r="15" spans="1:22" x14ac:dyDescent="0.25">
      <c r="C15" t="s">
        <v>83</v>
      </c>
      <c r="D15">
        <f>AVERAGE(D3:D13)</f>
        <v>12236.545454545454</v>
      </c>
      <c r="E15" s="7">
        <v>50.091468635022572</v>
      </c>
      <c r="F15" s="7" t="s">
        <v>84</v>
      </c>
      <c r="H15" t="s">
        <v>85</v>
      </c>
      <c r="I15">
        <v>1.6162000000000001</v>
      </c>
      <c r="J15" t="s">
        <v>86</v>
      </c>
      <c r="K15">
        <v>-2.9999999999999997E-4</v>
      </c>
      <c r="N15" t="s">
        <v>85</v>
      </c>
      <c r="O15">
        <f>'BDE-28'!O15</f>
        <v>7.1715999999999998</v>
      </c>
      <c r="P15">
        <f>'BDE-28'!P15</f>
        <v>7.1848000000000001</v>
      </c>
      <c r="Q15" t="s">
        <v>87</v>
      </c>
      <c r="R15">
        <f>AVERAGE(R3:R13)</f>
        <v>18.355485059657358</v>
      </c>
      <c r="S15" s="7" t="s">
        <v>88</v>
      </c>
      <c r="T15" s="7">
        <f>(U15+V15)/2</f>
        <v>51.283000000000001</v>
      </c>
      <c r="U15">
        <v>51.744</v>
      </c>
      <c r="V15">
        <v>50.822000000000003</v>
      </c>
    </row>
    <row r="16" spans="1:22" x14ac:dyDescent="0.25">
      <c r="E16">
        <f>E15*10/50*2</f>
        <v>20.03658745400903</v>
      </c>
      <c r="F16" t="s">
        <v>66</v>
      </c>
      <c r="S16" t="s">
        <v>66</v>
      </c>
      <c r="T16">
        <f>25*T15/50*2</f>
        <v>51.283000000000001</v>
      </c>
    </row>
    <row r="17" spans="1:28" x14ac:dyDescent="0.25">
      <c r="E17" s="7">
        <v>10.036780878243674</v>
      </c>
      <c r="F17" s="7" t="s">
        <v>89</v>
      </c>
      <c r="S17" t="s">
        <v>90</v>
      </c>
      <c r="T17">
        <f>25*T15/50*2</f>
        <v>51.283000000000001</v>
      </c>
    </row>
    <row r="18" spans="1:28" x14ac:dyDescent="0.25">
      <c r="E18">
        <f>E17*50/50*2</f>
        <v>20.073561756487347</v>
      </c>
      <c r="F18" t="s">
        <v>90</v>
      </c>
    </row>
    <row r="21" spans="1:28" x14ac:dyDescent="0.25">
      <c r="A21" t="s">
        <v>28</v>
      </c>
      <c r="B21" t="s">
        <v>28</v>
      </c>
      <c r="C21" s="1">
        <f>NOVA!F14</f>
        <v>2128</v>
      </c>
      <c r="D21" s="2">
        <f>NOVA!J14</f>
        <v>22183</v>
      </c>
      <c r="E21" s="5">
        <f>NOVA!M14</f>
        <v>228783</v>
      </c>
      <c r="G21">
        <f t="shared" ref="G21:G30" si="14">C21/D21</f>
        <v>9.5929315241401067E-2</v>
      </c>
      <c r="L21">
        <f>((G21-$K$15)/$I$15)*$E$18</f>
        <v>1.1951893962892917</v>
      </c>
      <c r="M21">
        <f>((L21/2)*50)/500</f>
        <v>5.9759469814464582E-2</v>
      </c>
      <c r="S21">
        <f t="shared" ref="S21:S30" si="15">E21/D21</f>
        <v>10.313438218455573</v>
      </c>
      <c r="T21">
        <f t="shared" ref="T21:T35" si="16">S21/$P$15*$E$18</f>
        <v>28.814641882847788</v>
      </c>
      <c r="U21" s="8">
        <f>T21/$T$17*100</f>
        <v>56.187512202577437</v>
      </c>
      <c r="V21" s="9">
        <f>M21/U21*100</f>
        <v>0.10635720905209128</v>
      </c>
      <c r="W21" t="s">
        <v>28</v>
      </c>
      <c r="Y21" t="s">
        <v>103</v>
      </c>
      <c r="Z21" t="s">
        <v>91</v>
      </c>
      <c r="AA21" t="s">
        <v>92</v>
      </c>
      <c r="AB21" t="s">
        <v>93</v>
      </c>
    </row>
    <row r="22" spans="1:28" x14ac:dyDescent="0.25">
      <c r="A22" t="s">
        <v>30</v>
      </c>
      <c r="B22" t="s">
        <v>30</v>
      </c>
      <c r="C22" s="1">
        <f>NOVA!F15</f>
        <v>4622</v>
      </c>
      <c r="D22" s="2">
        <f>NOVA!J15</f>
        <v>178</v>
      </c>
      <c r="E22" s="5">
        <f>NOVA!M15</f>
        <v>282488</v>
      </c>
      <c r="G22">
        <f t="shared" si="14"/>
        <v>25.966292134831459</v>
      </c>
      <c r="L22">
        <f t="shared" ref="L22:L35" si="17">((G22-$K$15)/$I$15)*$E$18</f>
        <v>322.51082219035879</v>
      </c>
      <c r="M22">
        <f t="shared" ref="M22:M35" si="18">((L22/2)*50)/500</f>
        <v>16.12554110951794</v>
      </c>
      <c r="S22">
        <f>E22/D22</f>
        <v>1587.0112359550562</v>
      </c>
      <c r="T22">
        <f t="shared" si="16"/>
        <v>4433.9394350828325</v>
      </c>
      <c r="U22" s="8">
        <f t="shared" ref="U22:U30" si="19">T22/$T$17*100</f>
        <v>8646.0219470055035</v>
      </c>
      <c r="V22" s="9">
        <f>M22/U22*100</f>
        <v>0.18650821393187558</v>
      </c>
      <c r="W22" t="s">
        <v>30</v>
      </c>
      <c r="Y22">
        <v>3.3</v>
      </c>
      <c r="Z22" s="9">
        <f>AVERAGE(V27:V31)</f>
        <v>0.10880218498160095</v>
      </c>
      <c r="AA22">
        <f>_xlfn.STDEV.S(V27:V31)</f>
        <v>1.9625278728616455E-2</v>
      </c>
      <c r="AB22">
        <f>AA22/Z22*100</f>
        <v>18.03757776733546</v>
      </c>
    </row>
    <row r="23" spans="1:28" x14ac:dyDescent="0.25">
      <c r="A23" t="s">
        <v>32</v>
      </c>
      <c r="B23" t="s">
        <v>32</v>
      </c>
      <c r="C23" s="1">
        <f>NOVA!F16</f>
        <v>3460</v>
      </c>
      <c r="D23" s="2">
        <f>NOVA!J16</f>
        <v>22362</v>
      </c>
      <c r="E23" s="5">
        <f>NOVA!M16</f>
        <v>256454</v>
      </c>
      <c r="G23">
        <f t="shared" si="14"/>
        <v>0.15472676862534657</v>
      </c>
      <c r="L23">
        <f t="shared" si="17"/>
        <v>1.9254667825204612</v>
      </c>
      <c r="M23">
        <f t="shared" si="18"/>
        <v>9.6273339126023066E-2</v>
      </c>
      <c r="S23">
        <f t="shared" si="15"/>
        <v>11.468294428047582</v>
      </c>
      <c r="T23">
        <f t="shared" si="16"/>
        <v>32.041186455154339</v>
      </c>
      <c r="U23" s="8">
        <f t="shared" si="19"/>
        <v>62.479157723133085</v>
      </c>
      <c r="V23" s="9">
        <f t="shared" ref="V23:V30" si="20">M23/U23*100</f>
        <v>0.15408872756038705</v>
      </c>
      <c r="W23" t="s">
        <v>32</v>
      </c>
      <c r="Y23">
        <v>33</v>
      </c>
      <c r="Z23" s="9">
        <f>AVERAGE(V32:V36)</f>
        <v>0.90045795964370723</v>
      </c>
      <c r="AA23">
        <f>_xlfn.STDEV.S(V32:V36)</f>
        <v>4.571942996585706E-2</v>
      </c>
      <c r="AB23">
        <f>AA23/Z23*100</f>
        <v>5.0773530819747874</v>
      </c>
    </row>
    <row r="24" spans="1:28" x14ac:dyDescent="0.25">
      <c r="A24" t="s">
        <v>34</v>
      </c>
      <c r="B24" t="s">
        <v>34</v>
      </c>
      <c r="C24" s="1">
        <f>NOVA!F17</f>
        <v>6197</v>
      </c>
      <c r="D24" s="2">
        <f>NOVA!J17</f>
        <v>21087</v>
      </c>
      <c r="E24" s="5">
        <f>NOVA!M17</f>
        <v>163648</v>
      </c>
      <c r="G24">
        <f t="shared" si="14"/>
        <v>0.29387774458196991</v>
      </c>
      <c r="L24">
        <f t="shared" si="17"/>
        <v>3.6537527058843793</v>
      </c>
      <c r="M24">
        <f t="shared" si="18"/>
        <v>0.18268763529421897</v>
      </c>
      <c r="S24">
        <f t="shared" si="15"/>
        <v>7.7606108028643241</v>
      </c>
      <c r="T24">
        <f t="shared" si="16"/>
        <v>21.682315474245613</v>
      </c>
      <c r="U24" s="8">
        <f t="shared" si="19"/>
        <v>42.279732999718448</v>
      </c>
      <c r="V24" s="9">
        <f>M24/U24*100</f>
        <v>0.43209268917435106</v>
      </c>
      <c r="W24" t="s">
        <v>34</v>
      </c>
      <c r="Y24" s="12">
        <v>8.3000000000000007</v>
      </c>
      <c r="Z24" s="13">
        <f>AVERAGE(V38:V41)</f>
        <v>0.23794800901155136</v>
      </c>
      <c r="AA24" s="13">
        <f>_xlfn.STDEV.S(V38:V41)</f>
        <v>1.3407461333856492E-2</v>
      </c>
      <c r="AB24">
        <f t="shared" ref="AB24:AB25" si="21">AA24/Z24*100</f>
        <v>5.6346179947257369</v>
      </c>
    </row>
    <row r="25" spans="1:28" x14ac:dyDescent="0.25">
      <c r="A25" t="s">
        <v>36</v>
      </c>
      <c r="B25" t="s">
        <v>36</v>
      </c>
      <c r="C25" s="1">
        <f>NOVA!F18</f>
        <v>810</v>
      </c>
      <c r="D25" s="2">
        <f>NOVA!J18</f>
        <v>20745</v>
      </c>
      <c r="E25" s="5">
        <f>NOVA!M18</f>
        <v>238146</v>
      </c>
      <c r="G25">
        <f t="shared" si="14"/>
        <v>3.9045553145336226E-2</v>
      </c>
      <c r="L25">
        <f t="shared" si="17"/>
        <v>0.48868047946173843</v>
      </c>
      <c r="M25">
        <f t="shared" si="18"/>
        <v>2.4434023973086923E-2</v>
      </c>
      <c r="S25">
        <f t="shared" si="15"/>
        <v>11.479681851048445</v>
      </c>
      <c r="T25">
        <f t="shared" si="16"/>
        <v>32.073001695502718</v>
      </c>
      <c r="U25" s="8">
        <f t="shared" si="19"/>
        <v>62.541196294098853</v>
      </c>
      <c r="V25" s="9">
        <f t="shared" si="20"/>
        <v>3.906868659529051E-2</v>
      </c>
      <c r="W25" t="s">
        <v>36</v>
      </c>
      <c r="Y25">
        <v>16.600000000000001</v>
      </c>
      <c r="Z25" s="9">
        <f>AVERAGE(V42:V45)</f>
        <v>0.50149049256918665</v>
      </c>
      <c r="AA25" s="13">
        <f>_xlfn.STDEV.S(V42:V45)</f>
        <v>3.7058374257773245E-2</v>
      </c>
      <c r="AB25">
        <f t="shared" si="21"/>
        <v>7.3896464253827494</v>
      </c>
    </row>
    <row r="26" spans="1:28" x14ac:dyDescent="0.25">
      <c r="A26" t="s">
        <v>38</v>
      </c>
      <c r="B26" t="s">
        <v>38</v>
      </c>
      <c r="C26" s="1">
        <f>NOVA!F19</f>
        <v>8581</v>
      </c>
      <c r="D26" s="2">
        <f>NOVA!J19</f>
        <v>21635</v>
      </c>
      <c r="E26" s="5">
        <f>NOVA!M19</f>
        <v>264036</v>
      </c>
      <c r="G26">
        <f t="shared" si="14"/>
        <v>0.39662583776288424</v>
      </c>
      <c r="L26">
        <f t="shared" si="17"/>
        <v>4.9299067671567469</v>
      </c>
      <c r="M26">
        <f t="shared" si="18"/>
        <v>0.24649533835783735</v>
      </c>
      <c r="S26">
        <f t="shared" si="15"/>
        <v>12.20411370464525</v>
      </c>
      <c r="T26">
        <f t="shared" si="16"/>
        <v>34.096986712697642</v>
      </c>
      <c r="U26" s="8">
        <f t="shared" si="19"/>
        <v>66.487894063720219</v>
      </c>
      <c r="V26" s="9">
        <f t="shared" si="20"/>
        <v>0.37073717227620839</v>
      </c>
      <c r="W26" t="s">
        <v>38</v>
      </c>
    </row>
    <row r="27" spans="1:28" x14ac:dyDescent="0.25">
      <c r="A27" t="s">
        <v>47</v>
      </c>
      <c r="B27" t="s">
        <v>47</v>
      </c>
      <c r="C27" s="1">
        <f>NOVA!F20</f>
        <v>1760</v>
      </c>
      <c r="D27" s="2">
        <f>NOVA!J20</f>
        <v>10584</v>
      </c>
      <c r="E27" s="5">
        <f>NOVA!M20</f>
        <v>212574</v>
      </c>
      <c r="G27">
        <f t="shared" si="14"/>
        <v>0.16628873771730915</v>
      </c>
      <c r="L27">
        <f t="shared" si="17"/>
        <v>2.0690689979604491</v>
      </c>
      <c r="M27">
        <f t="shared" si="18"/>
        <v>0.10345344989802245</v>
      </c>
      <c r="S27">
        <f>E27/D27</f>
        <v>20.084467120181404</v>
      </c>
      <c r="T27">
        <f t="shared" si="16"/>
        <v>56.113850223123954</v>
      </c>
      <c r="U27" s="8">
        <f t="shared" si="19"/>
        <v>109.4199836653939</v>
      </c>
      <c r="V27" s="9">
        <f t="shared" si="20"/>
        <v>9.4547126066462331E-2</v>
      </c>
      <c r="W27" t="s">
        <v>47</v>
      </c>
    </row>
    <row r="28" spans="1:28" x14ac:dyDescent="0.25">
      <c r="A28" t="s">
        <v>49</v>
      </c>
      <c r="B28" t="s">
        <v>49</v>
      </c>
      <c r="C28" s="1">
        <f>NOVA!F21</f>
        <v>4217</v>
      </c>
      <c r="D28" s="2">
        <f>NOVA!J21</f>
        <v>32141</v>
      </c>
      <c r="E28" s="5">
        <f>NOVA!M21</f>
        <v>514773</v>
      </c>
      <c r="G28">
        <f t="shared" si="14"/>
        <v>0.13120313618120158</v>
      </c>
      <c r="L28">
        <f t="shared" si="17"/>
        <v>1.6332980604536045</v>
      </c>
      <c r="M28">
        <f t="shared" si="18"/>
        <v>8.1664903022680216E-2</v>
      </c>
      <c r="S28">
        <f t="shared" si="15"/>
        <v>16.0160853738216</v>
      </c>
      <c r="T28">
        <f t="shared" si="16"/>
        <v>44.747227319978514</v>
      </c>
      <c r="U28" s="8">
        <f t="shared" si="19"/>
        <v>87.255479047595713</v>
      </c>
      <c r="V28" s="9">
        <f t="shared" si="20"/>
        <v>9.3592865358213234E-2</v>
      </c>
      <c r="W28" t="s">
        <v>49</v>
      </c>
    </row>
    <row r="29" spans="1:28" x14ac:dyDescent="0.25">
      <c r="A29" t="s">
        <v>51</v>
      </c>
      <c r="B29" t="s">
        <v>51</v>
      </c>
      <c r="C29" s="1">
        <f>NOVA!F22</f>
        <v>5564</v>
      </c>
      <c r="D29" s="2">
        <f>NOVA!J22</f>
        <v>44197</v>
      </c>
      <c r="E29" s="5">
        <f>NOVA!M22</f>
        <v>608287</v>
      </c>
      <c r="G29">
        <f t="shared" si="14"/>
        <v>0.1258908975722334</v>
      </c>
      <c r="L29">
        <f t="shared" si="17"/>
        <v>1.5673188810313057</v>
      </c>
      <c r="M29">
        <f t="shared" si="18"/>
        <v>7.8365944051565273E-2</v>
      </c>
      <c r="S29">
        <f t="shared" si="15"/>
        <v>13.763083467203657</v>
      </c>
      <c r="T29">
        <f t="shared" si="16"/>
        <v>38.452581274162483</v>
      </c>
      <c r="U29" s="8">
        <f t="shared" si="19"/>
        <v>74.981146333409683</v>
      </c>
      <c r="V29" s="9">
        <f t="shared" si="20"/>
        <v>0.10451419841343158</v>
      </c>
      <c r="W29" t="s">
        <v>51</v>
      </c>
    </row>
    <row r="30" spans="1:28" x14ac:dyDescent="0.25">
      <c r="A30" t="s">
        <v>53</v>
      </c>
      <c r="B30" t="s">
        <v>53</v>
      </c>
      <c r="C30" s="1">
        <f>NOVA!F23</f>
        <v>8790</v>
      </c>
      <c r="D30" s="2">
        <f>NOVA!J23</f>
        <v>66544</v>
      </c>
      <c r="E30" s="5">
        <f>NOVA!M23</f>
        <v>916413</v>
      </c>
      <c r="G30">
        <f t="shared" si="14"/>
        <v>0.1320930512142342</v>
      </c>
      <c r="L30">
        <f t="shared" si="17"/>
        <v>1.6443510021524081</v>
      </c>
      <c r="M30">
        <f t="shared" si="18"/>
        <v>8.2217550107620413E-2</v>
      </c>
      <c r="S30">
        <f t="shared" si="15"/>
        <v>13.771534623707621</v>
      </c>
      <c r="T30">
        <f t="shared" si="16"/>
        <v>38.47619290037283</v>
      </c>
      <c r="U30" s="8">
        <f t="shared" si="19"/>
        <v>75.027188152746191</v>
      </c>
      <c r="V30" s="9">
        <f t="shared" si="20"/>
        <v>0.10958367510752973</v>
      </c>
      <c r="W30" t="s">
        <v>53</v>
      </c>
    </row>
    <row r="31" spans="1:28" x14ac:dyDescent="0.25">
      <c r="A31" t="s">
        <v>55</v>
      </c>
      <c r="B31" t="s">
        <v>55</v>
      </c>
      <c r="C31" s="1">
        <f>NOVA!F24</f>
        <v>17123</v>
      </c>
      <c r="D31" s="2">
        <f>NOVA!J24</f>
        <v>111390</v>
      </c>
      <c r="E31" s="5">
        <f>NOVA!M24</f>
        <v>1379418</v>
      </c>
      <c r="G31">
        <f>C31/D31</f>
        <v>0.1537211598886794</v>
      </c>
      <c r="L31">
        <f t="shared" si="17"/>
        <v>1.9129768994129548</v>
      </c>
      <c r="M31">
        <f t="shared" si="18"/>
        <v>9.5648844970647739E-2</v>
      </c>
      <c r="S31">
        <f>E31/D31</f>
        <v>12.383678965795852</v>
      </c>
      <c r="T31">
        <f t="shared" si="16"/>
        <v>34.598672822126765</v>
      </c>
      <c r="U31" s="8">
        <f>T31/$T$17*100</f>
        <v>67.466163879115427</v>
      </c>
      <c r="V31" s="9">
        <f>M31/U31*100</f>
        <v>0.14177305996236794</v>
      </c>
      <c r="W31" t="s">
        <v>55</v>
      </c>
    </row>
    <row r="32" spans="1:28" x14ac:dyDescent="0.25">
      <c r="A32" t="s">
        <v>48</v>
      </c>
      <c r="B32" t="s">
        <v>48</v>
      </c>
      <c r="C32" s="1">
        <f>NOVA!F25</f>
        <v>18583</v>
      </c>
      <c r="D32" s="2">
        <f>NOVA!J25</f>
        <v>13600</v>
      </c>
      <c r="E32" s="5">
        <f>NOVA!M25</f>
        <v>234056</v>
      </c>
      <c r="G32">
        <f t="shared" ref="G32:G35" si="22">C32/D32</f>
        <v>1.3663970588235295</v>
      </c>
      <c r="L32">
        <f t="shared" si="17"/>
        <v>16.974679997960486</v>
      </c>
      <c r="M32">
        <f t="shared" si="18"/>
        <v>0.84873399989802434</v>
      </c>
      <c r="S32">
        <f t="shared" ref="S32:S35" si="23">E32/D32</f>
        <v>17.21</v>
      </c>
      <c r="T32">
        <f t="shared" si="16"/>
        <v>48.082896925335049</v>
      </c>
      <c r="U32" s="8">
        <f t="shared" ref="U32:U35" si="24">T32/$T$17*100</f>
        <v>93.759914445986098</v>
      </c>
      <c r="V32" s="9">
        <f t="shared" ref="V32:V35" si="25">M32/U32*100</f>
        <v>0.90522053578341222</v>
      </c>
      <c r="W32" t="s">
        <v>48</v>
      </c>
      <c r="Y32" s="9"/>
    </row>
    <row r="33" spans="1:25" x14ac:dyDescent="0.25">
      <c r="A33" t="s">
        <v>50</v>
      </c>
      <c r="B33" t="s">
        <v>50</v>
      </c>
      <c r="C33" s="1">
        <f>NOVA!F26</f>
        <v>32286</v>
      </c>
      <c r="D33" s="2">
        <f>NOVA!J26</f>
        <v>27782</v>
      </c>
      <c r="E33" s="5">
        <f>NOVA!M26</f>
        <v>444430</v>
      </c>
      <c r="G33">
        <f t="shared" si="22"/>
        <v>1.1621193578576057</v>
      </c>
      <c r="L33">
        <f t="shared" si="17"/>
        <v>14.437505733752635</v>
      </c>
      <c r="M33">
        <f t="shared" si="18"/>
        <v>0.72187528668763168</v>
      </c>
      <c r="S33">
        <f t="shared" si="23"/>
        <v>15.997048448635807</v>
      </c>
      <c r="T33">
        <f t="shared" si="16"/>
        <v>44.694040189735411</v>
      </c>
      <c r="U33" s="8">
        <f t="shared" si="24"/>
        <v>87.151766062311893</v>
      </c>
      <c r="V33" s="9">
        <f t="shared" si="25"/>
        <v>0.82829679684460356</v>
      </c>
      <c r="W33" t="s">
        <v>50</v>
      </c>
      <c r="Y33" s="9"/>
    </row>
    <row r="34" spans="1:25" x14ac:dyDescent="0.25">
      <c r="A34" t="s">
        <v>52</v>
      </c>
      <c r="B34" t="s">
        <v>52</v>
      </c>
      <c r="C34" s="1">
        <f>NOVA!F27</f>
        <v>37192</v>
      </c>
      <c r="D34" s="2">
        <f>NOVA!J27</f>
        <v>33943</v>
      </c>
      <c r="E34" s="5">
        <f>NOVA!M27</f>
        <v>476418</v>
      </c>
      <c r="G34">
        <f t="shared" si="22"/>
        <v>1.095719294110715</v>
      </c>
      <c r="L34">
        <f t="shared" si="17"/>
        <v>13.612802243925939</v>
      </c>
      <c r="M34">
        <f t="shared" si="18"/>
        <v>0.68064011219629694</v>
      </c>
      <c r="S34">
        <f t="shared" si="23"/>
        <v>14.035824765047286</v>
      </c>
      <c r="T34">
        <f t="shared" si="16"/>
        <v>39.214591251588246</v>
      </c>
      <c r="U34" s="8">
        <f t="shared" si="24"/>
        <v>76.467038300388523</v>
      </c>
      <c r="V34" s="9">
        <f t="shared" si="25"/>
        <v>0.89010915987423389</v>
      </c>
      <c r="W34" t="s">
        <v>52</v>
      </c>
    </row>
    <row r="35" spans="1:25" x14ac:dyDescent="0.25">
      <c r="A35" t="s">
        <v>54</v>
      </c>
      <c r="B35" t="s">
        <v>54</v>
      </c>
      <c r="C35" s="1">
        <f>NOVA!F28</f>
        <v>52733</v>
      </c>
      <c r="D35" s="2">
        <f>NOVA!J28</f>
        <v>46555</v>
      </c>
      <c r="E35" s="5">
        <f>NOVA!M28</f>
        <v>640724</v>
      </c>
      <c r="G35">
        <f t="shared" si="22"/>
        <v>1.132703254215444</v>
      </c>
      <c r="L35">
        <f t="shared" si="17"/>
        <v>14.072151215069205</v>
      </c>
      <c r="M35">
        <f t="shared" si="18"/>
        <v>0.7036075607534602</v>
      </c>
      <c r="S35">
        <f t="shared" si="23"/>
        <v>13.762732252174846</v>
      </c>
      <c r="T35">
        <f t="shared" si="16"/>
        <v>38.451600016984742</v>
      </c>
      <c r="U35" s="8">
        <f t="shared" si="24"/>
        <v>74.979232917311279</v>
      </c>
      <c r="V35" s="9">
        <f t="shared" si="25"/>
        <v>0.93840325297727956</v>
      </c>
      <c r="W35" t="s">
        <v>54</v>
      </c>
    </row>
    <row r="36" spans="1:25" x14ac:dyDescent="0.25">
      <c r="A36" t="s">
        <v>56</v>
      </c>
      <c r="B36" t="s">
        <v>56</v>
      </c>
      <c r="C36" s="1">
        <f>NOVA!F29</f>
        <v>66758</v>
      </c>
      <c r="D36" s="2">
        <f>NOVA!J29</f>
        <v>59556</v>
      </c>
      <c r="E36" s="5">
        <f>NOVA!M29</f>
        <v>809533</v>
      </c>
      <c r="G36">
        <f t="shared" ref="G36" si="26">C36/D36</f>
        <v>1.1209282020283431</v>
      </c>
      <c r="L36">
        <f t="shared" ref="L36" si="27">((G36-$K$15)/$I$15)*$E$18</f>
        <v>13.925902460420254</v>
      </c>
      <c r="M36">
        <f t="shared" ref="M36" si="28">((L36/2)*50)/500</f>
        <v>0.69629512302101271</v>
      </c>
      <c r="S36">
        <f t="shared" ref="S36" si="29">E36/D36</f>
        <v>13.592803411914836</v>
      </c>
      <c r="T36">
        <f t="shared" ref="T36" si="30">S36/$P$15*$E$18</f>
        <v>37.976837035528391</v>
      </c>
      <c r="U36" s="8">
        <f t="shared" ref="U36" si="31">T36/$T$17*100</f>
        <v>74.053462230229101</v>
      </c>
      <c r="V36" s="9">
        <f t="shared" ref="V36" si="32">M36/U36*100</f>
        <v>0.94026005273900692</v>
      </c>
      <c r="W36" t="s">
        <v>56</v>
      </c>
    </row>
    <row r="38" spans="1:25" x14ac:dyDescent="0.25">
      <c r="A38" t="s">
        <v>63</v>
      </c>
      <c r="B38" t="s">
        <v>63</v>
      </c>
      <c r="C38" s="1">
        <v>4610</v>
      </c>
      <c r="D38" s="2">
        <v>12497</v>
      </c>
      <c r="E38" s="5">
        <v>228946</v>
      </c>
      <c r="G38">
        <f t="shared" ref="G38:G45" si="33">C38/D38</f>
        <v>0.36888853324797949</v>
      </c>
      <c r="L38">
        <f t="shared" ref="L38:L45" si="34">((G38-$K$15)/$I$15)*$E$18</f>
        <v>4.58540330524706</v>
      </c>
      <c r="M38">
        <f t="shared" ref="M38:M45" si="35">((L38/2)*50)/500</f>
        <v>0.229270165262353</v>
      </c>
      <c r="S38">
        <f t="shared" ref="S38:S45" si="36">E38/D38</f>
        <v>18.320076818436426</v>
      </c>
      <c r="T38">
        <f t="shared" ref="T38:T45" si="37">S38/$P$15*$E$18</f>
        <v>51.184332674322988</v>
      </c>
      <c r="U38" s="8">
        <f t="shared" ref="U38:U45" si="38">T38/$T$17*100</f>
        <v>99.80760227428776</v>
      </c>
      <c r="V38" s="9">
        <f t="shared" ref="V38:V45" si="39">M38/U38*100</f>
        <v>0.22971212616878697</v>
      </c>
      <c r="W38" t="s">
        <v>63</v>
      </c>
    </row>
    <row r="39" spans="1:25" x14ac:dyDescent="0.25">
      <c r="A39" t="s">
        <v>57</v>
      </c>
      <c r="B39" t="s">
        <v>57</v>
      </c>
      <c r="C39" s="1">
        <v>11388</v>
      </c>
      <c r="D39" s="2">
        <v>38879</v>
      </c>
      <c r="E39" s="5">
        <v>575550</v>
      </c>
      <c r="G39">
        <f t="shared" si="33"/>
        <v>0.29290876822963552</v>
      </c>
      <c r="L39">
        <f t="shared" si="34"/>
        <v>3.6417178050991055</v>
      </c>
      <c r="M39">
        <f t="shared" si="35"/>
        <v>0.18208589025495528</v>
      </c>
      <c r="S39">
        <f t="shared" si="36"/>
        <v>14.803621492322334</v>
      </c>
      <c r="T39">
        <f t="shared" si="37"/>
        <v>41.359733081755337</v>
      </c>
      <c r="U39" s="8">
        <f t="shared" si="38"/>
        <v>80.649987484654446</v>
      </c>
      <c r="V39" s="9">
        <f t="shared" si="39"/>
        <v>0.22577299257436509</v>
      </c>
      <c r="W39" t="s">
        <v>57</v>
      </c>
    </row>
    <row r="40" spans="1:25" x14ac:dyDescent="0.25">
      <c r="A40" t="s">
        <v>59</v>
      </c>
      <c r="B40" t="s">
        <v>59</v>
      </c>
      <c r="C40" s="1">
        <v>15358</v>
      </c>
      <c r="D40" s="2">
        <v>50486</v>
      </c>
      <c r="E40" s="5">
        <v>728414</v>
      </c>
      <c r="G40">
        <f t="shared" si="33"/>
        <v>0.30420314542645488</v>
      </c>
      <c r="L40">
        <f t="shared" si="34"/>
        <v>3.7819964699681905</v>
      </c>
      <c r="M40">
        <f t="shared" si="35"/>
        <v>0.18909982349840954</v>
      </c>
      <c r="S40">
        <f t="shared" si="36"/>
        <v>14.428039456482985</v>
      </c>
      <c r="T40">
        <f t="shared" si="37"/>
        <v>40.310397095917402</v>
      </c>
      <c r="U40" s="8">
        <f t="shared" si="38"/>
        <v>78.60382016636585</v>
      </c>
      <c r="V40" s="9">
        <f t="shared" si="39"/>
        <v>0.24057332467833964</v>
      </c>
      <c r="W40" t="s">
        <v>59</v>
      </c>
    </row>
    <row r="41" spans="1:25" x14ac:dyDescent="0.25">
      <c r="A41" t="s">
        <v>61</v>
      </c>
      <c r="B41" t="s">
        <v>61</v>
      </c>
      <c r="C41" s="1">
        <v>17541</v>
      </c>
      <c r="D41" s="2">
        <v>57729</v>
      </c>
      <c r="E41" s="5">
        <v>782633</v>
      </c>
      <c r="G41">
        <f t="shared" si="33"/>
        <v>0.30385075092241337</v>
      </c>
      <c r="L41">
        <f t="shared" si="34"/>
        <v>3.7776196522231569</v>
      </c>
      <c r="M41">
        <f t="shared" si="35"/>
        <v>0.18888098261115782</v>
      </c>
      <c r="S41">
        <f t="shared" si="36"/>
        <v>13.557016404233574</v>
      </c>
      <c r="T41">
        <f t="shared" si="37"/>
        <v>37.876851968613558</v>
      </c>
      <c r="U41" s="8">
        <f t="shared" si="38"/>
        <v>73.858494956639746</v>
      </c>
      <c r="V41" s="9">
        <f t="shared" si="39"/>
        <v>0.25573359262471373</v>
      </c>
      <c r="W41" t="s">
        <v>61</v>
      </c>
    </row>
    <row r="42" spans="1:25" x14ac:dyDescent="0.25">
      <c r="A42" t="s">
        <v>64</v>
      </c>
      <c r="B42" t="s">
        <v>64</v>
      </c>
      <c r="C42" s="1">
        <v>9704</v>
      </c>
      <c r="D42" s="2">
        <v>14148</v>
      </c>
      <c r="E42" s="5">
        <v>238700</v>
      </c>
      <c r="G42">
        <f t="shared" si="33"/>
        <v>0.68589199886909813</v>
      </c>
      <c r="L42">
        <f t="shared" si="34"/>
        <v>8.522656519060968</v>
      </c>
      <c r="M42">
        <f t="shared" si="35"/>
        <v>0.42613282595304836</v>
      </c>
      <c r="S42">
        <f t="shared" si="36"/>
        <v>16.871642635001415</v>
      </c>
      <c r="T42">
        <f t="shared" si="37"/>
        <v>47.137562683315579</v>
      </c>
      <c r="U42" s="8">
        <f t="shared" si="38"/>
        <v>91.916546776350017</v>
      </c>
      <c r="V42" s="9">
        <f t="shared" si="39"/>
        <v>0.4636083935897945</v>
      </c>
      <c r="W42" t="s">
        <v>64</v>
      </c>
    </row>
    <row r="43" spans="1:25" x14ac:dyDescent="0.25">
      <c r="A43" t="s">
        <v>58</v>
      </c>
      <c r="B43" t="s">
        <v>58</v>
      </c>
      <c r="C43" s="1">
        <v>26653</v>
      </c>
      <c r="D43" s="2">
        <v>37130</v>
      </c>
      <c r="E43" s="5">
        <v>551069</v>
      </c>
      <c r="G43">
        <f t="shared" si="33"/>
        <v>0.71782924858604902</v>
      </c>
      <c r="L43">
        <f t="shared" si="34"/>
        <v>8.9193242300655289</v>
      </c>
      <c r="M43">
        <f t="shared" si="35"/>
        <v>0.44596621150327642</v>
      </c>
      <c r="S43">
        <f t="shared" si="36"/>
        <v>14.841610557500672</v>
      </c>
      <c r="T43">
        <f t="shared" si="37"/>
        <v>41.465870461491527</v>
      </c>
      <c r="U43" s="8">
        <f t="shared" si="38"/>
        <v>80.85695154630487</v>
      </c>
      <c r="V43" s="9">
        <f t="shared" si="39"/>
        <v>0.55154962309935973</v>
      </c>
      <c r="W43" t="s">
        <v>58</v>
      </c>
    </row>
    <row r="44" spans="1:25" x14ac:dyDescent="0.25">
      <c r="A44" t="s">
        <v>60</v>
      </c>
      <c r="B44" t="s">
        <v>60</v>
      </c>
      <c r="C44" s="1">
        <v>34848</v>
      </c>
      <c r="D44" s="2">
        <v>56629</v>
      </c>
      <c r="E44" s="5">
        <v>790666</v>
      </c>
      <c r="G44">
        <f t="shared" si="33"/>
        <v>0.61537374843278181</v>
      </c>
      <c r="L44">
        <f t="shared" si="34"/>
        <v>7.6468042389639281</v>
      </c>
      <c r="M44">
        <f t="shared" si="35"/>
        <v>0.3823402119481964</v>
      </c>
      <c r="S44">
        <f t="shared" si="36"/>
        <v>13.962210174998676</v>
      </c>
      <c r="T44">
        <f t="shared" si="37"/>
        <v>39.008919970617406</v>
      </c>
      <c r="U44" s="8">
        <f t="shared" si="38"/>
        <v>76.065986721949585</v>
      </c>
      <c r="V44" s="9">
        <f t="shared" si="39"/>
        <v>0.50264280846812237</v>
      </c>
      <c r="W44" t="s">
        <v>60</v>
      </c>
    </row>
    <row r="45" spans="1:25" x14ac:dyDescent="0.25">
      <c r="A45" t="s">
        <v>62</v>
      </c>
      <c r="B45" t="s">
        <v>62</v>
      </c>
      <c r="C45" s="1">
        <v>38599</v>
      </c>
      <c r="D45" s="2">
        <v>66743</v>
      </c>
      <c r="E45" s="5">
        <v>901781</v>
      </c>
      <c r="G45">
        <f t="shared" si="33"/>
        <v>0.57832282037067562</v>
      </c>
      <c r="L45">
        <f t="shared" si="34"/>
        <v>7.1866235109662426</v>
      </c>
      <c r="M45">
        <f t="shared" si="35"/>
        <v>0.35933117554831212</v>
      </c>
      <c r="S45">
        <f t="shared" si="36"/>
        <v>13.511244624904485</v>
      </c>
      <c r="T45">
        <f t="shared" si="37"/>
        <v>37.74897051901624</v>
      </c>
      <c r="U45" s="8">
        <f t="shared" si="38"/>
        <v>73.609130743162922</v>
      </c>
      <c r="V45" s="9">
        <f t="shared" si="39"/>
        <v>0.48816114511947023</v>
      </c>
      <c r="W45" t="s">
        <v>62</v>
      </c>
    </row>
    <row r="46" spans="1:25" x14ac:dyDescent="0.25">
      <c r="U46" s="8"/>
      <c r="V46" s="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DC88-D1C9-410B-9439-FDB8A8AAF7A8}">
  <dimension ref="A1:AB46"/>
  <sheetViews>
    <sheetView topLeftCell="B1" workbookViewId="0">
      <selection activeCell="O32" sqref="O32"/>
    </sheetView>
  </sheetViews>
  <sheetFormatPr baseColWidth="10" defaultRowHeight="15" x14ac:dyDescent="0.25"/>
  <sheetData>
    <row r="1" spans="1:22" x14ac:dyDescent="0.25">
      <c r="A1" t="s">
        <v>65</v>
      </c>
      <c r="B1" s="7" t="s">
        <v>66</v>
      </c>
      <c r="C1" s="1" t="s">
        <v>100</v>
      </c>
      <c r="D1" s="2" t="s">
        <v>67</v>
      </c>
      <c r="E1" s="5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O1" t="s">
        <v>76</v>
      </c>
      <c r="P1" t="s">
        <v>77</v>
      </c>
      <c r="R1" t="s">
        <v>78</v>
      </c>
      <c r="S1" t="s">
        <v>79</v>
      </c>
      <c r="T1" t="s">
        <v>74</v>
      </c>
      <c r="U1" t="s">
        <v>80</v>
      </c>
      <c r="V1" t="s">
        <v>81</v>
      </c>
    </row>
    <row r="2" spans="1:22" x14ac:dyDescent="0.25">
      <c r="A2">
        <v>0</v>
      </c>
      <c r="B2" s="7">
        <v>0</v>
      </c>
      <c r="C2" s="1">
        <v>0</v>
      </c>
      <c r="D2" s="2" t="s">
        <v>82</v>
      </c>
      <c r="E2" s="5" t="s">
        <v>12</v>
      </c>
      <c r="J2">
        <v>0</v>
      </c>
      <c r="K2">
        <v>0</v>
      </c>
    </row>
    <row r="3" spans="1:22" x14ac:dyDescent="0.25">
      <c r="A3">
        <v>0.02</v>
      </c>
      <c r="B3" s="7">
        <v>1.9863802922746809E-2</v>
      </c>
      <c r="C3" s="1">
        <f>NOVA!G2</f>
        <v>224</v>
      </c>
      <c r="D3" s="2">
        <f>NOVA!J2</f>
        <v>8445</v>
      </c>
      <c r="E3" s="5">
        <f>NOVA!M2</f>
        <v>192845</v>
      </c>
      <c r="G3">
        <f>C3/D3</f>
        <v>2.6524570751924215E-2</v>
      </c>
      <c r="H3">
        <f>15*B3/50</f>
        <v>5.959140876824043E-3</v>
      </c>
      <c r="I3">
        <f t="shared" ref="I3:I13" si="0">H3*2</f>
        <v>1.1918281753648086E-2</v>
      </c>
      <c r="J3">
        <f t="shared" ref="J3:J13" si="1">I3/$E$16</f>
        <v>5.9482592936570202E-4</v>
      </c>
      <c r="K3">
        <f>C3/$D$15</f>
        <v>1.8305820121543515E-2</v>
      </c>
      <c r="L3">
        <f t="shared" ref="L3:L13" si="2">((G3-$K$15)/$I$15)*$E$16</f>
        <v>0.95717438533484933</v>
      </c>
      <c r="M3">
        <f>((L3/2)*50)/500</f>
        <v>4.7858719266742469E-2</v>
      </c>
      <c r="O3">
        <f t="shared" ref="O3:O13" si="3">$T$16/$E$16</f>
        <v>2.5594677795164675</v>
      </c>
      <c r="P3">
        <f t="shared" ref="P3:P13" si="4">$T$17/$E$18</f>
        <v>2.5547533926522248</v>
      </c>
      <c r="R3">
        <f>E3/$D$15</f>
        <v>15.759758398835086</v>
      </c>
      <c r="S3">
        <f>E3/D3</f>
        <v>22.835405565423326</v>
      </c>
      <c r="T3">
        <f>S3/$O$15*$E$16</f>
        <v>63.799375405679207</v>
      </c>
      <c r="U3" s="8">
        <f t="shared" ref="U3:U13" si="5">T3/$T$16*100</f>
        <v>124.40648052118482</v>
      </c>
      <c r="V3">
        <f>M3/U3*100</f>
        <v>3.8469635236238954E-2</v>
      </c>
    </row>
    <row r="4" spans="1:22" x14ac:dyDescent="0.25">
      <c r="A4">
        <v>0.04</v>
      </c>
      <c r="B4" s="7">
        <v>3.9621504978142444E-2</v>
      </c>
      <c r="C4" s="1">
        <f>NOVA!G3</f>
        <v>254</v>
      </c>
      <c r="D4" s="2">
        <f>NOVA!J3</f>
        <v>10616</v>
      </c>
      <c r="E4" s="5">
        <f>NOVA!M3</f>
        <v>211364</v>
      </c>
      <c r="G4">
        <f t="shared" ref="G4:G13" si="6">C4/D4</f>
        <v>2.3926149208741521E-2</v>
      </c>
      <c r="H4">
        <f t="shared" ref="H4:H13" si="7">15*B4/50</f>
        <v>1.1886451493442734E-2</v>
      </c>
      <c r="I4">
        <f t="shared" si="0"/>
        <v>2.3772902986885468E-2</v>
      </c>
      <c r="J4">
        <f t="shared" si="1"/>
        <v>1.186474645018898E-3</v>
      </c>
      <c r="K4">
        <f t="shared" ref="K4:K13" si="8">C4/$D$15</f>
        <v>2.0757492459250234E-2</v>
      </c>
      <c r="L4">
        <f t="shared" si="2"/>
        <v>0.94284129963603835</v>
      </c>
      <c r="M4">
        <f t="shared" ref="M4:M13" si="9">((L4/2)*50)/500</f>
        <v>4.7142064981801915E-2</v>
      </c>
      <c r="O4">
        <f t="shared" si="3"/>
        <v>2.5594677795164675</v>
      </c>
      <c r="P4">
        <f t="shared" si="4"/>
        <v>2.5547533926522248</v>
      </c>
      <c r="R4">
        <f>E4/$D$15</f>
        <v>17.273175732901443</v>
      </c>
      <c r="S4">
        <f t="shared" ref="S4:S13" si="10">E4/D4</f>
        <v>19.909947249434815</v>
      </c>
      <c r="T4">
        <f t="shared" ref="T4:T13" si="11">S4/$O$15*$E$16</f>
        <v>55.625996886051539</v>
      </c>
      <c r="U4" s="8">
        <f t="shared" si="5"/>
        <v>108.46868725708624</v>
      </c>
      <c r="V4">
        <f t="shared" ref="V4:V13" si="12">M4/U4*100</f>
        <v>4.3461450648949504E-2</v>
      </c>
    </row>
    <row r="5" spans="1:22" x14ac:dyDescent="0.25">
      <c r="A5">
        <v>0.16</v>
      </c>
      <c r="B5" s="7">
        <v>0.15361053863133045</v>
      </c>
      <c r="C5" s="1">
        <f>NOVA!G4</f>
        <v>344</v>
      </c>
      <c r="D5" s="2">
        <f>NOVA!J4</f>
        <v>11302</v>
      </c>
      <c r="E5" s="5">
        <f>NOVA!M4</f>
        <v>210820</v>
      </c>
      <c r="G5">
        <f t="shared" si="6"/>
        <v>3.0437090780392851E-2</v>
      </c>
      <c r="H5">
        <f t="shared" si="7"/>
        <v>4.6083161589399138E-2</v>
      </c>
      <c r="I5">
        <f t="shared" si="0"/>
        <v>9.2166323178798276E-2</v>
      </c>
      <c r="J5">
        <f t="shared" si="1"/>
        <v>4.5999012252137339E-3</v>
      </c>
      <c r="K5">
        <f t="shared" si="8"/>
        <v>2.8112509472370397E-2</v>
      </c>
      <c r="L5">
        <f t="shared" si="2"/>
        <v>0.97875613561454711</v>
      </c>
      <c r="M5">
        <f t="shared" si="9"/>
        <v>4.8937806780727358E-2</v>
      </c>
      <c r="O5">
        <f t="shared" si="3"/>
        <v>2.5594677795164675</v>
      </c>
      <c r="P5">
        <f t="shared" si="4"/>
        <v>2.5547533926522248</v>
      </c>
      <c r="R5">
        <f>E5/$D$15</f>
        <v>17.228718741177694</v>
      </c>
      <c r="S5">
        <f t="shared" si="10"/>
        <v>18.653335692797736</v>
      </c>
      <c r="T5">
        <f t="shared" si="11"/>
        <v>52.11517540266189</v>
      </c>
      <c r="U5" s="8">
        <f t="shared" si="5"/>
        <v>101.62271201501841</v>
      </c>
      <c r="V5">
        <f t="shared" si="12"/>
        <v>4.8156367617403321E-2</v>
      </c>
    </row>
    <row r="6" spans="1:22" x14ac:dyDescent="0.25">
      <c r="A6">
        <v>0.4</v>
      </c>
      <c r="B6" s="7">
        <v>0.38987894865754918</v>
      </c>
      <c r="C6" s="1">
        <f>NOVA!G5</f>
        <v>557</v>
      </c>
      <c r="D6" s="2">
        <f>NOVA!J5</f>
        <v>10756</v>
      </c>
      <c r="E6" s="5">
        <f>NOVA!M5</f>
        <v>206860</v>
      </c>
      <c r="G6">
        <f>C6/D6</f>
        <v>5.1785050204537005E-2</v>
      </c>
      <c r="H6">
        <f t="shared" si="7"/>
        <v>0.11696368459726475</v>
      </c>
      <c r="I6">
        <f t="shared" si="0"/>
        <v>0.2339273691945295</v>
      </c>
      <c r="J6">
        <f t="shared" si="1"/>
        <v>1.1675010514214287E-2</v>
      </c>
      <c r="K6">
        <f>C6/$D$15</f>
        <v>4.5519383070088112E-2</v>
      </c>
      <c r="L6">
        <f t="shared" si="2"/>
        <v>1.0965130610540637</v>
      </c>
      <c r="M6">
        <f t="shared" si="9"/>
        <v>5.4825653052703184E-2</v>
      </c>
      <c r="O6">
        <f t="shared" si="3"/>
        <v>2.5594677795164675</v>
      </c>
      <c r="P6">
        <f t="shared" si="4"/>
        <v>2.5547533926522248</v>
      </c>
      <c r="R6">
        <f t="shared" ref="R6:R13" si="13">E6/$D$15</f>
        <v>16.905097992600407</v>
      </c>
      <c r="S6">
        <f t="shared" si="10"/>
        <v>19.232056526589812</v>
      </c>
      <c r="T6">
        <f t="shared" si="11"/>
        <v>53.732051775818775</v>
      </c>
      <c r="U6" s="8">
        <f t="shared" si="5"/>
        <v>104.77556261493824</v>
      </c>
      <c r="V6">
        <f t="shared" si="12"/>
        <v>5.2326756053024996E-2</v>
      </c>
    </row>
    <row r="7" spans="1:22" x14ac:dyDescent="0.25">
      <c r="A7">
        <v>1.6</v>
      </c>
      <c r="B7" s="7">
        <v>1.5430385482122191</v>
      </c>
      <c r="C7" s="1">
        <f>NOVA!G6</f>
        <v>1716</v>
      </c>
      <c r="D7" s="2">
        <f>NOVA!J6</f>
        <v>12217</v>
      </c>
      <c r="E7" s="5">
        <f>NOVA!M6</f>
        <v>215358</v>
      </c>
      <c r="G7">
        <f t="shared" si="6"/>
        <v>0.14046001473356798</v>
      </c>
      <c r="H7">
        <f t="shared" si="7"/>
        <v>0.46291156446366571</v>
      </c>
      <c r="I7">
        <f>H7*2</f>
        <v>0.92582312892733143</v>
      </c>
      <c r="J7">
        <f t="shared" si="1"/>
        <v>4.6206627303797071E-2</v>
      </c>
      <c r="K7">
        <f t="shared" si="8"/>
        <v>0.14023565771682442</v>
      </c>
      <c r="L7">
        <f t="shared" si="2"/>
        <v>1.5856507336030885</v>
      </c>
      <c r="M7">
        <f t="shared" si="9"/>
        <v>7.928253668015442E-2</v>
      </c>
      <c r="O7">
        <f t="shared" si="3"/>
        <v>2.5594677795164675</v>
      </c>
      <c r="P7">
        <f t="shared" si="4"/>
        <v>2.5547533926522248</v>
      </c>
      <c r="R7">
        <f t="shared" si="13"/>
        <v>17.599575043461464</v>
      </c>
      <c r="S7">
        <f t="shared" si="10"/>
        <v>17.62773184906278</v>
      </c>
      <c r="T7">
        <f t="shared" si="11"/>
        <v>49.249761672369722</v>
      </c>
      <c r="U7" s="8">
        <f t="shared" si="5"/>
        <v>96.035258608836699</v>
      </c>
      <c r="V7">
        <f>M7/U7*100</f>
        <v>8.2555654900750397E-2</v>
      </c>
    </row>
    <row r="8" spans="1:22" x14ac:dyDescent="0.25">
      <c r="A8">
        <v>3.3</v>
      </c>
      <c r="B8" s="7">
        <v>3.2137707019582238</v>
      </c>
      <c r="C8" s="1">
        <f>NOVA!G7</f>
        <v>3176</v>
      </c>
      <c r="D8" s="2">
        <f>NOVA!J7</f>
        <v>10584</v>
      </c>
      <c r="E8" s="5">
        <f>NOVA!M7</f>
        <v>212574</v>
      </c>
      <c r="G8">
        <f t="shared" si="6"/>
        <v>0.30007558578987148</v>
      </c>
      <c r="H8">
        <f t="shared" si="7"/>
        <v>0.96413121058746709</v>
      </c>
      <c r="I8">
        <f t="shared" si="0"/>
        <v>1.9282624211749342</v>
      </c>
      <c r="J8">
        <f t="shared" si="1"/>
        <v>9.6237067594517792E-2</v>
      </c>
      <c r="K8">
        <f t="shared" si="8"/>
        <v>0.25955037815188481</v>
      </c>
      <c r="L8">
        <f t="shared" si="2"/>
        <v>2.4661020463690884</v>
      </c>
      <c r="M8">
        <f t="shared" si="9"/>
        <v>0.12330510231845442</v>
      </c>
      <c r="O8">
        <f t="shared" si="3"/>
        <v>2.5594677795164675</v>
      </c>
      <c r="P8">
        <f t="shared" si="4"/>
        <v>2.5547533926522248</v>
      </c>
      <c r="R8">
        <f t="shared" si="13"/>
        <v>17.37205985052228</v>
      </c>
      <c r="S8">
        <f t="shared" si="10"/>
        <v>20.084467120181404</v>
      </c>
      <c r="T8">
        <f t="shared" si="11"/>
        <v>56.113584405248979</v>
      </c>
      <c r="U8" s="8">
        <f t="shared" si="5"/>
        <v>109.4194653301269</v>
      </c>
      <c r="V8">
        <f t="shared" si="12"/>
        <v>0.11269028042353661</v>
      </c>
    </row>
    <row r="9" spans="1:22" x14ac:dyDescent="0.25">
      <c r="A9">
        <v>8.3000000000000007</v>
      </c>
      <c r="B9" s="7">
        <v>8.0398078001146782</v>
      </c>
      <c r="C9" s="1">
        <f>NOVA!G8</f>
        <v>8532</v>
      </c>
      <c r="D9" s="2">
        <f>NOVA!J8</f>
        <v>12497</v>
      </c>
      <c r="E9" s="5">
        <f>NOVA!M8</f>
        <v>228946</v>
      </c>
      <c r="G9">
        <f t="shared" si="6"/>
        <v>0.68272385372489397</v>
      </c>
      <c r="H9">
        <f t="shared" si="7"/>
        <v>2.4119423400344036</v>
      </c>
      <c r="I9">
        <f t="shared" si="0"/>
        <v>4.8238846800688071</v>
      </c>
      <c r="J9">
        <f t="shared" si="1"/>
        <v>0.24075380556401174</v>
      </c>
      <c r="K9">
        <f t="shared" si="8"/>
        <v>0.69725561284379134</v>
      </c>
      <c r="L9">
        <f t="shared" si="2"/>
        <v>4.5768182352814213</v>
      </c>
      <c r="M9">
        <f t="shared" si="9"/>
        <v>0.22884091176407106</v>
      </c>
      <c r="O9">
        <f t="shared" si="3"/>
        <v>2.5594677795164675</v>
      </c>
      <c r="P9">
        <f t="shared" si="4"/>
        <v>2.5547533926522248</v>
      </c>
      <c r="R9">
        <f t="shared" si="13"/>
        <v>18.710019167620096</v>
      </c>
      <c r="S9">
        <f t="shared" si="10"/>
        <v>18.320076818436426</v>
      </c>
      <c r="T9">
        <f t="shared" si="11"/>
        <v>51.184090208149506</v>
      </c>
      <c r="U9" s="8">
        <f t="shared" si="5"/>
        <v>99.80712947399627</v>
      </c>
      <c r="V9">
        <f t="shared" si="12"/>
        <v>0.22928313134553502</v>
      </c>
    </row>
    <row r="10" spans="1:22" x14ac:dyDescent="0.25">
      <c r="A10">
        <v>16.600000000000001</v>
      </c>
      <c r="B10" s="7">
        <v>16.245817947909863</v>
      </c>
      <c r="C10" s="1">
        <f>NOVA!G9</f>
        <v>19320</v>
      </c>
      <c r="D10" s="2">
        <f>NOVA!J9</f>
        <v>14148</v>
      </c>
      <c r="E10" s="5">
        <f>NOVA!M9</f>
        <v>238700</v>
      </c>
      <c r="G10">
        <f t="shared" si="6"/>
        <v>1.3655640373197626</v>
      </c>
      <c r="H10">
        <f t="shared" si="7"/>
        <v>4.8737453843729588</v>
      </c>
      <c r="I10">
        <f t="shared" si="0"/>
        <v>9.7474907687459176</v>
      </c>
      <c r="J10">
        <f t="shared" si="1"/>
        <v>0.48648457683324642</v>
      </c>
      <c r="K10">
        <f t="shared" si="8"/>
        <v>1.5788769854831282</v>
      </c>
      <c r="L10">
        <f t="shared" si="2"/>
        <v>8.3434152663656</v>
      </c>
      <c r="M10">
        <f t="shared" si="9"/>
        <v>0.41717076331828001</v>
      </c>
      <c r="O10">
        <f t="shared" si="3"/>
        <v>2.5594677795164675</v>
      </c>
      <c r="P10">
        <f t="shared" si="4"/>
        <v>2.5547533926522248</v>
      </c>
      <c r="R10">
        <f t="shared" si="13"/>
        <v>19.507139567019806</v>
      </c>
      <c r="S10">
        <f t="shared" si="10"/>
        <v>16.871642635001415</v>
      </c>
      <c r="T10">
        <f t="shared" si="11"/>
        <v>47.137339387165092</v>
      </c>
      <c r="U10" s="8">
        <f t="shared" si="5"/>
        <v>91.916111356911827</v>
      </c>
      <c r="V10">
        <f t="shared" si="12"/>
        <v>0.45386032672596299</v>
      </c>
    </row>
    <row r="11" spans="1:22" x14ac:dyDescent="0.25">
      <c r="A11">
        <v>33</v>
      </c>
      <c r="B11" s="7">
        <v>31.941481596914599</v>
      </c>
      <c r="C11" s="1">
        <f>NOVA!G10</f>
        <v>34848</v>
      </c>
      <c r="D11" s="2">
        <f>NOVA!J10</f>
        <v>13600</v>
      </c>
      <c r="E11" s="5">
        <f>NOVA!M10</f>
        <v>234056</v>
      </c>
      <c r="G11">
        <f t="shared" si="6"/>
        <v>2.5623529411764707</v>
      </c>
      <c r="H11">
        <f t="shared" si="7"/>
        <v>9.582444479074379</v>
      </c>
      <c r="I11">
        <f t="shared" si="0"/>
        <v>19.164888958148758</v>
      </c>
      <c r="J11">
        <f t="shared" si="1"/>
        <v>0.95649466268339733</v>
      </c>
      <c r="K11">
        <f t="shared" si="8"/>
        <v>2.8478625874801269</v>
      </c>
      <c r="L11">
        <f t="shared" si="2"/>
        <v>14.944991506898727</v>
      </c>
      <c r="M11">
        <f t="shared" si="9"/>
        <v>0.74724957534493641</v>
      </c>
      <c r="O11">
        <f t="shared" si="3"/>
        <v>2.5594677795164675</v>
      </c>
      <c r="P11">
        <f t="shared" si="4"/>
        <v>2.5547533926522248</v>
      </c>
      <c r="R11">
        <f t="shared" si="13"/>
        <v>19.127620689142805</v>
      </c>
      <c r="S11">
        <f>E11/D11</f>
        <v>17.21</v>
      </c>
      <c r="T11">
        <f t="shared" si="11"/>
        <v>48.082669151025634</v>
      </c>
      <c r="U11" s="8">
        <f t="shared" si="5"/>
        <v>93.759470294299547</v>
      </c>
      <c r="V11">
        <f t="shared" si="12"/>
        <v>0.79698570501668897</v>
      </c>
    </row>
    <row r="12" spans="1:22" x14ac:dyDescent="0.25">
      <c r="A12">
        <v>100</v>
      </c>
      <c r="B12" s="7">
        <v>97.888454687579539</v>
      </c>
      <c r="C12" s="1">
        <f>NOVA!G11</f>
        <v>118181</v>
      </c>
      <c r="D12" s="2">
        <f>NOVA!J11</f>
        <v>14377</v>
      </c>
      <c r="E12" s="5">
        <f>NOVA!M11</f>
        <v>246387</v>
      </c>
      <c r="G12">
        <f t="shared" si="6"/>
        <v>8.2201432844126039</v>
      </c>
      <c r="H12">
        <f t="shared" si="7"/>
        <v>29.366536406273863</v>
      </c>
      <c r="I12">
        <f t="shared" si="0"/>
        <v>58.733072812547725</v>
      </c>
      <c r="J12">
        <f t="shared" si="1"/>
        <v>2.9312912164988498</v>
      </c>
      <c r="K12">
        <f t="shared" si="8"/>
        <v>9.6580362847505992</v>
      </c>
      <c r="L12">
        <f t="shared" si="2"/>
        <v>46.153782116054813</v>
      </c>
      <c r="M12">
        <f t="shared" si="9"/>
        <v>2.3076891058027407</v>
      </c>
      <c r="O12">
        <f t="shared" si="3"/>
        <v>2.5594677795164675</v>
      </c>
      <c r="P12">
        <f t="shared" si="4"/>
        <v>2.5547533926522248</v>
      </c>
      <c r="R12">
        <f t="shared" si="13"/>
        <v>20.135339742351526</v>
      </c>
      <c r="S12">
        <f t="shared" si="10"/>
        <v>17.137580858315363</v>
      </c>
      <c r="T12">
        <f t="shared" si="11"/>
        <v>47.880338783226463</v>
      </c>
      <c r="U12" s="8">
        <f t="shared" si="5"/>
        <v>93.36493337602414</v>
      </c>
      <c r="V12">
        <f t="shared" si="12"/>
        <v>2.4716871981352999</v>
      </c>
    </row>
    <row r="13" spans="1:22" x14ac:dyDescent="0.25">
      <c r="A13">
        <v>233</v>
      </c>
      <c r="B13" s="7">
        <v>226.00885989413035</v>
      </c>
      <c r="C13" s="1">
        <f>NOVA!G12</f>
        <v>304338</v>
      </c>
      <c r="D13" s="2">
        <f>NOVA!J12</f>
        <v>16060</v>
      </c>
      <c r="E13" s="5">
        <f>NOVA!M12</f>
        <v>272775</v>
      </c>
      <c r="G13">
        <f t="shared" si="6"/>
        <v>18.950062266500623</v>
      </c>
      <c r="H13">
        <f t="shared" si="7"/>
        <v>67.802657968239103</v>
      </c>
      <c r="I13">
        <f t="shared" si="0"/>
        <v>135.60531593647821</v>
      </c>
      <c r="J13">
        <f t="shared" si="1"/>
        <v>6.7678848131070115</v>
      </c>
      <c r="K13">
        <f t="shared" si="8"/>
        <v>24.871235197099598</v>
      </c>
      <c r="L13">
        <f t="shared" si="2"/>
        <v>105.3408099926758</v>
      </c>
      <c r="M13">
        <f t="shared" si="9"/>
        <v>5.2670404996337901</v>
      </c>
      <c r="O13">
        <f t="shared" si="3"/>
        <v>2.5594677795164675</v>
      </c>
      <c r="P13">
        <f t="shared" si="4"/>
        <v>2.5547533926522248</v>
      </c>
      <c r="R13">
        <f t="shared" si="13"/>
        <v>22.291830730598356</v>
      </c>
      <c r="S13">
        <f t="shared" si="10"/>
        <v>16.984744707347446</v>
      </c>
      <c r="T13">
        <f t="shared" si="11"/>
        <v>47.453332967926841</v>
      </c>
      <c r="U13" s="8">
        <f t="shared" si="5"/>
        <v>92.532287440139697</v>
      </c>
      <c r="V13">
        <f t="shared" si="12"/>
        <v>5.6921109867094826</v>
      </c>
    </row>
    <row r="15" spans="1:22" x14ac:dyDescent="0.25">
      <c r="C15" t="s">
        <v>83</v>
      </c>
      <c r="D15">
        <f>AVERAGE(D3:D13)</f>
        <v>12236.545454545454</v>
      </c>
      <c r="E15" s="7">
        <v>50.091468635022572</v>
      </c>
      <c r="F15" s="7" t="s">
        <v>84</v>
      </c>
      <c r="H15" t="s">
        <v>85</v>
      </c>
      <c r="I15">
        <v>3.6324000000000001</v>
      </c>
      <c r="J15" t="s">
        <v>86</v>
      </c>
      <c r="K15">
        <v>-0.14699999999999999</v>
      </c>
      <c r="N15" t="s">
        <v>85</v>
      </c>
      <c r="O15">
        <f>'BDE-28'!O15</f>
        <v>7.1715999999999998</v>
      </c>
      <c r="P15">
        <f>'BDE-28'!P15</f>
        <v>7.1848000000000001</v>
      </c>
      <c r="Q15" t="s">
        <v>87</v>
      </c>
      <c r="R15">
        <f>AVERAGE(R3:R13)</f>
        <v>18.355485059657358</v>
      </c>
      <c r="S15" s="7" t="s">
        <v>88</v>
      </c>
      <c r="T15" s="7">
        <f>(U15+V15)/2</f>
        <v>51.283000000000001</v>
      </c>
      <c r="U15">
        <v>51.744</v>
      </c>
      <c r="V15">
        <v>50.822000000000003</v>
      </c>
    </row>
    <row r="16" spans="1:22" x14ac:dyDescent="0.25">
      <c r="E16">
        <f>E15*10/50*2</f>
        <v>20.03658745400903</v>
      </c>
      <c r="F16" t="s">
        <v>66</v>
      </c>
      <c r="S16" t="s">
        <v>66</v>
      </c>
      <c r="T16">
        <f>25*T15/50*2</f>
        <v>51.283000000000001</v>
      </c>
    </row>
    <row r="17" spans="1:28" x14ac:dyDescent="0.25">
      <c r="E17" s="7">
        <v>10.036780878243674</v>
      </c>
      <c r="F17" s="7" t="s">
        <v>89</v>
      </c>
      <c r="S17" t="s">
        <v>90</v>
      </c>
      <c r="T17">
        <f>25*T15/50*2</f>
        <v>51.283000000000001</v>
      </c>
    </row>
    <row r="18" spans="1:28" x14ac:dyDescent="0.25">
      <c r="E18">
        <f>E17*50/50*2</f>
        <v>20.073561756487347</v>
      </c>
      <c r="F18" t="s">
        <v>90</v>
      </c>
    </row>
    <row r="21" spans="1:28" x14ac:dyDescent="0.25">
      <c r="A21" t="s">
        <v>28</v>
      </c>
      <c r="B21" t="s">
        <v>28</v>
      </c>
      <c r="C21" s="1">
        <f>NOVA!G14</f>
        <v>11450</v>
      </c>
      <c r="D21" s="2">
        <f>NOVA!J14</f>
        <v>22183</v>
      </c>
      <c r="E21" s="5">
        <f>NOVA!M14</f>
        <v>228783</v>
      </c>
      <c r="G21">
        <f t="shared" ref="G21:G30" si="14">C21/D21</f>
        <v>0.51616102420772658</v>
      </c>
      <c r="L21">
        <f>((G21-$K$15)/$I$15)*$E$18</f>
        <v>3.6647956651054954</v>
      </c>
      <c r="M21">
        <f>((L21/2)*50)/500</f>
        <v>0.18323978325527476</v>
      </c>
      <c r="S21">
        <f t="shared" ref="S21:S30" si="15">E21/D21</f>
        <v>10.313438218455573</v>
      </c>
      <c r="T21">
        <f t="shared" ref="T21:T35" si="16">S21/$P$15*$E$18</f>
        <v>28.814641882847788</v>
      </c>
      <c r="U21" s="8">
        <f>T21/$T$17*100</f>
        <v>56.187512202577437</v>
      </c>
      <c r="V21" s="9">
        <f>M21/U21*100</f>
        <v>0.32612190159732535</v>
      </c>
      <c r="W21" t="s">
        <v>28</v>
      </c>
      <c r="Y21" t="s">
        <v>103</v>
      </c>
      <c r="Z21" t="s">
        <v>91</v>
      </c>
      <c r="AA21" t="s">
        <v>92</v>
      </c>
      <c r="AB21" t="s">
        <v>93</v>
      </c>
    </row>
    <row r="22" spans="1:28" x14ac:dyDescent="0.25">
      <c r="A22" t="s">
        <v>30</v>
      </c>
      <c r="B22" t="s">
        <v>30</v>
      </c>
      <c r="C22" s="1">
        <f>NOVA!G15</f>
        <v>19214</v>
      </c>
      <c r="D22" s="2">
        <f>NOVA!J15</f>
        <v>178</v>
      </c>
      <c r="E22" s="5">
        <f>NOVA!M15</f>
        <v>282488</v>
      </c>
      <c r="G22">
        <f t="shared" si="14"/>
        <v>107.9438202247191</v>
      </c>
      <c r="L22">
        <f t="shared" ref="L22:L35" si="17">((G22-$K$15)/$I$15)*$E$18</f>
        <v>597.33723023077596</v>
      </c>
      <c r="M22">
        <f t="shared" ref="M22:M35" si="18">((L22/2)*50)/500</f>
        <v>29.866861511538797</v>
      </c>
      <c r="S22">
        <f>E22/D22</f>
        <v>1587.0112359550562</v>
      </c>
      <c r="T22">
        <f t="shared" si="16"/>
        <v>4433.9394350828325</v>
      </c>
      <c r="U22" s="8">
        <f t="shared" ref="U22:U30" si="19">T22/$T$17*100</f>
        <v>8646.0219470055035</v>
      </c>
      <c r="V22" s="9">
        <f>M22/U22*100</f>
        <v>0.34544050078294103</v>
      </c>
      <c r="W22" t="s">
        <v>30</v>
      </c>
      <c r="Y22">
        <v>3.3</v>
      </c>
      <c r="Z22" s="9">
        <f>AVERAGE(V27:V31)</f>
        <v>0.14642399982064633</v>
      </c>
      <c r="AA22">
        <f>_xlfn.STDEV.S(V27:V31)</f>
        <v>2.353192780006846E-2</v>
      </c>
      <c r="AB22">
        <f>AA22/Z22*100</f>
        <v>16.071086590239677</v>
      </c>
    </row>
    <row r="23" spans="1:28" x14ac:dyDescent="0.25">
      <c r="A23" t="s">
        <v>32</v>
      </c>
      <c r="B23" t="s">
        <v>32</v>
      </c>
      <c r="C23" s="1">
        <f>NOVA!G16</f>
        <v>12012</v>
      </c>
      <c r="D23" s="2">
        <f>NOVA!J16</f>
        <v>22362</v>
      </c>
      <c r="E23" s="5">
        <f>NOVA!M16</f>
        <v>256454</v>
      </c>
      <c r="G23">
        <f t="shared" si="14"/>
        <v>0.53716125570163675</v>
      </c>
      <c r="L23">
        <f t="shared" si="17"/>
        <v>3.7808482594765822</v>
      </c>
      <c r="M23">
        <f t="shared" si="18"/>
        <v>0.18904241297382909</v>
      </c>
      <c r="S23">
        <f t="shared" si="15"/>
        <v>11.468294428047582</v>
      </c>
      <c r="T23">
        <f t="shared" si="16"/>
        <v>32.041186455154339</v>
      </c>
      <c r="U23" s="8">
        <f t="shared" si="19"/>
        <v>62.479157723133085</v>
      </c>
      <c r="V23" s="9">
        <f t="shared" ref="V23:V30" si="20">M23/U23*100</f>
        <v>0.30256876030810448</v>
      </c>
      <c r="W23" t="s">
        <v>32</v>
      </c>
      <c r="Y23">
        <v>33</v>
      </c>
      <c r="Z23" s="9">
        <f>AVERAGE(V32:V36)</f>
        <v>0.84206615860404599</v>
      </c>
      <c r="AA23">
        <f>_xlfn.STDEV.S(V32:V36)</f>
        <v>4.8229053331119653E-2</v>
      </c>
      <c r="AB23">
        <f>AA23/Z23*100</f>
        <v>5.7274660474507657</v>
      </c>
    </row>
    <row r="24" spans="1:28" x14ac:dyDescent="0.25">
      <c r="A24" t="s">
        <v>34</v>
      </c>
      <c r="B24" t="s">
        <v>34</v>
      </c>
      <c r="C24" s="1">
        <f>NOVA!G17</f>
        <v>16542</v>
      </c>
      <c r="D24" s="2">
        <f>NOVA!J17</f>
        <v>21087</v>
      </c>
      <c r="E24" s="5">
        <f>NOVA!M17</f>
        <v>163648</v>
      </c>
      <c r="G24">
        <f t="shared" si="14"/>
        <v>0.7844643619291507</v>
      </c>
      <c r="L24">
        <f t="shared" si="17"/>
        <v>5.1475078166369039</v>
      </c>
      <c r="M24">
        <f t="shared" si="18"/>
        <v>0.25737539083184519</v>
      </c>
      <c r="S24">
        <f t="shared" si="15"/>
        <v>7.7606108028643241</v>
      </c>
      <c r="T24">
        <f t="shared" si="16"/>
        <v>21.682315474245613</v>
      </c>
      <c r="U24" s="8">
        <f t="shared" si="19"/>
        <v>42.279732999718448</v>
      </c>
      <c r="V24" s="9">
        <f>M24/U24*100</f>
        <v>0.60874412530835786</v>
      </c>
      <c r="W24" t="s">
        <v>34</v>
      </c>
      <c r="Y24" s="12">
        <v>8.3000000000000007</v>
      </c>
      <c r="Z24" s="13">
        <f>AVERAGE(V38:V41)</f>
        <v>0.2377482462242827</v>
      </c>
      <c r="AA24" s="13">
        <f>_xlfn.STDEV.S(V38:V41)</f>
        <v>1.3345337075968383E-2</v>
      </c>
      <c r="AB24">
        <f t="shared" ref="AB24:AB25" si="21">AA24/Z24*100</f>
        <v>5.6132220901343253</v>
      </c>
    </row>
    <row r="25" spans="1:28" x14ac:dyDescent="0.25">
      <c r="A25" t="s">
        <v>36</v>
      </c>
      <c r="B25" t="s">
        <v>36</v>
      </c>
      <c r="C25" s="1">
        <f>NOVA!G18</f>
        <v>2574</v>
      </c>
      <c r="D25" s="2">
        <f>NOVA!J18</f>
        <v>20745</v>
      </c>
      <c r="E25" s="5">
        <f>NOVA!M18</f>
        <v>238146</v>
      </c>
      <c r="G25">
        <f t="shared" si="14"/>
        <v>0.12407809110629067</v>
      </c>
      <c r="L25">
        <f t="shared" si="17"/>
        <v>1.4980461410232433</v>
      </c>
      <c r="M25">
        <f t="shared" si="18"/>
        <v>7.4902307051162173E-2</v>
      </c>
      <c r="S25">
        <f t="shared" si="15"/>
        <v>11.479681851048445</v>
      </c>
      <c r="T25">
        <f t="shared" si="16"/>
        <v>32.073001695502718</v>
      </c>
      <c r="U25" s="8">
        <f t="shared" si="19"/>
        <v>62.541196294098853</v>
      </c>
      <c r="V25" s="9">
        <f t="shared" si="20"/>
        <v>0.11976474946039635</v>
      </c>
      <c r="W25" t="s">
        <v>36</v>
      </c>
      <c r="Y25">
        <v>16.600000000000001</v>
      </c>
      <c r="Z25" s="9">
        <f>AVERAGE(V42:V45)</f>
        <v>0.46439749184483498</v>
      </c>
      <c r="AA25" s="13">
        <f>_xlfn.STDEV.S(V42:V45)</f>
        <v>2.2768133419459033E-2</v>
      </c>
      <c r="AB25">
        <f t="shared" si="21"/>
        <v>4.9027253202879804</v>
      </c>
    </row>
    <row r="26" spans="1:28" x14ac:dyDescent="0.25">
      <c r="A26" t="s">
        <v>38</v>
      </c>
      <c r="B26" t="s">
        <v>38</v>
      </c>
      <c r="C26" s="1">
        <f>NOVA!G19</f>
        <v>8028</v>
      </c>
      <c r="D26" s="2">
        <f>NOVA!J19</f>
        <v>21635</v>
      </c>
      <c r="E26" s="5">
        <f>NOVA!M19</f>
        <v>264036</v>
      </c>
      <c r="G26">
        <f t="shared" si="14"/>
        <v>0.37106540328171944</v>
      </c>
      <c r="L26">
        <f t="shared" si="17"/>
        <v>2.862960540324611</v>
      </c>
      <c r="M26">
        <f t="shared" si="18"/>
        <v>0.14314802701623056</v>
      </c>
      <c r="S26">
        <f t="shared" si="15"/>
        <v>12.20411370464525</v>
      </c>
      <c r="T26">
        <f t="shared" si="16"/>
        <v>34.096986712697642</v>
      </c>
      <c r="U26" s="8">
        <f t="shared" si="19"/>
        <v>66.487894063720219</v>
      </c>
      <c r="V26" s="9">
        <f t="shared" si="20"/>
        <v>0.21529938499637441</v>
      </c>
      <c r="W26" t="s">
        <v>38</v>
      </c>
    </row>
    <row r="27" spans="1:28" x14ac:dyDescent="0.25">
      <c r="A27" t="s">
        <v>47</v>
      </c>
      <c r="B27" t="s">
        <v>47</v>
      </c>
      <c r="C27" s="1">
        <f>NOVA!G20</f>
        <v>3176</v>
      </c>
      <c r="D27" s="2">
        <f>NOVA!J20</f>
        <v>10584</v>
      </c>
      <c r="E27" s="5">
        <f>NOVA!M20</f>
        <v>212574</v>
      </c>
      <c r="G27">
        <f t="shared" si="14"/>
        <v>0.30007558578987148</v>
      </c>
      <c r="L27">
        <f t="shared" si="17"/>
        <v>2.4706528414191009</v>
      </c>
      <c r="M27">
        <f t="shared" si="18"/>
        <v>0.12353264207095505</v>
      </c>
      <c r="S27">
        <f>E27/D27</f>
        <v>20.084467120181404</v>
      </c>
      <c r="T27">
        <f t="shared" si="16"/>
        <v>56.113850223123954</v>
      </c>
      <c r="U27" s="8">
        <f t="shared" si="19"/>
        <v>109.4199836653939</v>
      </c>
      <c r="V27" s="9">
        <f t="shared" si="20"/>
        <v>0.1128976974157825</v>
      </c>
      <c r="W27" t="s">
        <v>47</v>
      </c>
    </row>
    <row r="28" spans="1:28" x14ac:dyDescent="0.25">
      <c r="A28" t="s">
        <v>49</v>
      </c>
      <c r="B28" t="s">
        <v>49</v>
      </c>
      <c r="C28" s="1">
        <f>NOVA!G21</f>
        <v>9087</v>
      </c>
      <c r="D28" s="2">
        <f>NOVA!J21</f>
        <v>32141</v>
      </c>
      <c r="E28" s="5">
        <f>NOVA!M21</f>
        <v>514773</v>
      </c>
      <c r="G28">
        <f t="shared" si="14"/>
        <v>0.28272300177343579</v>
      </c>
      <c r="L28">
        <f t="shared" si="17"/>
        <v>2.3747580702241451</v>
      </c>
      <c r="M28">
        <f t="shared" si="18"/>
        <v>0.11873790351120725</v>
      </c>
      <c r="S28">
        <f t="shared" si="15"/>
        <v>16.0160853738216</v>
      </c>
      <c r="T28">
        <f t="shared" si="16"/>
        <v>44.747227319978514</v>
      </c>
      <c r="U28" s="8">
        <f t="shared" si="19"/>
        <v>87.255479047595713</v>
      </c>
      <c r="V28" s="9">
        <f t="shared" si="20"/>
        <v>0.13608074221498301</v>
      </c>
      <c r="W28" t="s">
        <v>49</v>
      </c>
    </row>
    <row r="29" spans="1:28" x14ac:dyDescent="0.25">
      <c r="A29" t="s">
        <v>51</v>
      </c>
      <c r="B29" t="s">
        <v>51</v>
      </c>
      <c r="C29" s="1">
        <f>NOVA!G22</f>
        <v>12196</v>
      </c>
      <c r="D29" s="2">
        <f>NOVA!J22</f>
        <v>44197</v>
      </c>
      <c r="E29" s="5">
        <f>NOVA!M22</f>
        <v>608287</v>
      </c>
      <c r="G29">
        <f t="shared" si="14"/>
        <v>0.27594633119895018</v>
      </c>
      <c r="L29">
        <f t="shared" si="17"/>
        <v>2.3373084734615892</v>
      </c>
      <c r="M29">
        <f t="shared" si="18"/>
        <v>0.11686542367307946</v>
      </c>
      <c r="S29">
        <f t="shared" si="15"/>
        <v>13.763083467203657</v>
      </c>
      <c r="T29">
        <f t="shared" si="16"/>
        <v>38.452581274162483</v>
      </c>
      <c r="U29" s="8">
        <f t="shared" si="19"/>
        <v>74.981146333409683</v>
      </c>
      <c r="V29" s="9">
        <f t="shared" si="20"/>
        <v>0.15585974526640067</v>
      </c>
      <c r="W29" t="s">
        <v>51</v>
      </c>
    </row>
    <row r="30" spans="1:28" x14ac:dyDescent="0.25">
      <c r="A30" t="s">
        <v>53</v>
      </c>
      <c r="B30" t="s">
        <v>53</v>
      </c>
      <c r="C30" s="1">
        <f>NOVA!G23</f>
        <v>17565</v>
      </c>
      <c r="D30" s="2">
        <f>NOVA!J23</f>
        <v>66544</v>
      </c>
      <c r="E30" s="5">
        <f>NOVA!M23</f>
        <v>916413</v>
      </c>
      <c r="G30">
        <f t="shared" si="14"/>
        <v>0.26396068766530417</v>
      </c>
      <c r="L30">
        <f t="shared" si="17"/>
        <v>2.2710727737413254</v>
      </c>
      <c r="M30">
        <f t="shared" si="18"/>
        <v>0.11355363868706626</v>
      </c>
      <c r="S30">
        <f t="shared" si="15"/>
        <v>13.771534623707621</v>
      </c>
      <c r="T30">
        <f t="shared" si="16"/>
        <v>38.47619290037283</v>
      </c>
      <c r="U30" s="8">
        <f t="shared" si="19"/>
        <v>75.027188152746191</v>
      </c>
      <c r="V30" s="9">
        <f t="shared" si="20"/>
        <v>0.15134998589562615</v>
      </c>
      <c r="W30" t="s">
        <v>53</v>
      </c>
    </row>
    <row r="31" spans="1:28" x14ac:dyDescent="0.25">
      <c r="A31" t="s">
        <v>55</v>
      </c>
      <c r="B31" t="s">
        <v>55</v>
      </c>
      <c r="C31" s="1">
        <f>NOVA!G24</f>
        <v>31475</v>
      </c>
      <c r="D31" s="2">
        <f>NOVA!J24</f>
        <v>111390</v>
      </c>
      <c r="E31" s="5">
        <f>NOVA!M24</f>
        <v>1379418</v>
      </c>
      <c r="G31">
        <f>C31/D31</f>
        <v>0.28256575994254424</v>
      </c>
      <c r="L31">
        <f t="shared" si="17"/>
        <v>2.3738891120689019</v>
      </c>
      <c r="M31">
        <f t="shared" si="18"/>
        <v>0.11869445560344509</v>
      </c>
      <c r="S31">
        <f>E31/D31</f>
        <v>12.383678965795852</v>
      </c>
      <c r="T31">
        <f t="shared" si="16"/>
        <v>34.598672822126765</v>
      </c>
      <c r="U31" s="8">
        <f>T31/$T$17*100</f>
        <v>67.466163879115427</v>
      </c>
      <c r="V31" s="9">
        <f>M31/U31*100</f>
        <v>0.17593182831043946</v>
      </c>
      <c r="W31" t="s">
        <v>55</v>
      </c>
    </row>
    <row r="32" spans="1:28" x14ac:dyDescent="0.25">
      <c r="A32" t="s">
        <v>48</v>
      </c>
      <c r="B32" t="s">
        <v>48</v>
      </c>
      <c r="C32" s="1">
        <f>NOVA!G25</f>
        <v>34848</v>
      </c>
      <c r="D32" s="2">
        <f>NOVA!J25</f>
        <v>13600</v>
      </c>
      <c r="E32" s="5">
        <f>NOVA!M25</f>
        <v>234056</v>
      </c>
      <c r="G32">
        <f t="shared" ref="G32:G35" si="22">C32/D32</f>
        <v>2.5623529411764707</v>
      </c>
      <c r="L32">
        <f t="shared" si="17"/>
        <v>14.972570087222364</v>
      </c>
      <c r="M32">
        <f t="shared" si="18"/>
        <v>0.74862850436111816</v>
      </c>
      <c r="S32">
        <f t="shared" ref="S32:S35" si="23">E32/D32</f>
        <v>17.21</v>
      </c>
      <c r="T32">
        <f t="shared" si="16"/>
        <v>48.082896925335049</v>
      </c>
      <c r="U32" s="8">
        <f t="shared" ref="U32:U35" si="24">T32/$T$17*100</f>
        <v>93.759914445986098</v>
      </c>
      <c r="V32" s="9">
        <f t="shared" ref="V32:V35" si="25">M32/U32*100</f>
        <v>0.79845263168664005</v>
      </c>
      <c r="W32" t="s">
        <v>48</v>
      </c>
      <c r="Y32" s="9"/>
    </row>
    <row r="33" spans="1:25" x14ac:dyDescent="0.25">
      <c r="A33" t="s">
        <v>50</v>
      </c>
      <c r="B33" t="s">
        <v>50</v>
      </c>
      <c r="C33" s="1">
        <f>NOVA!G26</f>
        <v>64442</v>
      </c>
      <c r="D33" s="2">
        <f>NOVA!J26</f>
        <v>27782</v>
      </c>
      <c r="E33" s="5">
        <f>NOVA!M26</f>
        <v>444430</v>
      </c>
      <c r="G33">
        <f t="shared" si="22"/>
        <v>2.3195594269671012</v>
      </c>
      <c r="L33">
        <f t="shared" si="17"/>
        <v>13.630831676927141</v>
      </c>
      <c r="M33">
        <f t="shared" si="18"/>
        <v>0.6815415838463571</v>
      </c>
      <c r="S33">
        <f t="shared" si="23"/>
        <v>15.997048448635807</v>
      </c>
      <c r="T33">
        <f t="shared" si="16"/>
        <v>44.694040189735411</v>
      </c>
      <c r="U33" s="8">
        <f t="shared" si="24"/>
        <v>87.151766062311893</v>
      </c>
      <c r="V33" s="9">
        <f t="shared" si="25"/>
        <v>0.7820169511643259</v>
      </c>
      <c r="W33" t="s">
        <v>50</v>
      </c>
      <c r="Y33" s="9"/>
    </row>
    <row r="34" spans="1:25" x14ac:dyDescent="0.25">
      <c r="A34" t="s">
        <v>52</v>
      </c>
      <c r="B34" t="s">
        <v>52</v>
      </c>
      <c r="C34" s="1">
        <f>NOVA!G27</f>
        <v>76582</v>
      </c>
      <c r="D34" s="2">
        <f>NOVA!J27</f>
        <v>33943</v>
      </c>
      <c r="E34" s="5">
        <f>NOVA!M27</f>
        <v>476418</v>
      </c>
      <c r="G34">
        <f t="shared" si="22"/>
        <v>2.2561942079368351</v>
      </c>
      <c r="L34">
        <f t="shared" si="17"/>
        <v>13.280659438897905</v>
      </c>
      <c r="M34">
        <f t="shared" si="18"/>
        <v>0.6640329719448953</v>
      </c>
      <c r="S34">
        <f t="shared" si="23"/>
        <v>14.035824765047286</v>
      </c>
      <c r="T34">
        <f t="shared" si="16"/>
        <v>39.214591251588246</v>
      </c>
      <c r="U34" s="8">
        <f t="shared" si="24"/>
        <v>76.467038300388523</v>
      </c>
      <c r="V34" s="9">
        <f t="shared" si="25"/>
        <v>0.86839112211505831</v>
      </c>
      <c r="W34" t="s">
        <v>52</v>
      </c>
    </row>
    <row r="35" spans="1:25" x14ac:dyDescent="0.25">
      <c r="A35" t="s">
        <v>54</v>
      </c>
      <c r="B35" t="s">
        <v>54</v>
      </c>
      <c r="C35" s="1">
        <f>NOVA!G28</f>
        <v>103472</v>
      </c>
      <c r="D35" s="2">
        <f>NOVA!J28</f>
        <v>46555</v>
      </c>
      <c r="E35" s="5">
        <f>NOVA!M28</f>
        <v>640724</v>
      </c>
      <c r="G35">
        <f t="shared" si="22"/>
        <v>2.2225754483943723</v>
      </c>
      <c r="L35">
        <f t="shared" si="17"/>
        <v>13.094873664794799</v>
      </c>
      <c r="M35">
        <f t="shared" si="18"/>
        <v>0.65474368323973986</v>
      </c>
      <c r="S35">
        <f t="shared" si="23"/>
        <v>13.762732252174846</v>
      </c>
      <c r="T35">
        <f t="shared" si="16"/>
        <v>38.451600016984742</v>
      </c>
      <c r="U35" s="8">
        <f t="shared" si="24"/>
        <v>74.979232917311279</v>
      </c>
      <c r="V35" s="9">
        <f t="shared" si="25"/>
        <v>0.87323337111464627</v>
      </c>
      <c r="W35" t="s">
        <v>54</v>
      </c>
    </row>
    <row r="36" spans="1:25" x14ac:dyDescent="0.25">
      <c r="A36" t="s">
        <v>56</v>
      </c>
      <c r="B36" t="s">
        <v>56</v>
      </c>
      <c r="C36" s="1">
        <f>NOVA!G29</f>
        <v>133020</v>
      </c>
      <c r="D36" s="2">
        <f>NOVA!J29</f>
        <v>59556</v>
      </c>
      <c r="E36" s="5">
        <f>NOVA!M29</f>
        <v>809533</v>
      </c>
      <c r="G36">
        <f t="shared" ref="G36" si="26">C36/D36</f>
        <v>2.2335281079991942</v>
      </c>
      <c r="L36">
        <f t="shared" ref="L36" si="27">((G36-$K$15)/$I$15)*$E$18</f>
        <v>13.155400833877271</v>
      </c>
      <c r="M36">
        <f t="shared" ref="M36" si="28">((L36/2)*50)/500</f>
        <v>0.65777004169386366</v>
      </c>
      <c r="S36">
        <f t="shared" ref="S36" si="29">E36/D36</f>
        <v>13.592803411914836</v>
      </c>
      <c r="T36">
        <f t="shared" ref="T36" si="30">S36/$P$15*$E$18</f>
        <v>37.976837035528391</v>
      </c>
      <c r="U36" s="8">
        <f t="shared" ref="U36" si="31">T36/$T$17*100</f>
        <v>74.053462230229101</v>
      </c>
      <c r="V36" s="9">
        <f t="shared" ref="V36" si="32">M36/U36*100</f>
        <v>0.88823671693955952</v>
      </c>
      <c r="W36" t="s">
        <v>56</v>
      </c>
    </row>
    <row r="38" spans="1:25" x14ac:dyDescent="0.25">
      <c r="A38" t="s">
        <v>63</v>
      </c>
      <c r="B38" t="s">
        <v>63</v>
      </c>
      <c r="C38" s="1">
        <v>8532</v>
      </c>
      <c r="D38" s="2">
        <v>12497</v>
      </c>
      <c r="E38" s="5">
        <v>228946</v>
      </c>
      <c r="G38">
        <f t="shared" ref="G38:G45" si="33">C38/D38</f>
        <v>0.68272385372489397</v>
      </c>
      <c r="L38">
        <f t="shared" ref="L38:L45" si="34">((G38-$K$15)/$I$15)*$E$18</f>
        <v>4.5852640178882647</v>
      </c>
      <c r="M38">
        <f t="shared" ref="M38:M45" si="35">((L38/2)*50)/500</f>
        <v>0.22926320089441324</v>
      </c>
      <c r="S38">
        <f t="shared" ref="S38:S45" si="36">E38/D38</f>
        <v>18.320076818436426</v>
      </c>
      <c r="T38">
        <f t="shared" ref="T38:T45" si="37">S38/$P$15*$E$18</f>
        <v>51.184332674322988</v>
      </c>
      <c r="U38" s="8">
        <f t="shared" ref="U38:U45" si="38">T38/$T$17*100</f>
        <v>99.80760227428776</v>
      </c>
      <c r="V38" s="9">
        <f t="shared" ref="V38:V45" si="39">M38/U38*100</f>
        <v>0.22970514837573208</v>
      </c>
      <c r="W38" t="s">
        <v>63</v>
      </c>
    </row>
    <row r="39" spans="1:25" x14ac:dyDescent="0.25">
      <c r="A39" t="s">
        <v>57</v>
      </c>
      <c r="B39" t="s">
        <v>57</v>
      </c>
      <c r="C39" s="1">
        <v>20299</v>
      </c>
      <c r="D39" s="2">
        <v>38879</v>
      </c>
      <c r="E39" s="5">
        <v>575550</v>
      </c>
      <c r="G39">
        <f t="shared" si="33"/>
        <v>0.52210705007844849</v>
      </c>
      <c r="L39">
        <f t="shared" si="34"/>
        <v>3.6976549089997817</v>
      </c>
      <c r="M39">
        <f t="shared" si="35"/>
        <v>0.18488274544998906</v>
      </c>
      <c r="S39">
        <f t="shared" si="36"/>
        <v>14.803621492322334</v>
      </c>
      <c r="T39">
        <f t="shared" si="37"/>
        <v>41.359733081755337</v>
      </c>
      <c r="U39" s="8">
        <f t="shared" si="38"/>
        <v>80.649987484654446</v>
      </c>
      <c r="V39" s="9">
        <f t="shared" si="39"/>
        <v>0.22924088548081592</v>
      </c>
      <c r="W39" t="s">
        <v>57</v>
      </c>
    </row>
    <row r="40" spans="1:25" x14ac:dyDescent="0.25">
      <c r="A40" t="s">
        <v>59</v>
      </c>
      <c r="B40" t="s">
        <v>59</v>
      </c>
      <c r="C40" s="1">
        <v>26274</v>
      </c>
      <c r="D40" s="2">
        <v>50486</v>
      </c>
      <c r="E40" s="5">
        <v>728414</v>
      </c>
      <c r="G40">
        <f t="shared" si="33"/>
        <v>0.52042150299092815</v>
      </c>
      <c r="L40">
        <f t="shared" si="34"/>
        <v>3.6883401491840111</v>
      </c>
      <c r="M40">
        <f t="shared" si="35"/>
        <v>0.18441700745920056</v>
      </c>
      <c r="S40">
        <f t="shared" si="36"/>
        <v>14.428039456482985</v>
      </c>
      <c r="T40">
        <f t="shared" si="37"/>
        <v>40.310397095917402</v>
      </c>
      <c r="U40" s="8">
        <f t="shared" si="38"/>
        <v>78.60382016636585</v>
      </c>
      <c r="V40" s="9">
        <f t="shared" si="39"/>
        <v>0.23461583300770869</v>
      </c>
      <c r="W40" t="s">
        <v>59</v>
      </c>
    </row>
    <row r="41" spans="1:25" x14ac:dyDescent="0.25">
      <c r="A41" t="s">
        <v>61</v>
      </c>
      <c r="B41" t="s">
        <v>61</v>
      </c>
      <c r="C41" s="1">
        <v>31238</v>
      </c>
      <c r="D41" s="2">
        <v>57729</v>
      </c>
      <c r="E41" s="5">
        <v>782633</v>
      </c>
      <c r="G41">
        <f t="shared" si="33"/>
        <v>0.54111451783332465</v>
      </c>
      <c r="L41">
        <f t="shared" si="34"/>
        <v>3.8026949865826332</v>
      </c>
      <c r="M41">
        <f t="shared" si="35"/>
        <v>0.19013474932913166</v>
      </c>
      <c r="S41">
        <f t="shared" si="36"/>
        <v>13.557016404233574</v>
      </c>
      <c r="T41">
        <f t="shared" si="37"/>
        <v>37.876851968613558</v>
      </c>
      <c r="U41" s="8">
        <f t="shared" si="38"/>
        <v>73.858494956639746</v>
      </c>
      <c r="V41" s="9">
        <f t="shared" si="39"/>
        <v>0.25743111803287411</v>
      </c>
      <c r="W41" t="s">
        <v>61</v>
      </c>
    </row>
    <row r="42" spans="1:25" x14ac:dyDescent="0.25">
      <c r="A42" t="s">
        <v>64</v>
      </c>
      <c r="B42" t="s">
        <v>64</v>
      </c>
      <c r="C42" s="1">
        <v>19320</v>
      </c>
      <c r="D42" s="2">
        <v>14148</v>
      </c>
      <c r="E42" s="5">
        <v>238700</v>
      </c>
      <c r="G42">
        <f t="shared" si="33"/>
        <v>1.3655640373197626</v>
      </c>
      <c r="L42">
        <f t="shared" si="34"/>
        <v>8.3588116985409346</v>
      </c>
      <c r="M42">
        <f t="shared" si="35"/>
        <v>0.41794058492704678</v>
      </c>
      <c r="S42">
        <f t="shared" si="36"/>
        <v>16.871642635001415</v>
      </c>
      <c r="T42">
        <f t="shared" si="37"/>
        <v>47.137562683315579</v>
      </c>
      <c r="U42" s="8">
        <f t="shared" si="38"/>
        <v>91.916546776350017</v>
      </c>
      <c r="V42" s="9">
        <f t="shared" si="39"/>
        <v>0.45469569907143442</v>
      </c>
      <c r="W42" t="s">
        <v>64</v>
      </c>
    </row>
    <row r="43" spans="1:25" x14ac:dyDescent="0.25">
      <c r="A43" t="s">
        <v>58</v>
      </c>
      <c r="B43" t="s">
        <v>58</v>
      </c>
      <c r="C43" s="1">
        <v>42169</v>
      </c>
      <c r="D43" s="2">
        <v>37130</v>
      </c>
      <c r="E43" s="5">
        <v>551069</v>
      </c>
      <c r="G43">
        <f t="shared" si="33"/>
        <v>1.1357123619714518</v>
      </c>
      <c r="L43">
        <f t="shared" si="34"/>
        <v>7.0885931653572545</v>
      </c>
      <c r="M43">
        <f t="shared" si="35"/>
        <v>0.35442965826786277</v>
      </c>
      <c r="S43">
        <f t="shared" si="36"/>
        <v>14.841610557500672</v>
      </c>
      <c r="T43">
        <f t="shared" si="37"/>
        <v>41.465870461491527</v>
      </c>
      <c r="U43" s="8">
        <f t="shared" si="38"/>
        <v>80.85695154630487</v>
      </c>
      <c r="V43" s="9">
        <f t="shared" si="39"/>
        <v>0.43834160389399451</v>
      </c>
      <c r="W43" t="s">
        <v>58</v>
      </c>
    </row>
    <row r="44" spans="1:25" x14ac:dyDescent="0.25">
      <c r="A44" t="s">
        <v>60</v>
      </c>
      <c r="B44" t="s">
        <v>60</v>
      </c>
      <c r="C44" s="1">
        <v>65542</v>
      </c>
      <c r="D44" s="2">
        <v>56629</v>
      </c>
      <c r="E44" s="5">
        <v>790666</v>
      </c>
      <c r="G44">
        <f t="shared" si="33"/>
        <v>1.1573928552508432</v>
      </c>
      <c r="L44">
        <f t="shared" si="34"/>
        <v>7.2084050585284283</v>
      </c>
      <c r="M44">
        <f t="shared" si="35"/>
        <v>0.36042025292642144</v>
      </c>
      <c r="S44">
        <f t="shared" si="36"/>
        <v>13.962210174998676</v>
      </c>
      <c r="T44">
        <f t="shared" si="37"/>
        <v>39.008919970617406</v>
      </c>
      <c r="U44" s="8">
        <f t="shared" si="38"/>
        <v>76.065986721949585</v>
      </c>
      <c r="V44" s="9">
        <f t="shared" si="39"/>
        <v>0.47382577740547294</v>
      </c>
      <c r="W44" t="s">
        <v>60</v>
      </c>
    </row>
    <row r="45" spans="1:25" x14ac:dyDescent="0.25">
      <c r="A45" t="s">
        <v>62</v>
      </c>
      <c r="B45" t="s">
        <v>62</v>
      </c>
      <c r="C45" s="1">
        <v>77441</v>
      </c>
      <c r="D45" s="2">
        <v>66743</v>
      </c>
      <c r="E45" s="5">
        <v>901781</v>
      </c>
      <c r="G45">
        <f t="shared" si="33"/>
        <v>1.160286471989572</v>
      </c>
      <c r="L45">
        <f t="shared" si="34"/>
        <v>7.2243959169978913</v>
      </c>
      <c r="M45">
        <f t="shared" si="35"/>
        <v>0.36121979584989455</v>
      </c>
      <c r="S45">
        <f t="shared" si="36"/>
        <v>13.511244624904485</v>
      </c>
      <c r="T45">
        <f t="shared" si="37"/>
        <v>37.74897051901624</v>
      </c>
      <c r="U45" s="8">
        <f t="shared" si="38"/>
        <v>73.609130743162922</v>
      </c>
      <c r="V45" s="9">
        <f t="shared" si="39"/>
        <v>0.49072688700843808</v>
      </c>
      <c r="W45" t="s">
        <v>62</v>
      </c>
    </row>
    <row r="46" spans="1:25" x14ac:dyDescent="0.25">
      <c r="U46" s="8"/>
      <c r="V46" s="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CF043-D5A6-45B6-A783-7E336C7068DE}">
  <dimension ref="A1:AB46"/>
  <sheetViews>
    <sheetView workbookViewId="0">
      <selection activeCell="C2" sqref="C2"/>
    </sheetView>
  </sheetViews>
  <sheetFormatPr baseColWidth="10" defaultRowHeight="15" x14ac:dyDescent="0.25"/>
  <sheetData>
    <row r="1" spans="1:22" x14ac:dyDescent="0.25">
      <c r="A1" t="s">
        <v>65</v>
      </c>
      <c r="B1" s="7" t="s">
        <v>66</v>
      </c>
      <c r="C1" s="1" t="s">
        <v>99</v>
      </c>
      <c r="D1" s="2" t="s">
        <v>67</v>
      </c>
      <c r="E1" s="5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O1" t="s">
        <v>76</v>
      </c>
      <c r="P1" t="s">
        <v>77</v>
      </c>
      <c r="R1" t="s">
        <v>78</v>
      </c>
      <c r="S1" t="s">
        <v>79</v>
      </c>
      <c r="T1" t="s">
        <v>74</v>
      </c>
      <c r="U1" t="s">
        <v>80</v>
      </c>
      <c r="V1" t="s">
        <v>81</v>
      </c>
    </row>
    <row r="2" spans="1:22" x14ac:dyDescent="0.25">
      <c r="A2">
        <v>0</v>
      </c>
      <c r="B2" s="7">
        <v>0</v>
      </c>
      <c r="C2" s="1">
        <v>0</v>
      </c>
      <c r="D2" s="2" t="s">
        <v>106</v>
      </c>
      <c r="E2" s="5" t="s">
        <v>12</v>
      </c>
      <c r="J2">
        <v>0</v>
      </c>
      <c r="K2">
        <v>0</v>
      </c>
    </row>
    <row r="3" spans="1:22" x14ac:dyDescent="0.25">
      <c r="A3">
        <v>0.02</v>
      </c>
      <c r="B3" s="7">
        <v>1.9255727323070893E-2</v>
      </c>
      <c r="C3" s="1">
        <f>NOVA!H2</f>
        <v>80</v>
      </c>
      <c r="D3" s="2">
        <f>NOVA!J2</f>
        <v>8445</v>
      </c>
      <c r="E3" s="5">
        <f>NOVA!M2</f>
        <v>192845</v>
      </c>
      <c r="G3">
        <f>C3/D3</f>
        <v>9.4730609828300762E-3</v>
      </c>
      <c r="H3">
        <f>15*B3/50</f>
        <v>5.7767181969212676E-3</v>
      </c>
      <c r="I3">
        <f t="shared" ref="I3:I13" si="0">H3*2</f>
        <v>1.1553436393842535E-2</v>
      </c>
      <c r="J3">
        <f t="shared" ref="J3:J13" si="1">I3/$E$16</f>
        <v>5.7661697234430312E-4</v>
      </c>
      <c r="K3">
        <f>C3/$D$15</f>
        <v>6.5377929005512548E-3</v>
      </c>
      <c r="L3">
        <f t="shared" ref="L3:L13" si="2">((G3-$K$15)/$I$15)*$E$16</f>
        <v>0.8391813274257135</v>
      </c>
      <c r="M3">
        <f>((L3/2)*50)/500</f>
        <v>4.1959066371285672E-2</v>
      </c>
      <c r="O3">
        <f t="shared" ref="O3:O13" si="3">$T$16/$E$16</f>
        <v>2.5594677795164675</v>
      </c>
      <c r="P3">
        <f t="shared" ref="P3:P13" si="4">$T$17/$E$18</f>
        <v>2.5547533926522248</v>
      </c>
      <c r="R3">
        <f>E3/$D$15</f>
        <v>15.759758398835086</v>
      </c>
      <c r="S3">
        <f>E3/D3</f>
        <v>22.835405565423326</v>
      </c>
      <c r="T3">
        <f>S3/$O$15*$E$16</f>
        <v>63.799375405679207</v>
      </c>
      <c r="U3" s="8">
        <f t="shared" ref="U3:U13" si="5">T3/$T$16*100</f>
        <v>124.40648052118482</v>
      </c>
      <c r="V3">
        <f>M3/U3*100</f>
        <v>3.3727396029132571E-2</v>
      </c>
    </row>
    <row r="4" spans="1:22" x14ac:dyDescent="0.25">
      <c r="A4">
        <v>0.04</v>
      </c>
      <c r="B4" s="7">
        <v>3.8408601764525846E-2</v>
      </c>
      <c r="C4" s="1">
        <f>NOVA!H3</f>
        <v>97</v>
      </c>
      <c r="D4" s="2">
        <f>NOVA!J3</f>
        <v>10616</v>
      </c>
      <c r="E4" s="5">
        <f>NOVA!M3</f>
        <v>211364</v>
      </c>
      <c r="G4">
        <f t="shared" ref="G4:G13" si="6">C4/D4</f>
        <v>9.1371514694800308E-3</v>
      </c>
      <c r="H4">
        <f t="shared" ref="H4:H13" si="7">15*B4/50</f>
        <v>1.1522580529357753E-2</v>
      </c>
      <c r="I4">
        <f t="shared" si="0"/>
        <v>2.3045161058715506E-2</v>
      </c>
      <c r="J4">
        <f t="shared" si="1"/>
        <v>1.1501539926203604E-3</v>
      </c>
      <c r="K4">
        <f t="shared" ref="K4:K13" si="8">C4/$D$15</f>
        <v>7.9270738919183965E-3</v>
      </c>
      <c r="L4">
        <f t="shared" si="2"/>
        <v>0.83673592527446838</v>
      </c>
      <c r="M4">
        <f t="shared" ref="M4:M13" si="9">((L4/2)*50)/500</f>
        <v>4.1836796263723421E-2</v>
      </c>
      <c r="O4">
        <f t="shared" si="3"/>
        <v>2.5594677795164675</v>
      </c>
      <c r="P4">
        <f t="shared" si="4"/>
        <v>2.5547533926522248</v>
      </c>
      <c r="R4">
        <f>E4/$D$15</f>
        <v>17.273175732901443</v>
      </c>
      <c r="S4">
        <f t="shared" ref="S4:S13" si="10">E4/D4</f>
        <v>19.909947249434815</v>
      </c>
      <c r="T4">
        <f t="shared" ref="T4:T13" si="11">S4/$O$15*$E$16</f>
        <v>55.625996886051539</v>
      </c>
      <c r="U4" s="8">
        <f t="shared" si="5"/>
        <v>108.46868725708624</v>
      </c>
      <c r="V4">
        <f t="shared" ref="V4:V13" si="12">M4/U4*100</f>
        <v>3.8570390517001694E-2</v>
      </c>
    </row>
    <row r="5" spans="1:22" x14ac:dyDescent="0.25">
      <c r="A5">
        <v>0.16</v>
      </c>
      <c r="B5" s="7">
        <v>0.14890817520384078</v>
      </c>
      <c r="C5" s="1">
        <f>NOVA!H4</f>
        <v>142</v>
      </c>
      <c r="D5" s="2">
        <f>NOVA!J4</f>
        <v>11302</v>
      </c>
      <c r="E5" s="5">
        <f>NOVA!M4</f>
        <v>210820</v>
      </c>
      <c r="G5">
        <f t="shared" si="6"/>
        <v>1.256414793841798E-2</v>
      </c>
      <c r="H5">
        <f t="shared" si="7"/>
        <v>4.4672452561152237E-2</v>
      </c>
      <c r="I5">
        <f t="shared" si="0"/>
        <v>8.9344905122304474E-2</v>
      </c>
      <c r="J5">
        <f t="shared" si="1"/>
        <v>4.4590879224010701E-3</v>
      </c>
      <c r="K5">
        <f t="shared" si="8"/>
        <v>1.1604582398478478E-2</v>
      </c>
      <c r="L5">
        <f t="shared" si="2"/>
        <v>0.86168426464679526</v>
      </c>
      <c r="M5">
        <f t="shared" si="9"/>
        <v>4.3084213232339762E-2</v>
      </c>
      <c r="O5">
        <f t="shared" si="3"/>
        <v>2.5594677795164675</v>
      </c>
      <c r="P5">
        <f t="shared" si="4"/>
        <v>2.5547533926522248</v>
      </c>
      <c r="R5">
        <f>E5/$D$15</f>
        <v>17.228718741177694</v>
      </c>
      <c r="S5">
        <f t="shared" si="10"/>
        <v>18.653335692797736</v>
      </c>
      <c r="T5">
        <f t="shared" si="11"/>
        <v>52.11517540266189</v>
      </c>
      <c r="U5" s="8">
        <f t="shared" si="5"/>
        <v>101.62271201501841</v>
      </c>
      <c r="V5">
        <f t="shared" si="12"/>
        <v>4.239624428245186E-2</v>
      </c>
    </row>
    <row r="6" spans="1:22" x14ac:dyDescent="0.25">
      <c r="A6">
        <v>0.4</v>
      </c>
      <c r="B6" s="7">
        <v>0.37794387880068553</v>
      </c>
      <c r="C6" s="1">
        <f>NOVA!H5</f>
        <v>323</v>
      </c>
      <c r="D6" s="2">
        <f>NOVA!J5</f>
        <v>10756</v>
      </c>
      <c r="E6" s="5">
        <f>NOVA!M5</f>
        <v>206860</v>
      </c>
      <c r="G6">
        <f>C6/D6</f>
        <v>3.0029750836742284E-2</v>
      </c>
      <c r="H6">
        <f t="shared" si="7"/>
        <v>0.11338316364020566</v>
      </c>
      <c r="I6">
        <f t="shared" si="0"/>
        <v>0.22676632728041132</v>
      </c>
      <c r="J6">
        <f t="shared" si="1"/>
        <v>1.1317612233166914E-2</v>
      </c>
      <c r="K6">
        <f>C6/$D$15</f>
        <v>2.6396338835975693E-2</v>
      </c>
      <c r="L6">
        <f t="shared" si="2"/>
        <v>0.98883286033377282</v>
      </c>
      <c r="M6">
        <f t="shared" si="9"/>
        <v>4.9441643016688644E-2</v>
      </c>
      <c r="O6">
        <f t="shared" si="3"/>
        <v>2.5594677795164675</v>
      </c>
      <c r="P6">
        <f t="shared" si="4"/>
        <v>2.5547533926522248</v>
      </c>
      <c r="R6">
        <f t="shared" ref="R6:R13" si="13">E6/$D$15</f>
        <v>16.905097992600407</v>
      </c>
      <c r="S6">
        <f t="shared" si="10"/>
        <v>19.232056526589812</v>
      </c>
      <c r="T6">
        <f t="shared" si="11"/>
        <v>53.732051775818775</v>
      </c>
      <c r="U6" s="8">
        <f t="shared" si="5"/>
        <v>104.77556261493824</v>
      </c>
      <c r="V6">
        <f t="shared" si="12"/>
        <v>4.7188143668950883E-2</v>
      </c>
    </row>
    <row r="7" spans="1:22" x14ac:dyDescent="0.25">
      <c r="A7">
        <v>1.6</v>
      </c>
      <c r="B7" s="7">
        <v>1.4958026742873556</v>
      </c>
      <c r="C7" s="1">
        <f>NOVA!H6</f>
        <v>1145</v>
      </c>
      <c r="D7" s="2">
        <f>NOVA!J6</f>
        <v>12217</v>
      </c>
      <c r="E7" s="5">
        <f>NOVA!M6</f>
        <v>215358</v>
      </c>
      <c r="G7">
        <f t="shared" si="6"/>
        <v>9.3721862977817788E-2</v>
      </c>
      <c r="H7">
        <f t="shared" si="7"/>
        <v>0.44874080228620672</v>
      </c>
      <c r="I7">
        <f>H7*2</f>
        <v>0.89748160457241344</v>
      </c>
      <c r="J7">
        <f t="shared" si="1"/>
        <v>4.479213871286452E-2</v>
      </c>
      <c r="K7">
        <f t="shared" si="8"/>
        <v>9.3572160889139833E-2</v>
      </c>
      <c r="L7">
        <f t="shared" si="2"/>
        <v>1.4525078140253072</v>
      </c>
      <c r="M7">
        <f t="shared" si="9"/>
        <v>7.2625390701265363E-2</v>
      </c>
      <c r="O7">
        <f t="shared" si="3"/>
        <v>2.5594677795164675</v>
      </c>
      <c r="P7">
        <f t="shared" si="4"/>
        <v>2.5547533926522248</v>
      </c>
      <c r="R7">
        <f t="shared" si="13"/>
        <v>17.599575043461464</v>
      </c>
      <c r="S7">
        <f t="shared" si="10"/>
        <v>17.62773184906278</v>
      </c>
      <c r="T7">
        <f t="shared" si="11"/>
        <v>49.249761672369722</v>
      </c>
      <c r="U7" s="8">
        <f t="shared" si="5"/>
        <v>96.035258608836699</v>
      </c>
      <c r="V7">
        <f>M7/U7*100</f>
        <v>7.5623673797846916E-2</v>
      </c>
    </row>
    <row r="8" spans="1:22" x14ac:dyDescent="0.25">
      <c r="A8">
        <v>3.3</v>
      </c>
      <c r="B8" s="7">
        <v>3.1153899661839932</v>
      </c>
      <c r="C8" s="1">
        <f>NOVA!H7</f>
        <v>2479</v>
      </c>
      <c r="D8" s="2">
        <f>NOVA!J7</f>
        <v>10584</v>
      </c>
      <c r="E8" s="5">
        <f>NOVA!M7</f>
        <v>212574</v>
      </c>
      <c r="G8">
        <f t="shared" si="6"/>
        <v>0.23422146636432351</v>
      </c>
      <c r="H8">
        <f t="shared" si="7"/>
        <v>0.93461698985519803</v>
      </c>
      <c r="I8">
        <f t="shared" si="0"/>
        <v>1.8692339797103961</v>
      </c>
      <c r="J8">
        <f t="shared" si="1"/>
        <v>9.3291034913052989E-2</v>
      </c>
      <c r="K8">
        <f t="shared" si="8"/>
        <v>0.20258985750583203</v>
      </c>
      <c r="L8">
        <f t="shared" si="2"/>
        <v>2.475336935308345</v>
      </c>
      <c r="M8">
        <f t="shared" si="9"/>
        <v>0.12376684676541726</v>
      </c>
      <c r="O8">
        <f t="shared" si="3"/>
        <v>2.5594677795164675</v>
      </c>
      <c r="P8">
        <f t="shared" si="4"/>
        <v>2.5547533926522248</v>
      </c>
      <c r="R8">
        <f t="shared" si="13"/>
        <v>17.37205985052228</v>
      </c>
      <c r="S8">
        <f t="shared" si="10"/>
        <v>20.084467120181404</v>
      </c>
      <c r="T8">
        <f t="shared" si="11"/>
        <v>56.113584405248979</v>
      </c>
      <c r="U8" s="8">
        <f t="shared" si="5"/>
        <v>109.4194653301269</v>
      </c>
      <c r="V8">
        <f t="shared" si="12"/>
        <v>0.11311227521721406</v>
      </c>
    </row>
    <row r="9" spans="1:22" x14ac:dyDescent="0.25">
      <c r="A9">
        <v>8.3000000000000007</v>
      </c>
      <c r="B9" s="7">
        <v>7.7936912348050464</v>
      </c>
      <c r="C9" s="1">
        <f>NOVA!H8</f>
        <v>6470</v>
      </c>
      <c r="D9" s="2">
        <f>NOVA!J8</f>
        <v>12497</v>
      </c>
      <c r="E9" s="5">
        <f>NOVA!M8</f>
        <v>228946</v>
      </c>
      <c r="G9">
        <f t="shared" si="6"/>
        <v>0.51772425382091702</v>
      </c>
      <c r="H9">
        <f t="shared" si="7"/>
        <v>2.3381073704415138</v>
      </c>
      <c r="I9">
        <f t="shared" si="0"/>
        <v>4.6762147408830277</v>
      </c>
      <c r="J9">
        <f t="shared" si="1"/>
        <v>0.23338379110797058</v>
      </c>
      <c r="K9">
        <f t="shared" si="8"/>
        <v>0.52874400083208273</v>
      </c>
      <c r="L9">
        <f t="shared" si="2"/>
        <v>4.5392211028516254</v>
      </c>
      <c r="M9">
        <f t="shared" si="9"/>
        <v>0.22696105514258128</v>
      </c>
      <c r="O9">
        <f t="shared" si="3"/>
        <v>2.5594677795164675</v>
      </c>
      <c r="P9">
        <f t="shared" si="4"/>
        <v>2.5547533926522248</v>
      </c>
      <c r="R9">
        <f t="shared" si="13"/>
        <v>18.710019167620096</v>
      </c>
      <c r="S9">
        <f t="shared" si="10"/>
        <v>18.320076818436426</v>
      </c>
      <c r="T9">
        <f t="shared" si="11"/>
        <v>51.184090208149506</v>
      </c>
      <c r="U9" s="8">
        <f t="shared" si="5"/>
        <v>99.80712947399627</v>
      </c>
      <c r="V9">
        <f t="shared" si="12"/>
        <v>0.22739964202829185</v>
      </c>
    </row>
    <row r="10" spans="1:22" x14ac:dyDescent="0.25">
      <c r="A10">
        <v>16.600000000000001</v>
      </c>
      <c r="B10" s="7">
        <v>15.748496990320785</v>
      </c>
      <c r="C10" s="1">
        <f>NOVA!H9</f>
        <v>13851</v>
      </c>
      <c r="D10" s="2">
        <f>NOVA!J9</f>
        <v>14148</v>
      </c>
      <c r="E10" s="5">
        <f>NOVA!M9</f>
        <v>238700</v>
      </c>
      <c r="G10">
        <f t="shared" si="6"/>
        <v>0.97900763358778631</v>
      </c>
      <c r="H10">
        <f t="shared" si="7"/>
        <v>4.7245490970962356</v>
      </c>
      <c r="I10">
        <f t="shared" si="0"/>
        <v>9.4490981941924712</v>
      </c>
      <c r="J10">
        <f t="shared" si="1"/>
        <v>0.47159219182814704</v>
      </c>
      <c r="K10">
        <f t="shared" si="8"/>
        <v>1.1319371183191929</v>
      </c>
      <c r="L10">
        <f t="shared" si="2"/>
        <v>7.8973378705658046</v>
      </c>
      <c r="M10">
        <f t="shared" si="9"/>
        <v>0.39486689352829024</v>
      </c>
      <c r="O10">
        <f t="shared" si="3"/>
        <v>2.5594677795164675</v>
      </c>
      <c r="P10">
        <f t="shared" si="4"/>
        <v>2.5547533926522248</v>
      </c>
      <c r="R10">
        <f t="shared" si="13"/>
        <v>19.507139567019806</v>
      </c>
      <c r="S10">
        <f t="shared" si="10"/>
        <v>16.871642635001415</v>
      </c>
      <c r="T10">
        <f t="shared" si="11"/>
        <v>47.137339387165092</v>
      </c>
      <c r="U10" s="8">
        <f t="shared" si="5"/>
        <v>91.916111356911827</v>
      </c>
      <c r="V10">
        <f t="shared" si="12"/>
        <v>0.42959486394612079</v>
      </c>
    </row>
    <row r="11" spans="1:22" x14ac:dyDescent="0.25">
      <c r="A11">
        <v>33</v>
      </c>
      <c r="B11" s="7">
        <v>30.963681139866196</v>
      </c>
      <c r="C11" s="1">
        <f>NOVA!H10</f>
        <v>25766</v>
      </c>
      <c r="D11" s="2">
        <f>NOVA!J10</f>
        <v>13600</v>
      </c>
      <c r="E11" s="5">
        <f>NOVA!M10</f>
        <v>234056</v>
      </c>
      <c r="G11">
        <f t="shared" si="6"/>
        <v>1.8945588235294117</v>
      </c>
      <c r="H11">
        <f t="shared" si="7"/>
        <v>9.2891043419598596</v>
      </c>
      <c r="I11">
        <f t="shared" si="0"/>
        <v>18.578208683919719</v>
      </c>
      <c r="J11">
        <f t="shared" si="1"/>
        <v>0.92721421382574254</v>
      </c>
      <c r="K11">
        <f t="shared" si="8"/>
        <v>2.1056596484450454</v>
      </c>
      <c r="L11">
        <f t="shared" si="2"/>
        <v>14.562498458396858</v>
      </c>
      <c r="M11">
        <f t="shared" si="9"/>
        <v>0.72812492291984288</v>
      </c>
      <c r="O11">
        <f t="shared" si="3"/>
        <v>2.5594677795164675</v>
      </c>
      <c r="P11">
        <f t="shared" si="4"/>
        <v>2.5547533926522248</v>
      </c>
      <c r="R11">
        <f t="shared" si="13"/>
        <v>19.127620689142805</v>
      </c>
      <c r="S11">
        <f>E11/D11</f>
        <v>17.21</v>
      </c>
      <c r="T11">
        <f t="shared" si="11"/>
        <v>48.082669151025634</v>
      </c>
      <c r="U11" s="8">
        <f t="shared" si="5"/>
        <v>93.759470294299547</v>
      </c>
      <c r="V11">
        <f t="shared" si="12"/>
        <v>0.77658813625370049</v>
      </c>
    </row>
    <row r="12" spans="1:22" x14ac:dyDescent="0.25">
      <c r="A12">
        <v>100</v>
      </c>
      <c r="B12" s="7">
        <v>94.891869340000568</v>
      </c>
      <c r="C12" s="1">
        <f>NOVA!H11</f>
        <v>87858</v>
      </c>
      <c r="D12" s="2">
        <f>NOVA!J11</f>
        <v>14377</v>
      </c>
      <c r="E12" s="5">
        <f>NOVA!M11</f>
        <v>246387</v>
      </c>
      <c r="G12">
        <f t="shared" si="6"/>
        <v>6.1110106419976349</v>
      </c>
      <c r="H12">
        <f t="shared" si="7"/>
        <v>28.467560802000172</v>
      </c>
      <c r="I12">
        <f t="shared" si="0"/>
        <v>56.935121604000344</v>
      </c>
      <c r="J12">
        <f t="shared" si="1"/>
        <v>2.8415578119121503</v>
      </c>
      <c r="K12">
        <f t="shared" si="8"/>
        <v>7.1799676082079023</v>
      </c>
      <c r="L12">
        <f t="shared" si="2"/>
        <v>45.258027872470173</v>
      </c>
      <c r="M12">
        <f t="shared" si="9"/>
        <v>2.2629013936235087</v>
      </c>
      <c r="O12">
        <f t="shared" si="3"/>
        <v>2.5594677795164675</v>
      </c>
      <c r="P12">
        <f t="shared" si="4"/>
        <v>2.5547533926522248</v>
      </c>
      <c r="R12">
        <f t="shared" si="13"/>
        <v>20.135339742351526</v>
      </c>
      <c r="S12">
        <f t="shared" si="10"/>
        <v>17.137580858315363</v>
      </c>
      <c r="T12">
        <f t="shared" si="11"/>
        <v>47.880338783226463</v>
      </c>
      <c r="U12" s="8">
        <f t="shared" si="5"/>
        <v>93.36493337602414</v>
      </c>
      <c r="V12">
        <f t="shared" si="12"/>
        <v>2.4237166051516894</v>
      </c>
    </row>
    <row r="13" spans="1:22" x14ac:dyDescent="0.25">
      <c r="A13">
        <v>233</v>
      </c>
      <c r="B13" s="7">
        <v>219.09022132594271</v>
      </c>
      <c r="C13" s="1">
        <f>NOVA!H12</f>
        <v>223125</v>
      </c>
      <c r="D13" s="2">
        <f>NOVA!J12</f>
        <v>16060</v>
      </c>
      <c r="E13" s="5">
        <f>NOVA!M12</f>
        <v>272775</v>
      </c>
      <c r="G13">
        <f t="shared" si="6"/>
        <v>13.89321295143213</v>
      </c>
      <c r="H13">
        <f t="shared" si="7"/>
        <v>65.727066397782806</v>
      </c>
      <c r="I13">
        <f t="shared" si="0"/>
        <v>131.45413279556561</v>
      </c>
      <c r="J13">
        <f t="shared" si="1"/>
        <v>6.5607046657670018</v>
      </c>
      <c r="K13">
        <f t="shared" si="8"/>
        <v>18.234313011693736</v>
      </c>
      <c r="L13">
        <f t="shared" si="2"/>
        <v>101.91201804715146</v>
      </c>
      <c r="M13">
        <f t="shared" si="9"/>
        <v>5.0956009023575737</v>
      </c>
      <c r="O13">
        <f t="shared" si="3"/>
        <v>2.5594677795164675</v>
      </c>
      <c r="P13">
        <f t="shared" si="4"/>
        <v>2.5547533926522248</v>
      </c>
      <c r="R13">
        <f t="shared" si="13"/>
        <v>22.291830730598356</v>
      </c>
      <c r="S13">
        <f t="shared" si="10"/>
        <v>16.984744707347446</v>
      </c>
      <c r="T13">
        <f t="shared" si="11"/>
        <v>47.453332967926841</v>
      </c>
      <c r="U13" s="8">
        <f t="shared" si="5"/>
        <v>92.532287440139697</v>
      </c>
      <c r="V13">
        <f t="shared" si="12"/>
        <v>5.5068355525675097</v>
      </c>
    </row>
    <row r="15" spans="1:22" x14ac:dyDescent="0.25">
      <c r="C15" t="s">
        <v>83</v>
      </c>
      <c r="D15">
        <f>AVERAGE(D3:D13)</f>
        <v>12236.545454545454</v>
      </c>
      <c r="E15" s="7">
        <v>50.091468635022572</v>
      </c>
      <c r="F15" s="7" t="s">
        <v>84</v>
      </c>
      <c r="H15" t="s">
        <v>85</v>
      </c>
      <c r="I15">
        <v>2.7523</v>
      </c>
      <c r="J15" t="s">
        <v>86</v>
      </c>
      <c r="K15">
        <v>-0.10580000000000001</v>
      </c>
      <c r="N15" t="s">
        <v>85</v>
      </c>
      <c r="O15">
        <f>'BDE-28'!O15</f>
        <v>7.1715999999999998</v>
      </c>
      <c r="P15">
        <f>'BDE-28'!P15</f>
        <v>7.1848000000000001</v>
      </c>
      <c r="Q15" t="s">
        <v>87</v>
      </c>
      <c r="R15">
        <f>AVERAGE(R3:R13)</f>
        <v>18.355485059657358</v>
      </c>
      <c r="S15" s="7" t="s">
        <v>88</v>
      </c>
      <c r="T15" s="7">
        <f>(U15+V15)/2</f>
        <v>51.283000000000001</v>
      </c>
      <c r="U15">
        <v>51.744</v>
      </c>
      <c r="V15">
        <v>50.822000000000003</v>
      </c>
    </row>
    <row r="16" spans="1:22" x14ac:dyDescent="0.25">
      <c r="E16">
        <f>E15*10/50*2</f>
        <v>20.03658745400903</v>
      </c>
      <c r="F16" t="s">
        <v>66</v>
      </c>
      <c r="S16" t="s">
        <v>66</v>
      </c>
      <c r="T16">
        <f>25*T15/50*2</f>
        <v>51.283000000000001</v>
      </c>
    </row>
    <row r="17" spans="1:28" x14ac:dyDescent="0.25">
      <c r="E17" s="7">
        <v>10.036780878243674</v>
      </c>
      <c r="F17" s="7" t="s">
        <v>89</v>
      </c>
      <c r="S17" t="s">
        <v>90</v>
      </c>
      <c r="T17">
        <f>25*T15/50*2</f>
        <v>51.283000000000001</v>
      </c>
    </row>
    <row r="18" spans="1:28" x14ac:dyDescent="0.25">
      <c r="E18">
        <f>E17*50/50*2</f>
        <v>20.073561756487347</v>
      </c>
      <c r="F18" t="s">
        <v>90</v>
      </c>
    </row>
    <row r="21" spans="1:28" x14ac:dyDescent="0.25">
      <c r="A21" t="s">
        <v>28</v>
      </c>
      <c r="B21" t="s">
        <v>28</v>
      </c>
      <c r="C21" s="1">
        <f>NOVA!H14</f>
        <v>11627</v>
      </c>
      <c r="D21" s="2">
        <f>NOVA!J14</f>
        <v>22183</v>
      </c>
      <c r="E21" s="5">
        <f>NOVA!M14</f>
        <v>228783</v>
      </c>
      <c r="G21">
        <f t="shared" ref="G21:G30" si="14">C21/D21</f>
        <v>0.52414010728936578</v>
      </c>
      <c r="L21">
        <f>((G21-$K$15)/$I$15)*$E$18</f>
        <v>4.5943907446722196</v>
      </c>
      <c r="M21">
        <f>((L21/2)*50)/500</f>
        <v>0.22971953723361099</v>
      </c>
      <c r="S21">
        <f t="shared" ref="S21:S30" si="15">E21/D21</f>
        <v>10.313438218455573</v>
      </c>
      <c r="T21">
        <f t="shared" ref="T21:T35" si="16">S21/$P$15*$E$18</f>
        <v>28.814641882847788</v>
      </c>
      <c r="U21" s="8">
        <f>T21/$T$17*100</f>
        <v>56.187512202577437</v>
      </c>
      <c r="V21" s="9">
        <f>M21/U21*100</f>
        <v>0.40884447135759339</v>
      </c>
      <c r="W21" t="s">
        <v>28</v>
      </c>
      <c r="Y21" t="s">
        <v>103</v>
      </c>
      <c r="Z21" t="s">
        <v>91</v>
      </c>
      <c r="AA21" t="s">
        <v>92</v>
      </c>
      <c r="AB21" t="s">
        <v>93</v>
      </c>
    </row>
    <row r="22" spans="1:28" x14ac:dyDescent="0.25">
      <c r="A22" t="s">
        <v>30</v>
      </c>
      <c r="B22" t="s">
        <v>30</v>
      </c>
      <c r="C22" s="1">
        <f>NOVA!H15</f>
        <v>18340</v>
      </c>
      <c r="D22" s="2">
        <f>NOVA!J15</f>
        <v>178</v>
      </c>
      <c r="E22" s="5">
        <f>NOVA!M15</f>
        <v>282488</v>
      </c>
      <c r="G22">
        <f t="shared" si="14"/>
        <v>103.03370786516854</v>
      </c>
      <c r="L22">
        <f t="shared" ref="L22:L35" si="17">((G22-$K$15)/$I$15)*$E$18</f>
        <v>752.23532342592489</v>
      </c>
      <c r="M22">
        <f t="shared" ref="M22:M35" si="18">((L22/2)*50)/500</f>
        <v>37.611766171296246</v>
      </c>
      <c r="S22">
        <f>E22/D22</f>
        <v>1587.0112359550562</v>
      </c>
      <c r="T22">
        <f t="shared" si="16"/>
        <v>4433.9394350828325</v>
      </c>
      <c r="U22" s="8">
        <f t="shared" ref="U22:U30" si="19">T22/$T$17*100</f>
        <v>8646.0219470055035</v>
      </c>
      <c r="V22" s="9">
        <f>M22/U22*100</f>
        <v>0.43501816675728944</v>
      </c>
      <c r="W22" t="s">
        <v>30</v>
      </c>
      <c r="Y22">
        <v>3.3</v>
      </c>
      <c r="Z22" s="9">
        <f>AVERAGE(V27:V31)</f>
        <v>0.13620766833123163</v>
      </c>
      <c r="AA22">
        <f>_xlfn.STDEV.S(V27:V31)</f>
        <v>1.6956731268510206E-2</v>
      </c>
      <c r="AB22">
        <f>AA22/Z22*100</f>
        <v>12.44917520155664</v>
      </c>
    </row>
    <row r="23" spans="1:28" x14ac:dyDescent="0.25">
      <c r="A23" t="s">
        <v>32</v>
      </c>
      <c r="B23" t="s">
        <v>32</v>
      </c>
      <c r="C23" s="1">
        <f>NOVA!H16</f>
        <v>9151</v>
      </c>
      <c r="D23" s="2">
        <f>NOVA!J16</f>
        <v>22362</v>
      </c>
      <c r="E23" s="5">
        <f>NOVA!M16</f>
        <v>256454</v>
      </c>
      <c r="G23">
        <f t="shared" si="14"/>
        <v>0.40922099991056254</v>
      </c>
      <c r="L23">
        <f t="shared" si="17"/>
        <v>3.7562423600597841</v>
      </c>
      <c r="M23">
        <f t="shared" si="18"/>
        <v>0.18781211800298919</v>
      </c>
      <c r="S23">
        <f t="shared" si="15"/>
        <v>11.468294428047582</v>
      </c>
      <c r="T23">
        <f t="shared" si="16"/>
        <v>32.041186455154339</v>
      </c>
      <c r="U23" s="8">
        <f t="shared" si="19"/>
        <v>62.479157723133085</v>
      </c>
      <c r="V23" s="9">
        <f t="shared" ref="V23:V30" si="20">M23/U23*100</f>
        <v>0.30059963169678139</v>
      </c>
      <c r="W23" t="s">
        <v>32</v>
      </c>
      <c r="Y23">
        <v>33</v>
      </c>
      <c r="Z23" s="9">
        <f>AVERAGE(V32:V36)</f>
        <v>0.80707203322353638</v>
      </c>
      <c r="AA23">
        <f>_xlfn.STDEV.S(V32:V36)</f>
        <v>3.6598805509295569E-2</v>
      </c>
      <c r="AB23">
        <f>AA23/Z23*100</f>
        <v>4.5347631937035198</v>
      </c>
    </row>
    <row r="24" spans="1:28" x14ac:dyDescent="0.25">
      <c r="A24" t="s">
        <v>34</v>
      </c>
      <c r="B24" t="s">
        <v>34</v>
      </c>
      <c r="C24" s="1">
        <f>NOVA!H17</f>
        <v>7966</v>
      </c>
      <c r="D24" s="2">
        <f>NOVA!J17</f>
        <v>21087</v>
      </c>
      <c r="E24" s="5">
        <f>NOVA!M17</f>
        <v>163648</v>
      </c>
      <c r="G24">
        <f t="shared" si="14"/>
        <v>0.377768293261251</v>
      </c>
      <c r="L24">
        <f t="shared" si="17"/>
        <v>3.5268459100602794</v>
      </c>
      <c r="M24">
        <f t="shared" si="18"/>
        <v>0.17634229550301395</v>
      </c>
      <c r="S24">
        <f t="shared" si="15"/>
        <v>7.7606108028643241</v>
      </c>
      <c r="T24">
        <f t="shared" si="16"/>
        <v>21.682315474245613</v>
      </c>
      <c r="U24" s="8">
        <f t="shared" si="19"/>
        <v>42.279732999718448</v>
      </c>
      <c r="V24" s="9">
        <f>M24/U24*100</f>
        <v>0.41708469517579083</v>
      </c>
      <c r="W24" t="s">
        <v>34</v>
      </c>
      <c r="Y24" s="12">
        <v>8.3000000000000007</v>
      </c>
      <c r="Z24" s="13">
        <f>AVERAGE(V38:V41)</f>
        <v>0.22497497809449438</v>
      </c>
      <c r="AA24" s="13">
        <f>_xlfn.STDEV.S(V38:V41)</f>
        <v>7.4374565648279468E-3</v>
      </c>
      <c r="AB24">
        <f t="shared" ref="AB24:AB25" si="21">AA24/Z24*100</f>
        <v>3.3059038955452431</v>
      </c>
    </row>
    <row r="25" spans="1:28" x14ac:dyDescent="0.25">
      <c r="A25" t="s">
        <v>36</v>
      </c>
      <c r="B25" t="s">
        <v>36</v>
      </c>
      <c r="C25" s="1">
        <f>NOVA!H18</f>
        <v>1398</v>
      </c>
      <c r="D25" s="2">
        <f>NOVA!J18</f>
        <v>20745</v>
      </c>
      <c r="E25" s="5">
        <f>NOVA!M18</f>
        <v>238146</v>
      </c>
      <c r="G25">
        <f t="shared" si="14"/>
        <v>6.738973246565437E-2</v>
      </c>
      <c r="L25">
        <f t="shared" si="17"/>
        <v>1.2631380264647152</v>
      </c>
      <c r="M25">
        <f t="shared" si="18"/>
        <v>6.3156901323235759E-2</v>
      </c>
      <c r="S25">
        <f t="shared" si="15"/>
        <v>11.479681851048445</v>
      </c>
      <c r="T25">
        <f t="shared" si="16"/>
        <v>32.073001695502718</v>
      </c>
      <c r="U25" s="8">
        <f t="shared" si="19"/>
        <v>62.541196294098853</v>
      </c>
      <c r="V25" s="9">
        <f t="shared" si="20"/>
        <v>0.10098447913634649</v>
      </c>
      <c r="W25" t="s">
        <v>36</v>
      </c>
      <c r="Y25">
        <v>16.600000000000001</v>
      </c>
      <c r="Z25" s="9">
        <f>AVERAGE(V42:V45)</f>
        <v>0.43039647694770977</v>
      </c>
      <c r="AA25" s="13">
        <f>_xlfn.STDEV.S(V42:V45)</f>
        <v>1.5749114961877291E-2</v>
      </c>
      <c r="AB25">
        <f t="shared" si="21"/>
        <v>3.659210938148711</v>
      </c>
    </row>
    <row r="26" spans="1:28" x14ac:dyDescent="0.25">
      <c r="A26" t="s">
        <v>38</v>
      </c>
      <c r="B26" t="s">
        <v>38</v>
      </c>
      <c r="C26" s="1">
        <f>NOVA!H19</f>
        <v>16470</v>
      </c>
      <c r="D26" s="2">
        <f>NOVA!J19</f>
        <v>21635</v>
      </c>
      <c r="E26" s="5">
        <f>NOVA!M19</f>
        <v>264036</v>
      </c>
      <c r="G26">
        <f t="shared" si="14"/>
        <v>0.76126646637393114</v>
      </c>
      <c r="L26">
        <f t="shared" si="17"/>
        <v>6.3238426987379164</v>
      </c>
      <c r="M26">
        <f t="shared" si="18"/>
        <v>0.3161921349368958</v>
      </c>
      <c r="S26">
        <f t="shared" si="15"/>
        <v>12.20411370464525</v>
      </c>
      <c r="T26">
        <f t="shared" si="16"/>
        <v>34.096986712697642</v>
      </c>
      <c r="U26" s="8">
        <f t="shared" si="19"/>
        <v>66.487894063720219</v>
      </c>
      <c r="V26" s="9">
        <f t="shared" si="20"/>
        <v>0.47556346819146611</v>
      </c>
      <c r="W26" t="s">
        <v>38</v>
      </c>
    </row>
    <row r="27" spans="1:28" x14ac:dyDescent="0.25">
      <c r="A27" t="s">
        <v>47</v>
      </c>
      <c r="B27" t="s">
        <v>47</v>
      </c>
      <c r="C27" s="1">
        <f>NOVA!H20</f>
        <v>2479</v>
      </c>
      <c r="D27" s="2">
        <f>NOVA!J20</f>
        <v>10584</v>
      </c>
      <c r="E27" s="5">
        <f>NOVA!M20</f>
        <v>212574</v>
      </c>
      <c r="G27">
        <f t="shared" si="14"/>
        <v>0.23422146636432351</v>
      </c>
      <c r="L27">
        <f t="shared" si="17"/>
        <v>2.4799047718619458</v>
      </c>
      <c r="M27">
        <f t="shared" si="18"/>
        <v>0.12399523859309729</v>
      </c>
      <c r="S27">
        <f>E27/D27</f>
        <v>20.084467120181404</v>
      </c>
      <c r="T27">
        <f t="shared" si="16"/>
        <v>56.113850223123954</v>
      </c>
      <c r="U27" s="8">
        <f t="shared" si="19"/>
        <v>109.4199836653939</v>
      </c>
      <c r="V27" s="9">
        <f t="shared" si="20"/>
        <v>0.11332046893031394</v>
      </c>
      <c r="W27" t="s">
        <v>47</v>
      </c>
    </row>
    <row r="28" spans="1:28" x14ac:dyDescent="0.25">
      <c r="A28" t="s">
        <v>49</v>
      </c>
      <c r="B28" t="s">
        <v>49</v>
      </c>
      <c r="C28" s="1">
        <f>NOVA!H21</f>
        <v>6231</v>
      </c>
      <c r="D28" s="2">
        <f>NOVA!J21</f>
        <v>32141</v>
      </c>
      <c r="E28" s="5">
        <f>NOVA!M21</f>
        <v>514773</v>
      </c>
      <c r="G28">
        <f t="shared" si="14"/>
        <v>0.19386453439532061</v>
      </c>
      <c r="L28">
        <f t="shared" si="17"/>
        <v>2.185566448938522</v>
      </c>
      <c r="M28">
        <f t="shared" si="18"/>
        <v>0.10927832244692609</v>
      </c>
      <c r="S28">
        <f t="shared" si="15"/>
        <v>16.0160853738216</v>
      </c>
      <c r="T28">
        <f t="shared" si="16"/>
        <v>44.747227319978514</v>
      </c>
      <c r="U28" s="8">
        <f t="shared" si="19"/>
        <v>87.255479047595713</v>
      </c>
      <c r="V28" s="9">
        <f t="shared" si="20"/>
        <v>0.12523949629262532</v>
      </c>
      <c r="W28" t="s">
        <v>49</v>
      </c>
    </row>
    <row r="29" spans="1:28" x14ac:dyDescent="0.25">
      <c r="A29" t="s">
        <v>51</v>
      </c>
      <c r="B29" t="s">
        <v>51</v>
      </c>
      <c r="C29" s="1">
        <f>NOVA!H22</f>
        <v>8288</v>
      </c>
      <c r="D29" s="2">
        <f>NOVA!J22</f>
        <v>44197</v>
      </c>
      <c r="E29" s="5">
        <f>NOVA!M22</f>
        <v>608287</v>
      </c>
      <c r="G29">
        <f t="shared" si="14"/>
        <v>0.18752404009321899</v>
      </c>
      <c r="L29">
        <f t="shared" si="17"/>
        <v>2.139322833075465</v>
      </c>
      <c r="M29">
        <f t="shared" si="18"/>
        <v>0.10696614165377324</v>
      </c>
      <c r="S29">
        <f t="shared" si="15"/>
        <v>13.763083467203657</v>
      </c>
      <c r="T29">
        <f t="shared" si="16"/>
        <v>38.452581274162483</v>
      </c>
      <c r="U29" s="8">
        <f t="shared" si="19"/>
        <v>74.981146333409683</v>
      </c>
      <c r="V29" s="9">
        <f t="shared" si="20"/>
        <v>0.14265738373502548</v>
      </c>
      <c r="W29" t="s">
        <v>51</v>
      </c>
    </row>
    <row r="30" spans="1:28" x14ac:dyDescent="0.25">
      <c r="A30" t="s">
        <v>53</v>
      </c>
      <c r="B30" t="s">
        <v>53</v>
      </c>
      <c r="C30" s="1">
        <f>NOVA!H23</f>
        <v>12571</v>
      </c>
      <c r="D30" s="2">
        <f>NOVA!J23</f>
        <v>66544</v>
      </c>
      <c r="E30" s="5">
        <f>NOVA!M23</f>
        <v>916413</v>
      </c>
      <c r="G30">
        <f t="shared" si="14"/>
        <v>0.18891259918249578</v>
      </c>
      <c r="L30">
        <f t="shared" si="17"/>
        <v>2.1494501181211105</v>
      </c>
      <c r="M30">
        <f t="shared" si="18"/>
        <v>0.10747250590605553</v>
      </c>
      <c r="S30">
        <f t="shared" si="15"/>
        <v>13.771534623707621</v>
      </c>
      <c r="T30">
        <f t="shared" si="16"/>
        <v>38.47619290037283</v>
      </c>
      <c r="U30" s="8">
        <f t="shared" si="19"/>
        <v>75.027188152746191</v>
      </c>
      <c r="V30" s="9">
        <f t="shared" si="20"/>
        <v>0.14324474707389359</v>
      </c>
      <c r="W30" t="s">
        <v>53</v>
      </c>
    </row>
    <row r="31" spans="1:28" x14ac:dyDescent="0.25">
      <c r="A31" t="s">
        <v>55</v>
      </c>
      <c r="B31" t="s">
        <v>55</v>
      </c>
      <c r="C31" s="1">
        <f>NOVA!H24</f>
        <v>20482</v>
      </c>
      <c r="D31" s="2">
        <f>NOVA!J24</f>
        <v>111390</v>
      </c>
      <c r="E31" s="5">
        <f>NOVA!M24</f>
        <v>1379418</v>
      </c>
      <c r="G31">
        <f>C31/D31</f>
        <v>0.18387647006014904</v>
      </c>
      <c r="L31">
        <f t="shared" si="17"/>
        <v>2.1127197293731284</v>
      </c>
      <c r="M31">
        <f t="shared" si="18"/>
        <v>0.10563598646865641</v>
      </c>
      <c r="S31">
        <f>E31/D31</f>
        <v>12.383678965795852</v>
      </c>
      <c r="T31">
        <f t="shared" si="16"/>
        <v>34.598672822126765</v>
      </c>
      <c r="U31" s="8">
        <f>T31/$T$17*100</f>
        <v>67.466163879115427</v>
      </c>
      <c r="V31" s="9">
        <f>M31/U31*100</f>
        <v>0.15657624562429981</v>
      </c>
      <c r="W31" t="s">
        <v>55</v>
      </c>
    </row>
    <row r="32" spans="1:28" x14ac:dyDescent="0.25">
      <c r="A32" t="s">
        <v>48</v>
      </c>
      <c r="B32" t="s">
        <v>48</v>
      </c>
      <c r="C32" s="1">
        <f>NOVA!H25</f>
        <v>25766</v>
      </c>
      <c r="D32" s="2">
        <f>NOVA!J25</f>
        <v>13600</v>
      </c>
      <c r="E32" s="5">
        <f>NOVA!M25</f>
        <v>234056</v>
      </c>
      <c r="G32">
        <f t="shared" ref="G32:G35" si="22">C32/D32</f>
        <v>1.8945588235294117</v>
      </c>
      <c r="L32">
        <f t="shared" si="17"/>
        <v>14.58937120926208</v>
      </c>
      <c r="M32">
        <f t="shared" si="18"/>
        <v>0.72946856046310393</v>
      </c>
      <c r="S32">
        <f t="shared" ref="S32:S35" si="23">E32/D32</f>
        <v>17.21</v>
      </c>
      <c r="T32">
        <f t="shared" si="16"/>
        <v>48.082896925335049</v>
      </c>
      <c r="U32" s="8">
        <f t="shared" ref="U32:U35" si="24">T32/$T$17*100</f>
        <v>93.759914445986098</v>
      </c>
      <c r="V32" s="9">
        <f t="shared" ref="V32:V35" si="25">M32/U32*100</f>
        <v>0.77801751929215068</v>
      </c>
      <c r="W32" t="s">
        <v>48</v>
      </c>
      <c r="Y32" s="9"/>
    </row>
    <row r="33" spans="1:25" x14ac:dyDescent="0.25">
      <c r="A33" t="s">
        <v>50</v>
      </c>
      <c r="B33" t="s">
        <v>50</v>
      </c>
      <c r="C33" s="1">
        <f>NOVA!H26</f>
        <v>47359</v>
      </c>
      <c r="D33" s="2">
        <f>NOVA!J26</f>
        <v>27782</v>
      </c>
      <c r="E33" s="5">
        <f>NOVA!M26</f>
        <v>444430</v>
      </c>
      <c r="G33">
        <f t="shared" si="22"/>
        <v>1.7046648909365776</v>
      </c>
      <c r="L33">
        <f t="shared" si="17"/>
        <v>13.204403152333509</v>
      </c>
      <c r="M33">
        <f t="shared" si="18"/>
        <v>0.66022015761667552</v>
      </c>
      <c r="S33">
        <f t="shared" si="23"/>
        <v>15.997048448635807</v>
      </c>
      <c r="T33">
        <f t="shared" si="16"/>
        <v>44.694040189735411</v>
      </c>
      <c r="U33" s="8">
        <f t="shared" si="24"/>
        <v>87.151766062311893</v>
      </c>
      <c r="V33" s="9">
        <f t="shared" si="25"/>
        <v>0.75755224184972958</v>
      </c>
      <c r="W33" t="s">
        <v>50</v>
      </c>
      <c r="Y33" s="9"/>
    </row>
    <row r="34" spans="1:25" x14ac:dyDescent="0.25">
      <c r="A34" t="s">
        <v>52</v>
      </c>
      <c r="B34" t="s">
        <v>52</v>
      </c>
      <c r="C34" s="1">
        <f>NOVA!H27</f>
        <v>55727</v>
      </c>
      <c r="D34" s="2">
        <f>NOVA!J27</f>
        <v>33943</v>
      </c>
      <c r="E34" s="5">
        <f>NOVA!M27</f>
        <v>476418</v>
      </c>
      <c r="G34">
        <f t="shared" si="22"/>
        <v>1.641781810682615</v>
      </c>
      <c r="L34">
        <f t="shared" si="17"/>
        <v>12.745773135650712</v>
      </c>
      <c r="M34">
        <f t="shared" si="18"/>
        <v>0.63728865678253555</v>
      </c>
      <c r="S34">
        <f t="shared" si="23"/>
        <v>14.035824765047286</v>
      </c>
      <c r="T34">
        <f t="shared" si="16"/>
        <v>39.214591251588246</v>
      </c>
      <c r="U34" s="8">
        <f t="shared" si="24"/>
        <v>76.467038300388523</v>
      </c>
      <c r="V34" s="9">
        <f t="shared" si="25"/>
        <v>0.83341616328730961</v>
      </c>
      <c r="W34" t="s">
        <v>52</v>
      </c>
    </row>
    <row r="35" spans="1:25" x14ac:dyDescent="0.25">
      <c r="A35" t="s">
        <v>54</v>
      </c>
      <c r="B35" t="s">
        <v>54</v>
      </c>
      <c r="C35" s="1">
        <f>NOVA!H28</f>
        <v>74955</v>
      </c>
      <c r="D35" s="2">
        <f>NOVA!J28</f>
        <v>46555</v>
      </c>
      <c r="E35" s="5">
        <f>NOVA!M28</f>
        <v>640724</v>
      </c>
      <c r="G35">
        <f t="shared" si="22"/>
        <v>1.6100311459563956</v>
      </c>
      <c r="L35">
        <f t="shared" si="17"/>
        <v>12.514203565040207</v>
      </c>
      <c r="M35">
        <f t="shared" si="18"/>
        <v>0.62571017825201036</v>
      </c>
      <c r="S35">
        <f t="shared" si="23"/>
        <v>13.762732252174846</v>
      </c>
      <c r="T35">
        <f t="shared" si="16"/>
        <v>38.451600016984742</v>
      </c>
      <c r="U35" s="8">
        <f t="shared" si="24"/>
        <v>74.979232917311279</v>
      </c>
      <c r="V35" s="9">
        <f t="shared" si="25"/>
        <v>0.83451130920752026</v>
      </c>
      <c r="W35" t="s">
        <v>54</v>
      </c>
    </row>
    <row r="36" spans="1:25" x14ac:dyDescent="0.25">
      <c r="A36" t="s">
        <v>56</v>
      </c>
      <c r="B36" t="s">
        <v>56</v>
      </c>
      <c r="C36" s="1">
        <f>NOVA!H29</f>
        <v>94305</v>
      </c>
      <c r="D36" s="2">
        <f>NOVA!J29</f>
        <v>59556</v>
      </c>
      <c r="E36" s="5">
        <f>NOVA!M29</f>
        <v>809533</v>
      </c>
      <c r="G36">
        <f t="shared" ref="G36" si="26">C36/D36</f>
        <v>1.5834676606890994</v>
      </c>
      <c r="L36">
        <f t="shared" ref="L36" si="27">((G36-$K$15)/$I$15)*$E$18</f>
        <v>12.320466050241453</v>
      </c>
      <c r="M36">
        <f t="shared" ref="M36" si="28">((L36/2)*50)/500</f>
        <v>0.6160233025120726</v>
      </c>
      <c r="S36">
        <f t="shared" ref="S36" si="29">E36/D36</f>
        <v>13.592803411914836</v>
      </c>
      <c r="T36">
        <f t="shared" ref="T36" si="30">S36/$P$15*$E$18</f>
        <v>37.976837035528391</v>
      </c>
      <c r="U36" s="8">
        <f t="shared" ref="U36" si="31">T36/$T$17*100</f>
        <v>74.053462230229101</v>
      </c>
      <c r="V36" s="9">
        <f t="shared" ref="V36" si="32">M36/U36*100</f>
        <v>0.83186293248097165</v>
      </c>
      <c r="W36" t="s">
        <v>56</v>
      </c>
    </row>
    <row r="38" spans="1:25" x14ac:dyDescent="0.25">
      <c r="A38" t="s">
        <v>63</v>
      </c>
      <c r="B38" t="s">
        <v>63</v>
      </c>
      <c r="C38" s="1">
        <v>6470</v>
      </c>
      <c r="D38" s="2">
        <v>12497</v>
      </c>
      <c r="E38" s="5">
        <v>228946</v>
      </c>
      <c r="G38">
        <f t="shared" ref="G38:G45" si="33">C38/D38</f>
        <v>0.51772425382091702</v>
      </c>
      <c r="L38">
        <f t="shared" ref="L38:L45" si="34">((G38-$K$15)/$I$15)*$E$18</f>
        <v>4.5475975059920319</v>
      </c>
      <c r="M38">
        <f t="shared" ref="M38:M45" si="35">((L38/2)*50)/500</f>
        <v>0.2273798752996016</v>
      </c>
      <c r="S38">
        <f t="shared" ref="S38:S45" si="36">E38/D38</f>
        <v>18.320076818436426</v>
      </c>
      <c r="T38">
        <f t="shared" ref="T38:T45" si="37">S38/$P$15*$E$18</f>
        <v>51.184332674322988</v>
      </c>
      <c r="U38" s="8">
        <f t="shared" ref="U38:U45" si="38">T38/$T$17*100</f>
        <v>99.80760227428776</v>
      </c>
      <c r="V38" s="9">
        <f t="shared" ref="V38:V45" si="39">M38/U38*100</f>
        <v>0.22781819232038478</v>
      </c>
      <c r="W38" t="s">
        <v>63</v>
      </c>
    </row>
    <row r="39" spans="1:25" x14ac:dyDescent="0.25">
      <c r="A39" t="s">
        <v>57</v>
      </c>
      <c r="B39" t="s">
        <v>57</v>
      </c>
      <c r="C39" s="1">
        <v>14321</v>
      </c>
      <c r="D39" s="2">
        <v>38879</v>
      </c>
      <c r="E39" s="5">
        <v>575550</v>
      </c>
      <c r="G39">
        <f t="shared" si="33"/>
        <v>0.36834795133619691</v>
      </c>
      <c r="L39">
        <f t="shared" si="34"/>
        <v>3.4581398041125988</v>
      </c>
      <c r="M39">
        <f t="shared" si="35"/>
        <v>0.17290699020562994</v>
      </c>
      <c r="S39">
        <f t="shared" si="36"/>
        <v>14.803621492322334</v>
      </c>
      <c r="T39">
        <f t="shared" si="37"/>
        <v>41.359733081755337</v>
      </c>
      <c r="U39" s="8">
        <f t="shared" si="38"/>
        <v>80.649987484654446</v>
      </c>
      <c r="V39" s="9">
        <f t="shared" si="39"/>
        <v>0.21439183761625449</v>
      </c>
      <c r="W39" t="s">
        <v>57</v>
      </c>
    </row>
    <row r="40" spans="1:25" x14ac:dyDescent="0.25">
      <c r="A40" t="s">
        <v>59</v>
      </c>
      <c r="B40" t="s">
        <v>59</v>
      </c>
      <c r="C40" s="1">
        <v>19255</v>
      </c>
      <c r="D40" s="2">
        <v>50486</v>
      </c>
      <c r="E40" s="5">
        <v>728414</v>
      </c>
      <c r="G40">
        <f t="shared" si="33"/>
        <v>0.38139286138731532</v>
      </c>
      <c r="L40">
        <f t="shared" si="34"/>
        <v>3.5532812521811046</v>
      </c>
      <c r="M40">
        <f t="shared" si="35"/>
        <v>0.17766406260905523</v>
      </c>
      <c r="S40">
        <f t="shared" si="36"/>
        <v>14.428039456482985</v>
      </c>
      <c r="T40">
        <f t="shared" si="37"/>
        <v>40.310397095917402</v>
      </c>
      <c r="U40" s="8">
        <f t="shared" si="38"/>
        <v>78.60382016636585</v>
      </c>
      <c r="V40" s="9">
        <f t="shared" si="39"/>
        <v>0.22602471767024465</v>
      </c>
      <c r="W40" t="s">
        <v>59</v>
      </c>
    </row>
    <row r="41" spans="1:25" x14ac:dyDescent="0.25">
      <c r="A41" t="s">
        <v>61</v>
      </c>
      <c r="B41" t="s">
        <v>61</v>
      </c>
      <c r="C41" s="1">
        <v>20979</v>
      </c>
      <c r="D41" s="2">
        <v>57729</v>
      </c>
      <c r="E41" s="5">
        <v>782633</v>
      </c>
      <c r="G41">
        <f t="shared" si="33"/>
        <v>0.36340487449981812</v>
      </c>
      <c r="L41">
        <f t="shared" si="34"/>
        <v>3.4220880807749863</v>
      </c>
      <c r="M41">
        <f t="shared" si="35"/>
        <v>0.17110440403874932</v>
      </c>
      <c r="S41">
        <f t="shared" si="36"/>
        <v>13.557016404233574</v>
      </c>
      <c r="T41">
        <f t="shared" si="37"/>
        <v>37.876851968613558</v>
      </c>
      <c r="U41" s="8">
        <f t="shared" si="38"/>
        <v>73.858494956639746</v>
      </c>
      <c r="V41" s="9">
        <f t="shared" si="39"/>
        <v>0.23166516477109358</v>
      </c>
      <c r="W41" t="s">
        <v>61</v>
      </c>
    </row>
    <row r="42" spans="1:25" x14ac:dyDescent="0.25">
      <c r="A42" t="s">
        <v>64</v>
      </c>
      <c r="B42" t="s">
        <v>64</v>
      </c>
      <c r="C42" s="1">
        <v>13851</v>
      </c>
      <c r="D42" s="2">
        <v>14148</v>
      </c>
      <c r="E42" s="5">
        <v>238700</v>
      </c>
      <c r="G42">
        <f t="shared" si="33"/>
        <v>0.97900763358778631</v>
      </c>
      <c r="L42">
        <f t="shared" si="34"/>
        <v>7.9119111385871186</v>
      </c>
      <c r="M42">
        <f t="shared" si="35"/>
        <v>0.39559555692935594</v>
      </c>
      <c r="S42">
        <f t="shared" si="36"/>
        <v>16.871642635001415</v>
      </c>
      <c r="T42">
        <f t="shared" si="37"/>
        <v>47.137562683315579</v>
      </c>
      <c r="U42" s="8">
        <f t="shared" si="38"/>
        <v>91.916546776350017</v>
      </c>
      <c r="V42" s="9">
        <f t="shared" si="39"/>
        <v>0.43038557343969108</v>
      </c>
      <c r="W42" t="s">
        <v>64</v>
      </c>
    </row>
    <row r="43" spans="1:25" x14ac:dyDescent="0.25">
      <c r="A43" t="s">
        <v>58</v>
      </c>
      <c r="B43" t="s">
        <v>58</v>
      </c>
      <c r="C43" s="1">
        <v>29716</v>
      </c>
      <c r="D43" s="2">
        <v>37130</v>
      </c>
      <c r="E43" s="5">
        <v>551069</v>
      </c>
      <c r="G43">
        <f t="shared" si="33"/>
        <v>0.80032318879612174</v>
      </c>
      <c r="L43">
        <f t="shared" si="34"/>
        <v>6.6086981031443495</v>
      </c>
      <c r="M43">
        <f t="shared" si="35"/>
        <v>0.33043490515721746</v>
      </c>
      <c r="S43">
        <f t="shared" si="36"/>
        <v>14.841610557500672</v>
      </c>
      <c r="T43">
        <f t="shared" si="37"/>
        <v>41.465870461491527</v>
      </c>
      <c r="U43" s="8">
        <f t="shared" si="38"/>
        <v>80.85695154630487</v>
      </c>
      <c r="V43" s="9">
        <f t="shared" si="39"/>
        <v>0.40866604396776596</v>
      </c>
      <c r="W43" t="s">
        <v>58</v>
      </c>
    </row>
    <row r="44" spans="1:25" x14ac:dyDescent="0.25">
      <c r="A44" t="s">
        <v>60</v>
      </c>
      <c r="B44" t="s">
        <v>60</v>
      </c>
      <c r="C44" s="1">
        <v>45634</v>
      </c>
      <c r="D44" s="2">
        <v>56629</v>
      </c>
      <c r="E44" s="5">
        <v>790666</v>
      </c>
      <c r="G44">
        <f t="shared" si="33"/>
        <v>0.80584152995814862</v>
      </c>
      <c r="L44">
        <f t="shared" si="34"/>
        <v>6.6489454461335997</v>
      </c>
      <c r="M44">
        <f t="shared" si="35"/>
        <v>0.33244727230667998</v>
      </c>
      <c r="S44">
        <f t="shared" si="36"/>
        <v>13.962210174998676</v>
      </c>
      <c r="T44">
        <f t="shared" si="37"/>
        <v>39.008919970617406</v>
      </c>
      <c r="U44" s="8">
        <f t="shared" si="38"/>
        <v>76.065986721949585</v>
      </c>
      <c r="V44" s="9">
        <f t="shared" si="39"/>
        <v>0.43705115339120298</v>
      </c>
      <c r="W44" t="s">
        <v>60</v>
      </c>
    </row>
    <row r="45" spans="1:25" x14ac:dyDescent="0.25">
      <c r="A45" t="s">
        <v>62</v>
      </c>
      <c r="B45" t="s">
        <v>62</v>
      </c>
      <c r="C45" s="1">
        <v>52955</v>
      </c>
      <c r="D45" s="2">
        <v>66743</v>
      </c>
      <c r="E45" s="5">
        <v>901781</v>
      </c>
      <c r="G45">
        <f t="shared" si="33"/>
        <v>0.79341653806391677</v>
      </c>
      <c r="L45">
        <f t="shared" si="34"/>
        <v>6.5583252949463313</v>
      </c>
      <c r="M45">
        <f t="shared" si="35"/>
        <v>0.32791626474731655</v>
      </c>
      <c r="S45">
        <f t="shared" si="36"/>
        <v>13.511244624904485</v>
      </c>
      <c r="T45">
        <f t="shared" si="37"/>
        <v>37.74897051901624</v>
      </c>
      <c r="U45" s="8">
        <f t="shared" si="38"/>
        <v>73.609130743162922</v>
      </c>
      <c r="V45" s="9">
        <f t="shared" si="39"/>
        <v>0.4454831369921789</v>
      </c>
      <c r="W45" t="s">
        <v>62</v>
      </c>
    </row>
    <row r="46" spans="1:25" x14ac:dyDescent="0.25">
      <c r="U46" s="8"/>
      <c r="V46" s="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F8EC-03F3-47A8-909E-7BF10F8A4458}">
  <dimension ref="A1:AB46"/>
  <sheetViews>
    <sheetView workbookViewId="0">
      <selection activeCell="C2" sqref="C2"/>
    </sheetView>
  </sheetViews>
  <sheetFormatPr baseColWidth="10" defaultRowHeight="15" x14ac:dyDescent="0.25"/>
  <sheetData>
    <row r="1" spans="1:22" x14ac:dyDescent="0.25">
      <c r="A1" t="s">
        <v>65</v>
      </c>
      <c r="B1" s="7" t="s">
        <v>66</v>
      </c>
      <c r="C1" s="1" t="s">
        <v>101</v>
      </c>
      <c r="D1" s="2" t="s">
        <v>67</v>
      </c>
      <c r="E1" s="5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O1" t="s">
        <v>76</v>
      </c>
      <c r="P1" t="s">
        <v>77</v>
      </c>
      <c r="R1" t="s">
        <v>78</v>
      </c>
      <c r="S1" t="s">
        <v>79</v>
      </c>
      <c r="T1" t="s">
        <v>74</v>
      </c>
      <c r="U1" t="s">
        <v>80</v>
      </c>
      <c r="V1" t="s">
        <v>81</v>
      </c>
    </row>
    <row r="2" spans="1:22" x14ac:dyDescent="0.25">
      <c r="A2">
        <v>0</v>
      </c>
      <c r="B2" s="7">
        <v>0</v>
      </c>
      <c r="C2" s="1">
        <v>0</v>
      </c>
      <c r="D2" s="2" t="s">
        <v>106</v>
      </c>
      <c r="E2" s="5" t="s">
        <v>12</v>
      </c>
      <c r="J2">
        <v>0</v>
      </c>
      <c r="K2">
        <v>0</v>
      </c>
    </row>
    <row r="3" spans="1:22" x14ac:dyDescent="0.25">
      <c r="A3">
        <v>0.02</v>
      </c>
      <c r="B3" s="7">
        <v>2.002595641599372E-2</v>
      </c>
      <c r="C3" s="1">
        <f>NOVA!I2</f>
        <v>69</v>
      </c>
      <c r="D3" s="2">
        <f>NOVA!J2</f>
        <v>8445</v>
      </c>
      <c r="E3" s="5">
        <f>NOVA!M2</f>
        <v>192845</v>
      </c>
      <c r="G3">
        <f>C3/D3</f>
        <v>8.1705150976909419E-3</v>
      </c>
      <c r="H3">
        <f>15*B3/50</f>
        <v>6.0077869247981168E-3</v>
      </c>
      <c r="I3">
        <f t="shared" ref="I3:I13" si="0">H3*2</f>
        <v>1.2015573849596234E-2</v>
      </c>
      <c r="J3">
        <f t="shared" ref="J3:J13" si="1">I3/$E$16</f>
        <v>5.996816512380751E-4</v>
      </c>
      <c r="K3">
        <f>C3/$D$15</f>
        <v>5.6388463767254576E-3</v>
      </c>
      <c r="L3">
        <f t="shared" ref="L3:L13" si="2">((G3-$K$15)/$I$15)*$E$16</f>
        <v>0.98045423351453109</v>
      </c>
      <c r="M3">
        <f>((L3/2)*50)/500</f>
        <v>4.9022711675726555E-2</v>
      </c>
      <c r="O3">
        <f t="shared" ref="O3:O13" si="3">$T$16/$E$16</f>
        <v>2.5594677795164675</v>
      </c>
      <c r="P3">
        <f t="shared" ref="P3:P13" si="4">$T$17/$E$18</f>
        <v>2.5547533926522248</v>
      </c>
      <c r="R3">
        <f>E3/$D$15</f>
        <v>15.759758398835086</v>
      </c>
      <c r="S3">
        <f>E3/D3</f>
        <v>22.835405565423326</v>
      </c>
      <c r="T3">
        <f>S3/$O$15*$E$16</f>
        <v>63.799375405679207</v>
      </c>
      <c r="U3" s="8">
        <f t="shared" ref="U3:U13" si="5">T3/$T$16*100</f>
        <v>124.40648052118482</v>
      </c>
      <c r="V3">
        <f>M3/U3*100</f>
        <v>3.940527171121011E-2</v>
      </c>
    </row>
    <row r="4" spans="1:22" x14ac:dyDescent="0.25">
      <c r="A4">
        <v>0.04</v>
      </c>
      <c r="B4" s="7">
        <v>3.9944945835106861E-2</v>
      </c>
      <c r="C4" s="1">
        <f>NOVA!I3</f>
        <v>75</v>
      </c>
      <c r="D4" s="2">
        <f>NOVA!J3</f>
        <v>10616</v>
      </c>
      <c r="E4" s="5">
        <f>NOVA!M3</f>
        <v>211364</v>
      </c>
      <c r="G4">
        <f t="shared" ref="G4:G13" si="6">C4/D4</f>
        <v>7.0648078372268271E-3</v>
      </c>
      <c r="H4">
        <f t="shared" ref="H4:H13" si="7">15*B4/50</f>
        <v>1.1983483750532058E-2</v>
      </c>
      <c r="I4">
        <f t="shared" si="0"/>
        <v>2.3966967501064116E-2</v>
      </c>
      <c r="J4">
        <f t="shared" si="1"/>
        <v>1.1961601523251741E-3</v>
      </c>
      <c r="K4">
        <f t="shared" ref="K4:K13" si="8">C4/$D$15</f>
        <v>6.129180844266802E-3</v>
      </c>
      <c r="L4">
        <f t="shared" si="2"/>
        <v>0.97444718375372685</v>
      </c>
      <c r="M4">
        <f t="shared" ref="M4:M13" si="9">((L4/2)*50)/500</f>
        <v>4.8722359187686345E-2</v>
      </c>
      <c r="O4">
        <f t="shared" si="3"/>
        <v>2.5594677795164675</v>
      </c>
      <c r="P4">
        <f t="shared" si="4"/>
        <v>2.5547533926522248</v>
      </c>
      <c r="R4">
        <f>E4/$D$15</f>
        <v>17.273175732901443</v>
      </c>
      <c r="S4">
        <f t="shared" ref="S4:S13" si="10">E4/D4</f>
        <v>19.909947249434815</v>
      </c>
      <c r="T4">
        <f t="shared" ref="T4:T13" si="11">S4/$O$15*$E$16</f>
        <v>55.625996886051539</v>
      </c>
      <c r="U4" s="8">
        <f t="shared" si="5"/>
        <v>108.46868725708624</v>
      </c>
      <c r="V4">
        <f t="shared" ref="V4:V13" si="12">M4/U4*100</f>
        <v>4.491836346484715E-2</v>
      </c>
    </row>
    <row r="5" spans="1:22" x14ac:dyDescent="0.25">
      <c r="A5">
        <v>0.16</v>
      </c>
      <c r="B5" s="7">
        <v>0.15486450221199441</v>
      </c>
      <c r="C5" s="1">
        <f>NOVA!I4</f>
        <v>151</v>
      </c>
      <c r="D5" s="2">
        <f>NOVA!J4</f>
        <v>11302</v>
      </c>
      <c r="E5" s="5">
        <f>NOVA!M4</f>
        <v>210820</v>
      </c>
      <c r="G5">
        <f t="shared" si="6"/>
        <v>1.3360467173951514E-2</v>
      </c>
      <c r="H5">
        <f t="shared" si="7"/>
        <v>4.6459350663598319E-2</v>
      </c>
      <c r="I5">
        <f t="shared" si="0"/>
        <v>9.2918701327196637E-2</v>
      </c>
      <c r="J5">
        <f t="shared" si="1"/>
        <v>4.6374514392971125E-3</v>
      </c>
      <c r="K5">
        <f t="shared" si="8"/>
        <v>1.2340084099790495E-2</v>
      </c>
      <c r="L5">
        <f t="shared" si="2"/>
        <v>1.0086500331561108</v>
      </c>
      <c r="M5">
        <f t="shared" si="9"/>
        <v>5.0432501657805537E-2</v>
      </c>
      <c r="O5">
        <f t="shared" si="3"/>
        <v>2.5594677795164675</v>
      </c>
      <c r="P5">
        <f t="shared" si="4"/>
        <v>2.5547533926522248</v>
      </c>
      <c r="R5">
        <f>E5/$D$15</f>
        <v>17.228718741177694</v>
      </c>
      <c r="S5">
        <f t="shared" si="10"/>
        <v>18.653335692797736</v>
      </c>
      <c r="T5">
        <f t="shared" si="11"/>
        <v>52.11517540266189</v>
      </c>
      <c r="U5" s="8">
        <f t="shared" si="5"/>
        <v>101.62271201501841</v>
      </c>
      <c r="V5">
        <f t="shared" si="12"/>
        <v>4.9627195198601197E-2</v>
      </c>
    </row>
    <row r="6" spans="1:22" x14ac:dyDescent="0.25">
      <c r="A6">
        <v>0.4</v>
      </c>
      <c r="B6" s="7">
        <v>0.39306163395271276</v>
      </c>
      <c r="C6" s="1">
        <f>NOVA!I5</f>
        <v>379</v>
      </c>
      <c r="D6" s="2">
        <f>NOVA!J5</f>
        <v>10756</v>
      </c>
      <c r="E6" s="5">
        <f>NOVA!M5</f>
        <v>206860</v>
      </c>
      <c r="G6">
        <f>C6/D6</f>
        <v>3.5236147266641878E-2</v>
      </c>
      <c r="H6">
        <f t="shared" si="7"/>
        <v>0.11791849018581382</v>
      </c>
      <c r="I6">
        <f t="shared" si="0"/>
        <v>0.23583698037162765</v>
      </c>
      <c r="J6">
        <f t="shared" si="1"/>
        <v>1.1770316722493585E-2</v>
      </c>
      <c r="K6">
        <f>C6/$D$15</f>
        <v>3.0972793866361571E-2</v>
      </c>
      <c r="L6">
        <f t="shared" si="2"/>
        <v>1.1274955029896605</v>
      </c>
      <c r="M6">
        <f t="shared" si="9"/>
        <v>5.6374775149483025E-2</v>
      </c>
      <c r="O6">
        <f t="shared" si="3"/>
        <v>2.5594677795164675</v>
      </c>
      <c r="P6">
        <f t="shared" si="4"/>
        <v>2.5547533926522248</v>
      </c>
      <c r="R6">
        <f t="shared" ref="R6:R13" si="13">E6/$D$15</f>
        <v>16.905097992600407</v>
      </c>
      <c r="S6">
        <f t="shared" si="10"/>
        <v>19.232056526589812</v>
      </c>
      <c r="T6">
        <f t="shared" si="11"/>
        <v>53.732051775818775</v>
      </c>
      <c r="U6" s="8">
        <f t="shared" si="5"/>
        <v>104.77556261493824</v>
      </c>
      <c r="V6">
        <f t="shared" si="12"/>
        <v>5.3805270754466429E-2</v>
      </c>
    </row>
    <row r="7" spans="1:22" x14ac:dyDescent="0.25">
      <c r="A7">
        <v>1.6</v>
      </c>
      <c r="B7" s="7">
        <v>1.5556347812588498</v>
      </c>
      <c r="C7" s="1">
        <f>NOVA!I6</f>
        <v>1524</v>
      </c>
      <c r="D7" s="2">
        <f>NOVA!J6</f>
        <v>12217</v>
      </c>
      <c r="E7" s="5">
        <f>NOVA!M6</f>
        <v>215358</v>
      </c>
      <c r="G7">
        <f t="shared" si="6"/>
        <v>0.12474420888925268</v>
      </c>
      <c r="H7">
        <f t="shared" si="7"/>
        <v>0.46669043437765495</v>
      </c>
      <c r="I7">
        <f>H7*2</f>
        <v>0.9333808687553099</v>
      </c>
      <c r="J7">
        <f t="shared" si="1"/>
        <v>4.6583824261379095E-2</v>
      </c>
      <c r="K7">
        <f t="shared" si="8"/>
        <v>0.12454495475550141</v>
      </c>
      <c r="L7">
        <f t="shared" si="2"/>
        <v>1.6137719338186161</v>
      </c>
      <c r="M7">
        <f t="shared" si="9"/>
        <v>8.0688596690930814E-2</v>
      </c>
      <c r="O7">
        <f t="shared" si="3"/>
        <v>2.5594677795164675</v>
      </c>
      <c r="P7">
        <f t="shared" si="4"/>
        <v>2.5547533926522248</v>
      </c>
      <c r="R7">
        <f t="shared" si="13"/>
        <v>17.599575043461464</v>
      </c>
      <c r="S7">
        <f t="shared" si="10"/>
        <v>17.62773184906278</v>
      </c>
      <c r="T7">
        <f t="shared" si="11"/>
        <v>49.249761672369722</v>
      </c>
      <c r="U7" s="8">
        <f t="shared" si="5"/>
        <v>96.035258608836699</v>
      </c>
      <c r="V7">
        <f>M7/U7*100</f>
        <v>8.4019763011817655E-2</v>
      </c>
    </row>
    <row r="8" spans="1:22" x14ac:dyDescent="0.25">
      <c r="A8">
        <v>3.3</v>
      </c>
      <c r="B8" s="7">
        <v>3.2400055648313519</v>
      </c>
      <c r="C8" s="1">
        <f>NOVA!I7</f>
        <v>2983</v>
      </c>
      <c r="D8" s="2">
        <f>NOVA!J7</f>
        <v>10584</v>
      </c>
      <c r="E8" s="5">
        <f>NOVA!M7</f>
        <v>212574</v>
      </c>
      <c r="G8">
        <f t="shared" si="6"/>
        <v>0.28184051398337112</v>
      </c>
      <c r="H8">
        <f t="shared" si="7"/>
        <v>0.97200166944940558</v>
      </c>
      <c r="I8">
        <f t="shared" si="0"/>
        <v>1.9440033388988112</v>
      </c>
      <c r="J8">
        <f t="shared" si="1"/>
        <v>9.7022676309575076E-2</v>
      </c>
      <c r="K8">
        <f t="shared" si="8"/>
        <v>0.24377795277930492</v>
      </c>
      <c r="L8">
        <f t="shared" si="2"/>
        <v>2.4672395338619957</v>
      </c>
      <c r="M8">
        <f t="shared" si="9"/>
        <v>0.1233619766930998</v>
      </c>
      <c r="O8">
        <f t="shared" si="3"/>
        <v>2.5594677795164675</v>
      </c>
      <c r="P8">
        <f t="shared" si="4"/>
        <v>2.5547533926522248</v>
      </c>
      <c r="R8">
        <f t="shared" si="13"/>
        <v>17.37205985052228</v>
      </c>
      <c r="S8">
        <f t="shared" si="10"/>
        <v>20.084467120181404</v>
      </c>
      <c r="T8">
        <f t="shared" si="11"/>
        <v>56.113584405248979</v>
      </c>
      <c r="U8" s="8">
        <f t="shared" si="5"/>
        <v>109.4194653301269</v>
      </c>
      <c r="V8">
        <f t="shared" si="12"/>
        <v>0.11274225872051859</v>
      </c>
    </row>
    <row r="9" spans="1:22" x14ac:dyDescent="0.25">
      <c r="A9">
        <v>8.3000000000000007</v>
      </c>
      <c r="B9" s="7">
        <v>8.1054388841972482</v>
      </c>
      <c r="C9" s="1">
        <f>NOVA!I8</f>
        <v>8379</v>
      </c>
      <c r="D9" s="2">
        <f>NOVA!J8</f>
        <v>12497</v>
      </c>
      <c r="E9" s="5">
        <f>NOVA!M8</f>
        <v>228946</v>
      </c>
      <c r="G9">
        <f t="shared" si="6"/>
        <v>0.67048091541970067</v>
      </c>
      <c r="H9">
        <f t="shared" si="7"/>
        <v>2.4316316652591747</v>
      </c>
      <c r="I9">
        <f t="shared" si="0"/>
        <v>4.8632633305183495</v>
      </c>
      <c r="J9">
        <f t="shared" si="1"/>
        <v>0.24271914275228945</v>
      </c>
      <c r="K9">
        <f t="shared" si="8"/>
        <v>0.68475208392148712</v>
      </c>
      <c r="L9">
        <f t="shared" si="2"/>
        <v>4.5786322269940127</v>
      </c>
      <c r="M9">
        <f t="shared" si="9"/>
        <v>0.22893161134970064</v>
      </c>
      <c r="O9">
        <f t="shared" si="3"/>
        <v>2.5594677795164675</v>
      </c>
      <c r="P9">
        <f t="shared" si="4"/>
        <v>2.5547533926522248</v>
      </c>
      <c r="R9">
        <f t="shared" si="13"/>
        <v>18.710019167620096</v>
      </c>
      <c r="S9">
        <f t="shared" si="10"/>
        <v>18.320076818436426</v>
      </c>
      <c r="T9">
        <f t="shared" si="11"/>
        <v>51.184090208149506</v>
      </c>
      <c r="U9" s="8">
        <f t="shared" si="5"/>
        <v>99.80712947399627</v>
      </c>
      <c r="V9">
        <f t="shared" si="12"/>
        <v>0.22937400620197823</v>
      </c>
    </row>
    <row r="10" spans="1:22" x14ac:dyDescent="0.25">
      <c r="A10">
        <v>16.600000000000001</v>
      </c>
      <c r="B10" s="7">
        <v>16.378436869933616</v>
      </c>
      <c r="C10" s="1">
        <f>NOVA!I9</f>
        <v>19912</v>
      </c>
      <c r="D10" s="2">
        <f>NOVA!J9</f>
        <v>14148</v>
      </c>
      <c r="E10" s="5">
        <f>NOVA!M9</f>
        <v>238700</v>
      </c>
      <c r="G10">
        <f t="shared" si="6"/>
        <v>1.4074074074074074</v>
      </c>
      <c r="H10">
        <f t="shared" si="7"/>
        <v>4.9135310609800849</v>
      </c>
      <c r="I10">
        <f t="shared" si="0"/>
        <v>9.8270621219601697</v>
      </c>
      <c r="J10">
        <f t="shared" si="1"/>
        <v>0.4904558795012729</v>
      </c>
      <c r="K10">
        <f t="shared" si="8"/>
        <v>1.6272566529472074</v>
      </c>
      <c r="L10">
        <f t="shared" si="2"/>
        <v>8.58218205044993</v>
      </c>
      <c r="M10">
        <f t="shared" si="9"/>
        <v>0.42910910252249651</v>
      </c>
      <c r="O10">
        <f t="shared" si="3"/>
        <v>2.5594677795164675</v>
      </c>
      <c r="P10">
        <f t="shared" si="4"/>
        <v>2.5547533926522248</v>
      </c>
      <c r="R10">
        <f t="shared" si="13"/>
        <v>19.507139567019806</v>
      </c>
      <c r="S10">
        <f t="shared" si="10"/>
        <v>16.871642635001415</v>
      </c>
      <c r="T10">
        <f t="shared" si="11"/>
        <v>47.137339387165092</v>
      </c>
      <c r="U10" s="8">
        <f t="shared" si="5"/>
        <v>91.916111356911827</v>
      </c>
      <c r="V10">
        <f t="shared" si="12"/>
        <v>0.46684862554319617</v>
      </c>
    </row>
    <row r="11" spans="1:22" x14ac:dyDescent="0.25">
      <c r="A11">
        <v>33</v>
      </c>
      <c r="B11" s="7">
        <v>32.202228385460842</v>
      </c>
      <c r="C11" s="1">
        <f>NOVA!I10</f>
        <v>36335</v>
      </c>
      <c r="D11" s="2">
        <f>NOVA!J10</f>
        <v>13600</v>
      </c>
      <c r="E11" s="5">
        <f>NOVA!M10</f>
        <v>234056</v>
      </c>
      <c r="G11">
        <f t="shared" si="6"/>
        <v>2.6716911764705884</v>
      </c>
      <c r="H11">
        <f t="shared" si="7"/>
        <v>9.6606685156382532</v>
      </c>
      <c r="I11">
        <f t="shared" si="0"/>
        <v>19.321337031276506</v>
      </c>
      <c r="J11">
        <f t="shared" si="1"/>
        <v>0.96430278237877221</v>
      </c>
      <c r="K11">
        <f t="shared" si="8"/>
        <v>2.9693838130191232</v>
      </c>
      <c r="L11">
        <f t="shared" si="2"/>
        <v>15.450741011844302</v>
      </c>
      <c r="M11">
        <f t="shared" si="9"/>
        <v>0.77253705059221511</v>
      </c>
      <c r="O11">
        <f t="shared" si="3"/>
        <v>2.5594677795164675</v>
      </c>
      <c r="P11">
        <f t="shared" si="4"/>
        <v>2.5547533926522248</v>
      </c>
      <c r="R11">
        <f t="shared" si="13"/>
        <v>19.127620689142805</v>
      </c>
      <c r="S11">
        <f>E11/D11</f>
        <v>17.21</v>
      </c>
      <c r="T11">
        <f t="shared" si="11"/>
        <v>48.082669151025634</v>
      </c>
      <c r="U11" s="8">
        <f t="shared" si="5"/>
        <v>93.759470294299547</v>
      </c>
      <c r="V11">
        <f t="shared" si="12"/>
        <v>0.82395628747401783</v>
      </c>
    </row>
    <row r="12" spans="1:22" x14ac:dyDescent="0.25">
      <c r="A12">
        <v>100</v>
      </c>
      <c r="B12" s="7">
        <v>98.687544113600595</v>
      </c>
      <c r="C12" s="1">
        <f>NOVA!I11</f>
        <v>117673</v>
      </c>
      <c r="D12" s="2">
        <f>NOVA!J11</f>
        <v>14377</v>
      </c>
      <c r="E12" s="5">
        <f>NOVA!M11</f>
        <v>246387</v>
      </c>
      <c r="G12">
        <f t="shared" si="6"/>
        <v>8.1848090700424283</v>
      </c>
      <c r="H12">
        <f t="shared" si="7"/>
        <v>29.606263234080178</v>
      </c>
      <c r="I12">
        <f t="shared" si="0"/>
        <v>59.212526468160355</v>
      </c>
      <c r="J12">
        <f t="shared" si="1"/>
        <v>2.9552201243886365</v>
      </c>
      <c r="K12">
        <f t="shared" si="8"/>
        <v>9.6165212998320975</v>
      </c>
      <c r="L12">
        <f t="shared" si="2"/>
        <v>45.402225195791111</v>
      </c>
      <c r="M12">
        <f t="shared" si="9"/>
        <v>2.2701112597895552</v>
      </c>
      <c r="O12">
        <f t="shared" si="3"/>
        <v>2.5594677795164675</v>
      </c>
      <c r="P12">
        <f t="shared" si="4"/>
        <v>2.5547533926522248</v>
      </c>
      <c r="R12">
        <f t="shared" si="13"/>
        <v>20.135339742351526</v>
      </c>
      <c r="S12">
        <f t="shared" si="10"/>
        <v>17.137580858315363</v>
      </c>
      <c r="T12">
        <f t="shared" si="11"/>
        <v>47.880338783226463</v>
      </c>
      <c r="U12" s="8">
        <f t="shared" si="5"/>
        <v>93.36493337602414</v>
      </c>
      <c r="V12">
        <f t="shared" si="12"/>
        <v>2.4314388472241051</v>
      </c>
    </row>
    <row r="13" spans="1:22" x14ac:dyDescent="0.25">
      <c r="A13">
        <v>233</v>
      </c>
      <c r="B13" s="7">
        <v>227.85383017898039</v>
      </c>
      <c r="C13" s="1">
        <f>NOVA!I12</f>
        <v>312414</v>
      </c>
      <c r="D13" s="2">
        <f>NOVA!J12</f>
        <v>16060</v>
      </c>
      <c r="E13" s="5">
        <f>NOVA!M12</f>
        <v>272775</v>
      </c>
      <c r="G13">
        <f t="shared" si="6"/>
        <v>19.452926525529264</v>
      </c>
      <c r="H13">
        <f t="shared" si="7"/>
        <v>68.356149053694111</v>
      </c>
      <c r="I13">
        <f t="shared" si="0"/>
        <v>136.71229810738822</v>
      </c>
      <c r="J13">
        <f t="shared" si="1"/>
        <v>6.8231328523976806</v>
      </c>
      <c r="K13">
        <f t="shared" si="8"/>
        <v>25.531225390410249</v>
      </c>
      <c r="L13">
        <f t="shared" si="2"/>
        <v>106.61928027534636</v>
      </c>
      <c r="M13">
        <f t="shared" si="9"/>
        <v>5.3309640137673178</v>
      </c>
      <c r="O13">
        <f t="shared" si="3"/>
        <v>2.5594677795164675</v>
      </c>
      <c r="P13">
        <f t="shared" si="4"/>
        <v>2.5547533926522248</v>
      </c>
      <c r="R13">
        <f t="shared" si="13"/>
        <v>22.291830730598356</v>
      </c>
      <c r="S13">
        <f t="shared" si="10"/>
        <v>16.984744707347446</v>
      </c>
      <c r="T13">
        <f t="shared" si="11"/>
        <v>47.453332967926841</v>
      </c>
      <c r="U13" s="8">
        <f t="shared" si="5"/>
        <v>92.532287440139697</v>
      </c>
      <c r="V13">
        <f t="shared" si="12"/>
        <v>5.7611933750324562</v>
      </c>
    </row>
    <row r="15" spans="1:22" x14ac:dyDescent="0.25">
      <c r="C15" t="s">
        <v>83</v>
      </c>
      <c r="D15">
        <f>AVERAGE(D3:D13)</f>
        <v>12236.545454545454</v>
      </c>
      <c r="E15" s="7">
        <v>50.091468635022572</v>
      </c>
      <c r="F15" s="7" t="s">
        <v>84</v>
      </c>
      <c r="H15" t="s">
        <v>85</v>
      </c>
      <c r="I15">
        <v>3.6880999999999999</v>
      </c>
      <c r="J15" t="s">
        <v>86</v>
      </c>
      <c r="K15">
        <v>-0.17230000000000001</v>
      </c>
      <c r="N15" t="s">
        <v>85</v>
      </c>
      <c r="O15">
        <f>'BDE-28'!O15</f>
        <v>7.1715999999999998</v>
      </c>
      <c r="P15">
        <f>'BDE-28'!P15</f>
        <v>7.1848000000000001</v>
      </c>
      <c r="Q15" t="s">
        <v>87</v>
      </c>
      <c r="R15">
        <f>AVERAGE(R3:R13)</f>
        <v>18.355485059657358</v>
      </c>
      <c r="S15" s="7" t="s">
        <v>88</v>
      </c>
      <c r="T15" s="7">
        <f>(U15+V15)/2</f>
        <v>51.283000000000001</v>
      </c>
      <c r="U15">
        <v>51.744</v>
      </c>
      <c r="V15">
        <v>50.822000000000003</v>
      </c>
    </row>
    <row r="16" spans="1:22" x14ac:dyDescent="0.25">
      <c r="E16">
        <f>E15*10/50*2</f>
        <v>20.03658745400903</v>
      </c>
      <c r="F16" t="s">
        <v>66</v>
      </c>
      <c r="S16" t="s">
        <v>66</v>
      </c>
      <c r="T16">
        <f>25*T15/50*2</f>
        <v>51.283000000000001</v>
      </c>
    </row>
    <row r="17" spans="1:28" x14ac:dyDescent="0.25">
      <c r="E17" s="7">
        <v>10.036780878243674</v>
      </c>
      <c r="F17" s="7" t="s">
        <v>89</v>
      </c>
      <c r="S17" t="s">
        <v>90</v>
      </c>
      <c r="T17">
        <f>25*T15/50*2</f>
        <v>51.283000000000001</v>
      </c>
    </row>
    <row r="18" spans="1:28" x14ac:dyDescent="0.25">
      <c r="E18">
        <f>E17*50/50*2</f>
        <v>20.073561756487347</v>
      </c>
      <c r="F18" t="s">
        <v>90</v>
      </c>
    </row>
    <row r="21" spans="1:28" x14ac:dyDescent="0.25">
      <c r="A21" t="s">
        <v>28</v>
      </c>
      <c r="B21" t="s">
        <v>28</v>
      </c>
      <c r="C21" s="1">
        <f>NOVA!I14</f>
        <v>24604</v>
      </c>
      <c r="D21" s="2">
        <f>NOVA!J14</f>
        <v>22183</v>
      </c>
      <c r="E21" s="5">
        <f>NOVA!M14</f>
        <v>228783</v>
      </c>
      <c r="G21">
        <f t="shared" ref="G21:G30" si="14">C21/D21</f>
        <v>1.109137627913267</v>
      </c>
      <c r="L21">
        <f>((G21-$K$15)/$I$15)*$E$18</f>
        <v>6.9745986716747437</v>
      </c>
      <c r="M21">
        <f>((L21/2)*50)/500</f>
        <v>0.34872993358373722</v>
      </c>
      <c r="S21">
        <f t="shared" ref="S21:S30" si="15">E21/D21</f>
        <v>10.313438218455573</v>
      </c>
      <c r="T21">
        <f t="shared" ref="T21:T35" si="16">S21/$P$15*$E$18</f>
        <v>28.814641882847788</v>
      </c>
      <c r="U21" s="8">
        <f>T21/$T$17*100</f>
        <v>56.187512202577437</v>
      </c>
      <c r="V21" s="9">
        <f>M21/U21*100</f>
        <v>0.62065380707092466</v>
      </c>
      <c r="W21" t="s">
        <v>28</v>
      </c>
      <c r="Y21" t="s">
        <v>103</v>
      </c>
      <c r="Z21" t="s">
        <v>91</v>
      </c>
      <c r="AA21" t="s">
        <v>92</v>
      </c>
      <c r="AB21" t="s">
        <v>93</v>
      </c>
    </row>
    <row r="22" spans="1:28" x14ac:dyDescent="0.25">
      <c r="A22" t="s">
        <v>30</v>
      </c>
      <c r="B22" t="s">
        <v>30</v>
      </c>
      <c r="C22" s="1">
        <f>NOVA!I15</f>
        <v>4207</v>
      </c>
      <c r="D22" s="2">
        <f>NOVA!J15</f>
        <v>178</v>
      </c>
      <c r="E22" s="5">
        <f>NOVA!M15</f>
        <v>282488</v>
      </c>
      <c r="G22">
        <f t="shared" si="14"/>
        <v>23.634831460674157</v>
      </c>
      <c r="L22">
        <f t="shared" ref="L22:L35" si="17">((G22-$K$15)/$I$15)*$E$18</f>
        <v>129.57726840938574</v>
      </c>
      <c r="M22">
        <f t="shared" ref="M22:M35" si="18">((L22/2)*50)/500</f>
        <v>6.4788634204692874</v>
      </c>
      <c r="S22">
        <f>E22/D22</f>
        <v>1587.0112359550562</v>
      </c>
      <c r="T22">
        <f t="shared" si="16"/>
        <v>4433.9394350828325</v>
      </c>
      <c r="U22" s="8">
        <f t="shared" ref="U22:U30" si="19">T22/$T$17*100</f>
        <v>8646.0219470055035</v>
      </c>
      <c r="V22" s="9">
        <f>M22/U22*100</f>
        <v>7.4934616869821877E-2</v>
      </c>
      <c r="W22" t="s">
        <v>30</v>
      </c>
      <c r="Y22">
        <v>3.3</v>
      </c>
      <c r="Z22" s="9">
        <f>AVERAGE(V27:V31)</f>
        <v>0.14645008209470373</v>
      </c>
      <c r="AA22">
        <f>_xlfn.STDEV.S(V27:V31)</f>
        <v>2.3069639941882186E-2</v>
      </c>
      <c r="AB22">
        <f>AA22/Z22*100</f>
        <v>15.752561973276274</v>
      </c>
    </row>
    <row r="23" spans="1:28" x14ac:dyDescent="0.25">
      <c r="A23" t="s">
        <v>32</v>
      </c>
      <c r="B23" t="s">
        <v>32</v>
      </c>
      <c r="C23" s="1">
        <f>NOVA!I16</f>
        <v>6088</v>
      </c>
      <c r="D23" s="2">
        <f>NOVA!J16</f>
        <v>22362</v>
      </c>
      <c r="E23" s="5">
        <f>NOVA!M16</f>
        <v>256454</v>
      </c>
      <c r="G23">
        <f t="shared" si="14"/>
        <v>0.27224756282980056</v>
      </c>
      <c r="L23">
        <f t="shared" si="17"/>
        <v>2.4195799886553893</v>
      </c>
      <c r="M23">
        <f t="shared" si="18"/>
        <v>0.12097899943276945</v>
      </c>
      <c r="S23">
        <f t="shared" si="15"/>
        <v>11.468294428047582</v>
      </c>
      <c r="T23">
        <f t="shared" si="16"/>
        <v>32.041186455154339</v>
      </c>
      <c r="U23" s="8">
        <f t="shared" si="19"/>
        <v>62.479157723133085</v>
      </c>
      <c r="V23" s="9">
        <f t="shared" ref="V23:V30" si="20">M23/U23*100</f>
        <v>0.19363097045717156</v>
      </c>
      <c r="W23" t="s">
        <v>32</v>
      </c>
      <c r="Y23">
        <v>33</v>
      </c>
      <c r="Z23" s="9">
        <f>AVERAGE(V32:V36)</f>
        <v>0.81489202012020812</v>
      </c>
      <c r="AA23">
        <f>_xlfn.STDEV.S(V32:V36)</f>
        <v>4.9844962406967175E-2</v>
      </c>
      <c r="AB23">
        <f>AA23/Z23*100</f>
        <v>6.1167567206774631</v>
      </c>
    </row>
    <row r="24" spans="1:28" x14ac:dyDescent="0.25">
      <c r="A24" t="s">
        <v>34</v>
      </c>
      <c r="B24" t="s">
        <v>34</v>
      </c>
      <c r="C24" s="1">
        <f>NOVA!I17</f>
        <v>9132</v>
      </c>
      <c r="D24" s="2">
        <f>NOVA!J17</f>
        <v>21087</v>
      </c>
      <c r="E24" s="5">
        <f>NOVA!M17</f>
        <v>163648</v>
      </c>
      <c r="G24">
        <f t="shared" si="14"/>
        <v>0.43306302461232038</v>
      </c>
      <c r="L24">
        <f t="shared" si="17"/>
        <v>3.2948651228679759</v>
      </c>
      <c r="M24">
        <f t="shared" si="18"/>
        <v>0.1647432561433988</v>
      </c>
      <c r="S24">
        <f t="shared" si="15"/>
        <v>7.7606108028643241</v>
      </c>
      <c r="T24">
        <f t="shared" si="16"/>
        <v>21.682315474245613</v>
      </c>
      <c r="U24" s="8">
        <f t="shared" si="19"/>
        <v>42.279732999718448</v>
      </c>
      <c r="V24" s="9">
        <f>M24/U24*100</f>
        <v>0.38965065400128207</v>
      </c>
      <c r="W24" t="s">
        <v>34</v>
      </c>
      <c r="Y24" s="12">
        <v>8.3000000000000007</v>
      </c>
      <c r="Z24" s="13">
        <f>AVERAGE(V38:V41)</f>
        <v>0.23178337958245548</v>
      </c>
      <c r="AA24" s="13">
        <f>_xlfn.STDEV.S(V38:V41)</f>
        <v>1.4162907796505657E-2</v>
      </c>
      <c r="AB24">
        <f t="shared" ref="AB24:AB25" si="21">AA24/Z24*100</f>
        <v>6.110406976556872</v>
      </c>
    </row>
    <row r="25" spans="1:28" x14ac:dyDescent="0.25">
      <c r="A25" t="s">
        <v>36</v>
      </c>
      <c r="B25" t="s">
        <v>36</v>
      </c>
      <c r="C25" s="1">
        <f>NOVA!I18</f>
        <v>3334</v>
      </c>
      <c r="D25" s="2">
        <f>NOVA!J18</f>
        <v>20745</v>
      </c>
      <c r="E25" s="5">
        <f>NOVA!M18</f>
        <v>238146</v>
      </c>
      <c r="G25">
        <f t="shared" si="14"/>
        <v>0.16071342492166787</v>
      </c>
      <c r="L25">
        <f t="shared" si="17"/>
        <v>1.8125228575430337</v>
      </c>
      <c r="M25">
        <f t="shared" si="18"/>
        <v>9.0626142877151677E-2</v>
      </c>
      <c r="S25">
        <f t="shared" si="15"/>
        <v>11.479681851048445</v>
      </c>
      <c r="T25">
        <f t="shared" si="16"/>
        <v>32.073001695502718</v>
      </c>
      <c r="U25" s="8">
        <f t="shared" si="19"/>
        <v>62.541196294098853</v>
      </c>
      <c r="V25" s="9">
        <f t="shared" si="20"/>
        <v>0.14490631495276149</v>
      </c>
      <c r="W25" t="s">
        <v>36</v>
      </c>
      <c r="Y25">
        <v>16.600000000000001</v>
      </c>
      <c r="Z25" s="9">
        <f>AVERAGE(V42:V45)</f>
        <v>0.44625473096331081</v>
      </c>
      <c r="AA25" s="13">
        <f>_xlfn.STDEV.S(V42:V45)</f>
        <v>3.1582601142709561E-2</v>
      </c>
      <c r="AB25">
        <f t="shared" si="21"/>
        <v>7.0772585591492927</v>
      </c>
    </row>
    <row r="26" spans="1:28" x14ac:dyDescent="0.25">
      <c r="A26" t="s">
        <v>38</v>
      </c>
      <c r="B26" t="s">
        <v>38</v>
      </c>
      <c r="C26" s="1">
        <f>NOVA!I19</f>
        <v>8134</v>
      </c>
      <c r="D26" s="2">
        <f>NOVA!J19</f>
        <v>21635</v>
      </c>
      <c r="E26" s="5">
        <f>NOVA!M19</f>
        <v>264036</v>
      </c>
      <c r="G26">
        <f t="shared" si="14"/>
        <v>0.3759648717356136</v>
      </c>
      <c r="L26">
        <f t="shared" si="17"/>
        <v>2.9840917441765278</v>
      </c>
      <c r="M26">
        <f t="shared" si="18"/>
        <v>0.14920458720882637</v>
      </c>
      <c r="S26">
        <f t="shared" si="15"/>
        <v>12.20411370464525</v>
      </c>
      <c r="T26">
        <f t="shared" si="16"/>
        <v>34.096986712697642</v>
      </c>
      <c r="U26" s="8">
        <f t="shared" si="19"/>
        <v>66.487894063720219</v>
      </c>
      <c r="V26" s="9">
        <f t="shared" si="20"/>
        <v>0.22440865259746789</v>
      </c>
      <c r="W26" t="s">
        <v>38</v>
      </c>
    </row>
    <row r="27" spans="1:28" x14ac:dyDescent="0.25">
      <c r="A27" t="s">
        <v>47</v>
      </c>
      <c r="B27" t="s">
        <v>47</v>
      </c>
      <c r="C27" s="1">
        <f>NOVA!I20</f>
        <v>2983</v>
      </c>
      <c r="D27" s="2">
        <f>NOVA!J20</f>
        <v>10584</v>
      </c>
      <c r="E27" s="5">
        <f>NOVA!M20</f>
        <v>212574</v>
      </c>
      <c r="G27">
        <f t="shared" si="14"/>
        <v>0.28184051398337112</v>
      </c>
      <c r="L27">
        <f t="shared" si="17"/>
        <v>2.4717924279623942</v>
      </c>
      <c r="M27">
        <f t="shared" si="18"/>
        <v>0.1235896213981197</v>
      </c>
      <c r="S27">
        <f>E27/D27</f>
        <v>20.084467120181404</v>
      </c>
      <c r="T27">
        <f t="shared" si="16"/>
        <v>56.113850223123954</v>
      </c>
      <c r="U27" s="8">
        <f t="shared" si="19"/>
        <v>109.4199836653939</v>
      </c>
      <c r="V27" s="9">
        <f t="shared" si="20"/>
        <v>0.11294977138367752</v>
      </c>
      <c r="W27" t="s">
        <v>47</v>
      </c>
    </row>
    <row r="28" spans="1:28" x14ac:dyDescent="0.25">
      <c r="A28" t="s">
        <v>49</v>
      </c>
      <c r="B28" t="s">
        <v>49</v>
      </c>
      <c r="C28" s="1">
        <f>NOVA!I21</f>
        <v>8394</v>
      </c>
      <c r="D28" s="2">
        <f>NOVA!J21</f>
        <v>32141</v>
      </c>
      <c r="E28" s="5">
        <f>NOVA!M21</f>
        <v>514773</v>
      </c>
      <c r="G28">
        <f t="shared" si="14"/>
        <v>0.26116175601256963</v>
      </c>
      <c r="L28">
        <f t="shared" si="17"/>
        <v>2.3592422462497673</v>
      </c>
      <c r="M28">
        <f t="shared" si="18"/>
        <v>0.11796211231248836</v>
      </c>
      <c r="S28">
        <f t="shared" si="15"/>
        <v>16.0160853738216</v>
      </c>
      <c r="T28">
        <f t="shared" si="16"/>
        <v>44.747227319978514</v>
      </c>
      <c r="U28" s="8">
        <f t="shared" si="19"/>
        <v>87.255479047595713</v>
      </c>
      <c r="V28" s="9">
        <f t="shared" si="20"/>
        <v>0.1351916390810747</v>
      </c>
      <c r="W28" t="s">
        <v>49</v>
      </c>
    </row>
    <row r="29" spans="1:28" x14ac:dyDescent="0.25">
      <c r="A29" t="s">
        <v>51</v>
      </c>
      <c r="B29" t="s">
        <v>51</v>
      </c>
      <c r="C29" s="1">
        <f>NOVA!I22</f>
        <v>11813</v>
      </c>
      <c r="D29" s="2">
        <f>NOVA!J22</f>
        <v>44197</v>
      </c>
      <c r="E29" s="5">
        <f>NOVA!M22</f>
        <v>608287</v>
      </c>
      <c r="G29">
        <f t="shared" si="14"/>
        <v>0.2672805846550671</v>
      </c>
      <c r="L29">
        <f t="shared" si="17"/>
        <v>2.3925457587989221</v>
      </c>
      <c r="M29">
        <f t="shared" si="18"/>
        <v>0.11962728793994611</v>
      </c>
      <c r="S29">
        <f t="shared" si="15"/>
        <v>13.763083467203657</v>
      </c>
      <c r="T29">
        <f t="shared" si="16"/>
        <v>38.452581274162483</v>
      </c>
      <c r="U29" s="8">
        <f t="shared" si="19"/>
        <v>74.981146333409683</v>
      </c>
      <c r="V29" s="9">
        <f t="shared" si="20"/>
        <v>0.15954315689975421</v>
      </c>
      <c r="W29" t="s">
        <v>51</v>
      </c>
    </row>
    <row r="30" spans="1:28" x14ac:dyDescent="0.25">
      <c r="A30" t="s">
        <v>53</v>
      </c>
      <c r="B30" t="s">
        <v>53</v>
      </c>
      <c r="C30" s="1">
        <f>NOVA!I23</f>
        <v>16440</v>
      </c>
      <c r="D30" s="2">
        <f>NOVA!J23</f>
        <v>66544</v>
      </c>
      <c r="E30" s="5">
        <f>NOVA!M23</f>
        <v>916413</v>
      </c>
      <c r="G30">
        <f t="shared" si="14"/>
        <v>0.2470545804279875</v>
      </c>
      <c r="L30">
        <f t="shared" si="17"/>
        <v>2.2824598216119543</v>
      </c>
      <c r="M30">
        <f t="shared" si="18"/>
        <v>0.11412299108059772</v>
      </c>
      <c r="S30">
        <f t="shared" si="15"/>
        <v>13.771534623707621</v>
      </c>
      <c r="T30">
        <f t="shared" si="16"/>
        <v>38.47619290037283</v>
      </c>
      <c r="U30" s="8">
        <f t="shared" si="19"/>
        <v>75.027188152746191</v>
      </c>
      <c r="V30" s="9">
        <f t="shared" si="20"/>
        <v>0.15210884732646152</v>
      </c>
      <c r="W30" t="s">
        <v>53</v>
      </c>
    </row>
    <row r="31" spans="1:28" x14ac:dyDescent="0.25">
      <c r="A31" t="s">
        <v>55</v>
      </c>
      <c r="B31" t="s">
        <v>55</v>
      </c>
      <c r="C31" s="1">
        <f>NOVA!I24</f>
        <v>28431</v>
      </c>
      <c r="D31" s="2">
        <f>NOVA!J24</f>
        <v>111390</v>
      </c>
      <c r="E31" s="5">
        <f>NOVA!M24</f>
        <v>1379418</v>
      </c>
      <c r="G31">
        <f>C31/D31</f>
        <v>0.25523835173713977</v>
      </c>
      <c r="L31">
        <f t="shared" si="17"/>
        <v>2.3270023879130948</v>
      </c>
      <c r="M31">
        <f t="shared" si="18"/>
        <v>0.11635011939565475</v>
      </c>
      <c r="S31">
        <f>E31/D31</f>
        <v>12.383678965795852</v>
      </c>
      <c r="T31">
        <f t="shared" si="16"/>
        <v>34.598672822126765</v>
      </c>
      <c r="U31" s="8">
        <f>T31/$T$17*100</f>
        <v>67.466163879115427</v>
      </c>
      <c r="V31" s="9">
        <f>M31/U31*100</f>
        <v>0.17245699578255058</v>
      </c>
      <c r="W31" t="s">
        <v>55</v>
      </c>
    </row>
    <row r="32" spans="1:28" x14ac:dyDescent="0.25">
      <c r="A32" t="s">
        <v>48</v>
      </c>
      <c r="B32" t="s">
        <v>48</v>
      </c>
      <c r="C32" s="1">
        <f>NOVA!I25</f>
        <v>36335</v>
      </c>
      <c r="D32" s="2">
        <f>NOVA!J25</f>
        <v>13600</v>
      </c>
      <c r="E32" s="5">
        <f>NOVA!M25</f>
        <v>234056</v>
      </c>
      <c r="G32">
        <f t="shared" ref="G32:G35" si="22">C32/D32</f>
        <v>2.6716911764705884</v>
      </c>
      <c r="L32">
        <f t="shared" si="17"/>
        <v>15.47925287161071</v>
      </c>
      <c r="M32">
        <f t="shared" si="18"/>
        <v>0.77396264358053546</v>
      </c>
      <c r="S32">
        <f t="shared" ref="S32:S35" si="23">E32/D32</f>
        <v>17.21</v>
      </c>
      <c r="T32">
        <f t="shared" si="16"/>
        <v>48.082896925335049</v>
      </c>
      <c r="U32" s="8">
        <f t="shared" ref="U32:U35" si="24">T32/$T$17*100</f>
        <v>93.759914445986098</v>
      </c>
      <c r="V32" s="9">
        <f t="shared" ref="V32:V35" si="25">M32/U32*100</f>
        <v>0.82547285602143505</v>
      </c>
      <c r="W32" t="s">
        <v>48</v>
      </c>
      <c r="Y32" s="9"/>
    </row>
    <row r="33" spans="1:25" x14ac:dyDescent="0.25">
      <c r="A33" t="s">
        <v>50</v>
      </c>
      <c r="B33" t="s">
        <v>50</v>
      </c>
      <c r="C33" s="1">
        <f>NOVA!I26</f>
        <v>59951</v>
      </c>
      <c r="D33" s="2">
        <f>NOVA!J26</f>
        <v>27782</v>
      </c>
      <c r="E33" s="5">
        <f>NOVA!M26</f>
        <v>444430</v>
      </c>
      <c r="G33">
        <f t="shared" si="22"/>
        <v>2.1579079979843065</v>
      </c>
      <c r="L33">
        <f t="shared" si="17"/>
        <v>12.682837817032814</v>
      </c>
      <c r="M33">
        <f t="shared" si="18"/>
        <v>0.63414189085164074</v>
      </c>
      <c r="S33">
        <f t="shared" si="23"/>
        <v>15.997048448635807</v>
      </c>
      <c r="T33">
        <f t="shared" si="16"/>
        <v>44.694040189735411</v>
      </c>
      <c r="U33" s="8">
        <f t="shared" si="24"/>
        <v>87.151766062311893</v>
      </c>
      <c r="V33" s="9">
        <f t="shared" si="25"/>
        <v>0.72762942107018358</v>
      </c>
      <c r="W33" t="s">
        <v>50</v>
      </c>
      <c r="Y33" s="9"/>
    </row>
    <row r="34" spans="1:25" x14ac:dyDescent="0.25">
      <c r="A34" t="s">
        <v>52</v>
      </c>
      <c r="B34" t="s">
        <v>52</v>
      </c>
      <c r="C34" s="1">
        <f>NOVA!I27</f>
        <v>75082</v>
      </c>
      <c r="D34" s="2">
        <f>NOVA!J27</f>
        <v>33943</v>
      </c>
      <c r="E34" s="5">
        <f>NOVA!M27</f>
        <v>476418</v>
      </c>
      <c r="G34">
        <f t="shared" si="22"/>
        <v>2.212002474737059</v>
      </c>
      <c r="L34">
        <f t="shared" si="17"/>
        <v>12.977262810872798</v>
      </c>
      <c r="M34">
        <f t="shared" si="18"/>
        <v>0.64886314054363992</v>
      </c>
      <c r="S34">
        <f t="shared" si="23"/>
        <v>14.035824765047286</v>
      </c>
      <c r="T34">
        <f t="shared" si="16"/>
        <v>39.214591251588246</v>
      </c>
      <c r="U34" s="8">
        <f t="shared" si="24"/>
        <v>76.467038300388523</v>
      </c>
      <c r="V34" s="9">
        <f t="shared" si="25"/>
        <v>0.84855272934030068</v>
      </c>
      <c r="W34" t="s">
        <v>52</v>
      </c>
    </row>
    <row r="35" spans="1:25" x14ac:dyDescent="0.25">
      <c r="A35" t="s">
        <v>54</v>
      </c>
      <c r="B35" t="s">
        <v>54</v>
      </c>
      <c r="C35" s="1">
        <f>NOVA!I28</f>
        <v>98140</v>
      </c>
      <c r="D35" s="2">
        <f>NOVA!J28</f>
        <v>46555</v>
      </c>
      <c r="E35" s="5">
        <f>NOVA!M28</f>
        <v>640724</v>
      </c>
      <c r="G35">
        <f t="shared" si="22"/>
        <v>2.108044248738052</v>
      </c>
      <c r="L35">
        <f t="shared" si="17"/>
        <v>12.411439793686188</v>
      </c>
      <c r="M35">
        <f t="shared" si="18"/>
        <v>0.62057198968430938</v>
      </c>
      <c r="S35">
        <f t="shared" si="23"/>
        <v>13.762732252174846</v>
      </c>
      <c r="T35">
        <f t="shared" si="16"/>
        <v>38.451600016984742</v>
      </c>
      <c r="U35" s="8">
        <f t="shared" si="24"/>
        <v>74.979232917311279</v>
      </c>
      <c r="V35" s="9">
        <f t="shared" si="25"/>
        <v>0.82765849361074362</v>
      </c>
      <c r="W35" t="s">
        <v>54</v>
      </c>
    </row>
    <row r="36" spans="1:25" x14ac:dyDescent="0.25">
      <c r="A36" t="s">
        <v>56</v>
      </c>
      <c r="B36" t="s">
        <v>56</v>
      </c>
      <c r="C36" s="1">
        <f>NOVA!I29</f>
        <v>126704</v>
      </c>
      <c r="D36" s="2">
        <f>NOVA!J29</f>
        <v>59556</v>
      </c>
      <c r="E36" s="5">
        <f>NOVA!M29</f>
        <v>809533</v>
      </c>
      <c r="G36">
        <f t="shared" ref="G36" si="26">C36/D36</f>
        <v>2.1274766606219355</v>
      </c>
      <c r="L36">
        <f t="shared" ref="L36" si="27">((G36-$K$15)/$I$15)*$E$18</f>
        <v>12.517206372691268</v>
      </c>
      <c r="M36">
        <f t="shared" ref="M36" si="28">((L36/2)*50)/500</f>
        <v>0.62586031863456348</v>
      </c>
      <c r="S36">
        <f t="shared" ref="S36" si="29">E36/D36</f>
        <v>13.592803411914836</v>
      </c>
      <c r="T36">
        <f t="shared" ref="T36" si="30">S36/$P$15*$E$18</f>
        <v>37.976837035528391</v>
      </c>
      <c r="U36" s="8">
        <f t="shared" ref="U36" si="31">T36/$T$17*100</f>
        <v>74.053462230229101</v>
      </c>
      <c r="V36" s="9">
        <f t="shared" ref="V36" si="32">M36/U36*100</f>
        <v>0.84514660055837776</v>
      </c>
      <c r="W36" t="s">
        <v>56</v>
      </c>
    </row>
    <row r="38" spans="1:25" x14ac:dyDescent="0.25">
      <c r="A38" t="s">
        <v>63</v>
      </c>
      <c r="B38" t="s">
        <v>63</v>
      </c>
      <c r="C38" s="1">
        <v>8379</v>
      </c>
      <c r="D38" s="2">
        <v>12497</v>
      </c>
      <c r="E38" s="5">
        <v>228946</v>
      </c>
      <c r="G38">
        <f t="shared" ref="G38:G45" si="33">C38/D38</f>
        <v>0.67048091541970067</v>
      </c>
      <c r="L38">
        <f t="shared" ref="L38:L45" si="34">((G38-$K$15)/$I$15)*$E$18</f>
        <v>4.5870813570310727</v>
      </c>
      <c r="M38">
        <f t="shared" ref="M38:M45" si="35">((L38/2)*50)/500</f>
        <v>0.22935406785155363</v>
      </c>
      <c r="S38">
        <f t="shared" ref="S38:S45" si="36">E38/D38</f>
        <v>18.320076818436426</v>
      </c>
      <c r="T38">
        <f t="shared" ref="T38:T45" si="37">S38/$P$15*$E$18</f>
        <v>51.184332674322988</v>
      </c>
      <c r="U38" s="8">
        <f t="shared" ref="U38:U45" si="38">T38/$T$17*100</f>
        <v>99.80760227428776</v>
      </c>
      <c r="V38" s="9">
        <f t="shared" ref="V38:V45" si="39">M38/U38*100</f>
        <v>0.22979619049584102</v>
      </c>
      <c r="W38" t="s">
        <v>63</v>
      </c>
    </row>
    <row r="39" spans="1:25" x14ac:dyDescent="0.25">
      <c r="A39" t="s">
        <v>57</v>
      </c>
      <c r="B39" t="s">
        <v>57</v>
      </c>
      <c r="C39" s="1">
        <v>18278</v>
      </c>
      <c r="D39" s="2">
        <v>38879</v>
      </c>
      <c r="E39" s="5">
        <v>575550</v>
      </c>
      <c r="G39">
        <f t="shared" si="33"/>
        <v>0.47012526042336478</v>
      </c>
      <c r="L39">
        <f t="shared" si="34"/>
        <v>3.496587169283881</v>
      </c>
      <c r="M39">
        <f t="shared" si="35"/>
        <v>0.17482935846419406</v>
      </c>
      <c r="S39">
        <f t="shared" si="36"/>
        <v>14.803621492322334</v>
      </c>
      <c r="T39">
        <f t="shared" si="37"/>
        <v>41.359733081755337</v>
      </c>
      <c r="U39" s="8">
        <f t="shared" si="38"/>
        <v>80.649987484654446</v>
      </c>
      <c r="V39" s="9">
        <f t="shared" si="39"/>
        <v>0.21677543161114496</v>
      </c>
      <c r="W39" t="s">
        <v>57</v>
      </c>
    </row>
    <row r="40" spans="1:25" x14ac:dyDescent="0.25">
      <c r="A40" t="s">
        <v>59</v>
      </c>
      <c r="B40" t="s">
        <v>59</v>
      </c>
      <c r="C40" s="1">
        <v>24782</v>
      </c>
      <c r="D40" s="2">
        <v>50486</v>
      </c>
      <c r="E40" s="5">
        <v>728414</v>
      </c>
      <c r="G40">
        <f t="shared" si="33"/>
        <v>0.490868755694648</v>
      </c>
      <c r="L40">
        <f t="shared" si="34"/>
        <v>3.6094897026678741</v>
      </c>
      <c r="M40">
        <f t="shared" si="35"/>
        <v>0.1804744851333937</v>
      </c>
      <c r="S40">
        <f t="shared" si="36"/>
        <v>14.428039456482985</v>
      </c>
      <c r="T40">
        <f t="shared" si="37"/>
        <v>40.310397095917402</v>
      </c>
      <c r="U40" s="8">
        <f t="shared" si="38"/>
        <v>78.60382016636585</v>
      </c>
      <c r="V40" s="9">
        <f t="shared" si="39"/>
        <v>0.22960014507108878</v>
      </c>
      <c r="W40" t="s">
        <v>59</v>
      </c>
    </row>
    <row r="41" spans="1:25" x14ac:dyDescent="0.25">
      <c r="A41" t="s">
        <v>61</v>
      </c>
      <c r="B41" t="s">
        <v>61</v>
      </c>
      <c r="C41" s="1">
        <v>29373</v>
      </c>
      <c r="D41" s="2">
        <v>57729</v>
      </c>
      <c r="E41" s="5">
        <v>782633</v>
      </c>
      <c r="G41">
        <f t="shared" si="33"/>
        <v>0.5088083978589617</v>
      </c>
      <c r="L41">
        <f t="shared" si="34"/>
        <v>3.7071314463501595</v>
      </c>
      <c r="M41">
        <f t="shared" si="35"/>
        <v>0.18535657231750799</v>
      </c>
      <c r="S41">
        <f t="shared" si="36"/>
        <v>13.557016404233574</v>
      </c>
      <c r="T41">
        <f t="shared" si="37"/>
        <v>37.876851968613558</v>
      </c>
      <c r="U41" s="8">
        <f t="shared" si="38"/>
        <v>73.858494956639746</v>
      </c>
      <c r="V41" s="9">
        <f t="shared" si="39"/>
        <v>0.25096175115174718</v>
      </c>
      <c r="W41" t="s">
        <v>61</v>
      </c>
    </row>
    <row r="42" spans="1:25" x14ac:dyDescent="0.25">
      <c r="A42" t="s">
        <v>64</v>
      </c>
      <c r="B42" t="s">
        <v>64</v>
      </c>
      <c r="C42" s="1">
        <v>19912</v>
      </c>
      <c r="D42" s="2">
        <v>14148</v>
      </c>
      <c r="E42" s="5">
        <v>238700</v>
      </c>
      <c r="G42">
        <f t="shared" si="33"/>
        <v>1.4074074074074074</v>
      </c>
      <c r="L42">
        <f t="shared" si="34"/>
        <v>8.5980190883579919</v>
      </c>
      <c r="M42">
        <f t="shared" si="35"/>
        <v>0.42990095441789961</v>
      </c>
      <c r="S42">
        <f t="shared" si="36"/>
        <v>16.871642635001415</v>
      </c>
      <c r="T42">
        <f t="shared" si="37"/>
        <v>47.137562683315579</v>
      </c>
      <c r="U42" s="8">
        <f t="shared" si="38"/>
        <v>91.916546776350017</v>
      </c>
      <c r="V42" s="9">
        <f t="shared" si="39"/>
        <v>0.4677079040664226</v>
      </c>
      <c r="W42" t="s">
        <v>64</v>
      </c>
    </row>
    <row r="43" spans="1:25" x14ac:dyDescent="0.25">
      <c r="A43" t="s">
        <v>58</v>
      </c>
      <c r="B43" t="s">
        <v>58</v>
      </c>
      <c r="C43" s="1">
        <v>37949</v>
      </c>
      <c r="D43" s="2">
        <v>37130</v>
      </c>
      <c r="E43" s="5">
        <v>551069</v>
      </c>
      <c r="G43">
        <f t="shared" si="33"/>
        <v>1.0220576353353084</v>
      </c>
      <c r="L43">
        <f t="shared" si="34"/>
        <v>6.5006403709865541</v>
      </c>
      <c r="M43">
        <f t="shared" si="35"/>
        <v>0.32503201854932767</v>
      </c>
      <c r="S43">
        <f t="shared" si="36"/>
        <v>14.841610557500672</v>
      </c>
      <c r="T43">
        <f t="shared" si="37"/>
        <v>41.465870461491527</v>
      </c>
      <c r="U43" s="8">
        <f t="shared" si="38"/>
        <v>80.85695154630487</v>
      </c>
      <c r="V43" s="9">
        <f t="shared" si="39"/>
        <v>0.4019840129184063</v>
      </c>
      <c r="W43" t="s">
        <v>58</v>
      </c>
    </row>
    <row r="44" spans="1:25" x14ac:dyDescent="0.25">
      <c r="A44" t="s">
        <v>60</v>
      </c>
      <c r="B44" t="s">
        <v>60</v>
      </c>
      <c r="C44" s="1">
        <v>60707</v>
      </c>
      <c r="D44" s="2">
        <v>56629</v>
      </c>
      <c r="E44" s="5">
        <v>790666</v>
      </c>
      <c r="G44">
        <f t="shared" si="33"/>
        <v>1.0720125730632715</v>
      </c>
      <c r="L44">
        <f t="shared" si="34"/>
        <v>6.7725347142862855</v>
      </c>
      <c r="M44">
        <f t="shared" si="35"/>
        <v>0.33862673571431429</v>
      </c>
      <c r="S44">
        <f t="shared" si="36"/>
        <v>13.962210174998676</v>
      </c>
      <c r="T44">
        <f t="shared" si="37"/>
        <v>39.008919970617406</v>
      </c>
      <c r="U44" s="8">
        <f t="shared" si="38"/>
        <v>76.065986721949585</v>
      </c>
      <c r="V44" s="9">
        <f t="shared" si="39"/>
        <v>0.44517497281948781</v>
      </c>
      <c r="W44" t="s">
        <v>60</v>
      </c>
    </row>
    <row r="45" spans="1:25" x14ac:dyDescent="0.25">
      <c r="A45" t="s">
        <v>62</v>
      </c>
      <c r="B45" t="s">
        <v>62</v>
      </c>
      <c r="C45" s="1">
        <v>73376</v>
      </c>
      <c r="D45" s="2">
        <v>66743</v>
      </c>
      <c r="E45" s="5">
        <v>901781</v>
      </c>
      <c r="G45">
        <f t="shared" si="33"/>
        <v>1.0993812085162489</v>
      </c>
      <c r="L45">
        <f t="shared" si="34"/>
        <v>6.9214965086942826</v>
      </c>
      <c r="M45">
        <f t="shared" si="35"/>
        <v>0.34607482543471413</v>
      </c>
      <c r="S45">
        <f t="shared" si="36"/>
        <v>13.511244624904485</v>
      </c>
      <c r="T45">
        <f t="shared" si="37"/>
        <v>37.74897051901624</v>
      </c>
      <c r="U45" s="8">
        <f t="shared" si="38"/>
        <v>73.609130743162922</v>
      </c>
      <c r="V45" s="9">
        <f t="shared" si="39"/>
        <v>0.47015203404892641</v>
      </c>
      <c r="W45" t="s">
        <v>62</v>
      </c>
    </row>
    <row r="46" spans="1:25" x14ac:dyDescent="0.25">
      <c r="U46" s="8"/>
      <c r="V4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out</vt:lpstr>
      <vt:lpstr>NOVA</vt:lpstr>
      <vt:lpstr>BDE-28</vt:lpstr>
      <vt:lpstr>BDE-47</vt:lpstr>
      <vt:lpstr>BDE-99</vt:lpstr>
      <vt:lpstr>BDE-100</vt:lpstr>
      <vt:lpstr>BDE-153</vt:lpstr>
      <vt:lpstr>BDE-154</vt:lpstr>
      <vt:lpstr>BDE-183</vt:lpstr>
      <vt:lpstr>BDE-209</vt:lpstr>
      <vt:lpstr>cc_real_conc</vt:lpstr>
      <vt:lpstr>AMAP</vt:lpstr>
      <vt:lpstr>Inter-day precision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2025-05-16T06:30:39Z</dcterms:created>
  <dcterms:modified xsi:type="dcterms:W3CDTF">2025-06-20T10:37:35Z</dcterms:modified>
</cp:coreProperties>
</file>